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2.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drawings/drawing3.xml" ContentType="application/vnd.openxmlformats-officedocument.drawing+xml"/>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3.xml" ContentType="application/vnd.ms-excel.person+xml"/>
  <Override PartName="/xl/persons/person2.xml" ContentType="application/vnd.ms-excel.person+xml"/>
  <Override PartName="/xl/persons/person6.xml" ContentType="application/vnd.ms-excel.person+xml"/>
  <Override PartName="/xl/persons/person1.xml" ContentType="application/vnd.ms-excel.person+xml"/>
  <Override PartName="/xl/persons/person5.xml" ContentType="application/vnd.ms-excel.person+xml"/>
  <Override PartName="/xl/persons/person0.xml" ContentType="application/vnd.ms-excel.person+xml"/>
  <Override PartName="/xl/persons/person.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PLAN DE ACCION A 30 DE SEPTIEMBRE DE 2023\"/>
    </mc:Choice>
  </mc:AlternateContent>
  <bookViews>
    <workbookView xWindow="0" yWindow="0" windowWidth="21600" windowHeight="7530" tabRatio="844" activeTab="2"/>
  </bookViews>
  <sheets>
    <sheet name="PROYECTOS" sheetId="30" r:id="rId1"/>
    <sheet name="uso y apropiación" sheetId="31" r:id="rId2"/>
    <sheet name="Fortalecimiento plataforma tecn" sheetId="10" r:id="rId3"/>
  </sheets>
  <definedNames>
    <definedName name="_xlnm.Print_Area" localSheetId="2">'Fortalecimiento plataforma tecn'!$A$1:$N$358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00" i="10" l="1"/>
  <c r="M300" i="10"/>
  <c r="L300" i="10"/>
  <c r="N238" i="10"/>
  <c r="M238" i="10"/>
  <c r="L238" i="10"/>
  <c r="N208" i="10"/>
  <c r="M208" i="10"/>
  <c r="L208" i="10"/>
  <c r="N180" i="10"/>
  <c r="M180" i="10"/>
  <c r="L180" i="10"/>
  <c r="N150" i="10"/>
  <c r="M150" i="10"/>
  <c r="L150" i="10"/>
  <c r="N121" i="10"/>
  <c r="N119" i="10"/>
  <c r="M121" i="10"/>
  <c r="M119" i="10"/>
  <c r="L121" i="10"/>
  <c r="L119" i="10"/>
  <c r="L82" i="10"/>
  <c r="N82" i="10" s="1"/>
  <c r="M82" i="10"/>
  <c r="M84" i="10"/>
  <c r="N84" i="10"/>
  <c r="N80" i="10"/>
  <c r="M80" i="10"/>
  <c r="L80" i="10"/>
  <c r="N46" i="10"/>
  <c r="M46" i="10"/>
  <c r="L46" i="10"/>
  <c r="N20" i="10"/>
  <c r="N18" i="10"/>
  <c r="M20" i="10"/>
  <c r="M18" i="10"/>
  <c r="L20" i="10"/>
  <c r="L117" i="31"/>
  <c r="M117" i="31"/>
  <c r="N115" i="31"/>
  <c r="M115" i="31"/>
  <c r="L83" i="31"/>
  <c r="N83" i="31" s="1"/>
  <c r="M83" i="31"/>
  <c r="L85" i="31"/>
  <c r="M85" i="31"/>
  <c r="N85" i="31"/>
  <c r="N81" i="31"/>
  <c r="M81" i="31"/>
  <c r="L81" i="31"/>
  <c r="N49" i="31"/>
  <c r="M49" i="31"/>
  <c r="N20" i="31"/>
  <c r="M20" i="31"/>
  <c r="N149" i="31"/>
  <c r="M149" i="31"/>
  <c r="L149" i="31"/>
  <c r="N147" i="31"/>
  <c r="M147" i="31"/>
  <c r="N101" i="30"/>
  <c r="M101" i="30"/>
  <c r="L101" i="30"/>
  <c r="N73" i="30"/>
  <c r="M73" i="30"/>
  <c r="L73" i="30"/>
  <c r="N46" i="30"/>
  <c r="M46" i="30"/>
  <c r="N19" i="30"/>
  <c r="M19" i="30"/>
  <c r="L19" i="30"/>
  <c r="N117" i="31" l="1"/>
  <c r="E155" i="10"/>
  <c r="F155" i="10" s="1"/>
  <c r="F154" i="10"/>
  <c r="E154" i="10"/>
  <c r="F153" i="10"/>
  <c r="F152" i="10"/>
  <c r="F151" i="10"/>
  <c r="E151" i="10"/>
  <c r="F150" i="10"/>
  <c r="F123" i="10"/>
  <c r="E123" i="10"/>
  <c r="E122" i="10"/>
  <c r="E124" i="10" s="1"/>
  <c r="F124" i="10" s="1"/>
  <c r="F121" i="10"/>
  <c r="F120" i="10"/>
  <c r="E120" i="10"/>
  <c r="F119" i="10"/>
  <c r="N110" i="10"/>
  <c r="I92" i="10"/>
  <c r="I89" i="10"/>
  <c r="E86" i="10"/>
  <c r="F86" i="10" s="1"/>
  <c r="F85" i="10"/>
  <c r="E85" i="10"/>
  <c r="F84" i="10"/>
  <c r="F83" i="10"/>
  <c r="E83" i="10"/>
  <c r="F82" i="10"/>
  <c r="E81" i="10"/>
  <c r="F81" i="10" s="1"/>
  <c r="F80" i="10"/>
  <c r="N75" i="10"/>
  <c r="N72" i="10"/>
  <c r="N70" i="10"/>
  <c r="I51" i="10"/>
  <c r="E49" i="10"/>
  <c r="F49" i="10" s="1"/>
  <c r="F48" i="10"/>
  <c r="F47" i="10"/>
  <c r="E47" i="10"/>
  <c r="F46" i="10"/>
  <c r="I26" i="10"/>
  <c r="I25" i="10"/>
  <c r="E22" i="10"/>
  <c r="F22" i="10" s="1"/>
  <c r="F21" i="10"/>
  <c r="E21" i="10"/>
  <c r="F20" i="10"/>
  <c r="F18" i="10"/>
  <c r="N14" i="10"/>
  <c r="N10" i="10"/>
  <c r="E19" i="10" s="1"/>
  <c r="F19" i="10" l="1"/>
  <c r="E23" i="10"/>
  <c r="F23" i="10" s="1"/>
  <c r="F122" i="10"/>
  <c r="E87" i="10"/>
  <c r="F87" i="10" s="1"/>
  <c r="D152" i="31" l="1"/>
  <c r="D148" i="31"/>
  <c r="E150" i="31" l="1"/>
  <c r="N96" i="30"/>
  <c r="N94" i="30"/>
  <c r="N92" i="30"/>
  <c r="E152" i="31"/>
  <c r="E151" i="31"/>
  <c r="N138" i="31"/>
  <c r="E148" i="31" s="1"/>
  <c r="N141" i="31"/>
  <c r="F150" i="31"/>
  <c r="F149" i="31"/>
  <c r="N107" i="31"/>
  <c r="N106" i="31"/>
  <c r="E87" i="31"/>
  <c r="N74" i="31"/>
  <c r="E84" i="31" s="1"/>
  <c r="F84" i="31" s="1"/>
  <c r="F83" i="31"/>
  <c r="N70" i="31"/>
  <c r="N73" i="31"/>
  <c r="N72" i="31"/>
  <c r="D303" i="10" l="1"/>
  <c r="D271" i="10"/>
  <c r="I244" i="10"/>
  <c r="D241" i="10"/>
  <c r="D211" i="10"/>
  <c r="D104" i="30"/>
  <c r="D49" i="30"/>
  <c r="D22" i="30"/>
  <c r="D120" i="31"/>
  <c r="D88" i="31"/>
  <c r="D52" i="31"/>
  <c r="D23" i="31"/>
  <c r="D22" i="31"/>
  <c r="E102" i="30" l="1"/>
  <c r="F102" i="30" s="1"/>
  <c r="E47" i="30"/>
  <c r="E49" i="30" s="1"/>
  <c r="E20" i="30"/>
  <c r="E22" i="30" s="1"/>
  <c r="F22" i="30" s="1"/>
  <c r="F148" i="31"/>
  <c r="E119" i="31"/>
  <c r="F119" i="31" s="1"/>
  <c r="N108" i="31"/>
  <c r="E116" i="31" s="1"/>
  <c r="F87" i="31"/>
  <c r="E86" i="31"/>
  <c r="E50" i="31"/>
  <c r="E52" i="31" s="1"/>
  <c r="F300" i="10"/>
  <c r="F268" i="10"/>
  <c r="F238" i="10"/>
  <c r="F208" i="10"/>
  <c r="F180" i="10"/>
  <c r="F147" i="31"/>
  <c r="F117" i="31"/>
  <c r="F86" i="31"/>
  <c r="F85" i="31"/>
  <c r="F81" i="31"/>
  <c r="F49" i="31"/>
  <c r="E51" i="31"/>
  <c r="F51" i="31" s="1"/>
  <c r="F20" i="31"/>
  <c r="E22" i="31"/>
  <c r="F22" i="31" s="1"/>
  <c r="F101" i="30"/>
  <c r="E103" i="30"/>
  <c r="F46" i="30"/>
  <c r="E48" i="30"/>
  <c r="F19" i="30"/>
  <c r="E21" i="30"/>
  <c r="E75" i="30"/>
  <c r="F73" i="30"/>
  <c r="F20" i="30" l="1"/>
  <c r="F47" i="30"/>
  <c r="F49" i="30" s="1"/>
  <c r="F50" i="31"/>
  <c r="F52" i="31" s="1"/>
  <c r="F116" i="31"/>
  <c r="F115" i="31"/>
  <c r="N65" i="30"/>
  <c r="E74" i="30" s="1"/>
  <c r="F74" i="30" s="1"/>
  <c r="E118" i="31"/>
  <c r="F118" i="31" s="1"/>
  <c r="E82" i="31"/>
  <c r="E88" i="31" s="1"/>
  <c r="F152" i="31"/>
  <c r="N12" i="31"/>
  <c r="E21" i="31" s="1"/>
  <c r="E104" i="30"/>
  <c r="F104" i="30" s="1"/>
  <c r="E239" i="10"/>
  <c r="N260" i="10"/>
  <c r="E269" i="10" s="1"/>
  <c r="F269" i="10" s="1"/>
  <c r="N291" i="10"/>
  <c r="E301" i="10" s="1"/>
  <c r="E209" i="10"/>
  <c r="E181" i="10"/>
  <c r="F181" i="10" s="1"/>
  <c r="F82" i="31" l="1"/>
  <c r="F88" i="31"/>
  <c r="E76" i="30"/>
  <c r="F76" i="30" s="1"/>
  <c r="E23" i="31"/>
  <c r="F23" i="31" s="1"/>
  <c r="F21" i="31"/>
  <c r="E120" i="31"/>
  <c r="F120" i="31" s="1"/>
  <c r="E241" i="10"/>
  <c r="F241" i="10" s="1"/>
  <c r="F239" i="10"/>
  <c r="E211" i="10"/>
  <c r="F211" i="10" s="1"/>
  <c r="F209" i="10"/>
  <c r="E303" i="10"/>
  <c r="F303" i="10" s="1"/>
  <c r="F301" i="10"/>
  <c r="E271" i="10"/>
  <c r="F271" i="10" s="1"/>
  <c r="F302" i="10"/>
  <c r="F270" i="10"/>
  <c r="F240" i="10"/>
  <c r="I243" i="10"/>
  <c r="F210" i="10"/>
  <c r="F182" i="10"/>
  <c r="F151" i="31"/>
  <c r="B190" i="31" l="1"/>
  <c r="F103" i="30"/>
  <c r="F75" i="30"/>
  <c r="F48" i="30"/>
  <c r="F21" i="30"/>
  <c r="I78" i="30"/>
  <c r="I52" i="30" l="1"/>
  <c r="I90" i="31" l="1"/>
  <c r="I107" i="30"/>
  <c r="I51" i="30"/>
  <c r="I26" i="31" l="1"/>
  <c r="I25" i="31"/>
  <c r="F183" i="10" l="1"/>
  <c r="M268" i="10"/>
  <c r="N268" i="10" s="1"/>
  <c r="I25" i="30" l="1"/>
  <c r="D183" i="10" l="1"/>
  <c r="E183" i="10"/>
  <c r="B314" i="10" s="1"/>
  <c r="I54" i="31" l="1"/>
  <c r="I91" i="31" l="1"/>
  <c r="I55" i="31"/>
  <c r="I166" i="30" l="1"/>
  <c r="I184" i="31"/>
  <c r="I155" i="31"/>
  <c r="I214" i="10"/>
  <c r="I274" i="10"/>
  <c r="I213" i="10"/>
  <c r="I167" i="30"/>
  <c r="B189" i="31"/>
  <c r="I106" i="30"/>
  <c r="I24" i="30"/>
  <c r="I123" i="31"/>
  <c r="I122" i="31"/>
  <c r="I154" i="31"/>
  <c r="I186" i="10"/>
  <c r="I185" i="10"/>
  <c r="I306" i="10"/>
  <c r="I305" i="10"/>
  <c r="I273" i="10"/>
  <c r="I183" i="31" l="1"/>
  <c r="B313" i="10" l="1"/>
  <c r="E314" i="10" l="1"/>
  <c r="F314" i="10" l="1"/>
</calcChain>
</file>

<file path=xl/comments1.xml><?xml version="1.0" encoding="utf-8"?>
<comments xmlns="http://schemas.openxmlformats.org/spreadsheetml/2006/main">
  <authors>
    <author>DORIS</author>
  </authors>
  <commentList>
    <comment ref="I26" authorId="0" shapeId="0">
      <text>
        <r>
          <rPr>
            <b/>
            <sz val="9"/>
            <color indexed="81"/>
            <rFont val="Tahoma"/>
            <family val="2"/>
          </rPr>
          <t>DORIS:</t>
        </r>
        <r>
          <rPr>
            <sz val="9"/>
            <color indexed="81"/>
            <rFont val="Tahoma"/>
            <family val="2"/>
          </rPr>
          <t xml:space="preserve">
Pendiente informe de Almacén para verificar y reportar avance</t>
        </r>
      </text>
    </comment>
  </commentList>
</comments>
</file>

<file path=xl/sharedStrings.xml><?xml version="1.0" encoding="utf-8"?>
<sst xmlns="http://schemas.openxmlformats.org/spreadsheetml/2006/main" count="1357" uniqueCount="280">
  <si>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</si>
  <si>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</si>
  <si>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</si>
  <si>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</si>
  <si>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t>Fecha: 31/08/2017</t>
  </si>
  <si>
    <r>
      <t xml:space="preserve">Pagina: </t>
    </r>
    <r>
      <rPr>
        <sz val="16"/>
        <rFont val="Arial"/>
        <family val="2"/>
      </rPr>
      <t>1 de  1</t>
    </r>
  </si>
  <si>
    <r>
      <rPr>
        <b/>
        <sz val="12"/>
        <rFont val="Arial MT"/>
      </rPr>
      <t xml:space="preserve">SECRETARÍA / ENTIDAD: </t>
    </r>
    <r>
      <rPr>
        <sz val="12"/>
        <rFont val="Arial MT"/>
      </rPr>
      <t xml:space="preserve">  </t>
    </r>
    <r>
      <rPr>
        <sz val="12"/>
        <rFont val="Arial MT"/>
      </rPr>
      <t>Secretarias de las TIC</t>
    </r>
  </si>
  <si>
    <r>
      <rPr>
        <b/>
        <sz val="12"/>
        <rFont val="Arial MT"/>
      </rPr>
      <t xml:space="preserve">PROCESO: </t>
    </r>
    <r>
      <rPr>
        <sz val="12"/>
        <rFont val="Arial MT"/>
      </rPr>
      <t xml:space="preserve"> GESTIÓN DE INNOVACION Y TIC</t>
    </r>
  </si>
  <si>
    <r>
      <rPr>
        <b/>
        <sz val="12"/>
        <rFont val="Arial MT"/>
      </rPr>
      <t xml:space="preserve">DIMENSION: </t>
    </r>
    <r>
      <rPr>
        <sz val="12"/>
        <rFont val="Arial MT"/>
      </rPr>
      <t>IBAGUE ECONOMICA Y PRODUCTIVA</t>
    </r>
  </si>
  <si>
    <t xml:space="preserve">RELACION DE CONTRATOS Y CONVENIOS </t>
  </si>
  <si>
    <r>
      <rPr>
        <b/>
        <sz val="12"/>
        <rFont val="Arial MT"/>
      </rPr>
      <t xml:space="preserve">PROGRAMA: </t>
    </r>
    <r>
      <rPr>
        <sz val="12"/>
        <rFont val="Arial MT"/>
      </rPr>
      <t xml:space="preserve"> FOMENTO DEL DESARROLLO DE APLICACIONES, SOFTWARE Y CONTENIDOS PARA IMPULSAR LA APROPIACIÓN DE LAS TECNOLOGÍAS DE LA INFORMACIÓN Y LAS COMUNICACIONES (TIC) (Cód. KPT 2302)</t>
    </r>
  </si>
  <si>
    <t>No</t>
  </si>
  <si>
    <t>OBJETO</t>
  </si>
  <si>
    <t>VALOR</t>
  </si>
  <si>
    <r>
      <rPr>
        <b/>
        <sz val="12"/>
        <rFont val="Arial MT"/>
      </rPr>
      <t xml:space="preserve">NOMBRE  DEL PROYECTO POAI: </t>
    </r>
    <r>
      <rPr>
        <sz val="12"/>
        <rFont val="Arial MT"/>
      </rPr>
      <t xml:space="preserve">Fortalecimiento y apropiación de las Tecnologías de la información y las comunicaciones (TIC ), contenidos digitales e industrias 4.0 para la ciudad de Ibagué </t>
    </r>
  </si>
  <si>
    <r>
      <rPr>
        <b/>
        <sz val="12"/>
        <rFont val="Arial MT"/>
      </rPr>
      <t>DEPENDENCIA / GRUPO:</t>
    </r>
    <r>
      <rPr>
        <sz val="12"/>
        <rFont val="Arial MT"/>
      </rPr>
      <t xml:space="preserve"> Gestión de Innovación y TIC</t>
    </r>
  </si>
  <si>
    <r>
      <rPr>
        <b/>
        <sz val="12"/>
        <rFont val="Arial MT"/>
      </rPr>
      <t xml:space="preserve">CODIGO BPPIM: </t>
    </r>
    <r>
      <rPr>
        <sz val="12"/>
        <rFont val="Arial MT"/>
      </rPr>
      <t>2020730010036</t>
    </r>
  </si>
  <si>
    <t>PRINCIPALES ACTIVIDADES</t>
  </si>
  <si>
    <r>
      <t>PROG</t>
    </r>
    <r>
      <rPr>
        <b/>
        <sz val="12"/>
        <rFont val="Arial MT"/>
      </rPr>
      <t xml:space="preserve">  EJEC</t>
    </r>
  </si>
  <si>
    <t>UNIDAD DE MEDIDA</t>
  </si>
  <si>
    <t>CANT.</t>
  </si>
  <si>
    <t>COSTO TOTAL</t>
  </si>
  <si>
    <t>FUENTES DE FINANCIACION</t>
  </si>
  <si>
    <t>PROGRAMACION (dd/mm/aa)</t>
  </si>
  <si>
    <t>INDICADORES DE GESTION</t>
  </si>
  <si>
    <t>INDICE FISICO</t>
  </si>
  <si>
    <t>INDICE INVERSION</t>
  </si>
  <si>
    <t>EFICIENCIA</t>
  </si>
  <si>
    <t>MPIO</t>
  </si>
  <si>
    <t>SGP</t>
  </si>
  <si>
    <t>REGALIAS</t>
  </si>
  <si>
    <t>OTROS</t>
  </si>
  <si>
    <t xml:space="preserve">INICIO </t>
  </si>
  <si>
    <t>TERMINACION</t>
  </si>
  <si>
    <t>P</t>
  </si>
  <si>
    <t>E</t>
  </si>
  <si>
    <t xml:space="preserve">TOTAL </t>
  </si>
  <si>
    <t>METAS DE RESULTADO</t>
  </si>
  <si>
    <t>METAS DE PRODUCTO</t>
  </si>
  <si>
    <t>INDICADORES</t>
  </si>
  <si>
    <t>SECRETARIA TIC</t>
  </si>
  <si>
    <t xml:space="preserve">FIRMA:___________________________________
</t>
  </si>
  <si>
    <t>Formular e implementar una estrategia para el uso de las tecnologías para la movilidad sostenible</t>
  </si>
  <si>
    <t>Número de Estrategia implementada</t>
  </si>
  <si>
    <t xml:space="preserve"> 2 iniciativas y/o proyectos de mobiliario urbano sostenible con uso de las TIC </t>
  </si>
  <si>
    <t xml:space="preserve">Numero de capacitaciones implementadas </t>
  </si>
  <si>
    <t>Implementar una estrategia de apropiación para el empoderamiento tic en las mujeres</t>
  </si>
  <si>
    <t>Número de estrategia implementada</t>
  </si>
  <si>
    <t>Número de empresarios impactados</t>
  </si>
  <si>
    <t xml:space="preserve">Implementar unas estrategias de capacitación a 1000 empresarios en transformación digital, comercio electrónico e industrias 4.0 </t>
  </si>
  <si>
    <t>Número de ciudadanos capacitados  en transformación digital, comercio electrónico e industrias 4.0</t>
  </si>
  <si>
    <t>Diagnostico, formulación e Implementación y/o ejecución de proyectos orientado al orden Territorial, económico y social.</t>
  </si>
  <si>
    <t>Número de Proyectos ejecutados</t>
  </si>
  <si>
    <t xml:space="preserve">Diseñar, validar y  promover proyectos de apropiación de las TIC en beneficio del orden Territorial </t>
  </si>
  <si>
    <t>Ejecutar un proyecto para la apropiación de las TIC en beneficio del orden territorial, económico y social</t>
  </si>
  <si>
    <t>Fortalecer técnicamente al clúster TIC de Ibagué para la gestión de recursos y proyectos encaminados en el beneficio de todos los empresarios del sector TIC.</t>
  </si>
  <si>
    <t>Implementar una estrategia de apoyo técnico para el fortalecimiento de clúster TIC</t>
  </si>
  <si>
    <r>
      <rPr>
        <b/>
        <sz val="11"/>
        <rFont val="Arial"/>
        <family val="2"/>
      </rPr>
      <t xml:space="preserve">Objetivo: </t>
    </r>
    <r>
      <rPr>
        <sz val="11"/>
        <rFont val="Arial"/>
        <family val="2"/>
      </rPr>
      <t>Aumentar los niveles de uso y apropiación de las TIC en el municipio de Ibagué</t>
    </r>
  </si>
  <si>
    <r>
      <rPr>
        <b/>
        <sz val="12"/>
        <rFont val="Arial MT"/>
      </rPr>
      <t xml:space="preserve">PROGRAMA: </t>
    </r>
    <r>
      <rPr>
        <sz val="12"/>
        <rFont val="Arial MT"/>
      </rPr>
      <t xml:space="preserve"> FACILITAR EL ACCESO Y USO DE LAS TECNOLOGÍAS DE LA INFORMACIÓN Y LAS COMUNICACIONES EN TODO EL TERRITORIO NACIONAL. </t>
    </r>
  </si>
  <si>
    <r>
      <rPr>
        <b/>
        <sz val="12"/>
        <rFont val="Arial MT"/>
      </rPr>
      <t xml:space="preserve">NOMBRE  DEL PROYECTO POAI: </t>
    </r>
    <r>
      <rPr>
        <sz val="12"/>
        <rFont val="Arial MT"/>
      </rPr>
      <t>Fortalecimiento, uso y apropiación de las TIC, para el desarrollo rural y urbano en el municipio de Ibagué</t>
    </r>
  </si>
  <si>
    <r>
      <rPr>
        <b/>
        <sz val="12"/>
        <rFont val="Arial MT"/>
      </rPr>
      <t xml:space="preserve">CODIGO BPPIM: </t>
    </r>
    <r>
      <rPr>
        <sz val="12"/>
        <rFont val="Arial MT"/>
      </rPr>
      <t>2020730010037</t>
    </r>
  </si>
  <si>
    <t xml:space="preserve">COSTO TOTAL </t>
  </si>
  <si>
    <t>Realizar capacitaciones en el uso básico de tecnologías de la información y las comunicaciones.</t>
  </si>
  <si>
    <t xml:space="preserve">Número de personas capacitadas </t>
  </si>
  <si>
    <t>Implementar una estrategia de uso y apropiación de tecnología de TIC (priorizando población vulnerable)</t>
  </si>
  <si>
    <t xml:space="preserve">FIRMA:______________________________
</t>
  </si>
  <si>
    <r>
      <rPr>
        <b/>
        <sz val="11"/>
        <rFont val="Arial"/>
        <family val="2"/>
      </rPr>
      <t>Objetivo:</t>
    </r>
    <r>
      <rPr>
        <sz val="11"/>
        <rFont val="Arial"/>
        <family val="2"/>
      </rPr>
      <t xml:space="preserve"> Aumentar los niveles de uso y apropiación de las TIC en el municipio de Ibagué</t>
    </r>
  </si>
  <si>
    <t>Promocionar y difundir la oferta de servicios.</t>
  </si>
  <si>
    <t xml:space="preserve"> Implementar la estrategia de uso y apropiación a tecnología de TIC a 100 personas en situación de discapacidad (Cód KPT 2302061)</t>
  </si>
  <si>
    <t>Mantener la operación de los centros de acceso comunitario.</t>
  </si>
  <si>
    <t>Número de centro de acceso comunitario funcionando</t>
  </si>
  <si>
    <t>Mantener en operación 9 puntos vive digitales y Vivelab (Cód KPT 2301024)</t>
  </si>
  <si>
    <t xml:space="preserve">Número de zonas en operación </t>
  </si>
  <si>
    <t>Mantener e instalar la conectividad en 150 puntos de internet gratuito en la zona urbana y rural</t>
  </si>
  <si>
    <r>
      <rPr>
        <b/>
        <sz val="12"/>
        <rFont val="Arial"/>
        <family val="2"/>
      </rPr>
      <t>FIRMA:______________________________</t>
    </r>
    <r>
      <rPr>
        <sz val="12"/>
        <rFont val="Arial"/>
        <family val="2"/>
      </rPr>
      <t xml:space="preserve">
</t>
    </r>
  </si>
  <si>
    <t xml:space="preserve">Fortalecer a la población rural en temas de apropiación de TIC e innovación para mejorar la eficiencia de sus entornos productivos, sociales, económicos y educativos </t>
  </si>
  <si>
    <t>Promocionar y difundir la oferta de servicios</t>
  </si>
  <si>
    <t>Promover el uso y acceso de internet fortaleciendo entornos productivos y mejorando la calidad de vida de las familias</t>
  </si>
  <si>
    <r>
      <rPr>
        <b/>
        <sz val="12"/>
        <rFont val="Arial"/>
        <family val="2"/>
      </rPr>
      <t xml:space="preserve">SECRETARÍA / ENTIDAD: </t>
    </r>
    <r>
      <rPr>
        <sz val="12"/>
        <rFont val="Arial"/>
        <family val="2"/>
      </rPr>
      <t xml:space="preserve">  Secretarias de las TIC</t>
    </r>
  </si>
  <si>
    <r>
      <t xml:space="preserve">DIMENSION:  </t>
    </r>
    <r>
      <rPr>
        <sz val="12"/>
        <rFont val="Arial"/>
        <family val="2"/>
      </rPr>
      <t>IBAGUÉ NUESTRO COMPROMISO INSTITUCIONAL</t>
    </r>
  </si>
  <si>
    <r>
      <t xml:space="preserve">POLITICA SECTORIAL:  </t>
    </r>
    <r>
      <rPr>
        <sz val="12"/>
        <rFont val="Arial"/>
        <family val="2"/>
      </rPr>
      <t>FORTALECIMIENTO INSTITUCIONAL</t>
    </r>
  </si>
  <si>
    <r>
      <t xml:space="preserve">PROGRAMA: </t>
    </r>
    <r>
      <rPr>
        <sz val="12"/>
        <rFont val="Arial"/>
        <family val="2"/>
      </rPr>
      <t>FORTALECIMIENTO DE LA GESTIÓN Y DIRECCIÓN DE LA ADMINISTRACIÓN PÚBLICA TERRITORIAL (Código KPT: 4599)</t>
    </r>
  </si>
  <si>
    <r>
      <t xml:space="preserve">NOMBRE  DEL PROYECTO POAI:  </t>
    </r>
    <r>
      <rPr>
        <sz val="12"/>
        <rFont val="Arial"/>
        <family val="2"/>
      </rPr>
      <t>Fortalecimiento de la infraestructura tecnológica para el uso y apropiación de las TIC en la Alcaldía de Ibagué</t>
    </r>
  </si>
  <si>
    <r>
      <t>DEPENDENCIA / GRUPO:</t>
    </r>
    <r>
      <rPr>
        <sz val="12"/>
        <rFont val="Arial"/>
        <family val="2"/>
      </rPr>
      <t xml:space="preserve"> Gestión de Infraestructura Tecnologica</t>
    </r>
  </si>
  <si>
    <r>
      <t>CODIGO BPPIM:</t>
    </r>
    <r>
      <rPr>
        <sz val="12"/>
        <rFont val="Arial"/>
        <family val="2"/>
      </rPr>
      <t xml:space="preserve">  2020730010035</t>
    </r>
  </si>
  <si>
    <r>
      <t>PROG</t>
    </r>
    <r>
      <rPr>
        <b/>
        <sz val="12"/>
        <rFont val="Arial"/>
        <family val="2"/>
      </rPr>
      <t xml:space="preserve">  EJEC</t>
    </r>
  </si>
  <si>
    <t xml:space="preserve">Prestar servicios de mano de obra calificada </t>
  </si>
  <si>
    <t>TOTAL  PLAN  DE  ACCION</t>
  </si>
  <si>
    <t>Infraestructura TIC implementada en 70%</t>
  </si>
  <si>
    <t xml:space="preserve">
FIRMA:_____________________________________
</t>
  </si>
  <si>
    <t>Diseñar una estrategia para el manejo de residuos de aparatos eléctricos y electrónicos (RAEE)</t>
  </si>
  <si>
    <t xml:space="preserve">
FIRMA:______________________________________
</t>
  </si>
  <si>
    <r>
      <t xml:space="preserve">PROGRAMA:  </t>
    </r>
    <r>
      <rPr>
        <sz val="12"/>
        <rFont val="Arial"/>
        <family val="2"/>
      </rPr>
      <t>FORTALECIMIENTO DE LA GESTIÓN Y DIRECCIÓN DE LA ADMINISTRACIÓN PÚBLICA TERRITORIAL</t>
    </r>
  </si>
  <si>
    <r>
      <t xml:space="preserve">NOMBRE  DEL PROYECTO POAI:  </t>
    </r>
    <r>
      <rPr>
        <sz val="12"/>
        <rFont val="Arial"/>
        <family val="2"/>
      </rPr>
      <t>Fortalecimiento de la infraestructura tecnologica para el uso y apropiacion de las TIC en la Alcaldia de Ibague</t>
    </r>
  </si>
  <si>
    <t xml:space="preserve">FUENTES DE FINANCIACION </t>
  </si>
  <si>
    <t>Servicios de correo electrónico institucional</t>
  </si>
  <si>
    <t>Servicios de conectividad y datos para las sedes de la Administración  Municipal.</t>
  </si>
  <si>
    <t>Mejorar la funcionalidad del Software de los sistemas de información</t>
  </si>
  <si>
    <t>Servicios tecnológicos implementados y optimizados en un 83%</t>
  </si>
  <si>
    <t xml:space="preserve">
FIRMA:_______________________________________
</t>
  </si>
  <si>
    <t>Implementar buenas prácticas para fortalecer la seguridad de los servicios en la nube, ICLOUD, administración de bases de datos, y otras.</t>
  </si>
  <si>
    <t xml:space="preserve">Numero de servicios de seguridad Fortalecidos </t>
  </si>
  <si>
    <t xml:space="preserve">Numero de Procesos Mejorados </t>
  </si>
  <si>
    <t>Implementar 6 Soluciones tecnológicas para la gestión de procesos</t>
  </si>
  <si>
    <t>Realizar de manera periodica campañas de concientización y sensibilización en temas de seguridad y privacidad de la información.</t>
  </si>
  <si>
    <t xml:space="preserve">Implementar el modelo de seguridad y privacidad de la información </t>
  </si>
  <si>
    <t xml:space="preserve">
FIRMA:_______________________________________
</t>
  </si>
  <si>
    <t>Prototipar productos y servicios con el fin de promover la apropiación y uso los datos abiertos.</t>
  </si>
  <si>
    <t xml:space="preserve">Numero de productos y/o servicios promovidos </t>
  </si>
  <si>
    <t>Publicar ejercicios de uso y aprovechamiento de dato abiertos</t>
  </si>
  <si>
    <t>Numero de ejercicios de uso y aprovechamiento de datos abiertos publicados</t>
  </si>
  <si>
    <t>Definir enlaces y administradores de Datos abiertos.</t>
  </si>
  <si>
    <t>Publicar y actualizar conjunto de datos abiertos</t>
  </si>
  <si>
    <t>Numero de conjunto de datos abiertos nuevos y/o actualizados</t>
  </si>
  <si>
    <t>Mantener el índice de cumplimiento de TIC para la sociedad (trámites y servicios en línea, PQR, servicios centrados en el usuario) al 85%</t>
  </si>
  <si>
    <t>Realizar el diagnóstico, análisis, desarrollo e implementación de procesos automatizados</t>
  </si>
  <si>
    <t xml:space="preserve">Numero de procesos automatizados </t>
  </si>
  <si>
    <t>Automatizar 12 nuevos trámites y/o servicios</t>
  </si>
  <si>
    <t>Prestar servicios para el desarrollo y/o implementación de APP</t>
  </si>
  <si>
    <t xml:space="preserve">Numero de APP desarrolladas </t>
  </si>
  <si>
    <t>Implementacion de APP (Aplicaciones) para el fortalecimiento de actividades en la alcaldia de ibague y para la ciudadania</t>
  </si>
  <si>
    <t>Numero de APP (Aplicaciones) implementadas</t>
  </si>
  <si>
    <t>PRESUPUESTO DEFINITIVO</t>
  </si>
  <si>
    <t>TOTAL COMPROMISO</t>
  </si>
  <si>
    <t>Realizar el diagnóstico, análisis, desarrollo e implementación de servicios centrados al usuario</t>
  </si>
  <si>
    <t>Realizar la interventoría técnica</t>
  </si>
  <si>
    <t xml:space="preserve">Número de interventorias realizadas </t>
  </si>
  <si>
    <t>Prestar el servicio de conectividda en las zonas WIFI</t>
  </si>
  <si>
    <t>Número de Proyectos promovidos</t>
  </si>
  <si>
    <t>Numero de estrategias aplicadas</t>
  </si>
  <si>
    <t>% de ejecución plan de sensibilización y capacitación</t>
  </si>
  <si>
    <t>Promover en los colaboradores de la entidad el cumplimiento de uss responsabildades como consumidores de apratos eléctricos y electrónicos</t>
  </si>
  <si>
    <t xml:space="preserve">Realizar ejercicios de apropiación en TIC e innovación en zona rural. </t>
  </si>
  <si>
    <t>Número de proyectos o iniciativas ejecutados</t>
  </si>
  <si>
    <t>Estrategia implementada</t>
  </si>
  <si>
    <r>
      <rPr>
        <b/>
        <sz val="10"/>
        <rFont val="Arial MT"/>
      </rPr>
      <t>META DE RESULTADO No.</t>
    </r>
    <r>
      <rPr>
        <sz val="10"/>
        <rFont val="Arial MT"/>
      </rPr>
      <t xml:space="preserve"> Aumentar el índice de grado de la preparación para participar y beneficiarse de las tecnologías de la información y las comunicaciones</t>
    </r>
  </si>
  <si>
    <t>Personas beneficiadas</t>
  </si>
  <si>
    <t>Personas en situación de discapacidad capacitadas en TIC</t>
  </si>
  <si>
    <t>Puntos Vive Digital Plus, Tradicional y Vivelab en operación</t>
  </si>
  <si>
    <r>
      <rPr>
        <b/>
        <sz val="10"/>
        <rFont val="Arial MT"/>
      </rPr>
      <t xml:space="preserve">META DE RESULTADO No. </t>
    </r>
    <r>
      <rPr>
        <sz val="10"/>
        <rFont val="Arial MT"/>
      </rPr>
      <t>Ampliar la conectividad a internet gratuito WIFI en sector urbano y rural de la ciudad de Ibagué</t>
    </r>
  </si>
  <si>
    <t>Número de puntos de internet mantenidos e instalados</t>
  </si>
  <si>
    <t>Ejercicios de apropiación en TIC e innovación en zona rural</t>
  </si>
  <si>
    <r>
      <t>META DE RESULTADO No.</t>
    </r>
    <r>
      <rPr>
        <sz val="10"/>
        <rFont val="Arial MT"/>
      </rPr>
      <t xml:space="preserve"> Aumentar el índice de grado de la preparación para participar y beneficiarse de las tecnologías de la información y las comunicaciones</t>
    </r>
  </si>
  <si>
    <t>Porcentaje de conexión a internet promovidas</t>
  </si>
  <si>
    <r>
      <rPr>
        <b/>
        <sz val="10"/>
        <rFont val="Arial MT"/>
      </rPr>
      <t xml:space="preserve">META DE RESULTADO No. </t>
    </r>
    <r>
      <rPr>
        <sz val="10"/>
        <rFont val="Arial MT"/>
      </rPr>
      <t>Aumentar el índice de grado de la preparación para participar y beneficiarse de las tecnologías de la información y las comunicaciones</t>
    </r>
  </si>
  <si>
    <t>META DE RESULTADO No. 2: Aumentar en 3,6% el índice de gobierno digital en el habilitador de Arquitectura Empresarial</t>
  </si>
  <si>
    <t>Infraestructura tecnológica actualizada</t>
  </si>
  <si>
    <t>Estrategias para el manejo de residuos de aparatos eléctricos y electrónicos (RAEE</t>
  </si>
  <si>
    <t>Aumentar en 3,6% el índice de gobierno digital en el habilitador de Arquitectura Empresarial</t>
  </si>
  <si>
    <t>Porcentaje de Implementación del portafolio de servicios tecnológicos</t>
  </si>
  <si>
    <t>Productos digitales desarrollados</t>
  </si>
  <si>
    <t>Aumentar en 4 puntos el índice de Seguridad Digital</t>
  </si>
  <si>
    <t>Porcentaje de implementación del Modelo de Seguridad y Privacidad de la Información</t>
  </si>
  <si>
    <t>Índice de cumplimiento TIC para la sociedad</t>
  </si>
  <si>
    <t>Número de trámites y/o servicios automatizados</t>
  </si>
  <si>
    <t>Numero de capacitaciones al cluster</t>
  </si>
  <si>
    <t>Número de personas atendidas</t>
  </si>
  <si>
    <t>Numero capacitaciones realizadas</t>
  </si>
  <si>
    <t>porcentaje de servicios difundidos</t>
  </si>
  <si>
    <t>Numero de recurso tecnologico adquirido</t>
  </si>
  <si>
    <t>Porcentaje de solicitudes de Soporte técnico atendido</t>
  </si>
  <si>
    <t>Numero de Cuentas de Correo institucionales creadas</t>
  </si>
  <si>
    <t>numero de sedes Admon Central con internet</t>
  </si>
  <si>
    <t>Porcentaje de tickets  atendidos</t>
  </si>
  <si>
    <t>Numero de enlaces de datos abiertos definidos</t>
  </si>
  <si>
    <r>
      <t>CODIGO PRESUPUESTAL: 218320202008</t>
    </r>
    <r>
      <rPr>
        <sz val="12"/>
        <rFont val="Arial"/>
        <family val="2"/>
      </rPr>
      <t xml:space="preserve"> Servicios prestados a las empresas y servicios de producción  y</t>
    </r>
    <r>
      <rPr>
        <b/>
        <sz val="12"/>
        <rFont val="Arial"/>
        <family val="2"/>
      </rPr>
      <t xml:space="preserve"> 2183201010030302</t>
    </r>
    <r>
      <rPr>
        <sz val="12"/>
        <rFont val="Arial"/>
        <family val="2"/>
      </rPr>
      <t xml:space="preserve"> Maquinaria de informática y sus partes, piezas y accesorios</t>
    </r>
  </si>
  <si>
    <r>
      <t>CODIGO PRESUPUESTAL: 218320202009</t>
    </r>
    <r>
      <rPr>
        <sz val="12"/>
        <rFont val="Arial"/>
        <family val="2"/>
      </rPr>
      <t xml:space="preserve"> Servicios para la comunidad, sociales y personales</t>
    </r>
  </si>
  <si>
    <r>
      <t xml:space="preserve">CODIGO PRESUPUESTAL: 218320202008 </t>
    </r>
    <r>
      <rPr>
        <sz val="12"/>
        <rFont val="Arial"/>
        <family val="2"/>
      </rPr>
      <t xml:space="preserve">Servicios prestados a las empresas y servicios de producción </t>
    </r>
  </si>
  <si>
    <r>
      <t xml:space="preserve">CODIGO PRESUPUESTAL: 218320202008 </t>
    </r>
    <r>
      <rPr>
        <sz val="12"/>
        <rFont val="Arial"/>
        <family val="2"/>
      </rPr>
      <t xml:space="preserve">Servicios prestados a las empresas y servicios de producción  y </t>
    </r>
    <r>
      <rPr>
        <b/>
        <sz val="12"/>
        <rFont val="Arial"/>
        <family val="2"/>
      </rPr>
      <t>218320202009</t>
    </r>
    <r>
      <rPr>
        <sz val="12"/>
        <rFont val="Arial"/>
        <family val="2"/>
      </rPr>
      <t xml:space="preserve"> Servicios para la comunidad, sociales y personales</t>
    </r>
  </si>
  <si>
    <r>
      <t xml:space="preserve">CODIGO PRESUPUESTAL: 218320202008 </t>
    </r>
    <r>
      <rPr>
        <sz val="12"/>
        <rFont val="Arial"/>
        <family val="2"/>
      </rPr>
      <t>Servicios prestados a las empresas y servicios de producción</t>
    </r>
  </si>
  <si>
    <r>
      <t>PRESUPUESTO: 218320202009</t>
    </r>
    <r>
      <rPr>
        <sz val="12"/>
        <rFont val="Arial MT"/>
      </rPr>
      <t xml:space="preserve"> Servicios para la comunidad, sociales y personales</t>
    </r>
  </si>
  <si>
    <r>
      <t>PRESUPUESTO:218320202009</t>
    </r>
    <r>
      <rPr>
        <sz val="12"/>
        <rFont val="Arial MT"/>
      </rPr>
      <t xml:space="preserve"> Servicios para la comunidad, sociales y personales</t>
    </r>
  </si>
  <si>
    <r>
      <t>PRESUPUESTO:218320202009</t>
    </r>
    <r>
      <rPr>
        <sz val="12"/>
        <rFont val="Arial MT"/>
      </rPr>
      <t xml:space="preserve">  Servicios para la comunidad, sociales y personales</t>
    </r>
  </si>
  <si>
    <r>
      <t xml:space="preserve">PRESUPUESTO: 218320202009 </t>
    </r>
    <r>
      <rPr>
        <sz val="12"/>
        <rFont val="Arial MT"/>
      </rPr>
      <t>Servicios para la comunidad, sociales y personales</t>
    </r>
  </si>
  <si>
    <r>
      <t xml:space="preserve">PRESUPUESTO 218320202008 </t>
    </r>
    <r>
      <rPr>
        <sz val="12"/>
        <rFont val="Arial MT"/>
      </rPr>
      <t xml:space="preserve">Servicios prestados a las empresas y servicios de producción  </t>
    </r>
    <r>
      <rPr>
        <b/>
        <sz val="12"/>
        <rFont val="Arial MT"/>
      </rPr>
      <t xml:space="preserve">Y 218320202009 </t>
    </r>
    <r>
      <rPr>
        <sz val="12"/>
        <rFont val="Arial MT"/>
      </rPr>
      <t>Servicios para la comunidad, sociales y personales</t>
    </r>
  </si>
  <si>
    <r>
      <rPr>
        <b/>
        <sz val="12"/>
        <rFont val="Arial"/>
        <family val="2"/>
      </rPr>
      <t>FECHA DE PROGRAMACION:</t>
    </r>
    <r>
      <rPr>
        <sz val="12"/>
        <rFont val="Arial"/>
        <family val="2"/>
      </rPr>
      <t xml:space="preserve"> 01/01/2023</t>
    </r>
  </si>
  <si>
    <t>NOMBRE: CLAUDIA G. RENGIFO PARRA</t>
  </si>
  <si>
    <r>
      <rPr>
        <b/>
        <sz val="12"/>
        <rFont val="Arial"/>
        <family val="2"/>
      </rPr>
      <t>FECHA DE PROGRAMACION</t>
    </r>
    <r>
      <rPr>
        <sz val="12"/>
        <rFont val="Arial"/>
        <family val="2"/>
      </rPr>
      <t>: 01/01/2023</t>
    </r>
  </si>
  <si>
    <r>
      <rPr>
        <b/>
        <sz val="12"/>
        <rFont val="Arial"/>
        <family val="2"/>
      </rPr>
      <t xml:space="preserve">FECHA DE PROGRAMACION: </t>
    </r>
    <r>
      <rPr>
        <sz val="12"/>
        <rFont val="Arial"/>
        <family val="2"/>
      </rPr>
      <t>01/01/2023</t>
    </r>
  </si>
  <si>
    <t>TIC-06 PRESTACIÓN DE SERVICIOS PROFESIONALES EN MATERIA DE SOPORTE Y DESARROLLO DE SOFTWARE EN EL MARCO DEL PROYECTO DE FORTALECIMIENTO DE LA INFRAESTRUCTURA TECNOLOGICA PARA EL USO Y APROPIACION DE LAS TIC EN LA ALCALDIA DE IBAGUE. (D6)</t>
  </si>
  <si>
    <t>TIC-01 PRESTACIÓN DE SERVICIOS PROFESIONALES PARA DESARROLLAR ACTIVIDADES RELACIONADAS CON EL PROYECTO DE FORTALECIMIENTO DE LA INFRAESTRUCTURA TECNOLOGICA PARA EL USO Y APROPIACION DE LAS TIC EN LA ALCALDIA DE IBAGUE. (D1)</t>
  </si>
  <si>
    <t>102 - 118</t>
  </si>
  <si>
    <t>TIC-12 PRESTACIÓN DE SERVICIOS DE APOYO A LA GESTION EN EL MARCO DEL PROYECTO DE FORTALECIMIENTO DE LA INFRAESTRUCTURA TECNOLOGICA PARA EL USO Y APROPIACION DE LAS TIC EN LA ALCALDIA DE IBAGUE. (T2)</t>
  </si>
  <si>
    <t>TIC-22 RENOVACION DE LICENCIAS DISPOSITIVOS FORTINET EN EL MARCO DEL PROYECTO DE FORTALECIMIENTO DE LA INFRAESTRUCTURA TECNOLOGICA PARA EL USO Y APROPIACION DE LAS TIC EN LA ALCALDIA DE IBAGUE.</t>
  </si>
  <si>
    <t>102 - 118 - 350</t>
  </si>
  <si>
    <t>TIC-15 PRESTACIÓN DE SERVICIOS PROFESIONALES, PARA DESARROLLAR ACTIVIDADES RELACIONADAS CON LOS PROCESOS ADMINISTRATIVOS Y CONTRACTUALES ADELANTADOS EN LA SECRETARÍA EN EL MARCO DEL PROYECTO DE FORTALECIMIENTO DE LA INFRAESTRUCTURA TECNOLOGICA PARA EL USO Y APROPIACION DE LAS TIC EN LA ALCALDIA DE IBAGUE. (AB1)</t>
  </si>
  <si>
    <t>TIC-09 PRESTACIÓN DE SERVICIOS PROFESIONALES EN MATERIA DE SOPORTE Y DESARROLLO DE SOFTWARE EN EL MARCO DEL PROYECTO DE FORTALECIMIENTO DE LA INFRAESTRUCTURA TECNOLOGICA PARA EL USO Y APROPIACION DE LAS TIC EN LA ALCALDIA DE IBAGUE. (D9)</t>
  </si>
  <si>
    <t>TIC-17 PRESTACION DE SERVICIOS PROFESIONALES PARA BRINDAR SOPORTE EN EL DESARROLLO, GESTIÓN Y SEGUIMIENTO DE LAS ACTIVIDADES REQUERIDAS EN LA SECRETARÍA DE LAS TIC EN EL MARCO DEL PROYECTO DE FORTALECIMIENTO DE LA INFRAESTRUCTURA TECNOLOGICA PARA EL USO Y APROPIACION DE LAS TIC EN LA ALCALDIA DE IBAGUE. (ADM1)</t>
  </si>
  <si>
    <t>Ejecutar capacitaciones con énfasis en Industria 4.0, comercio Electrónico, economía naranja, Marketing Digital, para los empresarios de la ciudad de Ibagué.</t>
  </si>
  <si>
    <t>TIC-42 PRESTACIÓN DE SERVICIOS PROFESIONALES PARA FORTALECER LOS FINES Y METAS QUE SE ENCUENTRAN A CARGO DE LA SECRETARIA DE LAS TIC EN EL MARCO DEL PROYECTO DE FORTALECIMIENTO  Y APOYO AL FOMENTO DEL DESARROLLO DE APLICACIONES, SOFTWARE, CONTENIDOS DIGITALES, INDUSTRIA 4.0 Y MOBILIARIO INTELIGENTE PARA LA CIUDAD DE IBAGUÉ. (A4)</t>
  </si>
  <si>
    <t>TIC-18 PRESTACION DE SERVICIOS DE APOYO A LA GESTION PARA DESARROLLAR ACTIVIDADES RELACIONADAS CON EL PROYECTO DE FORTALECIMIENTO  Y APOYO AL FOMENTO DEL DESARROLLO DE APLICACIONES, SOFTWARE, CONTENIDOS DIGITALES, INDUSTRIA 4.0 Y MOBILIARIO INTELIGENTE PARA LA CIUDAD DE IBAGUÉ. (A1)</t>
  </si>
  <si>
    <t>TIC-29 PRESTACIÓN DE SERVICIOS PROFESIONALES PARA REALIZAR APOYO ADMINISTRATIVO Y OPERATIVO DE LOS PUNTOS VIVE DIGITAL EN EL MARCO DEL PROYECTO DE FORTALECIMIENTO, USO Y APROPIACION DE LAS  TIC PARA EL DESARROLLO RURAL Y URBANO EN EL MUNICIPIO DE  IBAGUE. (PVD6).</t>
  </si>
  <si>
    <t>TIC-32 PRESTACIÓN DE SERVICIOS PROFESIONALES PARA REALIZAR APOYO ADMINISTRATIVO Y OPERATIVO DE LOS PUNTOS VIVE DIGITAL EN EL MARCO DEL PROYECTO DE FORTALECIMIENTO, USO Y APROPIACION DE LAS  TIC PARA EL DESARROLLO RURAL Y URBANO EN EL MUNICIPIO DE  IBAGUE. (PVD9).</t>
  </si>
  <si>
    <t>129 - 214 - 349</t>
  </si>
  <si>
    <t>TIC-35 PRESTACIÓN DE SERVICIOS PROFESIONALES PARA  EL FORTALECIMIENTO, USO Y APROPIACION DE HERRAMIENTAS TECNOLOGICAS  PARA EL DESARROLLO RURAL Y URBANO EN EL MUNICIPIO DE IBAGUÉ. (FUA2)</t>
  </si>
  <si>
    <t>TIC-36 PRESTACIÓN DE SERVICIOS PROFESIONALES PARA  EL FORTALECIMIENTO, USO Y APROPIACION DE HERRAMIENTAS TECNOLOGICAS  PARA EL DESARROLLO RURAL Y URBANO EN EL MUNICIPIO DE IBAGUÉ. (FUA3).</t>
  </si>
  <si>
    <t>TIC-34 PRESTACIÓN DE SERVICIOS DE APOYO A LA GESTION PARA  EL FORTALECIMIENTO, USO Y APROPIACION DE HERRAMIENTAS TECNOLOGICAS  PARA EL DESARROLLO RURAL Y URBANO EN EL MUNICIPIO DE IBAGUÉ. (FUA1).</t>
  </si>
  <si>
    <t>216 - 348</t>
  </si>
  <si>
    <t>TIC-43 PRESTACIÓN DE SERVICIOS PROFESIONALES PARA DESARROLLAR ACTIVIDADES RELACIONADAS CON EL PROYECTO DE FORTALECIMIENTO  Y APOYO AL FOMENTO DEL DESARROLLO DE APLICACIONES, SOFTWARE, CONTENIDOS DIGITALES, INDUSTRIA 4.0 Y MOBILIARIO INTELIGENTE PARA LA CIUDAD DE IBAGUÉ. (I1)</t>
  </si>
  <si>
    <t>444 - 445</t>
  </si>
  <si>
    <t>ADICION 1 Y PRORROGA 2  CTO-2420-2022</t>
  </si>
  <si>
    <t>Realizar eventos de promoción de la oferta TIC en zonas WIFI</t>
  </si>
  <si>
    <t>TIC-14 PRESTACIÓN DE SERVICIOS PROFESIONALES PARA DESARROLLAR ACTIVIDADES RELACIONADAS CON EL PROYECTO DE FORTALECIMIENTO DE LA INFRAESTRUCTURA TECNOLOGICA PARA EL USO Y APROPIACION DE LAS TIC EN LA ALCALDIA DE IBAGUÉ (T4)</t>
  </si>
  <si>
    <t>CONTRATAR EL SERVICIO DE CUENTAS DE CORREO ELECTRÓNICO PARA LA ALCALDÍA MUNICIPAL DE IBAGUÉ; BAJO EL DOMINIO IBAGUE.GOV.CO</t>
  </si>
  <si>
    <t>TIC-51 PRESTACIÓN DE SERVICIOS PROFESIONALES PARA EL FORTALECIMIENTO, USO Y APROPIACION DE HERRAMIENTAS TECNOLOGICAS PARA EL DESARROLLO RURAL Y URBANO EN EL MUNICIPIO DE IBAGUÉ. (FUA4).</t>
  </si>
  <si>
    <t>TIC-20 CONTRATAR LA PRESTACION DE SERVICIOS DE CONECTIVIDAD E INTERNET PARA LAS DIFERENTES DEPENDENCIAS EN EL MARCO DEL PROYECTO DE FORTALECIMIENTO DE LA INFRAESTRUCTURA TECNOLOGICA PARA EL USO Y APROPIACION DE LAS TIC EN LA ALCALDIA DE IBAGUE.</t>
  </si>
  <si>
    <t>Mejorar la funcionalidad  para la gestión de los procesos y  los sistemas de información. (Coadyuvar en labores administrativas)</t>
  </si>
  <si>
    <t>Adquisición de Software para el mejoramiento  y soporte de la infraestructura tecnológica.</t>
  </si>
  <si>
    <t>Ejecutar estrategias para la transformación digital y el desarrollo de  Software, Economía Naranja, Industria 4.0 con ideas que tengan creatividad + Innovación en empoderamiento de  las mujeres en el sector TIC.</t>
  </si>
  <si>
    <t>102 - 103 - 118 - 145 - 350 - 355 - 443 -1229</t>
  </si>
  <si>
    <t>376 - 1229</t>
  </si>
  <si>
    <t>TIC-21 CONTRATAR EL SERVICIO DE ALMACENAMIENTO DE DATOS (NUBE) EN EL MARCO DEL PROYECTO DE FORTALECIMIENTO DE LA INFRAESTRUCTURA TECNOLOGICA PARA EL USO Y APROPIACION DE LAS TIC EN LA ALCALDIA DE IBAGUE.</t>
  </si>
  <si>
    <t>Definir y gestionar los controles y mecanismos para alcanzar los niveles requeridos de seguridad, privacidad y trazabilidad de los componentes de información.</t>
  </si>
  <si>
    <t>TIC-23 PRESTACIÓN DE SERVICIOS PROFESIONALES PARA REALIZAR APOYO ADMINISTRATIVO Y OPERATIVO DE LOS PUNTOS VIVE DIGITAL -  VIVELAB  EN EL MARCO DEL PROYECTO DE FORTALECIMIENTO, USO Y APROPIACION DE LAS  TIC PARA EL DESARROLLO RURAL Y URBANO EN EL MUNICIPIO DE  IBAGUÉ</t>
  </si>
  <si>
    <t>TIC-37.. PRESTACIÓN DE SERVICIOS PROFESIONALES, PARA DESARROLLAR ACTIVIDADES RELACIONADAS CON LOS PROCESOS ADMINISTRATIVOS Y CONTRACTUALES ADELANTADOS EN LA SECRETARÍA EN EL MARCO DEL PROYECTO DE FORTALECIMIENTO, USO Y APROPIACION DE L9 TIC PARA EL DESARROLLO RURAL Y URBANO EN EL MUNICIPIO DE IBAGUE</t>
  </si>
  <si>
    <t>TIC-46 AUNAR ESFUERZOS TECNICOS, ADMINISTRATIVOS Y FINANCIEROS CON EL FIN DE CONTRIBUIR A IMPLEMENTAR ESTRATEGIAS DE APOYO, APROPIACIÓN Y FORTALECIMIENTO DE LA PARTICIPACIÓN CIUDADANA EN TECNOLOGÍA E INNOVACIÓN EN EL MARCO DE LA EJECUCION DE LOS PROYECTOS QUE SE ADELANTAN POR PARTE DE LA SECRETARIA DE LAS TIC</t>
  </si>
  <si>
    <t xml:space="preserve">
FIRMA:______________________________</t>
  </si>
  <si>
    <t>FIRMA:______________________________</t>
  </si>
  <si>
    <t>Formular e implementar soluciones amigables con el medio ambiente para la movilidad sostenible.</t>
  </si>
  <si>
    <t>Numero de estrategias implementadas</t>
  </si>
  <si>
    <t>Ejecutar proyecto o iniciativa tecnológica que tenga como objetivo mobiliario urbano sostenible.</t>
  </si>
  <si>
    <t>Número de proyectos o iniciativas como Mobiliario</t>
  </si>
  <si>
    <t>Solución Tecnológica implementada: Desarrollo e implementación del servicio en línea para la compra y pago de Estampillas por PSE, necesarias para legalizar contratos en la Alcaldía de Ibagué.</t>
  </si>
  <si>
    <t>144 - 1138 - 1305 - 1456 - 1507 - 2759</t>
  </si>
  <si>
    <t>FECHA DE  SEGUIMIENTO :30/09/2023</t>
  </si>
  <si>
    <t>Observaciones: Observaciones: Tickets del módulo de soporte atendidos con corte al 30/09/2023: 671
Mediante contrato 211 de 2023, se renovó la licencia del fortinet</t>
  </si>
  <si>
    <r>
      <t xml:space="preserve">PRESUPUESTO: 218320202008 </t>
    </r>
    <r>
      <rPr>
        <sz val="12"/>
        <rFont val="Arial MT"/>
      </rPr>
      <t>Servicios prestados a las empresas y servicios de producción</t>
    </r>
    <r>
      <rPr>
        <b/>
        <sz val="12"/>
        <rFont val="Arial MT"/>
      </rPr>
      <t xml:space="preserve">  Y 218320202009 </t>
    </r>
    <r>
      <rPr>
        <sz val="12"/>
        <rFont val="Arial MT"/>
      </rPr>
      <t>Servicios para la comunidad, sociales y personales</t>
    </r>
  </si>
  <si>
    <t>113 - 129 + 143 - 214 - 349 - 1304 - 1488 - 2393</t>
  </si>
  <si>
    <t>Realizar eventos de promoción de la oferta TIC</t>
  </si>
  <si>
    <t xml:space="preserve">Número de eventos promocionados </t>
  </si>
  <si>
    <t>TIC-24 PRESTACIÓN DE SERVICIOS DE APOYO A LA GESTION PARA REALIZAR APOYO ADMINISTRATIVO Y OPERATIVO DE LOS PUNTOS VIVE DIGITAL EN EL MARCO DEL PROYECTO DE FORTALECIMIENTO, USO Y APROPIACION DE LAS  TIC PARA EL DESARROLLO RURAL Y URBANO EN EL MUNICIPIO DE  IBAGUE. (PVD 1)</t>
  </si>
  <si>
    <t>2206 - 2236 - 2393 - 2394 - 2704 - 2777</t>
  </si>
  <si>
    <r>
      <t xml:space="preserve">PRESUPUESTO: 218320202008 </t>
    </r>
    <r>
      <rPr>
        <sz val="12"/>
        <rFont val="Arial MT"/>
      </rPr>
      <t>Servicios prestados a las empresas y servicios de producción</t>
    </r>
    <r>
      <rPr>
        <b/>
        <sz val="12"/>
        <rFont val="Arial MT"/>
      </rPr>
      <t xml:space="preserve">  Y 218320202009 </t>
    </r>
    <r>
      <rPr>
        <sz val="12"/>
        <rFont val="Arial MT"/>
      </rPr>
      <t>Servicios para la comunidad, sociales y personales</t>
    </r>
    <r>
      <rPr>
        <b/>
        <sz val="12"/>
        <rFont val="Arial MT"/>
      </rPr>
      <t xml:space="preserve"> </t>
    </r>
  </si>
  <si>
    <t>216 - 348 - 349</t>
  </si>
  <si>
    <t xml:space="preserve"> Promocionar y difundir la oferta de servicios</t>
  </si>
  <si>
    <t xml:space="preserve">Numero de servicios promocionados </t>
  </si>
  <si>
    <t xml:space="preserve">Número de eventos realizados </t>
  </si>
  <si>
    <t>TIC-47 PRESTACION DE SERVICIOS PROFESIONALES PARA DESARROLLAR ACTIVIDADES RELACIONADAS CON EL PROYECTO FORTALECIMIENTO, USO Y APROPIACION DE HERRAMIENTAS TECNOLOGICAS  PARA EL DESARROLLO RURAL Y URBANO EN EL MUNICIPIO DE IBAGUÉ. (FUA7)</t>
  </si>
  <si>
    <t>2704 - 2750 - 2777</t>
  </si>
  <si>
    <r>
      <t xml:space="preserve">PRESUPUESTO:  218320202008 </t>
    </r>
    <r>
      <rPr>
        <sz val="12"/>
        <rFont val="Arial MT"/>
      </rPr>
      <t xml:space="preserve">Servicios prestados a las empresas y servicios de producción </t>
    </r>
    <r>
      <rPr>
        <b/>
        <sz val="12"/>
        <rFont val="Arial MT"/>
      </rPr>
      <t xml:space="preserve"> Y 218320202009 </t>
    </r>
    <r>
      <rPr>
        <sz val="12"/>
        <rFont val="Arial MT"/>
      </rPr>
      <t>Servicios para la comunidad, sociales y personales</t>
    </r>
  </si>
  <si>
    <t>2062 - 2061</t>
  </si>
  <si>
    <r>
      <t xml:space="preserve">Observación: </t>
    </r>
    <r>
      <rPr>
        <sz val="10"/>
        <rFont val="Arial MT"/>
      </rPr>
      <t>1934 personas impactadas de los diferentes grupos poblacionales del municipio de Ibagué, a quienes se les realizaron diferentes procesos de formación, apropiación de las TIC u oferta institucional. 317 de las personas impactadas con Oferta Institucional de la Secretaría de las TIC indican que son Vulnerables o Víctimas.</t>
    </r>
  </si>
  <si>
    <r>
      <t xml:space="preserve">Observación: </t>
    </r>
    <r>
      <rPr>
        <sz val="10"/>
        <rFont val="Arial MT"/>
      </rPr>
      <t>48 personas impactadas en situación de discapacidad del municipio de Ibagué, a quienes se les realizaron diferentes procesos de formación o apropiación de las TIC</t>
    </r>
  </si>
  <si>
    <r>
      <t xml:space="preserve">Observación
Actividad 1: </t>
    </r>
    <r>
      <rPr>
        <sz val="10"/>
        <rFont val="Arial MT"/>
      </rPr>
      <t xml:space="preserve">La Alcaldía de Ibagué, desde la secretaría de las Tic, para la vigencia 2023, en cumplimiento al Plan de Desarrollo “Ibagué Vibra 2020-2023”, desarrolla estrategias para mantener la operación de 9 puntos vive digitales que se encuentra ubicados en los diferentes puntos de la Ciudad de Ibagué, con el objeto de facilitar el uso y apropiación de las TIC en la comunidad del municipio de Ibagué. Para mantener en operación los 9 puntos vive digitales, se cuenta con personal con perfil de Administradores,  para realizar el proceso de formación a través de la ejecución de los ciclos virtuales o presenciales de capacitación y registrar la información correspondiente de las capacitaciones, charlas y talleres brindados en el punto Vive Digital o VIVELAB. Los puntos viven digitales y VIVELAB son un espacio especializado en contenidos digitales enfocados en programas de capacitación técnica y emprendimiento. Actualmente 1018 personas de diferentes grupos poblacionales han aprovechado y apropiado los Puntos Vive Digitales y VIVELAB realizando cursos virtuales y presenciales
</t>
    </r>
    <r>
      <rPr>
        <b/>
        <sz val="10"/>
        <rFont val="Arial MT"/>
      </rPr>
      <t xml:space="preserve">Actividad 2: </t>
    </r>
    <r>
      <rPr>
        <sz val="10"/>
        <rFont val="Arial MT"/>
      </rPr>
      <t xml:space="preserve">La Alcaldía de Ibagué, desde la secretaría de las Tic, para la vigencia 2023, en cumplimiento al Plan de Desarrollo “Ibagué Vibra 2020-2023”, desarrolla estrategias para incentivar a los ciudadanos en el uso y apropiación de las TIC en los Puntos Vive Digitales, realizando invitación mediante redes y portal de la alcaldía la oferta institucional. https://ibague.gov.co/portal/seccion/noticias/index.php?idnt=14622#gsc.tab=0; https://ibague.gov.co/portal/seccion/noticias/index.php?idnt=14568#gsc.tab=0; https://ibague.gov.co/portal/seccion/noticias/index.php?idnt=14509#gsc.tab=0; https://ibague.gov.co/portal/seccion/noticias/index.php?idnt=14505#gsc.tab=0; https://ibague.gov.co/portal/seccion/noticias/index.php?idnt=14427#gsc.tab=0; https://ibague.gov.co/portal/seccion/noticias/index.php?idnt=14194#gsc.tab=0; https://ibague.gov.co/portal/seccion/noticias/index.php?idnt=14143#gsc.tab=0
Así mismo se realiza jornadas de puerta a puerta para invitar a la comunidad que vive aledaño al Punto Vive Digital, con el objeto que participen en la formación académica ofertada y totalmente gratuita
</t>
    </r>
    <r>
      <rPr>
        <b/>
        <sz val="10"/>
        <rFont val="Arial MT"/>
      </rPr>
      <t xml:space="preserve">Actividad 3: </t>
    </r>
    <r>
      <rPr>
        <sz val="10"/>
        <rFont val="Arial MT"/>
      </rPr>
      <t>La Alcaldía ha desarrollado actividades de adecuación a los Puntos Vive Digitales, realizando Aseo, Mantenimiento Locativo y Mantenimiento correctivo y preventivo de software, lo anterior para conservar los Centros Digitales en óptimas condiciones, con el objeto de garantizar un buen servicio a la comunidad de Ibagué</t>
    </r>
  </si>
  <si>
    <r>
      <t xml:space="preserve">Observación:
Actividad 1: </t>
    </r>
    <r>
      <rPr>
        <sz val="10"/>
        <rFont val="Arial MT"/>
      </rPr>
      <t xml:space="preserve">La Alcaldía de Ibagué Administración Municipal "Ibagué Vibra", mediante la Secretaría de las TIC, con el presupuesto de la vigencia 2023, invierte $998.000.000 al contrato 2420 del 2022, adjudicado con la empresa UNION TEMPORAL TIC 2022, con el propósito mantener 280 puntos de internet gratuito activos durante los primeros meses del año 2023.
</t>
    </r>
    <r>
      <rPr>
        <b/>
        <sz val="10"/>
        <rFont val="Arial MT"/>
      </rPr>
      <t xml:space="preserve">Actividad 2: </t>
    </r>
    <r>
      <rPr>
        <sz val="10"/>
        <rFont val="Arial MT"/>
      </rPr>
      <t>Charlas virtuales y oferta TIC impactando a 1042 usuarios
Fundamentos básicos en tecnologías de la información Configuración de dispositivos inteligentes Configuración redes inalámbricas
Manejo de correo electrónico Manejo de redes sociales Venta de productos y servicios a través de internet 
Herramientas (almacenamiento en la nube, videoconferencias, compartir recursos, calendario, entre otros). Manejo básico suites ofimáticas libres</t>
    </r>
    <r>
      <rPr>
        <b/>
        <sz val="10"/>
        <rFont val="Arial MT"/>
      </rPr>
      <t xml:space="preserve">
</t>
    </r>
    <r>
      <rPr>
        <sz val="10"/>
        <rFont val="Arial MT"/>
      </rPr>
      <t xml:space="preserve"> •	https://www.facebook.com/100064849593996/posts/pfbid02Xvxg3ccRaTPvbeCjh9afsDk7S8DHWLD4QTkYmdFdujd1ZbwERdHiwNz4XStTVA9kl/
•	https://www.facebook.com/100064849593996/posts/pfbid02hNefgTtP2pT5SqsarscKc8cWGm23mrNDnAgmsc3rn6KMTfSp9KVhwfPwgTy5Zgjzl/?mibextid=re2LRg
•	https://ibague.gov.co/portal/seccion/noticias/index.php?idnt=13934#gsc.tab=0
•	https://www.facebook.com/100064849593996/posts/pfbid0mHGK5dhVsKx568pH8p5wTv89VTBW9sPiZdG6QoS5i6K8nKg8pohfMQNs8tvwr18Dl/
•	https://www.facebook.com/100064849593996/posts/pfbid0PjaHxDBk444PiPzB1EAMLDz66naQMNJ7zr8sKBYXZpFWBJ4Vn4iUDAFXs8e5iyVJl/
•	https://ibague.gov.co/portal/seccion/noticias/index.php?idnt=13938#gsc.tab=0
•	https://twitter.com/Alcaldiaibague/status/1612899223934230528?t=YgLG6B-SGoqPyiYIe_jevw&amp;s=19
•	https://twitter.com/Alcaldiaibague/status/1613262217331220501?t=VsaXcv1qBdXcPTCTXyPoRw&amp;s=19
•	https://www.facebook.com/100064849593996/posts/pfbid0Lv6BwTpqAGXfhpDwSZycCjLGPUJHFNf73i9eLrKivh2QdJPij89mrWtJ2U2J8k2jl/?mibextid=re2LRg</t>
    </r>
  </si>
  <si>
    <r>
      <t xml:space="preserve">Observación: 
Actividad 1: </t>
    </r>
    <r>
      <rPr>
        <sz val="10"/>
        <rFont val="Arial MT"/>
      </rPr>
      <t xml:space="preserve">La secretaría de las TIC tiene como objetivo en buscar mecanismos mediante ejercicios para que los habitantes del sector rural, mejore sus entornos económicos, comercializar producto y capacitarse haciendo uso de los recursos tecnológicos y apropiación de los mismos. Por lo anterior se ha impactado a 553 personas mediante capacitaciones.
</t>
    </r>
    <r>
      <rPr>
        <b/>
        <sz val="10"/>
        <rFont val="Arial MT"/>
      </rPr>
      <t xml:space="preserve">Actividad 2: </t>
    </r>
    <r>
      <rPr>
        <sz val="10"/>
        <rFont val="Arial MT"/>
      </rPr>
      <t>La Alcaldía de Ibagué, mediante la Secretaría de las TIC, ha realizado varias jornadas de Oferta Institucional a personas en sectores rurales quienes han adquirido diferentes competencias, impactando a 86 personas</t>
    </r>
  </si>
  <si>
    <t xml:space="preserve">Mediante contrato 798 del 22/03/2023 suscrito con XERTICA COLOMBIA SAS, se adquirió el servicio de 253 cuentas de correo electrónico con el dominio ibague.gov.co.
Mediante la ejecución de los contratos 102, 103, 118, 119, 145,  350, 355,443,1229 de prestación de servicios profesionales para el fortalecimiento en materia de soporte y desarrollo de software se han atendido 918 tickets de mantenimiento de software con corte al 30/09/2023 
Mediante Contrato 1166 del 31/03/2022, para la prestación de servicios de conectividad e internet para las sedes de la administración municipal de Ibagué-Tolima,     garantizado la continuidad del servicio de conectividad (internet y datos) 24/7 para 36 Sedes de la Entidad
Se adiciona al portafolio de servicios la Gestión de herramientas de Aprendizaje, con la implementación del Moodle para las capacitaciones internas procesos de inducción y reinducción a todo el personal de planta y contratistas. </t>
  </si>
  <si>
    <t>83.9%</t>
  </si>
  <si>
    <t>TOTAL PROYECTADO 2023</t>
  </si>
  <si>
    <t>TOAL EJECUTADO 2023</t>
  </si>
  <si>
    <t xml:space="preserve">Herramienta de autodiagnóstico publicada en el portal web con evaluación con corte al 30/09/2023
Circulares, capacitaciones, videos y herramienta de aprendizaje Moodle para inducción y reinducción del SGSI </t>
  </si>
  <si>
    <t xml:space="preserve">OBSERVACIONES:  • Acta 01 DEL 15/05/2023 de entrega de tóner al Almacén para disposición final por intermedio del aliado estratégico. 
* Disposición final de residuos tecnológicos y de conectividad incluidas en las obligaciones del Contrato de Media Commerce
*Socialización del programa para el Manejo y Disposición final de Aparatos Eléctricos y Electrónicos, mediante circular Interna 2023-000007 del 11/05/2023
*Disposición final de partes de Equipos de Cómputo entregados a CORTOLIMA, en el marco de la campaña “LIMPIA TU CASA CUIDA EL PLANETA”, en la vigencia 2022, certificado expedido el 3 de febrero del 2023.
*Certificado de disposición final de MEDIA COMMERCE de fecha 1/07/2023
</t>
  </si>
  <si>
    <r>
      <rPr>
        <b/>
        <sz val="12"/>
        <rFont val="Arial"/>
        <family val="2"/>
      </rPr>
      <t>PROCESO:</t>
    </r>
    <r>
      <rPr>
        <sz val="12"/>
        <rFont val="Arial"/>
        <family val="2"/>
      </rPr>
      <t xml:space="preserve"> PLANEACION ESTRATEGICA Y TERRITORIAL</t>
    </r>
  </si>
  <si>
    <r>
      <t xml:space="preserve">Codigo: </t>
    </r>
    <r>
      <rPr>
        <sz val="12"/>
        <rFont val="Arial"/>
        <family val="2"/>
      </rPr>
      <t>FOR-08-PRO-PET-01</t>
    </r>
  </si>
  <si>
    <r>
      <t>Version:</t>
    </r>
    <r>
      <rPr>
        <sz val="12"/>
        <rFont val="Arial"/>
        <family val="2"/>
      </rPr>
      <t xml:space="preserve"> 01</t>
    </r>
  </si>
  <si>
    <r>
      <rPr>
        <b/>
        <sz val="12"/>
        <rFont val="Arial"/>
        <family val="2"/>
      </rPr>
      <t>FORMATO:</t>
    </r>
    <r>
      <rPr>
        <sz val="12"/>
        <rFont val="Arial"/>
        <family val="2"/>
      </rPr>
      <t xml:space="preserve"> PLAN DE ACCION</t>
    </r>
  </si>
  <si>
    <r>
      <t xml:space="preserve">Pagina: </t>
    </r>
    <r>
      <rPr>
        <sz val="12"/>
        <rFont val="Arial"/>
        <family val="2"/>
      </rPr>
      <t>1 de  1</t>
    </r>
  </si>
  <si>
    <r>
      <rPr>
        <b/>
        <sz val="12"/>
        <rFont val="Arial MT"/>
      </rPr>
      <t xml:space="preserve">SECRETARÍA / ENTIDAD: </t>
    </r>
    <r>
      <rPr>
        <sz val="12"/>
        <rFont val="Arial MT"/>
      </rPr>
      <t xml:space="preserve">  Secretarias de las TIC</t>
    </r>
  </si>
  <si>
    <r>
      <rPr>
        <b/>
        <sz val="12"/>
        <rFont val="Arial"/>
        <family val="2"/>
      </rPr>
      <t xml:space="preserve">Objetivo: </t>
    </r>
    <r>
      <rPr>
        <sz val="12"/>
        <rFont val="Arial"/>
        <family val="2"/>
      </rPr>
      <t>Altos niveles del desarrollo de software, aplicaciones, Sistemas de Información, contenidos digitales.</t>
    </r>
  </si>
  <si>
    <r>
      <t xml:space="preserve">META DE RESULTADO No.  </t>
    </r>
    <r>
      <rPr>
        <sz val="12"/>
        <rFont val="Arial MT"/>
      </rPr>
      <t>Aumentar el Número de iniciativas de transformación digital</t>
    </r>
  </si>
  <si>
    <r>
      <t xml:space="preserve">Observación: </t>
    </r>
    <r>
      <rPr>
        <sz val="12"/>
        <rFont val="Arial MT"/>
      </rPr>
      <t>Mediante gestiones la Secretaria de las TIC realiza una charla durante la ciclovía el día domingo 5 de marzo de 2023, la secretaría de las TIC , mediante gestiones ha realizado la estrategia para explicarle a la comunidad las nuevas metodologías de transporte, buscando la toma de conciencia de la ciudadanía de Ibagué con el objetivo innovar, cambiar estilos de vida, cuidando el medio ambiente, haciendo uso de las bicicletas, el transporte masivo, uso de automóviles eléctricos la charla fue recibida por 36 personas que participaban en la Ciclovía.
Mediante el convenio 2062 del 27/06/2023 con la entidad Fenalco se realiza un Taller gratuito en Medios de Transporte Amigables con el Medio Ambiente durante la ciclovía el día domingo 30 de julio de 2023, donde se realiza una sensibilización sobre las acciones que buscan contrarrestar el daño medioambiental de la movilidad urbana. Promoviendo más el uso de la bicicleta, así como el transporte público masivo; o toda acción que lleve a reducir el uso de vehículos que contaminen el medio ambiente y la salud pública. Recibida por 100 personas que participaban en la Ciclovía.</t>
    </r>
  </si>
  <si>
    <r>
      <t xml:space="preserve">Observación: </t>
    </r>
    <r>
      <rPr>
        <sz val="12"/>
        <rFont val="Arial MT"/>
      </rPr>
      <t xml:space="preserve">La Alcaldía de Ibagué, mediante la Secretaría de las TIC ha realizado mantenimiento y embellecimiento a los 4 mobiliarios urbanos así mismo se tiene en cuenta que dichos mobiliarios cuenta con los siguientes beneficios para la comunidad.
-	Internet Gratuito y de Calidad
-	Puntos de Carga para dispositivos electrónicos
-	Medición de Calidad del Aire y Ruido
-	Implementación de energías limpias
https://www.instagram.com/reel/CosWcelgcaH/?igshid=MWMzM2Q4ZmE= 
https://www.ibague.gov.co/portal/seccion/noticias/index.php?idnt=14118#gsc.tab=0 
https://twitter.com/Alcaldiaibague/status/1624098026296946710?s=20&amp;t=lHflcPevyxfbsufy4ITbcA 
https://www.ibague.gov.co/portal/seccion/noticias/index.php?idnt=14099#gsc.tab=0 
https://ibague.gov.co/portal/seccion/noticias/index.php?idnt=14272#gsc.tab=0 
Así mismo se cuenta con una plataforma OIT configurada para el análisis de datos recepcionados de Medición de Calidad del Aire y Ruido. El aplicativo refleja las mediciones (pormenorizar proveedor, capacidad y demás características). </t>
    </r>
    <r>
      <rPr>
        <b/>
        <sz val="12"/>
        <rFont val="Arial MT"/>
      </rPr>
      <t xml:space="preserve">
</t>
    </r>
    <r>
      <rPr>
        <sz val="12"/>
        <rFont val="Arial MT"/>
      </rPr>
      <t>Mediante el convenio 2062 del 27/06/2023 con la entidad Fenalco se realiza una charla sobre mobiliario urbano sostenible, el día 13 de septiembre de 2023, en la universidad de Ibagué, donde el objetivo fue exponer sobre los elementos y estructuras que se instalan en entornos urbanos para mejorar la calidad de vida de los residentes y visitantes que llegan a la ciudad de Ibagué, así mismo, minimizan su impacto ambiental. La charla fue recibida por 87 personas de la Universidad de Ibagué.</t>
    </r>
  </si>
  <si>
    <r>
      <t xml:space="preserve">Objetivo: </t>
    </r>
    <r>
      <rPr>
        <sz val="12"/>
        <rFont val="Arial"/>
        <family val="2"/>
      </rPr>
      <t>Altos niveles del desarrollo de software, aplicaciones, Sistemas de Información, contenidos digitales.</t>
    </r>
  </si>
  <si>
    <r>
      <t xml:space="preserve">Observación: </t>
    </r>
    <r>
      <rPr>
        <sz val="12"/>
        <rFont val="Arial MT"/>
      </rPr>
      <t>La Alcaldía de Ibagué, mediante la Secretaría de las TIC, mediante gestiones ha realizado actividades de sensibilización, promoción, fortalecimiento y aprovechamiento de las TIC, de la siguiente forma 
CAPACITACIÓN	Mujer Emprende TIC - Comercio por Redes Sociales
LUGAR  Zonas Industrial el Papayo
CANTIDAD  46 mujeres impactadas
El objetivo es empoderamiento de las TIC para el género femenino que conlleva a mejorar sus condiciones económicas, culturales y sociales.</t>
    </r>
  </si>
  <si>
    <r>
      <t xml:space="preserve">Observación: </t>
    </r>
    <r>
      <rPr>
        <sz val="12"/>
        <rFont val="Arial MT"/>
      </rPr>
      <t>La Administración “Ibagué Vibra”, mediante la Secretaría de las TIC realiza la estrategia de capacitación y entrega de página virtual totalmente gratis a empresarios interesados de la ciudad de Ibagué.
Plan Digitalización Kolau: 99 emprendedores capacitados
LinkTree Configuración Chip NFC: 3 emprendedores capacitados
Estrategias Digitales Redes Sociales - Sector Belleza: 50 personas impactadas
Plan Digitalización de Mipyme: La Secretaría de las TIC gestiona con Danny Sánchez Mora CEO &amp; Fundador de KOLAU un apoyo para los empresarios o emprendedores adquieran página web gratuita para empresas o emprendedores.
Estrategias Digitales Redes Sociales: Mediante el convenio 2062 del 27/06/2023 con la entidad Fenalco se realiza una charla sobre Estrategias Productivas por Redes Sociales, el día 14 de septiembre de 2023 en la Corporación Círculo de Ibagué. La charla fue recibida por 50 personas del Sector Belleza en la Ciudad de Ibagué</t>
    </r>
  </si>
  <si>
    <r>
      <t xml:space="preserve">Fecha: </t>
    </r>
    <r>
      <rPr>
        <sz val="12"/>
        <rFont val="Arial"/>
        <family val="2"/>
      </rPr>
      <t>31/08/2017</t>
    </r>
  </si>
  <si>
    <r>
      <rPr>
        <b/>
        <sz val="12"/>
        <rFont val="Arial"/>
        <family val="2"/>
      </rPr>
      <t>Objetivo:</t>
    </r>
    <r>
      <rPr>
        <sz val="12"/>
        <rFont val="Arial"/>
        <family val="2"/>
      </rPr>
      <t xml:space="preserve"> Fortalecer la infraestructura tecnológica para el uso y apropiación de las TIC en la Alcaldía de Ibagué.</t>
    </r>
  </si>
  <si>
    <r>
      <rPr>
        <b/>
        <sz val="12"/>
        <rFont val="Arial"/>
        <family val="2"/>
      </rPr>
      <t xml:space="preserve">META DE RESULTADO No. 1: </t>
    </r>
    <r>
      <rPr>
        <sz val="12"/>
        <rFont val="Arial"/>
        <family val="2"/>
      </rPr>
      <t>Aumentar en 3,6% el índice de gobierno digital en el habilitador de Arquitectura Empresarial</t>
    </r>
  </si>
  <si>
    <r>
      <t xml:space="preserve">Objetivo: </t>
    </r>
    <r>
      <rPr>
        <sz val="12"/>
        <rFont val="Arial"/>
        <family val="2"/>
      </rPr>
      <t>Fortalecer la infraestructura tecnológica para el uso y apropiación de las TIC en la Alcaldía de Ibagué.</t>
    </r>
  </si>
  <si>
    <r>
      <rPr>
        <b/>
        <sz val="12"/>
        <rFont val="Arial"/>
        <family val="2"/>
      </rPr>
      <t xml:space="preserve">Objetivo: </t>
    </r>
    <r>
      <rPr>
        <sz val="12"/>
        <rFont val="Arial"/>
        <family val="2"/>
      </rPr>
      <t>Fortalecer la infraestructura tecnológica para el uso y apropiación de las TIC en la Alcaldía de Ibagué.</t>
    </r>
  </si>
  <si>
    <r>
      <rPr>
        <b/>
        <sz val="12"/>
        <rFont val="Arial"/>
        <family val="2"/>
      </rPr>
      <t xml:space="preserve">Objetivo: </t>
    </r>
    <r>
      <rPr>
        <sz val="12"/>
        <rFont val="Arial"/>
        <family val="2"/>
      </rPr>
      <t xml:space="preserve"> Fortalecer la infraestructura tecnológica para el uso y apropiación de las TIC en la Alcaldía de Ibagué.</t>
    </r>
  </si>
  <si>
    <r>
      <rPr>
        <b/>
        <sz val="12"/>
        <rFont val="Arial"/>
        <family val="2"/>
      </rPr>
      <t>META DE RESULTADO:</t>
    </r>
    <r>
      <rPr>
        <sz val="12"/>
        <rFont val="Arial"/>
        <family val="2"/>
      </rPr>
      <t xml:space="preserve"> Aumentar en 4 puntos El indice de Seguridad Digital</t>
    </r>
  </si>
  <si>
    <r>
      <rPr>
        <b/>
        <sz val="12"/>
        <rFont val="Arial"/>
        <family val="2"/>
      </rPr>
      <t>META DE RESULTADO:</t>
    </r>
    <r>
      <rPr>
        <sz val="12"/>
        <rFont val="Arial"/>
        <family val="2"/>
      </rPr>
      <t xml:space="preserve"> Aumentar al 91% el índice de Gobierno Digital en el habilitador de empoderamiento de los ciudadanos mediante un estado abierto</t>
    </r>
  </si>
  <si>
    <r>
      <t xml:space="preserve">Observación: </t>
    </r>
    <r>
      <rPr>
        <sz val="12"/>
        <rFont val="Arial"/>
        <family val="2"/>
      </rPr>
      <t xml:space="preserve">La Alcaldía de Ibagué, mediante la secretaría de las TIC, realiza ejercicios de apropiación del conjunto de dato abierto “Sensores Arboles Solares _ Municipio de Ibagué”. La información reposa en la plataforma OIT configurada para el análisis de datos recepcionados de Medición de Calidad del Aire y Ruido. Mediante la Secretaría de las TIC se desarrolla un Mapeo Georreferencial de los Árboles Solares, así mismo, se puede encontrar la ubicación y estado de los sensores. http://pisamiv2.ibague.gov.co/arbol_solar </t>
    </r>
  </si>
  <si>
    <r>
      <t xml:space="preserve">Observación: </t>
    </r>
    <r>
      <rPr>
        <sz val="12"/>
        <rFont val="Arial"/>
        <family val="2"/>
      </rPr>
      <t xml:space="preserve">La Alcaldía de Ibagué, mediante la secretaría de las TIC lidera el Comité de TIC de la Administración Municipal, el cual tiene como objeto recibir todas las solicitudes o inquietudes en todo lo relacionado con Tecnología de la Información y Comunicación, donde incluye aplicaciones móviles, actualización de plataformas, renovación de parque computacional, actualización de datos etc, 
En vista que la Secretaría de las TIC cuenta con una plataforma donde centra los datos de los sensores de Cada uno de los mobiliarios urbanos, tales como Temperatura, Polución, Humedad, CO2 y Ruido, Información se encuentra publicada en www.datos.gov.co "Datos Sensores Arboles Solares _ Municipio de Ibagué"..
</t>
    </r>
    <r>
      <rPr>
        <b/>
        <sz val="12"/>
        <rFont val="Arial"/>
        <family val="2"/>
      </rPr>
      <t xml:space="preserve">Datos Abiertos Nuevos
</t>
    </r>
    <r>
      <rPr>
        <sz val="12"/>
        <rFont val="Arial"/>
        <family val="2"/>
      </rPr>
      <t>-	Sensores Arboles Solares _ Municipio de Ibagué</t>
    </r>
  </si>
  <si>
    <r>
      <t xml:space="preserve">Numero de tramites y servicios centrados en el usuario </t>
    </r>
    <r>
      <rPr>
        <b/>
        <sz val="12"/>
        <rFont val="Arial"/>
        <family val="2"/>
      </rPr>
      <t>Racionalizados</t>
    </r>
  </si>
  <si>
    <r>
      <rPr>
        <b/>
        <sz val="12"/>
        <rFont val="Arial"/>
        <family val="2"/>
      </rPr>
      <t>META DE RESULTADO:</t>
    </r>
    <r>
      <rPr>
        <sz val="12"/>
        <rFont val="Arial"/>
        <family val="2"/>
      </rPr>
      <t xml:space="preserve"> Aumentar al 85% el índice de Gobierno Digital en el habilitador de tramites y servicios</t>
    </r>
  </si>
  <si>
    <r>
      <t xml:space="preserve">Observación
</t>
    </r>
    <r>
      <rPr>
        <sz val="12"/>
        <rFont val="Arial"/>
        <family val="2"/>
      </rPr>
      <t>La Alcaldía de Ibagué, a través de las Secretaría de las TIC, desarrolla estrategias en los sistemas de información para lograr fortalecer la relación entre el Estado y el Ciudadano, para ello se tiene en cuenta el entrono digital mediante el portal www.ibague.gov.co, de tal forma que sea confiable y transparente para el ciudadano.
Así mismo se busca mejorar el conocimiento, uso y aprovechamiento de las TIC, por parte de los ciudadanos y grupos de interés que interactúan con las entidades públicas, para lograr la participación del ciudadano y la satisfacción de necesidades.
Conforme a  la evaluación del FURAG, donde se  mide la gestión y desempeño institucional, la Alcaldía de Ibagué ocupa el tercer puesto a nivel nacional y teniendo en cuante el objetivo del componente de TIC para la Sociedad, se puede resaltar con las siguiente políticas y sus respectivos puntajes, cómo la Alcaldía de Ibagué ha fortalecido la relación del Estado con la sociedad en el entorno digital, de manera que éste sea confiable, permita la apertura y el aprovechamiento de los datos públicos.
También se realiza jornadas de capacitaciones presenciales con la comunidad conforme a las necesidades de la siguiente forma
Capacitación en Proyectos – Salón Comunal Ancón: 12 personas impactadas
Capacitación de uso de Plataforma Al Tablero: 15 impactadas</t>
    </r>
  </si>
  <si>
    <r>
      <t xml:space="preserve">Observación:
</t>
    </r>
    <r>
      <rPr>
        <sz val="12"/>
        <rFont val="Arial"/>
        <family val="2"/>
      </rPr>
      <t>La Secretaría de las TIC, apoya a los procesos internos de la Alcaldía de Ibagué, realizando desarrollos tecnológicos para facilitar los procesos internos. Por tal motivo se implementa el desarrollo del servicio en línea para la compra y pago de Estampillas por PSE, necesarias para legalizar contratos en la Alcaldía de Ibagué. https://ibague.gov.co/portal/seccion/noticias/index.php?idnt=14162#gsc.tab=0 
Esto beneficia a todas las personas que prestan servicios a la Alcaldía de Ibagué, como proveedores, empresarios, y contratistas que trabajan por sacar adelante los proyectos estratégicos que hacen que Ibagué evolucione. Esta estrategia de interoperabilidad entre el proveedor, banco y Alcaldía incentiva la transparencia y agilidad de los procesos mediante el pago totalmente en línea de las estampillas electrónicas.</t>
    </r>
    <r>
      <rPr>
        <b/>
        <sz val="12"/>
        <rFont val="Arial"/>
        <family val="2"/>
      </rPr>
      <t xml:space="preserve">
</t>
    </r>
    <r>
      <rPr>
        <sz val="12"/>
        <rFont val="Arial"/>
        <family val="2"/>
      </rPr>
      <t>La Secretaria de las TIC, apoya a los procesos internos de la Alcaldía de Ibagué, realizando el desarrollo tecnológico del proceso de gestión de la Dirección Participación Ciudadana, el cual Mediante Memorando interno No. 1673 de enero 2023, la dirección de Participación Ciudadana solicita la racionalización de los siguientes trámites:
-	Inscripción de dignatarios de las organizaciones comunales de primer y segundo grado
-	Certificado de la personería jurídica y representación legal de las organizaciones comunales de primer y segundo grado.
-	Inscripción o reforma de estatutos de las organizaciones comunales de primer y segundo grado.
-	Reconocimiento de la personería jurídica de los organismos de acción comunal de primer y segundo grado.
Se realiza el desarrollo del módulo de recepción, para brindar apoyo en la gestión y respuesta a las solicitudes realizadas por el ciudadano ante los trámites mencionados. La dirección de Participación ciudadana mediante el memorando 44480 de fecha 03 de octubre acepta y comprueba los trámites para solicitar la puesta en producción.</t>
    </r>
  </si>
  <si>
    <r>
      <t xml:space="preserve">Observiación:
</t>
    </r>
    <r>
      <rPr>
        <sz val="12"/>
        <rFont val="Arial"/>
        <family val="2"/>
      </rPr>
      <t xml:space="preserve">La Secretaría de las TIC desarrolla la Aplicación móvil de PQRS con el objetivo de brindar a la comunidad de Ibagué alternativas tecnológicas para radicar documentación . 
Actualmente la aplicación se encuentra en el Play Store para celulares con sistema operativo Android 
https://play.google.com/store/apps/details?id=com.radicacionpqr.alcaldiadeibague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</si>
</sst>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 &quot;$&quot;\ * #,##0.00_ ;_ &quot;$&quot;\ * \-#,##0.00_ ;_ &quot;$&quot;\ * &quot;-&quot;??_ ;_ @_ "/>
    <numFmt numFmtId="166" formatCode="0.0%"/>
    <numFmt numFmtId="167" formatCode="#,##0.0_);\(#,##0.0\)"/>
    <numFmt numFmtId="168" formatCode="_ &quot;$&quot;\ * #,##0_ ;_ &quot;$&quot;\ * \-#,##0_ ;_ &quot;$&quot;\ * &quot;-&quot;??_ ;_ @_ "/>
    <numFmt numFmtId="169" formatCode="_ * #,##0.00_ ;_ * \-#,##0.00_ ;_ * &quot;-&quot;??_ ;_ @_ "/>
    <numFmt numFmtId="170" formatCode="#,###\ &quot;COP&quot;"/>
    <numFmt numFmtId="171" formatCode="#,##0.00\ \€"/>
    <numFmt numFmtId="172" formatCode="&quot;$&quot;\ \ \ #,##0,\ ;[Red]\(#,##0,,\);\-\ "/>
    <numFmt numFmtId="173" formatCode="_-* #,##0_-;\-* #,##0_-;_-* &quot;-&quot;??_-;_-@_-"/>
    <numFmt numFmtId="174" formatCode="[$$-240A]\ #,##0"/>
    <numFmt numFmtId="175" formatCode="_-&quot;$&quot;\ * #,##0_-;\-&quot;$&quot;\ * #,##0_-;_-&quot;$&quot;\ * &quot;-&quot;??_-;_-@_-"/>
    <numFmt numFmtId="176" formatCode="#,##0.000_);\(#,##0.000\)"/>
    <numFmt numFmtId="177" formatCode="\$#,##0_-"/>
    <numFmt numFmtId="178" formatCode="0.0"/>
  </numFmts>
  <fonts count="45">
    <font>
      <sz val="11"/>
      <color theme="1"/>
      <name val="Calibri"/>
      <family val="2"/>
      <scheme val="minor"/>
    </font>
    <font>
      <sz val="10"/>
      <name val="Arial"/>
      <family val="2"/>
    </font>
    <font>
      <sz val="12"/>
      <name val="Arial"/>
      <family val="2"/>
    </font>
    <font>
      <sz val="12"/>
      <name val="Arial MT"/>
    </font>
    <font>
      <b/>
      <sz val="12"/>
      <name val="Arial"/>
      <family val="2"/>
    </font>
    <font>
      <sz val="16"/>
      <name val="Arial"/>
      <family val="2"/>
    </font>
    <font>
      <b/>
      <sz val="16"/>
      <name val="Arial"/>
      <family val="2"/>
    </font>
    <font>
      <sz val="11"/>
      <color theme="1"/>
      <name val="Calibri"/>
      <family val="2"/>
      <scheme val="minor"/>
    </font>
    <font>
      <b/>
      <sz val="10"/>
      <name val="Arial"/>
      <family val="2"/>
    </font>
    <font>
      <sz val="10"/>
      <color theme="1"/>
      <name val="Arial"/>
      <family val="2"/>
    </font>
    <font>
      <b/>
      <sz val="11"/>
      <name val="Arial"/>
      <family val="2"/>
    </font>
    <font>
      <sz val="11"/>
      <name val="Arial"/>
      <family val="2"/>
    </font>
    <font>
      <sz val="8"/>
      <name val="Arial"/>
      <family val="2"/>
    </font>
    <font>
      <b/>
      <sz val="12"/>
      <name val="Arial MT"/>
    </font>
    <font>
      <sz val="10"/>
      <name val="Arial MT"/>
    </font>
    <font>
      <b/>
      <u/>
      <sz val="12"/>
      <name val="Arial MT"/>
    </font>
    <font>
      <b/>
      <sz val="11"/>
      <name val="Arial MT"/>
    </font>
    <font>
      <b/>
      <sz val="10"/>
      <name val="Arial MT"/>
    </font>
    <font>
      <sz val="12"/>
      <color theme="1"/>
      <name val="Calibri"/>
      <family val="2"/>
      <scheme val="minor"/>
    </font>
    <font>
      <sz val="10"/>
      <color theme="1"/>
      <name val="Verdana"/>
      <family val="2"/>
    </font>
    <font>
      <b/>
      <sz val="10"/>
      <color theme="1"/>
      <name val="Verdana"/>
      <family val="2"/>
    </font>
    <font>
      <b/>
      <sz val="14"/>
      <color theme="1"/>
      <name val="Verdana"/>
      <family val="2"/>
    </font>
    <font>
      <b/>
      <u/>
      <sz val="12"/>
      <name val="Arial"/>
      <family val="2"/>
    </font>
    <font>
      <sz val="12"/>
      <color theme="1"/>
      <name val="Arial"/>
      <family val="2"/>
    </font>
    <font>
      <b/>
      <sz val="12"/>
      <color theme="1"/>
      <name val="Arial"/>
      <family val="2"/>
    </font>
    <font>
      <sz val="7"/>
      <name val="Arial"/>
      <family val="2"/>
    </font>
    <font>
      <sz val="9"/>
      <name val="Arial"/>
      <family val="2"/>
    </font>
    <font>
      <sz val="12"/>
      <color theme="1"/>
      <name val="Arial MT"/>
    </font>
    <font>
      <sz val="11"/>
      <color theme="1"/>
      <name val="Arial MT"/>
    </font>
    <font>
      <sz val="8"/>
      <color theme="1"/>
      <name val="Arial MT"/>
    </font>
    <font>
      <sz val="8"/>
      <color rgb="FF000000"/>
      <name val="Verdana"/>
      <family val="2"/>
    </font>
    <font>
      <sz val="11"/>
      <color theme="1"/>
      <name val="Arial"/>
      <family val="2"/>
    </font>
    <font>
      <sz val="8"/>
      <color theme="1"/>
      <name val="Calibri"/>
      <family val="2"/>
      <scheme val="minor"/>
    </font>
    <font>
      <sz val="10"/>
      <color theme="1"/>
      <name val="Arial MT"/>
    </font>
    <font>
      <sz val="9"/>
      <color theme="1"/>
      <name val="Arial Narrow"/>
      <family val="2"/>
    </font>
    <font>
      <sz val="6"/>
      <name val="Arial"/>
      <family val="2"/>
    </font>
    <font>
      <sz val="9"/>
      <color theme="1"/>
      <name val="Verdana"/>
      <family val="2"/>
    </font>
    <font>
      <sz val="9"/>
      <color theme="1"/>
      <name val="Arial MT"/>
    </font>
    <font>
      <b/>
      <sz val="9"/>
      <color indexed="81"/>
      <name val="Tahoma"/>
      <family val="2"/>
    </font>
    <font>
      <sz val="9"/>
      <color indexed="81"/>
      <name val="Tahoma"/>
      <family val="2"/>
    </font>
    <font>
      <sz val="12"/>
      <name val="Arial Narrow"/>
      <family val="2"/>
    </font>
    <font>
      <sz val="12"/>
      <color rgb="FFFF0000"/>
      <name val="Arial"/>
      <family val="2"/>
    </font>
    <font>
      <sz val="12"/>
      <name val="Calibri"/>
      <family val="2"/>
      <scheme val="minor"/>
    </font>
    <font>
      <sz val="12"/>
      <color theme="1"/>
      <name val="Verdana"/>
      <family val="2"/>
    </font>
    <font>
      <b/>
      <i/>
      <sz val="12"/>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s>
  <borders count="6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auto="1"/>
      </left>
      <right/>
      <top style="thin">
        <color auto="1"/>
      </top>
      <bottom/>
      <diagonal/>
    </border>
    <border>
      <left style="medium">
        <color auto="1"/>
      </left>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auto="1"/>
      </top>
      <bottom style="medium">
        <color indexed="64"/>
      </bottom>
      <diagonal/>
    </border>
    <border>
      <left style="medium">
        <color indexed="64"/>
      </left>
      <right/>
      <top/>
      <bottom style="thin">
        <color auto="1"/>
      </bottom>
      <diagonal/>
    </border>
    <border>
      <left/>
      <right style="medium">
        <color indexed="64"/>
      </right>
      <top style="thin">
        <color indexed="64"/>
      </top>
      <bottom style="medium">
        <color indexed="64"/>
      </bottom>
      <diagonal/>
    </border>
    <border>
      <left style="medium">
        <color auto="1"/>
      </left>
      <right style="thin">
        <color indexed="64"/>
      </right>
      <top/>
      <bottom style="medium">
        <color indexed="64"/>
      </bottom>
      <diagonal/>
    </border>
    <border>
      <left/>
      <right style="dotted">
        <color rgb="FF0070C0"/>
      </right>
      <top style="dotted">
        <color rgb="FF0070C0"/>
      </top>
      <bottom style="dotted">
        <color rgb="FF0070C0"/>
      </bottom>
      <diagonal/>
    </border>
  </borders>
  <cellStyleXfs count="39">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69" fontId="1" fillId="0" borderId="0" applyFont="0" applyFill="0" applyBorder="0" applyAlignment="0" applyProtection="0"/>
    <xf numFmtId="9" fontId="7" fillId="0" borderId="0" applyFont="0" applyFill="0" applyBorder="0" applyAlignment="0" applyProtection="0"/>
    <xf numFmtId="0" fontId="18" fillId="0" borderId="0"/>
    <xf numFmtId="164" fontId="7" fillId="0" borderId="0" applyFont="0" applyFill="0" applyBorder="0" applyAlignment="0" applyProtection="0"/>
    <xf numFmtId="43" fontId="7" fillId="0" borderId="0" applyFont="0" applyFill="0" applyBorder="0" applyAlignment="0" applyProtection="0"/>
    <xf numFmtId="0" fontId="9" fillId="0" borderId="0"/>
    <xf numFmtId="42" fontId="9" fillId="0" borderId="0" applyFont="0" applyFill="0" applyBorder="0" applyAlignment="0" applyProtection="0"/>
    <xf numFmtId="9" fontId="9" fillId="0" borderId="0" applyFont="0" applyFill="0" applyBorder="0" applyAlignment="0" applyProtection="0"/>
    <xf numFmtId="170"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0" fontId="21" fillId="2" borderId="1" applyNumberFormat="0" applyProtection="0">
      <alignment horizontal="left" vertical="center"/>
    </xf>
    <xf numFmtId="0" fontId="20" fillId="3" borderId="0" applyNumberFormat="0" applyBorder="0" applyProtection="0">
      <alignment horizontal="center" vertical="center"/>
    </xf>
    <xf numFmtId="0" fontId="20" fillId="4" borderId="0" applyNumberFormat="0" applyBorder="0" applyProtection="0">
      <alignment horizontal="center" vertical="center"/>
    </xf>
    <xf numFmtId="0" fontId="20" fillId="2" borderId="0" applyNumberFormat="0" applyBorder="0" applyProtection="0">
      <alignment horizontal="center" vertical="center" wrapText="1"/>
    </xf>
    <xf numFmtId="0" fontId="20" fillId="2" borderId="0" applyNumberFormat="0" applyBorder="0" applyProtection="0">
      <alignment horizontal="right" vertical="center" wrapText="1"/>
    </xf>
    <xf numFmtId="0" fontId="20" fillId="5" borderId="0" applyNumberFormat="0" applyBorder="0" applyProtection="0">
      <alignment horizontal="center" vertical="center" wrapText="1"/>
    </xf>
    <xf numFmtId="0" fontId="19" fillId="5" borderId="0" applyNumberFormat="0" applyBorder="0" applyProtection="0">
      <alignment horizontal="right" vertical="center" wrapText="1"/>
    </xf>
    <xf numFmtId="49" fontId="19" fillId="0" borderId="0" applyFill="0" applyBorder="0" applyProtection="0">
      <alignment horizontal="left" vertical="center"/>
    </xf>
    <xf numFmtId="0" fontId="20" fillId="0" borderId="0" applyNumberFormat="0" applyFill="0" applyBorder="0" applyProtection="0">
      <alignment horizontal="left" vertical="center"/>
    </xf>
    <xf numFmtId="0" fontId="20" fillId="0" borderId="0" applyNumberFormat="0" applyFill="0" applyBorder="0" applyProtection="0">
      <alignment horizontal="right" vertical="center"/>
    </xf>
    <xf numFmtId="171" fontId="19" fillId="0" borderId="0" applyFill="0" applyBorder="0" applyProtection="0">
      <alignment horizontal="right" vertical="center"/>
    </xf>
    <xf numFmtId="14" fontId="19" fillId="0" borderId="0" applyFill="0" applyBorder="0" applyProtection="0">
      <alignment horizontal="right" vertical="center"/>
    </xf>
    <xf numFmtId="22" fontId="19" fillId="0" borderId="0" applyFill="0" applyBorder="0" applyProtection="0">
      <alignment horizontal="right" vertical="center"/>
    </xf>
    <xf numFmtId="3" fontId="19" fillId="0" borderId="0" applyFill="0" applyBorder="0" applyProtection="0">
      <alignment horizontal="right" vertical="center"/>
    </xf>
    <xf numFmtId="4" fontId="19" fillId="0" borderId="0" applyFill="0" applyBorder="0" applyProtection="0">
      <alignment horizontal="right" vertical="center"/>
    </xf>
    <xf numFmtId="0" fontId="19" fillId="0" borderId="1" applyNumberFormat="0" applyFill="0" applyProtection="0">
      <alignment horizontal="left" vertical="center"/>
    </xf>
    <xf numFmtId="171" fontId="19" fillId="0" borderId="1" applyFill="0" applyProtection="0">
      <alignment horizontal="right" vertical="center"/>
    </xf>
    <xf numFmtId="3" fontId="19" fillId="0" borderId="1" applyFill="0" applyProtection="0">
      <alignment horizontal="right" vertical="center"/>
    </xf>
    <xf numFmtId="4" fontId="19" fillId="0" borderId="1" applyFill="0" applyProtection="0">
      <alignment horizontal="right" vertical="center"/>
    </xf>
    <xf numFmtId="0" fontId="9" fillId="0" borderId="1" applyNumberFormat="0" applyFont="0" applyFill="0" applyAlignment="0" applyProtection="0"/>
    <xf numFmtId="41"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cellStyleXfs>
  <cellXfs count="744">
    <xf numFmtId="0" fontId="0" fillId="0" borderId="0" xfId="0"/>
    <xf numFmtId="173" fontId="0" fillId="0" borderId="0" xfId="8" applyNumberFormat="1" applyFont="1" applyFill="1"/>
    <xf numFmtId="9" fontId="0" fillId="0" borderId="0" xfId="5" applyFont="1" applyFill="1"/>
    <xf numFmtId="174" fontId="0" fillId="0" borderId="0" xfId="0" applyNumberFormat="1"/>
    <xf numFmtId="172" fontId="0" fillId="0" borderId="0" xfId="0" applyNumberFormat="1"/>
    <xf numFmtId="168" fontId="0" fillId="0" borderId="0" xfId="0" applyNumberFormat="1"/>
    <xf numFmtId="0" fontId="10" fillId="0" borderId="53" xfId="0" applyFont="1" applyBorder="1"/>
    <xf numFmtId="3" fontId="0" fillId="0" borderId="0" xfId="0" applyNumberFormat="1"/>
    <xf numFmtId="0" fontId="10" fillId="0" borderId="44" xfId="0" applyFont="1" applyBorder="1"/>
    <xf numFmtId="3" fontId="30" fillId="0" borderId="0" xfId="0" applyNumberFormat="1" applyFont="1" applyAlignment="1">
      <alignment horizontal="right" vertical="center" wrapText="1"/>
    </xf>
    <xf numFmtId="175" fontId="0" fillId="0" borderId="0" xfId="0" applyNumberFormat="1"/>
    <xf numFmtId="177" fontId="0" fillId="0" borderId="0" xfId="0" applyNumberFormat="1"/>
    <xf numFmtId="0" fontId="2" fillId="6" borderId="15" xfId="0" applyFont="1" applyFill="1" applyBorder="1"/>
    <xf numFmtId="0" fontId="4" fillId="6" borderId="20" xfId="0" applyFont="1" applyFill="1" applyBorder="1" applyAlignment="1">
      <alignment horizontal="center" vertical="center" wrapText="1"/>
    </xf>
    <xf numFmtId="0" fontId="4" fillId="6" borderId="1" xfId="0" applyFont="1" applyFill="1" applyBorder="1" applyAlignment="1">
      <alignment horizontal="center" vertical="center" wrapText="1"/>
    </xf>
    <xf numFmtId="42" fontId="23" fillId="6" borderId="1" xfId="7" applyNumberFormat="1" applyFont="1" applyFill="1" applyBorder="1" applyAlignment="1">
      <alignment horizontal="left" vertical="center" wrapText="1"/>
    </xf>
    <xf numFmtId="14" fontId="2" fillId="6" borderId="1" xfId="0" applyNumberFormat="1" applyFont="1" applyFill="1" applyBorder="1" applyAlignment="1">
      <alignment horizontal="center" vertical="center"/>
    </xf>
    <xf numFmtId="14" fontId="2" fillId="6" borderId="1" xfId="0" applyNumberFormat="1" applyFont="1" applyFill="1" applyBorder="1" applyAlignment="1">
      <alignment horizontal="center" vertical="center" wrapText="1"/>
    </xf>
    <xf numFmtId="0" fontId="8" fillId="6" borderId="1" xfId="0" applyFont="1" applyFill="1" applyBorder="1" applyAlignment="1">
      <alignment horizontal="center" vertical="center"/>
    </xf>
    <xf numFmtId="1" fontId="11" fillId="6" borderId="1" xfId="0" applyNumberFormat="1" applyFont="1" applyFill="1" applyBorder="1" applyAlignment="1">
      <alignment horizontal="center" vertical="center" wrapText="1"/>
    </xf>
    <xf numFmtId="1" fontId="2" fillId="6" borderId="1" xfId="0" applyNumberFormat="1" applyFont="1" applyFill="1" applyBorder="1" applyAlignment="1">
      <alignment horizontal="center" vertical="center" wrapText="1"/>
    </xf>
    <xf numFmtId="0" fontId="0" fillId="6" borderId="0" xfId="0" applyFill="1"/>
    <xf numFmtId="2" fontId="13" fillId="6" borderId="1" xfId="0" applyNumberFormat="1" applyFont="1" applyFill="1" applyBorder="1" applyAlignment="1">
      <alignment horizontal="center" vertical="center"/>
    </xf>
    <xf numFmtId="2" fontId="13" fillId="6" borderId="26" xfId="0" applyNumberFormat="1" applyFont="1" applyFill="1" applyBorder="1" applyAlignment="1">
      <alignment horizontal="center" vertical="center"/>
    </xf>
    <xf numFmtId="1" fontId="12" fillId="6" borderId="1" xfId="0" applyNumberFormat="1" applyFont="1" applyFill="1" applyBorder="1" applyAlignment="1">
      <alignment horizontal="center" vertical="center" wrapText="1"/>
    </xf>
    <xf numFmtId="174" fontId="11" fillId="6" borderId="26" xfId="0" applyNumberFormat="1" applyFont="1" applyFill="1" applyBorder="1" applyAlignment="1">
      <alignment horizontal="right" vertical="center" wrapText="1"/>
    </xf>
    <xf numFmtId="174" fontId="26" fillId="6" borderId="26" xfId="0" applyNumberFormat="1" applyFont="1" applyFill="1" applyBorder="1" applyAlignment="1">
      <alignment horizontal="right" vertical="center" wrapText="1"/>
    </xf>
    <xf numFmtId="0" fontId="13" fillId="6" borderId="1" xfId="0" applyFont="1" applyFill="1" applyBorder="1" applyAlignment="1">
      <alignment horizontal="center" vertical="center"/>
    </xf>
    <xf numFmtId="0" fontId="17" fillId="6" borderId="1" xfId="0" applyFont="1" applyFill="1" applyBorder="1" applyAlignment="1">
      <alignment horizontal="center" vertical="center"/>
    </xf>
    <xf numFmtId="10" fontId="17" fillId="6" borderId="1" xfId="5" applyNumberFormat="1" applyFont="1" applyFill="1" applyBorder="1" applyAlignment="1">
      <alignment horizontal="center" vertical="center"/>
    </xf>
    <xf numFmtId="0" fontId="16" fillId="6"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173" fontId="23" fillId="6" borderId="1" xfId="8" applyNumberFormat="1" applyFont="1" applyFill="1" applyBorder="1" applyAlignment="1">
      <alignment horizontal="left" vertical="center" wrapText="1"/>
    </xf>
    <xf numFmtId="0" fontId="3" fillId="6" borderId="1" xfId="0" applyFont="1" applyFill="1" applyBorder="1" applyAlignment="1">
      <alignment horizontal="center" vertical="center" wrapText="1"/>
    </xf>
    <xf numFmtId="175" fontId="24" fillId="6" borderId="1" xfId="7" applyNumberFormat="1" applyFont="1" applyFill="1" applyBorder="1" applyAlignment="1">
      <alignment horizontal="left" vertical="center" wrapText="1"/>
    </xf>
    <xf numFmtId="0" fontId="3" fillId="6" borderId="20" xfId="0" applyFont="1" applyFill="1" applyBorder="1" applyAlignment="1">
      <alignment horizontal="center" vertical="center" wrapText="1"/>
    </xf>
    <xf numFmtId="167" fontId="13" fillId="6" borderId="33" xfId="0" applyNumberFormat="1" applyFont="1" applyFill="1" applyBorder="1" applyAlignment="1">
      <alignment vertical="center"/>
    </xf>
    <xf numFmtId="176" fontId="3" fillId="6" borderId="34" xfId="0" applyNumberFormat="1" applyFont="1" applyFill="1" applyBorder="1" applyAlignment="1">
      <alignment vertical="top"/>
    </xf>
    <xf numFmtId="173" fontId="17" fillId="6" borderId="1" xfId="8" applyNumberFormat="1" applyFont="1" applyFill="1" applyBorder="1" applyAlignment="1" applyProtection="1">
      <alignment horizontal="center" vertical="center"/>
    </xf>
    <xf numFmtId="0" fontId="13" fillId="6" borderId="1" xfId="0" applyFont="1" applyFill="1" applyBorder="1" applyAlignment="1">
      <alignment horizontal="center" vertical="center" wrapText="1"/>
    </xf>
    <xf numFmtId="0" fontId="13" fillId="6" borderId="20" xfId="0" applyFont="1" applyFill="1" applyBorder="1" applyAlignment="1">
      <alignment horizontal="center" vertical="center" wrapText="1"/>
    </xf>
    <xf numFmtId="167" fontId="3" fillId="6" borderId="34" xfId="0" applyNumberFormat="1" applyFont="1" applyFill="1" applyBorder="1" applyAlignment="1">
      <alignment vertical="top"/>
    </xf>
    <xf numFmtId="1" fontId="17" fillId="6" borderId="1" xfId="8" applyNumberFormat="1" applyFont="1" applyFill="1" applyBorder="1" applyAlignment="1" applyProtection="1">
      <alignment horizontal="center" vertical="center"/>
    </xf>
    <xf numFmtId="0" fontId="17" fillId="6" borderId="0" xfId="0" applyFont="1" applyFill="1" applyAlignment="1">
      <alignment horizontal="left" vertical="center" wrapText="1"/>
    </xf>
    <xf numFmtId="166" fontId="2" fillId="6" borderId="0" xfId="0" applyNumberFormat="1" applyFont="1" applyFill="1" applyAlignment="1">
      <alignment horizontal="center" vertical="center" wrapText="1"/>
    </xf>
    <xf numFmtId="2" fontId="13" fillId="6" borderId="11" xfId="0" applyNumberFormat="1" applyFont="1" applyFill="1" applyBorder="1" applyAlignment="1">
      <alignment horizontal="center" vertical="center"/>
    </xf>
    <xf numFmtId="1" fontId="1" fillId="6" borderId="11" xfId="0" applyNumberFormat="1" applyFont="1" applyFill="1" applyBorder="1" applyAlignment="1">
      <alignment horizontal="center" vertical="center" wrapText="1"/>
    </xf>
    <xf numFmtId="174" fontId="11" fillId="6" borderId="26" xfId="0" applyNumberFormat="1" applyFont="1" applyFill="1" applyBorder="1" applyAlignment="1">
      <alignment horizontal="center" vertical="center" wrapText="1"/>
    </xf>
    <xf numFmtId="1" fontId="1" fillId="6" borderId="1" xfId="0" applyNumberFormat="1" applyFont="1" applyFill="1" applyBorder="1" applyAlignment="1">
      <alignment horizontal="center" vertical="center" wrapText="1"/>
    </xf>
    <xf numFmtId="173" fontId="23" fillId="6" borderId="1" xfId="8" applyNumberFormat="1" applyFont="1" applyFill="1" applyBorder="1" applyAlignment="1" applyProtection="1">
      <alignment vertical="center" wrapText="1"/>
    </xf>
    <xf numFmtId="175" fontId="23" fillId="6" borderId="1" xfId="38" applyNumberFormat="1" applyFont="1" applyFill="1" applyBorder="1" applyAlignment="1">
      <alignment horizontal="left" vertical="center" wrapText="1"/>
    </xf>
    <xf numFmtId="42" fontId="24" fillId="6" borderId="1" xfId="7" applyNumberFormat="1" applyFont="1" applyFill="1" applyBorder="1" applyAlignment="1">
      <alignment horizontal="left" vertical="center" wrapText="1"/>
    </xf>
    <xf numFmtId="1" fontId="31" fillId="6" borderId="1" xfId="0" applyNumberFormat="1" applyFont="1" applyFill="1" applyBorder="1" applyAlignment="1">
      <alignment horizontal="center" vertical="center" wrapText="1"/>
    </xf>
    <xf numFmtId="174" fontId="31" fillId="6" borderId="26" xfId="0" applyNumberFormat="1" applyFont="1" applyFill="1" applyBorder="1" applyAlignment="1">
      <alignment horizontal="right" vertical="center" wrapText="1"/>
    </xf>
    <xf numFmtId="42" fontId="27" fillId="6" borderId="1" xfId="0" applyNumberFormat="1" applyFont="1" applyFill="1" applyBorder="1" applyAlignment="1">
      <alignment horizontal="center" vertical="center" wrapText="1"/>
    </xf>
    <xf numFmtId="166" fontId="2" fillId="6" borderId="0" xfId="0" applyNumberFormat="1" applyFont="1" applyFill="1" applyAlignment="1">
      <alignment horizontal="left" wrapText="1"/>
    </xf>
    <xf numFmtId="173" fontId="17" fillId="6" borderId="0" xfId="0" applyNumberFormat="1" applyFont="1" applyFill="1" applyAlignment="1">
      <alignment horizontal="left" vertical="center" wrapText="1"/>
    </xf>
    <xf numFmtId="173" fontId="17" fillId="6" borderId="0" xfId="8" applyNumberFormat="1" applyFont="1" applyFill="1" applyBorder="1" applyAlignment="1">
      <alignment horizontal="left" vertical="center" wrapText="1"/>
    </xf>
    <xf numFmtId="174" fontId="2" fillId="6" borderId="26" xfId="0" applyNumberFormat="1" applyFont="1" applyFill="1" applyBorder="1" applyAlignment="1">
      <alignment horizontal="right" vertical="center" wrapText="1"/>
    </xf>
    <xf numFmtId="9" fontId="23" fillId="6" borderId="1" xfId="5" applyFont="1" applyFill="1" applyBorder="1" applyAlignment="1">
      <alignment horizontal="center" vertical="center" wrapText="1"/>
    </xf>
    <xf numFmtId="2" fontId="23" fillId="6" borderId="1" xfId="0" applyNumberFormat="1" applyFont="1" applyFill="1" applyBorder="1" applyAlignment="1">
      <alignment vertical="center" wrapText="1"/>
    </xf>
    <xf numFmtId="9" fontId="13" fillId="6" borderId="1" xfId="0" applyNumberFormat="1" applyFont="1" applyFill="1" applyBorder="1" applyAlignment="1">
      <alignment horizontal="center" vertical="center" wrapText="1"/>
    </xf>
    <xf numFmtId="9" fontId="17" fillId="6" borderId="1" xfId="5" applyFont="1" applyFill="1" applyBorder="1" applyAlignment="1" applyProtection="1">
      <alignment horizontal="center" vertical="center"/>
    </xf>
    <xf numFmtId="42" fontId="3" fillId="6" borderId="1" xfId="0" applyNumberFormat="1" applyFont="1" applyFill="1" applyBorder="1" applyAlignment="1">
      <alignment horizontal="center" vertical="center" wrapText="1"/>
    </xf>
    <xf numFmtId="3" fontId="13" fillId="6" borderId="1" xfId="0" applyNumberFormat="1" applyFont="1" applyFill="1" applyBorder="1" applyAlignment="1">
      <alignment horizontal="center" vertical="center" wrapText="1"/>
    </xf>
    <xf numFmtId="9" fontId="3" fillId="6" borderId="26" xfId="5" applyFont="1" applyFill="1" applyBorder="1" applyAlignment="1" applyProtection="1">
      <alignment vertical="center" wrapText="1"/>
    </xf>
    <xf numFmtId="3" fontId="13" fillId="6" borderId="20" xfId="0" applyNumberFormat="1" applyFont="1" applyFill="1" applyBorder="1" applyAlignment="1">
      <alignment horizontal="center" vertical="center" wrapText="1"/>
    </xf>
    <xf numFmtId="42" fontId="24" fillId="6" borderId="20" xfId="7" applyNumberFormat="1" applyFont="1" applyFill="1" applyBorder="1" applyAlignment="1">
      <alignment horizontal="left" vertical="center" wrapText="1"/>
    </xf>
    <xf numFmtId="14" fontId="2" fillId="6" borderId="20" xfId="0" applyNumberFormat="1" applyFont="1" applyFill="1" applyBorder="1" applyAlignment="1">
      <alignment horizontal="center" vertical="center"/>
    </xf>
    <xf numFmtId="14" fontId="2" fillId="6" borderId="20" xfId="0" applyNumberFormat="1" applyFont="1" applyFill="1" applyBorder="1" applyAlignment="1">
      <alignment horizontal="center" vertical="center" wrapText="1"/>
    </xf>
    <xf numFmtId="9" fontId="3" fillId="6" borderId="36" xfId="5" applyFont="1" applyFill="1" applyBorder="1" applyAlignment="1" applyProtection="1">
      <alignment vertical="center" wrapText="1"/>
    </xf>
    <xf numFmtId="167" fontId="13" fillId="6" borderId="16" xfId="0" applyNumberFormat="1" applyFont="1" applyFill="1" applyBorder="1" applyAlignment="1">
      <alignment horizontal="center" vertical="center"/>
    </xf>
    <xf numFmtId="167" fontId="3" fillId="6" borderId="10" xfId="0" applyNumberFormat="1" applyFont="1" applyFill="1" applyBorder="1" applyAlignment="1">
      <alignment vertical="top"/>
    </xf>
    <xf numFmtId="166" fontId="2" fillId="6" borderId="9" xfId="0" applyNumberFormat="1" applyFont="1" applyFill="1" applyBorder="1" applyAlignment="1">
      <alignment horizontal="left" wrapText="1"/>
    </xf>
    <xf numFmtId="2" fontId="2" fillId="6" borderId="1" xfId="0" applyNumberFormat="1" applyFont="1" applyFill="1" applyBorder="1" applyAlignment="1">
      <alignment vertical="center" wrapText="1"/>
    </xf>
    <xf numFmtId="2" fontId="3" fillId="6" borderId="1" xfId="5" applyNumberFormat="1" applyFont="1" applyFill="1" applyBorder="1" applyAlignment="1" applyProtection="1">
      <alignment vertical="center" wrapText="1"/>
    </xf>
    <xf numFmtId="2" fontId="13" fillId="6" borderId="1" xfId="0" applyNumberFormat="1" applyFont="1" applyFill="1" applyBorder="1" applyAlignment="1">
      <alignment vertical="center" wrapText="1"/>
    </xf>
    <xf numFmtId="2" fontId="2" fillId="6" borderId="20" xfId="0" applyNumberFormat="1" applyFont="1" applyFill="1" applyBorder="1" applyAlignment="1">
      <alignment vertical="center" wrapText="1"/>
    </xf>
    <xf numFmtId="166" fontId="23" fillId="6" borderId="1" xfId="5" applyNumberFormat="1" applyFont="1" applyFill="1" applyBorder="1" applyAlignment="1">
      <alignment horizontal="center" vertical="center" wrapText="1"/>
    </xf>
    <xf numFmtId="166" fontId="13" fillId="6" borderId="20" xfId="5" applyNumberFormat="1" applyFont="1" applyFill="1" applyBorder="1" applyAlignment="1">
      <alignment horizontal="center" vertical="center" wrapText="1"/>
    </xf>
    <xf numFmtId="166" fontId="17" fillId="6" borderId="1" xfId="5" applyNumberFormat="1" applyFont="1" applyFill="1" applyBorder="1" applyAlignment="1" applyProtection="1">
      <alignment horizontal="center" vertical="center"/>
    </xf>
    <xf numFmtId="9" fontId="2" fillId="0" borderId="1" xfId="5" applyFont="1" applyFill="1" applyBorder="1" applyAlignment="1">
      <alignment horizontal="right" vertical="center" wrapText="1"/>
    </xf>
    <xf numFmtId="1" fontId="2" fillId="0" borderId="1" xfId="8" applyNumberFormat="1" applyFont="1" applyFill="1" applyBorder="1" applyAlignment="1">
      <alignment horizontal="center" vertical="center" wrapText="1"/>
    </xf>
    <xf numFmtId="9" fontId="2" fillId="0" borderId="1" xfId="5" applyFont="1" applyFill="1" applyBorder="1" applyAlignment="1">
      <alignment horizontal="center" vertical="center" wrapText="1"/>
    </xf>
    <xf numFmtId="0" fontId="23" fillId="6" borderId="1" xfId="0" applyFont="1" applyFill="1" applyBorder="1" applyAlignment="1">
      <alignment horizontal="center" vertical="center" wrapText="1"/>
    </xf>
    <xf numFmtId="1" fontId="23" fillId="6" borderId="1" xfId="8" applyNumberFormat="1" applyFont="1" applyFill="1" applyBorder="1" applyAlignment="1">
      <alignment horizontal="center" vertical="center" wrapText="1"/>
    </xf>
    <xf numFmtId="1" fontId="13" fillId="6" borderId="20" xfId="0" applyNumberFormat="1" applyFont="1" applyFill="1" applyBorder="1" applyAlignment="1">
      <alignment horizontal="center" vertical="center" wrapText="1"/>
    </xf>
    <xf numFmtId="9" fontId="13" fillId="6" borderId="1" xfId="5" applyFont="1" applyFill="1" applyBorder="1" applyAlignment="1">
      <alignment vertical="center" wrapText="1"/>
    </xf>
    <xf numFmtId="9" fontId="13" fillId="6" borderId="20" xfId="5" applyFont="1" applyFill="1" applyBorder="1" applyAlignment="1">
      <alignment vertical="center" wrapText="1"/>
    </xf>
    <xf numFmtId="42" fontId="23" fillId="6" borderId="20" xfId="7" applyNumberFormat="1" applyFont="1" applyFill="1" applyBorder="1" applyAlignment="1">
      <alignment horizontal="left" vertical="center" wrapText="1"/>
    </xf>
    <xf numFmtId="42" fontId="3" fillId="6" borderId="20" xfId="0" applyNumberFormat="1" applyFont="1" applyFill="1" applyBorder="1" applyAlignment="1">
      <alignment horizontal="center" vertical="center" wrapText="1"/>
    </xf>
    <xf numFmtId="3" fontId="13" fillId="6" borderId="13" xfId="0" applyNumberFormat="1" applyFont="1" applyFill="1" applyBorder="1" applyAlignment="1">
      <alignment horizontal="center" vertical="center" wrapText="1"/>
    </xf>
    <xf numFmtId="42" fontId="23" fillId="6" borderId="11" xfId="7" applyNumberFormat="1" applyFont="1" applyFill="1" applyBorder="1" applyAlignment="1">
      <alignment horizontal="left" vertical="center" wrapText="1"/>
    </xf>
    <xf numFmtId="42" fontId="24" fillId="6" borderId="14" xfId="7" applyNumberFormat="1" applyFont="1" applyFill="1" applyBorder="1" applyAlignment="1">
      <alignment horizontal="left" vertical="center" wrapText="1"/>
    </xf>
    <xf numFmtId="42" fontId="24" fillId="6" borderId="31" xfId="7" applyNumberFormat="1" applyFont="1" applyFill="1" applyBorder="1" applyAlignment="1">
      <alignment horizontal="left" vertical="center" wrapText="1"/>
    </xf>
    <xf numFmtId="1" fontId="13" fillId="6" borderId="1" xfId="0" applyNumberFormat="1" applyFont="1" applyFill="1" applyBorder="1" applyAlignment="1">
      <alignment horizontal="center" vertical="center" wrapText="1"/>
    </xf>
    <xf numFmtId="173" fontId="24" fillId="6" borderId="20" xfId="8" applyNumberFormat="1" applyFont="1" applyFill="1" applyBorder="1" applyAlignment="1">
      <alignment horizontal="left" vertical="center" wrapText="1"/>
    </xf>
    <xf numFmtId="173" fontId="23" fillId="6" borderId="1" xfId="8" applyNumberFormat="1" applyFont="1" applyFill="1" applyBorder="1" applyAlignment="1">
      <alignment horizontal="center" vertical="center" wrapText="1"/>
    </xf>
    <xf numFmtId="173" fontId="24" fillId="6" borderId="1" xfId="8" applyNumberFormat="1" applyFont="1" applyFill="1" applyBorder="1" applyAlignment="1">
      <alignment horizontal="left" vertical="center" wrapText="1"/>
    </xf>
    <xf numFmtId="173" fontId="27" fillId="6" borderId="1" xfId="0" applyNumberFormat="1" applyFont="1" applyFill="1" applyBorder="1" applyAlignment="1">
      <alignment horizontal="center" vertical="center" wrapText="1"/>
    </xf>
    <xf numFmtId="175" fontId="36" fillId="0" borderId="1" xfId="38" applyNumberFormat="1" applyFont="1" applyFill="1" applyBorder="1" applyAlignment="1">
      <alignment horizontal="right" vertical="center"/>
    </xf>
    <xf numFmtId="175" fontId="36" fillId="0" borderId="26" xfId="38" applyNumberFormat="1" applyFont="1" applyFill="1" applyBorder="1" applyAlignment="1">
      <alignment horizontal="right" vertical="center"/>
    </xf>
    <xf numFmtId="1" fontId="32" fillId="0" borderId="59" xfId="0" applyNumberFormat="1" applyFont="1" applyBorder="1" applyAlignment="1">
      <alignment horizontal="center" vertical="center"/>
    </xf>
    <xf numFmtId="0" fontId="23" fillId="0" borderId="1" xfId="0" applyFont="1" applyBorder="1" applyAlignment="1">
      <alignment horizontal="center" vertical="center" wrapText="1"/>
    </xf>
    <xf numFmtId="1" fontId="23" fillId="0" borderId="1" xfId="8"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13" fillId="6" borderId="1" xfId="0" applyFont="1" applyFill="1" applyBorder="1" applyAlignment="1">
      <alignment horizontal="center" vertical="center" wrapText="1"/>
    </xf>
    <xf numFmtId="2" fontId="13" fillId="6" borderId="1" xfId="0" applyNumberFormat="1" applyFont="1" applyFill="1" applyBorder="1" applyAlignment="1">
      <alignment horizontal="center" vertical="center"/>
    </xf>
    <xf numFmtId="0" fontId="13" fillId="6" borderId="52" xfId="0" applyFont="1" applyFill="1" applyBorder="1" applyAlignment="1">
      <alignment horizontal="left" vertical="center" wrapText="1"/>
    </xf>
    <xf numFmtId="0" fontId="13" fillId="6" borderId="0" xfId="0" applyFont="1" applyFill="1" applyAlignment="1">
      <alignment horizontal="left" vertical="center" wrapText="1"/>
    </xf>
    <xf numFmtId="166" fontId="2" fillId="6" borderId="0" xfId="0" applyNumberFormat="1" applyFont="1" applyFill="1" applyAlignment="1">
      <alignment horizontal="left" wrapText="1"/>
    </xf>
    <xf numFmtId="166" fontId="2" fillId="6" borderId="22" xfId="0" applyNumberFormat="1" applyFont="1" applyFill="1" applyBorder="1" applyAlignment="1">
      <alignment horizontal="left"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20"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4" fillId="6" borderId="1" xfId="0" applyFont="1" applyFill="1" applyBorder="1" applyAlignment="1">
      <alignment horizontal="left" vertical="center"/>
    </xf>
    <xf numFmtId="0" fontId="4" fillId="6" borderId="26" xfId="0" applyFont="1" applyFill="1" applyBorder="1" applyAlignment="1">
      <alignment horizontal="left" vertical="center"/>
    </xf>
    <xf numFmtId="166" fontId="4" fillId="6" borderId="7" xfId="0" applyNumberFormat="1" applyFont="1" applyFill="1" applyBorder="1" applyAlignment="1">
      <alignment horizontal="left" wrapText="1"/>
    </xf>
    <xf numFmtId="166" fontId="4" fillId="6" borderId="6" xfId="0" applyNumberFormat="1" applyFont="1" applyFill="1" applyBorder="1" applyAlignment="1">
      <alignment horizontal="left" wrapText="1"/>
    </xf>
    <xf numFmtId="166" fontId="4" fillId="6" borderId="21" xfId="0" applyNumberFormat="1" applyFont="1" applyFill="1" applyBorder="1" applyAlignment="1">
      <alignment horizontal="left" wrapText="1"/>
    </xf>
    <xf numFmtId="166" fontId="4" fillId="6" borderId="23" xfId="0" applyNumberFormat="1" applyFont="1" applyFill="1" applyBorder="1" applyAlignment="1">
      <alignment horizontal="left" wrapText="1"/>
    </xf>
    <xf numFmtId="166" fontId="4" fillId="6" borderId="24" xfId="0" applyNumberFormat="1" applyFont="1" applyFill="1" applyBorder="1" applyAlignment="1">
      <alignment horizontal="left" wrapText="1"/>
    </xf>
    <xf numFmtId="166" fontId="4" fillId="6" borderId="25" xfId="0" applyNumberFormat="1" applyFont="1" applyFill="1" applyBorder="1" applyAlignment="1">
      <alignment horizontal="left" wrapText="1"/>
    </xf>
    <xf numFmtId="9" fontId="3" fillId="6" borderId="40" xfId="5" applyFont="1" applyFill="1" applyBorder="1" applyAlignment="1">
      <alignment horizontal="center" vertical="center"/>
    </xf>
    <xf numFmtId="9" fontId="3" fillId="6" borderId="39" xfId="5" applyFont="1" applyFill="1" applyBorder="1" applyAlignment="1">
      <alignment horizontal="center" vertical="center"/>
    </xf>
    <xf numFmtId="0" fontId="5" fillId="6" borderId="34" xfId="1" applyFont="1" applyFill="1" applyBorder="1" applyAlignment="1">
      <alignment horizontal="center"/>
    </xf>
    <xf numFmtId="0" fontId="5" fillId="6" borderId="35" xfId="1" applyFont="1" applyFill="1" applyBorder="1" applyAlignment="1">
      <alignment horizontal="center"/>
    </xf>
    <xf numFmtId="0" fontId="5" fillId="6" borderId="1" xfId="1" applyFont="1" applyFill="1" applyBorder="1" applyAlignment="1">
      <alignment horizontal="center"/>
    </xf>
    <xf numFmtId="0" fontId="5" fillId="6" borderId="26" xfId="1" applyFont="1" applyFill="1" applyBorder="1" applyAlignment="1">
      <alignment horizontal="center"/>
    </xf>
    <xf numFmtId="0" fontId="13" fillId="6" borderId="43"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6" borderId="33" xfId="0" applyFont="1" applyFill="1" applyBorder="1" applyAlignment="1">
      <alignment horizontal="center" vertical="center"/>
    </xf>
    <xf numFmtId="0" fontId="13" fillId="6" borderId="15" xfId="0" applyFont="1" applyFill="1" applyBorder="1" applyAlignment="1">
      <alignment horizontal="center" vertical="center"/>
    </xf>
    <xf numFmtId="0" fontId="15" fillId="6" borderId="34"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34" xfId="0" applyFont="1" applyFill="1" applyBorder="1" applyAlignment="1">
      <alignment horizontal="center" vertical="center" wrapText="1"/>
    </xf>
    <xf numFmtId="0" fontId="17" fillId="6" borderId="34" xfId="0" applyFont="1" applyFill="1" applyBorder="1" applyAlignment="1">
      <alignment horizontal="center" vertical="center" wrapText="1" shrinkToFit="1"/>
    </xf>
    <xf numFmtId="0" fontId="17" fillId="6" borderId="1" xfId="0" applyFont="1" applyFill="1" applyBorder="1" applyAlignment="1">
      <alignment horizontal="center" vertical="center" wrapText="1" shrinkToFit="1"/>
    </xf>
    <xf numFmtId="0" fontId="1" fillId="6" borderId="7"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0" fillId="6" borderId="51" xfId="0" applyFill="1" applyBorder="1" applyAlignment="1">
      <alignment horizontal="center"/>
    </xf>
    <xf numFmtId="0" fontId="0" fillId="6" borderId="12" xfId="0" applyFill="1" applyBorder="1" applyAlignment="1">
      <alignment horizontal="center"/>
    </xf>
    <xf numFmtId="0" fontId="0" fillId="6" borderId="27" xfId="0" applyFill="1" applyBorder="1" applyAlignment="1">
      <alignment horizontal="center"/>
    </xf>
    <xf numFmtId="0" fontId="4" fillId="6" borderId="13" xfId="0" applyFont="1" applyFill="1" applyBorder="1" applyAlignment="1">
      <alignment horizontal="left"/>
    </xf>
    <xf numFmtId="0" fontId="4" fillId="6" borderId="12" xfId="0" applyFont="1" applyFill="1" applyBorder="1" applyAlignment="1">
      <alignment horizontal="left"/>
    </xf>
    <xf numFmtId="0" fontId="4" fillId="6" borderId="27" xfId="0" applyFont="1" applyFill="1" applyBorder="1" applyAlignment="1">
      <alignment horizontal="left"/>
    </xf>
    <xf numFmtId="0" fontId="3" fillId="6" borderId="51"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6" borderId="27" xfId="0" applyFont="1" applyFill="1" applyBorder="1" applyAlignment="1">
      <alignment horizontal="left" vertical="center" wrapText="1"/>
    </xf>
    <xf numFmtId="0" fontId="3" fillId="6" borderId="15" xfId="0" applyFont="1" applyFill="1" applyBorder="1" applyAlignment="1">
      <alignment horizontal="left" vertical="center"/>
    </xf>
    <xf numFmtId="0" fontId="3" fillId="6" borderId="1" xfId="0" applyFont="1" applyFill="1" applyBorder="1" applyAlignment="1">
      <alignment horizontal="left" vertical="center"/>
    </xf>
    <xf numFmtId="2" fontId="13" fillId="6" borderId="1" xfId="0" applyNumberFormat="1" applyFont="1" applyFill="1" applyBorder="1" applyAlignment="1">
      <alignment horizontal="center" vertical="center" wrapText="1"/>
    </xf>
    <xf numFmtId="2" fontId="13" fillId="6" borderId="26" xfId="0" applyNumberFormat="1" applyFont="1" applyFill="1" applyBorder="1" applyAlignment="1">
      <alignment horizontal="center" vertical="center" wrapText="1"/>
    </xf>
    <xf numFmtId="2" fontId="13" fillId="6" borderId="1" xfId="0" applyNumberFormat="1" applyFont="1" applyFill="1" applyBorder="1" applyAlignment="1">
      <alignment horizontal="center" vertical="center"/>
    </xf>
    <xf numFmtId="0" fontId="13" fillId="6" borderId="34" xfId="0" applyFont="1" applyFill="1" applyBorder="1" applyAlignment="1">
      <alignment horizontal="center"/>
    </xf>
    <xf numFmtId="0" fontId="13" fillId="6" borderId="35" xfId="0" applyFont="1" applyFill="1" applyBorder="1" applyAlignment="1">
      <alignment horizontal="center"/>
    </xf>
    <xf numFmtId="0" fontId="13" fillId="6" borderId="26" xfId="0" applyFont="1" applyFill="1" applyBorder="1" applyAlignment="1">
      <alignment horizontal="center" vertical="center"/>
    </xf>
    <xf numFmtId="0" fontId="3" fillId="6" borderId="15"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6" borderId="15" xfId="0" applyFont="1" applyFill="1" applyBorder="1" applyAlignment="1">
      <alignment horizontal="left"/>
    </xf>
    <xf numFmtId="0" fontId="3" fillId="6" borderId="1" xfId="0" applyFont="1" applyFill="1" applyBorder="1" applyAlignment="1">
      <alignment horizontal="left"/>
    </xf>
    <xf numFmtId="0" fontId="3" fillId="6" borderId="26" xfId="0" applyFont="1" applyFill="1" applyBorder="1" applyAlignment="1">
      <alignment horizontal="left"/>
    </xf>
    <xf numFmtId="0" fontId="13" fillId="6" borderId="43"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7" fillId="6" borderId="15" xfId="0" applyFont="1" applyFill="1" applyBorder="1" applyAlignment="1">
      <alignment horizontal="left" vertical="center" wrapText="1"/>
    </xf>
    <xf numFmtId="0" fontId="14" fillId="6" borderId="15"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5" fillId="6" borderId="33" xfId="1" applyFont="1" applyFill="1" applyBorder="1" applyAlignment="1">
      <alignment horizontal="center"/>
    </xf>
    <xf numFmtId="0" fontId="5" fillId="6" borderId="15" xfId="1" applyFont="1" applyFill="1" applyBorder="1" applyAlignment="1">
      <alignment horizontal="center"/>
    </xf>
    <xf numFmtId="0" fontId="5" fillId="6" borderId="34" xfId="1" applyFont="1" applyFill="1" applyBorder="1" applyAlignment="1">
      <alignment horizontal="center" vertical="center"/>
    </xf>
    <xf numFmtId="0" fontId="5" fillId="6" borderId="1" xfId="1" applyFont="1" applyFill="1" applyBorder="1" applyAlignment="1">
      <alignment horizontal="center" vertical="center"/>
    </xf>
    <xf numFmtId="0" fontId="6" fillId="6" borderId="34" xfId="1" applyFont="1" applyFill="1" applyBorder="1" applyAlignment="1">
      <alignment horizontal="left"/>
    </xf>
    <xf numFmtId="0" fontId="6" fillId="6" borderId="1" xfId="1" applyFont="1" applyFill="1" applyBorder="1" applyAlignment="1">
      <alignment horizontal="left"/>
    </xf>
    <xf numFmtId="9" fontId="3" fillId="6" borderId="14" xfId="5" applyFont="1" applyFill="1" applyBorder="1" applyAlignment="1">
      <alignment horizontal="center" vertical="center"/>
    </xf>
    <xf numFmtId="9" fontId="3" fillId="6" borderId="10" xfId="5" applyFont="1" applyFill="1" applyBorder="1" applyAlignment="1">
      <alignment horizontal="center" vertical="center"/>
    </xf>
    <xf numFmtId="0" fontId="13" fillId="6" borderId="15" xfId="0" applyFont="1" applyFill="1" applyBorder="1" applyAlignment="1">
      <alignment horizontal="center" vertical="center" wrapText="1"/>
    </xf>
    <xf numFmtId="0" fontId="13" fillId="6" borderId="19" xfId="0" applyFont="1" applyFill="1" applyBorder="1" applyAlignment="1">
      <alignment horizontal="center" vertical="center" wrapText="1"/>
    </xf>
    <xf numFmtId="9" fontId="13" fillId="6" borderId="1" xfId="5" applyFont="1" applyFill="1" applyBorder="1" applyAlignment="1">
      <alignment horizontal="center" vertical="center" wrapText="1"/>
    </xf>
    <xf numFmtId="9" fontId="13" fillId="6" borderId="20" xfId="5" applyFont="1" applyFill="1" applyBorder="1" applyAlignment="1">
      <alignment horizontal="center" vertical="center" wrapText="1"/>
    </xf>
    <xf numFmtId="0" fontId="4" fillId="6" borderId="10" xfId="0" applyFont="1" applyFill="1" applyBorder="1" applyAlignment="1">
      <alignment horizontal="center" vertical="center"/>
    </xf>
    <xf numFmtId="167" fontId="13" fillId="6" borderId="10" xfId="0" applyNumberFormat="1" applyFont="1" applyFill="1" applyBorder="1" applyAlignment="1">
      <alignment horizontal="center" vertical="center"/>
    </xf>
    <xf numFmtId="2" fontId="13" fillId="6" borderId="10" xfId="0" applyNumberFormat="1" applyFont="1" applyFill="1" applyBorder="1" applyAlignment="1">
      <alignment horizontal="left" vertical="center"/>
    </xf>
    <xf numFmtId="2" fontId="13" fillId="6" borderId="39" xfId="0" applyNumberFormat="1" applyFont="1" applyFill="1" applyBorder="1" applyAlignment="1">
      <alignment horizontal="left" vertical="center"/>
    </xf>
    <xf numFmtId="9" fontId="3" fillId="6" borderId="40" xfId="5" applyFont="1" applyFill="1" applyBorder="1" applyAlignment="1" applyProtection="1">
      <alignment horizontal="center" vertical="center" wrapText="1"/>
    </xf>
    <xf numFmtId="9" fontId="3" fillId="6" borderId="32" xfId="5" applyFont="1" applyFill="1" applyBorder="1" applyAlignment="1" applyProtection="1">
      <alignment horizontal="center" vertical="center" wrapText="1"/>
    </xf>
    <xf numFmtId="0" fontId="3" fillId="6" borderId="11" xfId="0" applyFont="1" applyFill="1" applyBorder="1" applyAlignment="1">
      <alignment horizontal="left" vertical="center" wrapText="1"/>
    </xf>
    <xf numFmtId="2" fontId="25" fillId="6" borderId="1" xfId="0" applyNumberFormat="1" applyFont="1" applyFill="1" applyBorder="1" applyAlignment="1">
      <alignment horizontal="center" vertical="center" wrapText="1"/>
    </xf>
    <xf numFmtId="2" fontId="25" fillId="6" borderId="7" xfId="0" applyNumberFormat="1" applyFont="1" applyFill="1" applyBorder="1" applyAlignment="1">
      <alignment horizontal="center" vertical="center" wrapText="1"/>
    </xf>
    <xf numFmtId="2" fontId="25" fillId="6" borderId="6" xfId="0" applyNumberFormat="1" applyFont="1" applyFill="1" applyBorder="1" applyAlignment="1">
      <alignment horizontal="center" vertical="center" wrapText="1"/>
    </xf>
    <xf numFmtId="2" fontId="25" fillId="6" borderId="5" xfId="0" applyNumberFormat="1" applyFont="1" applyFill="1" applyBorder="1" applyAlignment="1">
      <alignment horizontal="center" vertical="center" wrapText="1"/>
    </xf>
    <xf numFmtId="2" fontId="25" fillId="6" borderId="4" xfId="0" applyNumberFormat="1" applyFont="1" applyFill="1" applyBorder="1" applyAlignment="1">
      <alignment horizontal="center" vertical="center" wrapText="1"/>
    </xf>
    <xf numFmtId="2" fontId="25" fillId="6" borderId="3" xfId="0" applyNumberFormat="1" applyFont="1" applyFill="1" applyBorder="1" applyAlignment="1">
      <alignment horizontal="center" vertical="center" wrapText="1"/>
    </xf>
    <xf numFmtId="2" fontId="25" fillId="6" borderId="2" xfId="0" applyNumberFormat="1" applyFont="1" applyFill="1" applyBorder="1" applyAlignment="1">
      <alignment horizontal="center" vertical="center" wrapText="1"/>
    </xf>
    <xf numFmtId="1" fontId="2" fillId="6" borderId="14" xfId="0" applyNumberFormat="1" applyFont="1" applyFill="1" applyBorder="1" applyAlignment="1">
      <alignment horizontal="center" vertical="center" wrapText="1"/>
    </xf>
    <xf numFmtId="1" fontId="2" fillId="6" borderId="10" xfId="0" applyNumberFormat="1" applyFont="1" applyFill="1" applyBorder="1" applyAlignment="1">
      <alignment horizontal="center" vertical="center" wrapText="1"/>
    </xf>
    <xf numFmtId="0" fontId="13" fillId="6" borderId="56"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2" xfId="0" applyFont="1" applyFill="1" applyBorder="1" applyAlignment="1">
      <alignment horizontal="left" vertical="center" wrapText="1"/>
    </xf>
    <xf numFmtId="1" fontId="11" fillId="6" borderId="14" xfId="0" applyNumberFormat="1" applyFont="1" applyFill="1" applyBorder="1" applyAlignment="1">
      <alignment horizontal="center" vertical="center" wrapText="1"/>
    </xf>
    <xf numFmtId="1" fontId="11" fillId="6" borderId="10" xfId="0" applyNumberFormat="1" applyFont="1" applyFill="1" applyBorder="1" applyAlignment="1">
      <alignment horizontal="center" vertical="center" wrapText="1"/>
    </xf>
    <xf numFmtId="0" fontId="17" fillId="6" borderId="44" xfId="0" applyFont="1" applyFill="1" applyBorder="1" applyAlignment="1">
      <alignment horizontal="left" vertical="top" wrapText="1"/>
    </xf>
    <xf numFmtId="9" fontId="13" fillId="6" borderId="10" xfId="5" applyFont="1" applyFill="1" applyBorder="1" applyAlignment="1">
      <alignment horizontal="center" vertical="center" wrapText="1"/>
    </xf>
    <xf numFmtId="2" fontId="25" fillId="6" borderId="1" xfId="0" applyNumberFormat="1" applyFont="1" applyFill="1" applyBorder="1" applyAlignment="1">
      <alignment horizontal="left" vertical="center" wrapText="1"/>
    </xf>
    <xf numFmtId="167" fontId="13" fillId="6" borderId="10" xfId="0" applyNumberFormat="1" applyFont="1" applyFill="1" applyBorder="1" applyAlignment="1">
      <alignment horizontal="center" vertical="top"/>
    </xf>
    <xf numFmtId="0" fontId="3" fillId="6" borderId="13" xfId="0" applyFont="1" applyFill="1" applyBorder="1" applyAlignment="1">
      <alignment horizontal="left" vertical="center"/>
    </xf>
    <xf numFmtId="0" fontId="3" fillId="6" borderId="13" xfId="0" applyFont="1" applyFill="1" applyBorder="1" applyAlignment="1">
      <alignment horizontal="left" vertical="center" wrapText="1"/>
    </xf>
    <xf numFmtId="0" fontId="17" fillId="6" borderId="44" xfId="0" applyFont="1" applyFill="1" applyBorder="1" applyAlignment="1">
      <alignment horizontal="left" vertical="center" wrapText="1"/>
    </xf>
    <xf numFmtId="0" fontId="13" fillId="6" borderId="7" xfId="0" applyFont="1" applyFill="1" applyBorder="1" applyAlignment="1">
      <alignment horizontal="left" vertical="center" wrapText="1"/>
    </xf>
    <xf numFmtId="9" fontId="27" fillId="6" borderId="14" xfId="5" applyFont="1" applyFill="1" applyBorder="1" applyAlignment="1">
      <alignment horizontal="center" vertical="center"/>
    </xf>
    <xf numFmtId="9" fontId="27" fillId="6" borderId="10" xfId="5" applyFont="1" applyFill="1" applyBorder="1" applyAlignment="1">
      <alignment horizontal="center" vertical="center"/>
    </xf>
    <xf numFmtId="0" fontId="3" fillId="6" borderId="18" xfId="0" applyFont="1" applyFill="1" applyBorder="1" applyAlignment="1">
      <alignment horizontal="left" vertical="center"/>
    </xf>
    <xf numFmtId="0" fontId="3" fillId="6" borderId="14" xfId="0" applyFont="1" applyFill="1" applyBorder="1" applyAlignment="1">
      <alignment horizontal="left" vertical="center"/>
    </xf>
    <xf numFmtId="0" fontId="13" fillId="6" borderId="44"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6" borderId="57" xfId="0" applyFont="1" applyFill="1" applyBorder="1" applyAlignment="1">
      <alignment horizontal="center" vertical="center" wrapText="1"/>
    </xf>
    <xf numFmtId="2" fontId="35" fillId="6" borderId="1" xfId="0" applyNumberFormat="1" applyFont="1" applyFill="1" applyBorder="1" applyAlignment="1">
      <alignment horizontal="center" vertical="center" wrapText="1"/>
    </xf>
    <xf numFmtId="2" fontId="31" fillId="6" borderId="1" xfId="0" applyNumberFormat="1" applyFont="1" applyFill="1" applyBorder="1" applyAlignment="1">
      <alignment horizontal="left" vertical="center" wrapText="1"/>
    </xf>
    <xf numFmtId="0" fontId="11" fillId="6" borderId="7"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8"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23" fillId="6" borderId="18" xfId="0" applyFont="1" applyFill="1" applyBorder="1" applyAlignment="1">
      <alignment horizontal="left" vertical="center" wrapText="1"/>
    </xf>
    <xf numFmtId="0" fontId="23" fillId="6" borderId="16" xfId="0" applyFont="1" applyFill="1" applyBorder="1" applyAlignment="1">
      <alignment horizontal="left" vertical="center" wrapText="1"/>
    </xf>
    <xf numFmtId="0" fontId="29" fillId="6" borderId="1" xfId="0" applyFont="1" applyFill="1" applyBorder="1" applyAlignment="1">
      <alignment horizontal="center" vertical="center" wrapText="1" shrinkToFit="1"/>
    </xf>
    <xf numFmtId="0" fontId="17" fillId="6" borderId="43" xfId="0" applyFont="1" applyFill="1" applyBorder="1" applyAlignment="1">
      <alignment horizontal="left" vertical="top" wrapText="1"/>
    </xf>
    <xf numFmtId="0" fontId="17" fillId="6" borderId="6" xfId="0" applyFont="1" applyFill="1" applyBorder="1" applyAlignment="1">
      <alignment horizontal="left" vertical="top" wrapText="1"/>
    </xf>
    <xf numFmtId="0" fontId="17" fillId="6" borderId="5" xfId="0" applyFont="1" applyFill="1" applyBorder="1" applyAlignment="1">
      <alignment horizontal="left" vertical="top" wrapText="1"/>
    </xf>
    <xf numFmtId="0" fontId="17" fillId="6" borderId="24" xfId="0" applyFont="1" applyFill="1" applyBorder="1" applyAlignment="1">
      <alignment horizontal="left" vertical="top" wrapText="1"/>
    </xf>
    <xf numFmtId="0" fontId="17" fillId="6" borderId="30" xfId="0" applyFont="1" applyFill="1" applyBorder="1" applyAlignment="1">
      <alignment horizontal="left" vertical="top" wrapText="1"/>
    </xf>
    <xf numFmtId="0" fontId="33" fillId="6" borderId="1" xfId="0" applyFont="1" applyFill="1" applyBorder="1" applyAlignment="1">
      <alignment horizontal="center" vertical="center" wrapText="1" shrinkToFit="1"/>
    </xf>
    <xf numFmtId="0" fontId="13" fillId="6" borderId="18" xfId="0" applyFont="1" applyFill="1" applyBorder="1" applyAlignment="1">
      <alignment horizontal="center" vertical="center" wrapText="1"/>
    </xf>
    <xf numFmtId="0" fontId="13" fillId="6" borderId="58" xfId="0" applyFont="1" applyFill="1" applyBorder="1" applyAlignment="1">
      <alignment horizontal="center" vertical="center" wrapText="1"/>
    </xf>
    <xf numFmtId="0" fontId="28" fillId="6" borderId="14" xfId="0" applyFont="1" applyFill="1" applyBorder="1" applyAlignment="1">
      <alignment horizontal="center" vertical="center" wrapText="1" shrinkToFit="1"/>
    </xf>
    <xf numFmtId="0" fontId="28" fillId="6" borderId="31" xfId="0" applyFont="1" applyFill="1" applyBorder="1" applyAlignment="1">
      <alignment horizontal="center" vertical="center" wrapText="1" shrinkToFit="1"/>
    </xf>
    <xf numFmtId="9" fontId="3" fillId="6" borderId="31" xfId="5" applyFont="1" applyFill="1" applyBorder="1" applyAlignment="1">
      <alignment horizontal="center" vertical="center"/>
    </xf>
    <xf numFmtId="166" fontId="2" fillId="6" borderId="6" xfId="0" applyNumberFormat="1" applyFont="1" applyFill="1" applyBorder="1" applyAlignment="1">
      <alignment horizontal="left" wrapText="1"/>
    </xf>
    <xf numFmtId="166" fontId="2" fillId="6" borderId="21" xfId="0" applyNumberFormat="1" applyFont="1" applyFill="1" applyBorder="1" applyAlignment="1">
      <alignment horizontal="left" wrapText="1"/>
    </xf>
    <xf numFmtId="166" fontId="2" fillId="6" borderId="0" xfId="0" applyNumberFormat="1" applyFont="1" applyFill="1" applyAlignment="1">
      <alignment horizontal="left" wrapText="1"/>
    </xf>
    <xf numFmtId="166" fontId="2" fillId="6" borderId="22" xfId="0" applyNumberFormat="1" applyFont="1" applyFill="1" applyBorder="1" applyAlignment="1">
      <alignment horizontal="left" wrapText="1"/>
    </xf>
    <xf numFmtId="166" fontId="2" fillId="6" borderId="24" xfId="0" applyNumberFormat="1" applyFont="1" applyFill="1" applyBorder="1" applyAlignment="1">
      <alignment horizontal="left" wrapText="1"/>
    </xf>
    <xf numFmtId="166" fontId="2" fillId="6" borderId="25" xfId="0" applyNumberFormat="1" applyFont="1" applyFill="1" applyBorder="1" applyAlignment="1">
      <alignment horizontal="left" wrapText="1"/>
    </xf>
    <xf numFmtId="175" fontId="10" fillId="0" borderId="45" xfId="0" applyNumberFormat="1" applyFont="1" applyBorder="1" applyAlignment="1">
      <alignment horizontal="center"/>
    </xf>
    <xf numFmtId="175" fontId="10" fillId="0" borderId="54" xfId="0" applyNumberFormat="1" applyFont="1" applyBorder="1" applyAlignment="1">
      <alignment horizontal="center"/>
    </xf>
    <xf numFmtId="175" fontId="10" fillId="0" borderId="24" xfId="38" applyNumberFormat="1" applyFont="1" applyFill="1" applyBorder="1" applyAlignment="1">
      <alignment horizontal="center"/>
    </xf>
    <xf numFmtId="175" fontId="10" fillId="0" borderId="25" xfId="38" applyNumberFormat="1" applyFont="1" applyFill="1" applyBorder="1" applyAlignment="1">
      <alignment horizontal="center"/>
    </xf>
    <xf numFmtId="0" fontId="4" fillId="6" borderId="34" xfId="0" applyFont="1" applyFill="1" applyBorder="1" applyAlignment="1">
      <alignment horizontal="center" vertical="center"/>
    </xf>
    <xf numFmtId="167" fontId="13" fillId="6" borderId="34" xfId="0" applyNumberFormat="1" applyFont="1" applyFill="1" applyBorder="1" applyAlignment="1">
      <alignment horizontal="center" vertical="top"/>
    </xf>
    <xf numFmtId="2" fontId="13" fillId="6" borderId="34" xfId="0" applyNumberFormat="1" applyFont="1" applyFill="1" applyBorder="1" applyAlignment="1">
      <alignment horizontal="left" vertical="center"/>
    </xf>
    <xf numFmtId="2" fontId="13" fillId="6" borderId="35" xfId="0" applyNumberFormat="1" applyFont="1" applyFill="1" applyBorder="1" applyAlignment="1">
      <alignment horizontal="left" vertical="center"/>
    </xf>
    <xf numFmtId="0" fontId="1" fillId="6" borderId="7" xfId="0" applyFont="1" applyFill="1" applyBorder="1" applyAlignment="1">
      <alignment horizontal="left" vertical="center" wrapText="1"/>
    </xf>
    <xf numFmtId="0" fontId="1" fillId="6" borderId="6" xfId="0" applyFont="1" applyFill="1" applyBorder="1" applyAlignment="1">
      <alignment horizontal="left" vertical="center" wrapText="1"/>
    </xf>
    <xf numFmtId="0" fontId="1" fillId="6" borderId="5"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2" xfId="0" applyFont="1" applyFill="1" applyBorder="1" applyAlignment="1">
      <alignment horizontal="left" vertical="center" wrapText="1"/>
    </xf>
    <xf numFmtId="0" fontId="17" fillId="6" borderId="43"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17" fillId="6" borderId="24" xfId="0" applyFont="1" applyFill="1" applyBorder="1" applyAlignment="1">
      <alignment horizontal="left" vertical="center" wrapText="1"/>
    </xf>
    <xf numFmtId="0" fontId="17" fillId="6" borderId="30" xfId="0" applyFont="1" applyFill="1" applyBorder="1" applyAlignment="1">
      <alignment horizontal="left" vertical="center" wrapText="1"/>
    </xf>
    <xf numFmtId="9" fontId="27" fillId="6" borderId="40" xfId="5" applyFont="1" applyFill="1" applyBorder="1" applyAlignment="1" applyProtection="1">
      <alignment horizontal="center" vertical="center" wrapText="1"/>
    </xf>
    <xf numFmtId="9" fontId="27" fillId="6" borderId="39" xfId="5" applyFont="1" applyFill="1" applyBorder="1" applyAlignment="1" applyProtection="1">
      <alignment horizontal="center" vertical="center" wrapText="1"/>
    </xf>
    <xf numFmtId="0" fontId="28" fillId="6" borderId="1" xfId="0" applyFont="1" applyFill="1" applyBorder="1" applyAlignment="1">
      <alignment horizontal="center" vertical="center" wrapText="1" shrinkToFit="1"/>
    </xf>
    <xf numFmtId="173" fontId="0" fillId="0" borderId="24" xfId="8" applyNumberFormat="1" applyFont="1" applyFill="1" applyBorder="1" applyAlignment="1">
      <alignment horizontal="center"/>
    </xf>
    <xf numFmtId="0" fontId="13" fillId="6" borderId="15" xfId="0" applyFont="1" applyFill="1" applyBorder="1" applyAlignment="1">
      <alignment horizontal="left" vertical="center" wrapText="1"/>
    </xf>
    <xf numFmtId="0" fontId="37" fillId="0" borderId="1" xfId="0" applyFont="1" applyBorder="1" applyAlignment="1">
      <alignment horizontal="center" vertical="center" wrapText="1" shrinkToFit="1"/>
    </xf>
    <xf numFmtId="174" fontId="26" fillId="6" borderId="40" xfId="0" applyNumberFormat="1" applyFont="1" applyFill="1" applyBorder="1" applyAlignment="1">
      <alignment horizontal="right" vertical="center" wrapText="1"/>
    </xf>
    <xf numFmtId="174" fontId="26" fillId="6" borderId="39" xfId="0" applyNumberFormat="1" applyFont="1" applyFill="1" applyBorder="1" applyAlignment="1">
      <alignment horizontal="right" vertical="center" wrapText="1"/>
    </xf>
    <xf numFmtId="166" fontId="4" fillId="6" borderId="0" xfId="0" applyNumberFormat="1" applyFont="1" applyFill="1" applyAlignment="1">
      <alignment horizontal="left" wrapText="1"/>
    </xf>
    <xf numFmtId="166" fontId="4" fillId="6" borderId="22" xfId="0" applyNumberFormat="1" applyFont="1" applyFill="1" applyBorder="1" applyAlignment="1">
      <alignment horizontal="left" wrapText="1"/>
    </xf>
    <xf numFmtId="0" fontId="11" fillId="6" borderId="1" xfId="0" applyFont="1" applyFill="1" applyBorder="1" applyAlignment="1">
      <alignment horizontal="center" vertical="center" wrapText="1"/>
    </xf>
    <xf numFmtId="0" fontId="3" fillId="6" borderId="7" xfId="0" applyFont="1" applyFill="1" applyBorder="1" applyAlignment="1">
      <alignment horizontal="left" vertical="center"/>
    </xf>
    <xf numFmtId="2" fontId="35" fillId="6" borderId="7" xfId="0" applyNumberFormat="1" applyFont="1" applyFill="1" applyBorder="1" applyAlignment="1">
      <alignment horizontal="center" vertical="center" wrapText="1"/>
    </xf>
    <xf numFmtId="2" fontId="35" fillId="6" borderId="6" xfId="0" applyNumberFormat="1" applyFont="1" applyFill="1" applyBorder="1" applyAlignment="1">
      <alignment horizontal="center" vertical="center" wrapText="1"/>
    </xf>
    <xf numFmtId="2" fontId="35" fillId="6" borderId="5" xfId="0" applyNumberFormat="1" applyFont="1" applyFill="1" applyBorder="1" applyAlignment="1">
      <alignment horizontal="center" vertical="center" wrapText="1"/>
    </xf>
    <xf numFmtId="2" fontId="35" fillId="6" borderId="4" xfId="0" applyNumberFormat="1" applyFont="1" applyFill="1" applyBorder="1" applyAlignment="1">
      <alignment horizontal="center" vertical="center" wrapText="1"/>
    </xf>
    <xf numFmtId="2" fontId="35" fillId="6" borderId="3" xfId="0" applyNumberFormat="1" applyFont="1" applyFill="1" applyBorder="1" applyAlignment="1">
      <alignment horizontal="center" vertical="center" wrapText="1"/>
    </xf>
    <xf numFmtId="2" fontId="35" fillId="6" borderId="2" xfId="0" applyNumberFormat="1" applyFont="1" applyFill="1" applyBorder="1" applyAlignment="1">
      <alignment horizontal="center" vertical="center" wrapText="1"/>
    </xf>
    <xf numFmtId="1" fontId="12" fillId="6" borderId="14" xfId="0" applyNumberFormat="1" applyFont="1" applyFill="1" applyBorder="1" applyAlignment="1">
      <alignment horizontal="center" vertical="center" wrapText="1"/>
    </xf>
    <xf numFmtId="1" fontId="12" fillId="6" borderId="10" xfId="0" applyNumberFormat="1" applyFont="1" applyFill="1" applyBorder="1" applyAlignment="1">
      <alignment horizontal="center" vertical="center" wrapText="1"/>
    </xf>
    <xf numFmtId="174" fontId="11" fillId="6" borderId="40" xfId="0" applyNumberFormat="1" applyFont="1" applyFill="1" applyBorder="1" applyAlignment="1">
      <alignment horizontal="center" vertical="center" wrapText="1"/>
    </xf>
    <xf numFmtId="174" fontId="11" fillId="6" borderId="39" xfId="0" applyNumberFormat="1" applyFont="1" applyFill="1" applyBorder="1" applyAlignment="1">
      <alignment horizontal="center" vertical="center" wrapText="1"/>
    </xf>
    <xf numFmtId="2" fontId="13" fillId="6" borderId="11" xfId="0" applyNumberFormat="1" applyFont="1" applyFill="1" applyBorder="1" applyAlignment="1">
      <alignment horizontal="center" vertical="center" wrapText="1"/>
    </xf>
    <xf numFmtId="0" fontId="1" fillId="6" borderId="1" xfId="0" applyFont="1" applyFill="1" applyBorder="1" applyAlignment="1">
      <alignment horizontal="left" vertical="center" wrapText="1"/>
    </xf>
    <xf numFmtId="2" fontId="35" fillId="6" borderId="1" xfId="0" applyNumberFormat="1" applyFont="1" applyFill="1" applyBorder="1" applyAlignment="1">
      <alignment horizontal="left" vertical="center" wrapText="1"/>
    </xf>
    <xf numFmtId="0" fontId="13" fillId="6" borderId="52"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8" xfId="0" applyFont="1" applyFill="1" applyBorder="1" applyAlignment="1">
      <alignment horizontal="left" vertical="center" wrapText="1"/>
    </xf>
    <xf numFmtId="0" fontId="23" fillId="6" borderId="15" xfId="0" applyFont="1" applyFill="1" applyBorder="1" applyAlignment="1">
      <alignment horizontal="left" vertical="center" wrapText="1"/>
    </xf>
    <xf numFmtId="2" fontId="25" fillId="6" borderId="9" xfId="0" applyNumberFormat="1" applyFont="1" applyFill="1" applyBorder="1" applyAlignment="1">
      <alignment horizontal="center" vertical="center" wrapText="1"/>
    </xf>
    <xf numFmtId="2" fontId="25" fillId="6" borderId="0" xfId="0" applyNumberFormat="1" applyFont="1" applyFill="1" applyAlignment="1">
      <alignment horizontal="center" vertical="center" wrapText="1"/>
    </xf>
    <xf numFmtId="2" fontId="25" fillId="6" borderId="8" xfId="0" applyNumberFormat="1" applyFont="1" applyFill="1" applyBorder="1" applyAlignment="1">
      <alignment horizontal="center" vertical="center" wrapText="1"/>
    </xf>
    <xf numFmtId="1" fontId="2" fillId="6" borderId="17" xfId="0" applyNumberFormat="1" applyFont="1" applyFill="1" applyBorder="1" applyAlignment="1">
      <alignment horizontal="center" vertical="center" wrapText="1"/>
    </xf>
    <xf numFmtId="174" fontId="11" fillId="6" borderId="38" xfId="0" applyNumberFormat="1" applyFont="1" applyFill="1" applyBorder="1" applyAlignment="1">
      <alignment horizontal="center" vertical="center" wrapText="1"/>
    </xf>
    <xf numFmtId="0" fontId="34" fillId="6" borderId="1" xfId="0" applyFont="1" applyFill="1" applyBorder="1" applyAlignment="1">
      <alignment horizontal="center" vertical="center" wrapText="1" shrinkToFit="1"/>
    </xf>
    <xf numFmtId="0" fontId="13" fillId="6" borderId="55" xfId="0" applyFont="1" applyFill="1" applyBorder="1" applyAlignment="1">
      <alignment horizontal="center" vertical="center" wrapText="1"/>
    </xf>
    <xf numFmtId="0" fontId="29" fillId="0" borderId="1" xfId="0" applyFont="1" applyBorder="1" applyAlignment="1">
      <alignment horizontal="center" vertical="center" wrapText="1" shrinkToFit="1"/>
    </xf>
    <xf numFmtId="0" fontId="2" fillId="6" borderId="1" xfId="0" applyFont="1" applyFill="1" applyBorder="1" applyAlignment="1">
      <alignment horizontal="center" vertical="center" wrapText="1"/>
    </xf>
    <xf numFmtId="0" fontId="2" fillId="6" borderId="33" xfId="1" applyFont="1" applyFill="1" applyBorder="1" applyAlignment="1">
      <alignment horizontal="center"/>
    </xf>
    <xf numFmtId="0" fontId="2" fillId="6" borderId="34" xfId="1" applyFont="1" applyFill="1" applyBorder="1" applyAlignment="1">
      <alignment horizontal="center" vertical="center"/>
    </xf>
    <xf numFmtId="0" fontId="4" fillId="6" borderId="34" xfId="1" applyFont="1" applyFill="1" applyBorder="1" applyAlignment="1">
      <alignment horizontal="left"/>
    </xf>
    <xf numFmtId="0" fontId="2" fillId="6" borderId="34" xfId="1" applyFont="1" applyFill="1" applyBorder="1" applyAlignment="1">
      <alignment horizontal="center"/>
    </xf>
    <xf numFmtId="0" fontId="2" fillId="6" borderId="35" xfId="1" applyFont="1" applyFill="1" applyBorder="1" applyAlignment="1">
      <alignment horizontal="center"/>
    </xf>
    <xf numFmtId="0" fontId="18" fillId="0" borderId="0" xfId="0" applyFont="1"/>
    <xf numFmtId="0" fontId="2" fillId="6" borderId="15" xfId="1" applyFont="1" applyFill="1" applyBorder="1" applyAlignment="1">
      <alignment horizontal="center"/>
    </xf>
    <xf numFmtId="0" fontId="2" fillId="6" borderId="1" xfId="1" applyFont="1" applyFill="1" applyBorder="1" applyAlignment="1">
      <alignment horizontal="center" vertical="center"/>
    </xf>
    <xf numFmtId="0" fontId="4" fillId="6" borderId="1" xfId="1" applyFont="1" applyFill="1" applyBorder="1" applyAlignment="1">
      <alignment horizontal="left"/>
    </xf>
    <xf numFmtId="0" fontId="2" fillId="6" borderId="1" xfId="1" applyFont="1" applyFill="1" applyBorder="1" applyAlignment="1">
      <alignment horizontal="center"/>
    </xf>
    <xf numFmtId="0" fontId="2" fillId="6" borderId="26" xfId="1" applyFont="1" applyFill="1" applyBorder="1" applyAlignment="1">
      <alignment horizontal="center"/>
    </xf>
    <xf numFmtId="0" fontId="18" fillId="6" borderId="51" xfId="0" applyFont="1" applyFill="1" applyBorder="1" applyAlignment="1">
      <alignment horizontal="center"/>
    </xf>
    <xf numFmtId="0" fontId="18" fillId="6" borderId="12" xfId="0" applyFont="1" applyFill="1" applyBorder="1" applyAlignment="1">
      <alignment horizontal="center"/>
    </xf>
    <xf numFmtId="0" fontId="18" fillId="6" borderId="27" xfId="0" applyFont="1" applyFill="1" applyBorder="1" applyAlignment="1">
      <alignment horizontal="center"/>
    </xf>
    <xf numFmtId="0" fontId="2" fillId="6" borderId="7"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8" xfId="0" applyFont="1" applyFill="1" applyBorder="1" applyAlignment="1">
      <alignment horizontal="center" vertical="center" wrapText="1"/>
    </xf>
    <xf numFmtId="2" fontId="2" fillId="6" borderId="1" xfId="0" applyNumberFormat="1" applyFont="1" applyFill="1" applyBorder="1" applyAlignment="1">
      <alignment horizontal="center" vertical="center" wrapText="1"/>
    </xf>
    <xf numFmtId="175" fontId="2" fillId="6" borderId="26" xfId="38" applyNumberFormat="1" applyFont="1" applyFill="1" applyBorder="1" applyAlignment="1" applyProtection="1">
      <alignment horizontal="right" vertical="center" wrapText="1"/>
    </xf>
    <xf numFmtId="2" fontId="2" fillId="6" borderId="1" xfId="0" applyNumberFormat="1" applyFont="1" applyFill="1" applyBorder="1" applyAlignment="1">
      <alignment horizontal="left" vertical="center" wrapText="1"/>
    </xf>
    <xf numFmtId="3" fontId="2" fillId="6" borderId="26" xfId="0" applyNumberFormat="1" applyFont="1" applyFill="1" applyBorder="1" applyAlignment="1">
      <alignment horizontal="right" vertical="center" wrapText="1"/>
    </xf>
    <xf numFmtId="0" fontId="13" fillId="6" borderId="34" xfId="0" applyFont="1" applyFill="1" applyBorder="1" applyAlignment="1">
      <alignment horizontal="center" vertical="center" wrapText="1" shrinkToFit="1"/>
    </xf>
    <xf numFmtId="0" fontId="13" fillId="6" borderId="1" xfId="0" applyFont="1" applyFill="1" applyBorder="1" applyAlignment="1">
      <alignment horizontal="center" vertical="center" wrapText="1" shrinkToFit="1"/>
    </xf>
    <xf numFmtId="10" fontId="13" fillId="6" borderId="1" xfId="5" applyNumberFormat="1" applyFont="1" applyFill="1" applyBorder="1" applyAlignment="1">
      <alignment horizontal="center" vertical="center"/>
    </xf>
    <xf numFmtId="0" fontId="18" fillId="6" borderId="18" xfId="0" applyFont="1" applyFill="1" applyBorder="1" applyAlignment="1">
      <alignment horizontal="left" vertical="center" wrapText="1"/>
    </xf>
    <xf numFmtId="0" fontId="3" fillId="6" borderId="1" xfId="0" applyFont="1" applyFill="1" applyBorder="1" applyAlignment="1">
      <alignment horizontal="center" vertical="center" wrapText="1" shrinkToFit="1"/>
    </xf>
    <xf numFmtId="0" fontId="18" fillId="6" borderId="16" xfId="0" applyFont="1" applyFill="1" applyBorder="1" applyAlignment="1">
      <alignment horizontal="left" vertical="center" wrapText="1"/>
    </xf>
    <xf numFmtId="0" fontId="3" fillId="6" borderId="20" xfId="0" applyFont="1" applyFill="1" applyBorder="1" applyAlignment="1">
      <alignment horizontal="center" vertical="center" wrapText="1" shrinkToFit="1"/>
    </xf>
    <xf numFmtId="1" fontId="13" fillId="6" borderId="1" xfId="0" applyNumberFormat="1" applyFont="1" applyFill="1" applyBorder="1" applyAlignment="1">
      <alignment horizontal="center" vertical="center"/>
    </xf>
    <xf numFmtId="0" fontId="2" fillId="6" borderId="4"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13" fillId="6" borderId="44" xfId="0" applyFont="1" applyFill="1" applyBorder="1" applyAlignment="1">
      <alignment horizontal="left" vertical="top" wrapText="1"/>
    </xf>
    <xf numFmtId="0" fontId="3" fillId="6" borderId="24" xfId="0" applyFont="1" applyFill="1" applyBorder="1" applyAlignment="1">
      <alignment horizontal="left" vertical="top" wrapText="1"/>
    </xf>
    <xf numFmtId="0" fontId="3" fillId="6" borderId="30" xfId="0" applyFont="1" applyFill="1" applyBorder="1" applyAlignment="1">
      <alignment horizontal="left" vertical="top" wrapText="1"/>
    </xf>
    <xf numFmtId="0" fontId="3" fillId="6" borderId="0" xfId="0" applyFont="1" applyFill="1" applyAlignment="1">
      <alignment horizontal="left" vertical="center" wrapText="1"/>
    </xf>
    <xf numFmtId="0" fontId="13" fillId="6" borderId="44"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30" xfId="0" applyFont="1" applyFill="1" applyBorder="1" applyAlignment="1">
      <alignment horizontal="left" vertical="center" wrapText="1"/>
    </xf>
    <xf numFmtId="0" fontId="4" fillId="6" borderId="7" xfId="0" applyFont="1" applyFill="1" applyBorder="1" applyAlignment="1">
      <alignment horizontal="center" vertical="center" wrapText="1"/>
    </xf>
    <xf numFmtId="175" fontId="2" fillId="6" borderId="26" xfId="38" applyNumberFormat="1" applyFont="1" applyFill="1" applyBorder="1" applyAlignment="1">
      <alignment horizontal="right" vertical="center" wrapText="1"/>
    </xf>
    <xf numFmtId="0" fontId="3" fillId="6" borderId="8" xfId="0" applyFont="1" applyFill="1" applyBorder="1" applyAlignment="1">
      <alignment horizontal="left" vertical="center" wrapText="1"/>
    </xf>
    <xf numFmtId="2" fontId="2" fillId="6" borderId="7" xfId="0" applyNumberFormat="1" applyFont="1" applyFill="1" applyBorder="1" applyAlignment="1">
      <alignment horizontal="center" vertical="center" wrapText="1"/>
    </xf>
    <xf numFmtId="2" fontId="2" fillId="6" borderId="6" xfId="0" applyNumberFormat="1" applyFont="1" applyFill="1" applyBorder="1" applyAlignment="1">
      <alignment horizontal="center" vertical="center" wrapText="1"/>
    </xf>
    <xf numFmtId="2" fontId="2" fillId="6" borderId="5" xfId="0" applyNumberFormat="1" applyFont="1" applyFill="1" applyBorder="1" applyAlignment="1">
      <alignment horizontal="center" vertical="center" wrapText="1"/>
    </xf>
    <xf numFmtId="175" fontId="2" fillId="6" borderId="40" xfId="38" applyNumberFormat="1" applyFont="1" applyFill="1" applyBorder="1" applyAlignment="1" applyProtection="1">
      <alignment horizontal="center" vertical="center" wrapText="1"/>
    </xf>
    <xf numFmtId="2" fontId="2" fillId="6" borderId="4" xfId="0" applyNumberFormat="1" applyFont="1" applyFill="1" applyBorder="1" applyAlignment="1">
      <alignment horizontal="center" vertical="center" wrapText="1"/>
    </xf>
    <xf numFmtId="2" fontId="2" fillId="6" borderId="3" xfId="0" applyNumberFormat="1" applyFont="1" applyFill="1" applyBorder="1" applyAlignment="1">
      <alignment horizontal="center" vertical="center" wrapText="1"/>
    </xf>
    <xf numFmtId="2" fontId="2" fillId="6" borderId="2" xfId="0" applyNumberFormat="1" applyFont="1" applyFill="1" applyBorder="1" applyAlignment="1">
      <alignment horizontal="center" vertical="center" wrapText="1"/>
    </xf>
    <xf numFmtId="175" fontId="2" fillId="6" borderId="39" xfId="38" applyNumberFormat="1" applyFont="1" applyFill="1" applyBorder="1" applyAlignment="1" applyProtection="1">
      <alignment horizontal="center" vertical="center" wrapText="1"/>
    </xf>
    <xf numFmtId="0" fontId="13" fillId="6" borderId="55" xfId="0" applyFont="1" applyFill="1" applyBorder="1" applyAlignment="1">
      <alignment horizontal="left" vertical="top" wrapText="1"/>
    </xf>
    <xf numFmtId="0" fontId="3" fillId="6" borderId="28" xfId="0" applyFont="1" applyFill="1" applyBorder="1" applyAlignment="1">
      <alignment horizontal="left" vertical="top" wrapText="1"/>
    </xf>
    <xf numFmtId="0" fontId="3" fillId="6" borderId="29" xfId="0" applyFont="1" applyFill="1" applyBorder="1" applyAlignment="1">
      <alignment horizontal="left" vertical="top" wrapText="1"/>
    </xf>
    <xf numFmtId="0" fontId="4" fillId="6" borderId="10" xfId="1" applyFont="1" applyFill="1" applyBorder="1" applyAlignment="1">
      <alignment horizontal="left"/>
    </xf>
    <xf numFmtId="175" fontId="2" fillId="6" borderId="1" xfId="38" applyNumberFormat="1" applyFont="1" applyFill="1" applyBorder="1" applyAlignment="1" applyProtection="1">
      <alignment horizontal="right" vertical="center" wrapText="1"/>
    </xf>
    <xf numFmtId="2" fontId="40" fillId="6" borderId="1" xfId="0" applyNumberFormat="1" applyFont="1" applyFill="1" applyBorder="1" applyAlignment="1">
      <alignment horizontal="center" vertical="center" wrapText="1"/>
    </xf>
    <xf numFmtId="1" fontId="41" fillId="6" borderId="1" xfId="0" applyNumberFormat="1" applyFont="1" applyFill="1" applyBorder="1" applyAlignment="1">
      <alignment horizontal="center" vertical="center" wrapText="1"/>
    </xf>
    <xf numFmtId="2" fontId="41" fillId="6" borderId="13" xfId="0" applyNumberFormat="1" applyFont="1" applyFill="1" applyBorder="1" applyAlignment="1">
      <alignment horizontal="left" vertical="center" wrapText="1"/>
    </xf>
    <xf numFmtId="2" fontId="41" fillId="6" borderId="12" xfId="0" applyNumberFormat="1" applyFont="1" applyFill="1" applyBorder="1" applyAlignment="1">
      <alignment horizontal="left" vertical="center" wrapText="1"/>
    </xf>
    <xf numFmtId="2" fontId="41" fillId="6" borderId="11" xfId="0" applyNumberFormat="1" applyFont="1" applyFill="1" applyBorder="1" applyAlignment="1">
      <alignment horizontal="left" vertical="center" wrapText="1"/>
    </xf>
    <xf numFmtId="0" fontId="18" fillId="6" borderId="0" xfId="0" applyFont="1" applyFill="1"/>
    <xf numFmtId="0" fontId="4" fillId="6" borderId="53" xfId="0" applyFont="1" applyFill="1" applyBorder="1"/>
    <xf numFmtId="175" fontId="4" fillId="6" borderId="45" xfId="0" applyNumberFormat="1" applyFont="1" applyFill="1" applyBorder="1" applyAlignment="1">
      <alignment horizontal="center"/>
    </xf>
    <xf numFmtId="175" fontId="4" fillId="6" borderId="54" xfId="0" applyNumberFormat="1" applyFont="1" applyFill="1" applyBorder="1" applyAlignment="1">
      <alignment horizontal="center"/>
    </xf>
    <xf numFmtId="42" fontId="18" fillId="6" borderId="0" xfId="5" applyNumberFormat="1" applyFont="1" applyFill="1"/>
    <xf numFmtId="41" fontId="18" fillId="6" borderId="0" xfId="37" applyFont="1" applyFill="1"/>
    <xf numFmtId="0" fontId="4" fillId="6" borderId="44" xfId="0" applyFont="1" applyFill="1" applyBorder="1"/>
    <xf numFmtId="175" fontId="4" fillId="6" borderId="24" xfId="38" applyNumberFormat="1" applyFont="1" applyFill="1" applyBorder="1" applyAlignment="1">
      <alignment horizontal="center"/>
    </xf>
    <xf numFmtId="175" fontId="4" fillId="6" borderId="25" xfId="38" applyNumberFormat="1" applyFont="1" applyFill="1" applyBorder="1" applyAlignment="1">
      <alignment horizontal="center"/>
    </xf>
    <xf numFmtId="175" fontId="18" fillId="6" borderId="0" xfId="0" applyNumberFormat="1" applyFont="1" applyFill="1"/>
    <xf numFmtId="172" fontId="18" fillId="6" borderId="0" xfId="0" applyNumberFormat="1" applyFont="1" applyFill="1"/>
    <xf numFmtId="173" fontId="18" fillId="6" borderId="0" xfId="8" applyNumberFormat="1" applyFont="1" applyFill="1"/>
    <xf numFmtId="173" fontId="18" fillId="6" borderId="0" xfId="0" applyNumberFormat="1" applyFont="1" applyFill="1"/>
    <xf numFmtId="2" fontId="3" fillId="6" borderId="40" xfId="5" applyNumberFormat="1" applyFont="1" applyFill="1" applyBorder="1" applyAlignment="1">
      <alignment horizontal="center" vertical="center"/>
    </xf>
    <xf numFmtId="2" fontId="3" fillId="6" borderId="39" xfId="5" applyNumberFormat="1" applyFont="1" applyFill="1" applyBorder="1" applyAlignment="1">
      <alignment horizontal="center" vertical="center"/>
    </xf>
    <xf numFmtId="1" fontId="3" fillId="6" borderId="40" xfId="5" applyNumberFormat="1" applyFont="1" applyFill="1" applyBorder="1" applyAlignment="1">
      <alignment horizontal="center" vertical="center"/>
    </xf>
    <xf numFmtId="1" fontId="3" fillId="6" borderId="39" xfId="5" applyNumberFormat="1" applyFont="1" applyFill="1" applyBorder="1" applyAlignment="1">
      <alignment horizontal="center" vertical="center"/>
    </xf>
    <xf numFmtId="2" fontId="27" fillId="6" borderId="40" xfId="0" applyNumberFormat="1" applyFont="1" applyFill="1" applyBorder="1" applyAlignment="1">
      <alignment horizontal="center" vertical="center" wrapText="1"/>
    </xf>
    <xf numFmtId="2" fontId="27" fillId="6" borderId="39" xfId="0" applyNumberFormat="1" applyFont="1" applyFill="1" applyBorder="1" applyAlignment="1">
      <alignment horizontal="center" vertical="center" wrapText="1"/>
    </xf>
    <xf numFmtId="2" fontId="27" fillId="6" borderId="40" xfId="5" applyNumberFormat="1" applyFont="1" applyFill="1" applyBorder="1" applyAlignment="1" applyProtection="1">
      <alignment horizontal="center" vertical="center" wrapText="1"/>
    </xf>
    <xf numFmtId="2" fontId="27" fillId="6" borderId="39" xfId="5" applyNumberFormat="1" applyFont="1" applyFill="1" applyBorder="1" applyAlignment="1" applyProtection="1">
      <alignment horizontal="center" vertical="center" wrapText="1"/>
    </xf>
    <xf numFmtId="9" fontId="4" fillId="0" borderId="1" xfId="5" applyFont="1" applyFill="1" applyBorder="1" applyAlignment="1" applyProtection="1">
      <alignment horizontal="center" vertical="center"/>
    </xf>
    <xf numFmtId="1" fontId="18" fillId="0" borderId="59" xfId="38" applyNumberFormat="1" applyFont="1" applyFill="1" applyBorder="1" applyAlignment="1">
      <alignment horizontal="center" vertical="center" wrapText="1"/>
    </xf>
    <xf numFmtId="173" fontId="2" fillId="0" borderId="0" xfId="8" applyNumberFormat="1" applyFont="1" applyFill="1"/>
    <xf numFmtId="10" fontId="2" fillId="0" borderId="0" xfId="5" applyNumberFormat="1" applyFont="1" applyFill="1"/>
    <xf numFmtId="9" fontId="2" fillId="0" borderId="47" xfId="5" applyFont="1" applyFill="1" applyBorder="1" applyAlignment="1" applyProtection="1">
      <alignment horizontal="center" vertical="center"/>
    </xf>
    <xf numFmtId="9" fontId="2" fillId="0" borderId="9" xfId="5" applyFont="1" applyFill="1" applyBorder="1" applyAlignment="1" applyProtection="1">
      <alignment horizontal="center" vertical="center"/>
    </xf>
    <xf numFmtId="9" fontId="2" fillId="0" borderId="4" xfId="5" applyFont="1" applyFill="1" applyBorder="1" applyAlignment="1" applyProtection="1">
      <alignment horizontal="center" vertical="center"/>
    </xf>
    <xf numFmtId="9" fontId="2" fillId="0" borderId="7" xfId="5" applyFont="1" applyFill="1" applyBorder="1" applyAlignment="1" applyProtection="1">
      <alignment horizontal="center" vertical="center"/>
    </xf>
    <xf numFmtId="175" fontId="43" fillId="0" borderId="26" xfId="38" applyNumberFormat="1" applyFont="1" applyFill="1" applyBorder="1" applyAlignment="1">
      <alignment horizontal="right" vertical="center"/>
    </xf>
    <xf numFmtId="1" fontId="2" fillId="0" borderId="1" xfId="5" applyNumberFormat="1" applyFont="1" applyFill="1" applyBorder="1" applyAlignment="1" applyProtection="1">
      <alignment horizontal="center" vertical="center"/>
    </xf>
    <xf numFmtId="173" fontId="18" fillId="0" borderId="0" xfId="8" applyNumberFormat="1" applyFont="1" applyFill="1" applyBorder="1"/>
    <xf numFmtId="0" fontId="2" fillId="0" borderId="33" xfId="1" applyFont="1" applyFill="1" applyBorder="1" applyAlignment="1">
      <alignment horizontal="center"/>
    </xf>
    <xf numFmtId="0" fontId="2" fillId="0" borderId="34" xfId="1" applyFont="1" applyFill="1" applyBorder="1" applyAlignment="1">
      <alignment horizontal="center" vertical="center"/>
    </xf>
    <xf numFmtId="0" fontId="4" fillId="0" borderId="34" xfId="1" applyFont="1" applyFill="1" applyBorder="1" applyAlignment="1">
      <alignment horizontal="left"/>
    </xf>
    <xf numFmtId="0" fontId="2" fillId="0" borderId="34" xfId="1" applyFont="1" applyFill="1" applyBorder="1" applyAlignment="1">
      <alignment horizontal="center"/>
    </xf>
    <xf numFmtId="0" fontId="2" fillId="0" borderId="35" xfId="1" applyFont="1" applyFill="1" applyBorder="1" applyAlignment="1">
      <alignment horizontal="center"/>
    </xf>
    <xf numFmtId="0" fontId="2" fillId="0" borderId="0" xfId="0" applyFont="1" applyFill="1"/>
    <xf numFmtId="0" fontId="2" fillId="0" borderId="15" xfId="1" applyFont="1" applyFill="1" applyBorder="1" applyAlignment="1">
      <alignment horizontal="center"/>
    </xf>
    <xf numFmtId="0" fontId="2" fillId="0" borderId="1" xfId="1" applyFont="1" applyFill="1" applyBorder="1" applyAlignment="1">
      <alignment horizontal="center" vertical="center"/>
    </xf>
    <xf numFmtId="0" fontId="4" fillId="0" borderId="1" xfId="1" applyFont="1" applyFill="1" applyBorder="1" applyAlignment="1">
      <alignment horizontal="left"/>
    </xf>
    <xf numFmtId="0" fontId="2" fillId="0" borderId="1" xfId="1" applyFont="1" applyFill="1" applyBorder="1" applyAlignment="1">
      <alignment horizontal="center"/>
    </xf>
    <xf numFmtId="0" fontId="2" fillId="0" borderId="26" xfId="1" applyFont="1" applyFill="1" applyBorder="1" applyAlignment="1">
      <alignment horizontal="center"/>
    </xf>
    <xf numFmtId="0" fontId="2" fillId="0" borderId="51" xfId="0" applyFont="1" applyFill="1" applyBorder="1" applyAlignment="1">
      <alignment horizontal="center"/>
    </xf>
    <xf numFmtId="0" fontId="2" fillId="0" borderId="12" xfId="0" applyFont="1" applyFill="1" applyBorder="1" applyAlignment="1">
      <alignment horizontal="center"/>
    </xf>
    <xf numFmtId="0" fontId="2" fillId="0" borderId="27" xfId="0" applyFont="1" applyFill="1" applyBorder="1" applyAlignment="1">
      <alignment horizontal="center"/>
    </xf>
    <xf numFmtId="0" fontId="2" fillId="0" borderId="15" xfId="0" applyFont="1" applyFill="1" applyBorder="1" applyAlignment="1">
      <alignment horizontal="left"/>
    </xf>
    <xf numFmtId="0" fontId="2" fillId="0" borderId="1" xfId="0" applyFont="1" applyFill="1" applyBorder="1" applyAlignment="1">
      <alignment horizontal="left"/>
    </xf>
    <xf numFmtId="0" fontId="2" fillId="0" borderId="26" xfId="0" applyFont="1" applyFill="1" applyBorder="1" applyAlignment="1">
      <alignment horizontal="left"/>
    </xf>
    <xf numFmtId="0" fontId="2" fillId="0" borderId="15" xfId="0" applyFont="1" applyFill="1" applyBorder="1"/>
    <xf numFmtId="0" fontId="4" fillId="0" borderId="13" xfId="0" applyFont="1" applyFill="1" applyBorder="1" applyAlignment="1">
      <alignment horizontal="left"/>
    </xf>
    <xf numFmtId="0" fontId="4" fillId="0" borderId="12" xfId="0" applyFont="1" applyFill="1" applyBorder="1" applyAlignment="1">
      <alignment horizontal="left"/>
    </xf>
    <xf numFmtId="0" fontId="4" fillId="0" borderId="27" xfId="0" applyFont="1" applyFill="1" applyBorder="1" applyAlignment="1">
      <alignment horizontal="left"/>
    </xf>
    <xf numFmtId="0" fontId="4" fillId="0" borderId="15" xfId="0" applyFont="1" applyFill="1" applyBorder="1" applyAlignment="1">
      <alignment horizontal="left" vertical="center"/>
    </xf>
    <xf numFmtId="0" fontId="2" fillId="0" borderId="1"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2" fontId="4" fillId="0" borderId="1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4" fillId="0" borderId="26" xfId="0" applyNumberFormat="1" applyFont="1" applyFill="1" applyBorder="1" applyAlignment="1">
      <alignment horizontal="center" vertical="center" wrapText="1"/>
    </xf>
    <xf numFmtId="0" fontId="4" fillId="0" borderId="5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1"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8" xfId="0" applyFont="1" applyFill="1" applyBorder="1" applyAlignment="1">
      <alignment horizontal="center" vertical="center" wrapText="1"/>
    </xf>
    <xf numFmtId="2" fontId="4" fillId="0" borderId="1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4" fillId="0" borderId="26" xfId="0" applyNumberFormat="1" applyFont="1" applyFill="1" applyBorder="1" applyAlignment="1">
      <alignment horizontal="center" vertical="center"/>
    </xf>
    <xf numFmtId="0" fontId="4" fillId="0" borderId="5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164" fontId="2" fillId="0" borderId="26" xfId="7" applyFont="1" applyFill="1" applyBorder="1" applyAlignment="1" applyProtection="1">
      <alignment horizontal="center" vertical="center" wrapText="1"/>
    </xf>
    <xf numFmtId="0" fontId="42" fillId="0" borderId="14" xfId="0" applyFont="1" applyFill="1" applyBorder="1" applyAlignment="1">
      <alignment horizontal="center" vertical="center" wrapText="1"/>
    </xf>
    <xf numFmtId="1" fontId="2" fillId="0" borderId="7"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0" fontId="42" fillId="0" borderId="10" xfId="0"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0" fontId="4" fillId="0" borderId="44"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2" fillId="0" borderId="1" xfId="0" applyFont="1" applyFill="1" applyBorder="1" applyAlignment="1">
      <alignment horizontal="center" vertical="center"/>
    </xf>
    <xf numFmtId="164" fontId="2" fillId="0" borderId="26" xfId="7" applyFont="1" applyFill="1" applyBorder="1" applyAlignment="1" applyProtection="1">
      <alignment horizontal="center" vertical="center" wrapText="1"/>
    </xf>
    <xf numFmtId="0" fontId="4" fillId="0" borderId="33" xfId="0" applyFont="1" applyFill="1" applyBorder="1" applyAlignment="1">
      <alignment horizontal="center" vertical="center"/>
    </xf>
    <xf numFmtId="0" fontId="22" fillId="0" borderId="34"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13" fillId="0" borderId="34" xfId="0" applyFont="1" applyFill="1" applyBorder="1" applyAlignment="1">
      <alignment horizontal="center" vertical="center" wrapText="1" shrinkToFit="1"/>
    </xf>
    <xf numFmtId="0" fontId="4" fillId="0" borderId="34" xfId="0" applyFont="1" applyFill="1" applyBorder="1" applyAlignment="1">
      <alignment horizontal="center"/>
    </xf>
    <xf numFmtId="0" fontId="4" fillId="0" borderId="35" xfId="0" applyFont="1" applyFill="1" applyBorder="1" applyAlignment="1">
      <alignment horizontal="center"/>
    </xf>
    <xf numFmtId="164" fontId="2" fillId="0" borderId="0" xfId="0" applyNumberFormat="1" applyFont="1" applyFill="1"/>
    <xf numFmtId="0" fontId="4" fillId="0" borderId="15" xfId="0" applyFont="1" applyFill="1" applyBorder="1" applyAlignment="1">
      <alignment horizontal="center" vertical="center"/>
    </xf>
    <xf numFmtId="0" fontId="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shrinkToFit="1"/>
    </xf>
    <xf numFmtId="0" fontId="4" fillId="0" borderId="26"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wrapText="1"/>
    </xf>
    <xf numFmtId="0" fontId="13" fillId="0" borderId="20" xfId="0" applyFont="1" applyFill="1" applyBorder="1" applyAlignment="1">
      <alignment horizontal="center" vertical="center" wrapText="1" shrinkToFit="1"/>
    </xf>
    <xf numFmtId="0" fontId="4" fillId="0" borderId="20" xfId="0" applyFont="1" applyFill="1" applyBorder="1" applyAlignment="1">
      <alignment horizontal="center" vertical="center"/>
    </xf>
    <xf numFmtId="10" fontId="4" fillId="0" borderId="20" xfId="5" applyNumberFormat="1"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36" xfId="0" applyFont="1" applyFill="1" applyBorder="1" applyAlignment="1">
      <alignment horizontal="center" vertical="center"/>
    </xf>
    <xf numFmtId="0" fontId="2" fillId="0" borderId="18"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14"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42" fontId="23" fillId="0" borderId="1" xfId="7" applyNumberFormat="1" applyFont="1" applyFill="1" applyBorder="1" applyAlignment="1">
      <alignment horizontal="left" vertical="center" wrapText="1"/>
    </xf>
    <xf numFmtId="42" fontId="2" fillId="0" borderId="1" xfId="0" applyNumberFormat="1" applyFont="1" applyFill="1" applyBorder="1" applyAlignment="1">
      <alignment horizontal="center" vertical="center"/>
    </xf>
    <xf numFmtId="42" fontId="4"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9" fontId="4" fillId="0" borderId="1" xfId="5" applyFont="1" applyFill="1" applyBorder="1" applyAlignment="1">
      <alignment horizontal="center" vertical="center"/>
    </xf>
    <xf numFmtId="0" fontId="2" fillId="0" borderId="16" xfId="0" applyFont="1" applyFill="1" applyBorder="1" applyAlignment="1">
      <alignment horizontal="left" vertical="center" wrapText="1"/>
    </xf>
    <xf numFmtId="0" fontId="2" fillId="0" borderId="10"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9" fontId="4" fillId="0" borderId="1" xfId="5" applyFont="1" applyFill="1" applyBorder="1" applyAlignment="1">
      <alignment horizontal="center" vertical="center" wrapText="1"/>
    </xf>
    <xf numFmtId="42" fontId="4" fillId="0" borderId="1" xfId="7" applyNumberFormat="1" applyFont="1" applyFill="1" applyBorder="1" applyAlignment="1">
      <alignment horizontal="left" vertical="center" wrapText="1"/>
    </xf>
    <xf numFmtId="0" fontId="2" fillId="0" borderId="40" xfId="0" applyFont="1" applyFill="1" applyBorder="1" applyAlignment="1">
      <alignment horizontal="center"/>
    </xf>
    <xf numFmtId="0" fontId="4" fillId="0" borderId="10" xfId="0" applyFont="1" applyFill="1" applyBorder="1" applyAlignment="1">
      <alignment horizontal="center" vertical="center" wrapText="1"/>
    </xf>
    <xf numFmtId="0" fontId="2" fillId="0" borderId="39" xfId="0" applyFont="1" applyFill="1" applyBorder="1" applyAlignment="1">
      <alignment horizontal="center"/>
    </xf>
    <xf numFmtId="167" fontId="4" fillId="0" borderId="15" xfId="0" applyNumberFormat="1" applyFont="1" applyFill="1" applyBorder="1" applyAlignment="1">
      <alignment vertical="center"/>
    </xf>
    <xf numFmtId="0" fontId="4" fillId="0" borderId="1" xfId="0" applyFont="1" applyFill="1" applyBorder="1" applyAlignment="1">
      <alignment horizontal="center" vertical="center"/>
    </xf>
    <xf numFmtId="167" fontId="4" fillId="0" borderId="1" xfId="0" applyNumberFormat="1" applyFont="1" applyFill="1" applyBorder="1" applyAlignment="1">
      <alignment horizontal="center" vertical="top"/>
    </xf>
    <xf numFmtId="167" fontId="2" fillId="0" borderId="1" xfId="0" applyNumberFormat="1" applyFont="1" applyFill="1" applyBorder="1" applyAlignment="1">
      <alignment vertical="top"/>
    </xf>
    <xf numFmtId="2" fontId="4" fillId="0" borderId="1" xfId="0" applyNumberFormat="1" applyFont="1" applyFill="1" applyBorder="1" applyAlignment="1">
      <alignment horizontal="left" vertical="center"/>
    </xf>
    <xf numFmtId="2" fontId="4" fillId="0" borderId="26" xfId="0" applyNumberFormat="1" applyFont="1" applyFill="1" applyBorder="1" applyAlignment="1">
      <alignment horizontal="left" vertical="center"/>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6" xfId="0" applyFont="1" applyFill="1" applyBorder="1" applyAlignment="1">
      <alignment horizontal="left"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 xfId="0" applyFont="1" applyFill="1" applyBorder="1" applyAlignment="1">
      <alignment horizontal="left" wrapText="1"/>
    </xf>
    <xf numFmtId="0" fontId="2" fillId="0" borderId="6" xfId="0" applyFont="1" applyFill="1" applyBorder="1" applyAlignment="1">
      <alignment horizontal="left" wrapText="1"/>
    </xf>
    <xf numFmtId="0" fontId="2" fillId="0" borderId="21" xfId="0" applyFont="1" applyFill="1" applyBorder="1" applyAlignment="1">
      <alignment horizontal="left" wrapText="1"/>
    </xf>
    <xf numFmtId="0" fontId="4" fillId="0" borderId="55"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3" xfId="0" applyFont="1" applyFill="1" applyBorder="1" applyAlignment="1">
      <alignment horizontal="left" wrapText="1"/>
    </xf>
    <xf numFmtId="0" fontId="2" fillId="0" borderId="24" xfId="0" applyFont="1" applyFill="1" applyBorder="1" applyAlignment="1">
      <alignment horizontal="left" wrapText="1"/>
    </xf>
    <xf numFmtId="0" fontId="2" fillId="0" borderId="25" xfId="0" applyFont="1" applyFill="1" applyBorder="1" applyAlignment="1">
      <alignment horizontal="left" wrapText="1"/>
    </xf>
    <xf numFmtId="0" fontId="4" fillId="0" borderId="0" xfId="0" applyFont="1" applyFill="1" applyAlignment="1">
      <alignment horizontal="left" vertical="center" wrapText="1"/>
    </xf>
    <xf numFmtId="0" fontId="2" fillId="0" borderId="0" xfId="0" applyFont="1" applyFill="1" applyAlignment="1">
      <alignment horizontal="center" vertical="center" wrapText="1"/>
    </xf>
    <xf numFmtId="0" fontId="4" fillId="0" borderId="7" xfId="0" applyFont="1" applyFill="1" applyBorder="1" applyAlignment="1">
      <alignment horizontal="center" vertical="center" wrapText="1"/>
    </xf>
    <xf numFmtId="0" fontId="42" fillId="0" borderId="0" xfId="0" applyFont="1" applyFill="1"/>
    <xf numFmtId="0" fontId="4" fillId="0" borderId="4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1" fontId="2" fillId="0" borderId="14" xfId="0" applyNumberFormat="1" applyFont="1" applyFill="1" applyBorder="1" applyAlignment="1">
      <alignment horizontal="center" vertical="center" wrapText="1"/>
    </xf>
    <xf numFmtId="1" fontId="2" fillId="0" borderId="14" xfId="0" applyNumberFormat="1" applyFont="1" applyFill="1" applyBorder="1" applyAlignment="1">
      <alignment horizontal="center" vertical="center" wrapText="1"/>
    </xf>
    <xf numFmtId="164" fontId="2" fillId="0" borderId="40" xfId="7" applyFont="1" applyFill="1" applyBorder="1" applyAlignment="1" applyProtection="1">
      <alignment horizontal="center" vertical="center" wrapText="1"/>
    </xf>
    <xf numFmtId="0" fontId="4" fillId="0" borderId="35"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15" xfId="0" applyFont="1" applyFill="1" applyBorder="1" applyAlignment="1">
      <alignment horizontal="center" vertical="center" wrapText="1"/>
    </xf>
    <xf numFmtId="10" fontId="4" fillId="0" borderId="26" xfId="5" applyNumberFormat="1" applyFont="1" applyFill="1" applyBorder="1" applyAlignment="1">
      <alignment horizontal="center" vertical="center"/>
    </xf>
    <xf numFmtId="0" fontId="4" fillId="0" borderId="15" xfId="0" applyFont="1" applyFill="1" applyBorder="1" applyAlignment="1">
      <alignment horizontal="center" vertical="center"/>
    </xf>
    <xf numFmtId="0" fontId="2" fillId="0" borderId="1" xfId="0" applyFont="1" applyFill="1" applyBorder="1" applyAlignment="1">
      <alignment horizontal="center" vertical="center" wrapText="1"/>
    </xf>
    <xf numFmtId="42" fontId="2" fillId="0" borderId="1" xfId="7" applyNumberFormat="1" applyFont="1" applyFill="1" applyBorder="1" applyAlignment="1">
      <alignment horizontal="left" vertical="center" wrapText="1"/>
    </xf>
    <xf numFmtId="0" fontId="2" fillId="0" borderId="1" xfId="0" applyFont="1" applyFill="1" applyBorder="1" applyAlignment="1">
      <alignment horizontal="center" vertical="center"/>
    </xf>
    <xf numFmtId="14" fontId="2" fillId="0" borderId="15" xfId="0" applyNumberFormat="1" applyFont="1" applyFill="1" applyBorder="1" applyAlignment="1">
      <alignment horizontal="center" vertical="center"/>
    </xf>
    <xf numFmtId="9" fontId="2" fillId="0" borderId="14" xfId="0" applyNumberFormat="1" applyFont="1" applyFill="1" applyBorder="1" applyAlignment="1">
      <alignment horizontal="center" vertical="center" wrapText="1"/>
    </xf>
    <xf numFmtId="9" fontId="2" fillId="0" borderId="14" xfId="5" applyFont="1" applyFill="1" applyBorder="1" applyAlignment="1">
      <alignment horizontal="center" vertical="center" wrapText="1"/>
    </xf>
    <xf numFmtId="9" fontId="2" fillId="0" borderId="40" xfId="5" applyFont="1" applyFill="1" applyBorder="1" applyAlignment="1">
      <alignment horizontal="center" vertical="center" wrapText="1"/>
    </xf>
    <xf numFmtId="0" fontId="2" fillId="0" borderId="37" xfId="0" applyFont="1" applyFill="1" applyBorder="1" applyAlignment="1">
      <alignment horizontal="left" vertical="center" wrapText="1"/>
    </xf>
    <xf numFmtId="9" fontId="2" fillId="0" borderId="10" xfId="0" applyNumberFormat="1" applyFont="1" applyFill="1" applyBorder="1" applyAlignment="1">
      <alignment horizontal="center" vertical="center" wrapText="1"/>
    </xf>
    <xf numFmtId="9" fontId="2" fillId="0" borderId="10" xfId="5" applyFont="1" applyFill="1" applyBorder="1" applyAlignment="1">
      <alignment horizontal="center" vertical="center" wrapText="1"/>
    </xf>
    <xf numFmtId="9" fontId="2" fillId="0" borderId="39" xfId="5" applyFont="1" applyFill="1" applyBorder="1" applyAlignment="1">
      <alignment horizontal="center" vertical="center" wrapText="1"/>
    </xf>
    <xf numFmtId="42" fontId="4" fillId="0" borderId="20" xfId="7" applyNumberFormat="1" applyFont="1" applyFill="1" applyBorder="1" applyAlignment="1">
      <alignment horizontal="left" vertical="center" wrapText="1"/>
    </xf>
    <xf numFmtId="42" fontId="4" fillId="0" borderId="20" xfId="0" applyNumberFormat="1" applyFont="1" applyFill="1" applyBorder="1" applyAlignment="1">
      <alignment horizontal="center" vertical="center"/>
    </xf>
    <xf numFmtId="0" fontId="2" fillId="0" borderId="20" xfId="0" applyFont="1" applyFill="1" applyBorder="1" applyAlignment="1">
      <alignment horizontal="center" vertical="center"/>
    </xf>
    <xf numFmtId="14" fontId="2" fillId="0" borderId="19" xfId="0" applyNumberFormat="1" applyFont="1" applyFill="1" applyBorder="1" applyAlignment="1">
      <alignment horizontal="center" vertical="center"/>
    </xf>
    <xf numFmtId="14" fontId="2" fillId="0" borderId="20" xfId="0" applyNumberFormat="1" applyFont="1" applyFill="1" applyBorder="1" applyAlignment="1">
      <alignment horizontal="center" vertical="center" wrapText="1"/>
    </xf>
    <xf numFmtId="9" fontId="2" fillId="0" borderId="31" xfId="0" applyNumberFormat="1" applyFont="1" applyFill="1" applyBorder="1" applyAlignment="1">
      <alignment horizontal="center" vertical="center" wrapText="1"/>
    </xf>
    <xf numFmtId="9" fontId="2" fillId="0" borderId="31" xfId="5" applyFont="1" applyFill="1" applyBorder="1" applyAlignment="1">
      <alignment horizontal="center" vertical="center" wrapText="1"/>
    </xf>
    <xf numFmtId="0" fontId="2" fillId="0" borderId="32" xfId="0" applyFont="1" applyFill="1" applyBorder="1" applyAlignment="1">
      <alignment horizontal="center"/>
    </xf>
    <xf numFmtId="167" fontId="4" fillId="0" borderId="37" xfId="0" applyNumberFormat="1" applyFont="1" applyFill="1" applyBorder="1" applyAlignment="1">
      <alignment vertical="center"/>
    </xf>
    <xf numFmtId="0" fontId="4" fillId="0" borderId="17" xfId="0" applyFont="1" applyFill="1" applyBorder="1" applyAlignment="1">
      <alignment horizontal="center" vertical="center"/>
    </xf>
    <xf numFmtId="167" fontId="4" fillId="0" borderId="17" xfId="0" applyNumberFormat="1" applyFont="1" applyFill="1" applyBorder="1" applyAlignment="1">
      <alignment horizontal="center" vertical="top"/>
    </xf>
    <xf numFmtId="167" fontId="2" fillId="0" borderId="17" xfId="0" applyNumberFormat="1" applyFont="1" applyFill="1" applyBorder="1" applyAlignment="1">
      <alignment vertical="top"/>
    </xf>
    <xf numFmtId="2" fontId="4" fillId="0" borderId="17" xfId="0" applyNumberFormat="1" applyFont="1" applyFill="1" applyBorder="1" applyAlignment="1">
      <alignment horizontal="left" vertical="center"/>
    </xf>
    <xf numFmtId="2" fontId="4" fillId="0" borderId="38" xfId="0" applyNumberFormat="1" applyFont="1" applyFill="1" applyBorder="1" applyAlignment="1">
      <alignment horizontal="left" vertical="center"/>
    </xf>
    <xf numFmtId="0" fontId="2" fillId="0" borderId="46" xfId="0" applyFont="1" applyFill="1" applyBorder="1" applyAlignment="1">
      <alignment horizontal="left" vertical="center" wrapText="1"/>
    </xf>
    <xf numFmtId="0" fontId="2" fillId="0" borderId="47"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4" fillId="0" borderId="49" xfId="0" applyFont="1" applyFill="1" applyBorder="1" applyAlignment="1">
      <alignment horizontal="center" vertical="center"/>
    </xf>
    <xf numFmtId="37" fontId="4" fillId="0" borderId="47" xfId="0" applyNumberFormat="1" applyFont="1" applyFill="1" applyBorder="1" applyAlignment="1">
      <alignment horizontal="center" vertical="center"/>
    </xf>
    <xf numFmtId="0" fontId="4" fillId="0" borderId="41" xfId="0" applyFont="1" applyFill="1" applyBorder="1" applyAlignment="1">
      <alignment horizontal="left" vertical="center"/>
    </xf>
    <xf numFmtId="0" fontId="4" fillId="0" borderId="42" xfId="0" applyFont="1" applyFill="1" applyBorder="1" applyAlignment="1">
      <alignment horizontal="left" vertical="center"/>
    </xf>
    <xf numFmtId="0" fontId="4" fillId="0" borderId="50" xfId="0" applyFont="1" applyFill="1" applyBorder="1" applyAlignment="1">
      <alignment horizontal="left" vertical="center"/>
    </xf>
    <xf numFmtId="37" fontId="4" fillId="0" borderId="9" xfId="0" applyNumberFormat="1" applyFont="1" applyFill="1" applyBorder="1" applyAlignment="1">
      <alignment horizontal="center" vertical="center"/>
    </xf>
    <xf numFmtId="0" fontId="4" fillId="0" borderId="10" xfId="0" applyFont="1" applyFill="1" applyBorder="1" applyAlignment="1">
      <alignment horizontal="center" vertical="center"/>
    </xf>
    <xf numFmtId="37" fontId="4" fillId="0" borderId="4" xfId="0" applyNumberFormat="1" applyFont="1" applyFill="1" applyBorder="1" applyAlignment="1">
      <alignment horizontal="center" vertical="center"/>
    </xf>
    <xf numFmtId="0" fontId="2" fillId="0" borderId="9" xfId="0" applyFont="1" applyFill="1" applyBorder="1" applyAlignment="1">
      <alignment horizontal="left" wrapText="1"/>
    </xf>
    <xf numFmtId="0" fontId="2" fillId="0" borderId="0" xfId="0" applyFont="1" applyFill="1" applyAlignment="1">
      <alignment horizontal="left" wrapText="1"/>
    </xf>
    <xf numFmtId="0" fontId="2" fillId="0" borderId="22" xfId="0" applyFont="1" applyFill="1" applyBorder="1" applyAlignment="1">
      <alignment horizontal="left" wrapText="1"/>
    </xf>
    <xf numFmtId="0" fontId="4" fillId="0" borderId="14" xfId="0" applyFont="1" applyFill="1" applyBorder="1" applyAlignment="1">
      <alignment horizontal="center" vertical="center"/>
    </xf>
    <xf numFmtId="37" fontId="4" fillId="0" borderId="7" xfId="0" applyNumberFormat="1" applyFont="1" applyFill="1" applyBorder="1" applyAlignment="1">
      <alignment horizontal="center" vertical="center"/>
    </xf>
    <xf numFmtId="0" fontId="2" fillId="0" borderId="43" xfId="0" applyFont="1" applyFill="1" applyBorder="1" applyAlignment="1">
      <alignment horizontal="justify" vertical="top" wrapText="1"/>
    </xf>
    <xf numFmtId="0" fontId="2" fillId="0" borderId="6" xfId="0" applyFont="1" applyFill="1" applyBorder="1" applyAlignment="1">
      <alignment horizontal="justify" vertical="top" wrapText="1"/>
    </xf>
    <xf numFmtId="0" fontId="2" fillId="0" borderId="44" xfId="0" applyFont="1" applyFill="1" applyBorder="1" applyAlignment="1">
      <alignment horizontal="justify" vertical="top" wrapText="1"/>
    </xf>
    <xf numFmtId="0" fontId="2" fillId="0" borderId="24" xfId="0" applyFont="1" applyFill="1" applyBorder="1" applyAlignment="1">
      <alignment horizontal="justify" vertical="top" wrapText="1"/>
    </xf>
    <xf numFmtId="0" fontId="4" fillId="0" borderId="0" xfId="0" applyFont="1" applyFill="1" applyAlignment="1">
      <alignment horizontal="justify" vertical="top"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8" xfId="0" applyFont="1" applyFill="1" applyBorder="1" applyAlignment="1">
      <alignment horizontal="center" vertical="center" wrapText="1"/>
    </xf>
    <xf numFmtId="0" fontId="2" fillId="0" borderId="11" xfId="0" applyFont="1" applyFill="1" applyBorder="1" applyAlignment="1">
      <alignment horizontal="center" vertical="center" wrapText="1"/>
    </xf>
    <xf numFmtId="175" fontId="2" fillId="0" borderId="40" xfId="38"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175" fontId="2" fillId="0" borderId="39" xfId="38" applyNumberFormat="1" applyFont="1" applyFill="1" applyBorder="1" applyAlignment="1">
      <alignment horizontal="center" vertical="center" wrapText="1"/>
    </xf>
    <xf numFmtId="1" fontId="2" fillId="0" borderId="11" xfId="0" applyNumberFormat="1" applyFont="1" applyFill="1" applyBorder="1" applyAlignment="1">
      <alignment horizontal="center" vertical="center" wrapText="1"/>
    </xf>
    <xf numFmtId="1" fontId="2" fillId="0" borderId="11" xfId="0" applyNumberFormat="1" applyFont="1" applyFill="1" applyBorder="1" applyAlignment="1">
      <alignment horizontal="center" vertical="center" wrapText="1"/>
    </xf>
    <xf numFmtId="1" fontId="2" fillId="0" borderId="13" xfId="0" applyNumberFormat="1" applyFont="1" applyFill="1" applyBorder="1" applyAlignment="1">
      <alignment horizontal="center" vertical="center" wrapText="1"/>
    </xf>
    <xf numFmtId="1" fontId="2" fillId="0" borderId="12" xfId="0" applyNumberFormat="1" applyFont="1" applyFill="1" applyBorder="1" applyAlignment="1">
      <alignment horizontal="center" vertical="center" wrapText="1"/>
    </xf>
    <xf numFmtId="175" fontId="2" fillId="0" borderId="40" xfId="38" applyNumberFormat="1" applyFont="1" applyFill="1" applyBorder="1" applyAlignment="1">
      <alignment horizontal="center" vertical="center" wrapText="1"/>
    </xf>
    <xf numFmtId="0" fontId="4" fillId="0" borderId="52"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8" xfId="0" applyFont="1" applyFill="1" applyBorder="1" applyAlignment="1">
      <alignment horizontal="left" vertical="center" wrapText="1"/>
    </xf>
    <xf numFmtId="1" fontId="2" fillId="0" borderId="1" xfId="0" applyNumberFormat="1" applyFont="1" applyFill="1" applyBorder="1" applyAlignment="1">
      <alignment horizontal="center" vertical="center" wrapText="1"/>
    </xf>
    <xf numFmtId="1" fontId="2" fillId="0" borderId="8" xfId="0" applyNumberFormat="1"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1" xfId="0" applyFont="1" applyFill="1" applyBorder="1" applyAlignment="1">
      <alignment horizontal="center" vertical="center" wrapText="1"/>
    </xf>
    <xf numFmtId="173" fontId="2" fillId="0" borderId="1" xfId="8" applyNumberFormat="1" applyFont="1" applyFill="1" applyBorder="1" applyAlignment="1">
      <alignment horizontal="center" vertical="center" wrapText="1"/>
    </xf>
    <xf numFmtId="164" fontId="2" fillId="0" borderId="1" xfId="7" applyFont="1" applyFill="1" applyBorder="1" applyAlignment="1">
      <alignment horizontal="center" vertical="center"/>
    </xf>
    <xf numFmtId="1" fontId="18" fillId="0" borderId="59" xfId="0" applyNumberFormat="1" applyFont="1" applyFill="1" applyBorder="1" applyAlignment="1">
      <alignment horizontal="center" vertical="center" wrapText="1"/>
    </xf>
    <xf numFmtId="173" fontId="2" fillId="0" borderId="0" xfId="0" applyNumberFormat="1" applyFont="1" applyFill="1"/>
    <xf numFmtId="0" fontId="2" fillId="0" borderId="1" xfId="5" applyNumberFormat="1" applyFont="1" applyFill="1" applyBorder="1" applyAlignment="1">
      <alignment horizontal="right" vertical="center" wrapText="1"/>
    </xf>
    <xf numFmtId="0" fontId="2" fillId="0" borderId="31" xfId="0" applyFont="1" applyFill="1" applyBorder="1" applyAlignment="1">
      <alignment horizontal="center" vertical="center" wrapText="1"/>
    </xf>
    <xf numFmtId="9" fontId="4" fillId="0" borderId="20" xfId="5" applyFont="1" applyFill="1" applyBorder="1" applyAlignment="1">
      <alignment horizontal="center" vertical="center" wrapText="1"/>
    </xf>
    <xf numFmtId="164" fontId="2" fillId="0" borderId="20" xfId="7" applyFont="1" applyFill="1" applyBorder="1" applyAlignment="1">
      <alignment horizontal="center" vertical="center"/>
    </xf>
    <xf numFmtId="0" fontId="2" fillId="0" borderId="47"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8" xfId="0" applyFont="1" applyFill="1" applyBorder="1" applyAlignment="1">
      <alignment horizontal="left" vertical="center" wrapText="1"/>
    </xf>
    <xf numFmtId="0" fontId="2" fillId="0" borderId="17"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Alignment="1">
      <alignment horizontal="center" vertical="center"/>
    </xf>
    <xf numFmtId="42" fontId="2" fillId="0" borderId="0" xfId="0" applyNumberFormat="1" applyFont="1" applyFill="1"/>
    <xf numFmtId="164" fontId="2" fillId="0" borderId="40" xfId="7" applyFont="1" applyFill="1" applyBorder="1" applyAlignment="1" applyProtection="1">
      <alignment horizontal="center" vertical="center" wrapText="1"/>
    </xf>
    <xf numFmtId="2" fontId="2" fillId="0" borderId="1" xfId="0" applyNumberFormat="1" applyFont="1" applyFill="1" applyBorder="1" applyAlignment="1">
      <alignment horizontal="center" vertical="center" wrapText="1"/>
    </xf>
    <xf numFmtId="164" fontId="2" fillId="0" borderId="39" xfId="7" applyFont="1" applyFill="1" applyBorder="1" applyAlignment="1" applyProtection="1">
      <alignment horizontal="center" vertical="center" wrapText="1"/>
    </xf>
    <xf numFmtId="0" fontId="4" fillId="0" borderId="43" xfId="0" applyFont="1" applyFill="1" applyBorder="1" applyAlignment="1">
      <alignment horizontal="left" vertical="center"/>
    </xf>
    <xf numFmtId="0" fontId="4" fillId="0" borderId="6" xfId="0" applyFont="1" applyFill="1" applyBorder="1" applyAlignment="1">
      <alignment horizontal="left" vertical="center"/>
    </xf>
    <xf numFmtId="0" fontId="4" fillId="0" borderId="5" xfId="0" applyFont="1" applyFill="1" applyBorder="1" applyAlignment="1">
      <alignment horizontal="left" vertical="center"/>
    </xf>
    <xf numFmtId="0" fontId="2" fillId="0" borderId="14"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0" fontId="4" fillId="0" borderId="16" xfId="0" applyFont="1" applyFill="1" applyBorder="1" applyAlignment="1">
      <alignment horizontal="center" vertical="center"/>
    </xf>
    <xf numFmtId="0" fontId="22"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shrinkToFit="1"/>
    </xf>
    <xf numFmtId="0" fontId="4" fillId="0" borderId="10" xfId="0" applyFont="1" applyFill="1" applyBorder="1" applyAlignment="1">
      <alignment horizontal="center"/>
    </xf>
    <xf numFmtId="0" fontId="4" fillId="0" borderId="39" xfId="0" applyFont="1" applyFill="1" applyBorder="1" applyAlignment="1">
      <alignment horizontal="center"/>
    </xf>
    <xf numFmtId="0" fontId="4" fillId="0" borderId="1" xfId="0" applyFont="1" applyFill="1" applyBorder="1" applyAlignment="1">
      <alignment horizontal="center" vertical="center" wrapText="1" shrinkToFit="1"/>
    </xf>
    <xf numFmtId="10" fontId="4" fillId="0" borderId="1" xfId="5" applyNumberFormat="1" applyFont="1" applyFill="1" applyBorder="1" applyAlignment="1">
      <alignment horizontal="center" vertical="center"/>
    </xf>
    <xf numFmtId="175" fontId="2" fillId="0" borderId="1" xfId="38" applyNumberFormat="1" applyFont="1" applyFill="1" applyBorder="1" applyAlignment="1">
      <alignment horizontal="center" vertical="center" wrapText="1"/>
    </xf>
    <xf numFmtId="164" fontId="2" fillId="0" borderId="1" xfId="7" applyFont="1" applyFill="1" applyBorder="1" applyAlignment="1" applyProtection="1">
      <alignment vertical="center"/>
    </xf>
    <xf numFmtId="14" fontId="2" fillId="0" borderId="11" xfId="0" applyNumberFormat="1" applyFont="1" applyFill="1" applyBorder="1" applyAlignment="1">
      <alignment horizontal="center" vertical="center"/>
    </xf>
    <xf numFmtId="10" fontId="2" fillId="0" borderId="0" xfId="0" applyNumberFormat="1" applyFont="1" applyFill="1"/>
    <xf numFmtId="175" fontId="4" fillId="0" borderId="1" xfId="38" applyNumberFormat="1" applyFont="1" applyFill="1" applyBorder="1" applyAlignment="1">
      <alignment horizontal="center" vertical="center" wrapText="1"/>
    </xf>
    <xf numFmtId="0" fontId="2" fillId="0" borderId="37" xfId="0" applyFont="1" applyFill="1" applyBorder="1" applyAlignment="1">
      <alignment vertical="center" wrapText="1"/>
    </xf>
    <xf numFmtId="0" fontId="2" fillId="0" borderId="1" xfId="0" applyFont="1" applyFill="1" applyBorder="1" applyAlignment="1">
      <alignment vertical="center" wrapText="1"/>
    </xf>
    <xf numFmtId="0" fontId="2" fillId="0" borderId="10" xfId="0" applyFont="1" applyFill="1" applyBorder="1" applyAlignment="1">
      <alignment horizontal="center" vertical="center"/>
    </xf>
    <xf numFmtId="166" fontId="2" fillId="0" borderId="10" xfId="0" applyNumberFormat="1" applyFont="1" applyFill="1" applyBorder="1" applyAlignment="1">
      <alignment horizontal="center" vertical="center"/>
    </xf>
    <xf numFmtId="166" fontId="4" fillId="0" borderId="1" xfId="0" applyNumberFormat="1" applyFont="1" applyFill="1" applyBorder="1" applyAlignment="1">
      <alignment vertical="top"/>
    </xf>
    <xf numFmtId="166" fontId="4" fillId="0" borderId="26" xfId="0" applyNumberFormat="1" applyFont="1" applyFill="1" applyBorder="1" applyAlignment="1">
      <alignment vertical="top"/>
    </xf>
    <xf numFmtId="0" fontId="2" fillId="0" borderId="7" xfId="0" applyFont="1" applyFill="1" applyBorder="1" applyAlignment="1">
      <alignment vertical="center" wrapText="1"/>
    </xf>
    <xf numFmtId="0" fontId="2" fillId="0" borderId="6" xfId="0" applyFont="1" applyFill="1" applyBorder="1" applyAlignment="1">
      <alignment vertical="center" wrapText="1"/>
    </xf>
    <xf numFmtId="0" fontId="2" fillId="0" borderId="5" xfId="0" applyFont="1" applyFill="1" applyBorder="1" applyAlignment="1">
      <alignment vertical="center" wrapText="1"/>
    </xf>
    <xf numFmtId="0" fontId="4" fillId="0" borderId="13" xfId="0" applyFont="1" applyFill="1" applyBorder="1" applyAlignment="1">
      <alignment vertical="center"/>
    </xf>
    <xf numFmtId="0" fontId="4" fillId="0" borderId="12" xfId="0" applyFont="1" applyFill="1" applyBorder="1" applyAlignment="1">
      <alignment vertical="center"/>
    </xf>
    <xf numFmtId="0" fontId="4" fillId="0" borderId="27" xfId="0" applyFont="1" applyFill="1" applyBorder="1" applyAlignment="1">
      <alignment vertical="center"/>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37" fontId="2" fillId="0" borderId="1" xfId="0" applyNumberFormat="1" applyFont="1" applyFill="1" applyBorder="1" applyAlignment="1">
      <alignment horizontal="center" vertical="center"/>
    </xf>
    <xf numFmtId="0" fontId="4" fillId="0" borderId="9" xfId="0" applyFont="1" applyFill="1" applyBorder="1" applyAlignment="1">
      <alignment horizontal="left" wrapText="1"/>
    </xf>
    <xf numFmtId="0" fontId="4" fillId="0" borderId="0" xfId="0" applyFont="1" applyFill="1" applyAlignment="1">
      <alignment horizontal="left"/>
    </xf>
    <xf numFmtId="0" fontId="4" fillId="0" borderId="22" xfId="0" applyFont="1" applyFill="1" applyBorder="1" applyAlignment="1">
      <alignment horizontal="left"/>
    </xf>
    <xf numFmtId="0" fontId="2" fillId="0" borderId="15" xfId="0" applyFont="1" applyFill="1" applyBorder="1" applyAlignment="1">
      <alignment horizontal="justify" vertical="top" wrapText="1"/>
    </xf>
    <xf numFmtId="0" fontId="2" fillId="0" borderId="1" xfId="0" applyFont="1" applyFill="1" applyBorder="1" applyAlignment="1">
      <alignment horizontal="justify" vertical="top" wrapText="1"/>
    </xf>
    <xf numFmtId="0" fontId="4" fillId="0" borderId="9" xfId="0" applyFont="1" applyFill="1" applyBorder="1" applyAlignment="1">
      <alignment horizontal="left"/>
    </xf>
    <xf numFmtId="0" fontId="2" fillId="0" borderId="19" xfId="0" applyFont="1" applyFill="1" applyBorder="1" applyAlignment="1">
      <alignment horizontal="justify" vertical="top" wrapText="1"/>
    </xf>
    <xf numFmtId="0" fontId="2" fillId="0" borderId="20" xfId="0" applyFont="1" applyFill="1" applyBorder="1" applyAlignment="1">
      <alignment horizontal="justify" vertical="top" wrapText="1"/>
    </xf>
    <xf numFmtId="0" fontId="4" fillId="0" borderId="23" xfId="0" applyFont="1" applyFill="1" applyBorder="1" applyAlignment="1">
      <alignment horizontal="left"/>
    </xf>
    <xf numFmtId="0" fontId="4" fillId="0" borderId="24" xfId="0" applyFont="1" applyFill="1" applyBorder="1" applyAlignment="1">
      <alignment horizontal="left"/>
    </xf>
    <xf numFmtId="0" fontId="4" fillId="0" borderId="25" xfId="0" applyFont="1" applyFill="1" applyBorder="1" applyAlignment="1">
      <alignment horizontal="left"/>
    </xf>
    <xf numFmtId="2" fontId="4" fillId="0" borderId="40" xfId="0" applyNumberFormat="1" applyFont="1" applyFill="1" applyBorder="1" applyAlignment="1">
      <alignment horizontal="center" vertical="center"/>
    </xf>
    <xf numFmtId="164" fontId="23" fillId="0" borderId="26" xfId="7" applyFont="1" applyFill="1" applyBorder="1" applyAlignment="1" applyProtection="1">
      <alignment horizontal="center" vertical="center" wrapText="1"/>
    </xf>
    <xf numFmtId="0" fontId="2" fillId="0" borderId="14" xfId="0" applyFont="1" applyFill="1" applyBorder="1" applyAlignment="1">
      <alignment horizontal="left" vertical="center" wrapText="1"/>
    </xf>
    <xf numFmtId="1" fontId="2" fillId="0" borderId="14" xfId="0" applyNumberFormat="1" applyFont="1" applyFill="1" applyBorder="1" applyAlignment="1">
      <alignment horizontal="left" vertical="center" wrapText="1"/>
    </xf>
    <xf numFmtId="164" fontId="2" fillId="0" borderId="38" xfId="7" applyFont="1" applyFill="1" applyBorder="1" applyAlignment="1" applyProtection="1">
      <alignment horizontal="left" vertical="center" wrapText="1"/>
    </xf>
    <xf numFmtId="0" fontId="2" fillId="0" borderId="0" xfId="0" applyFont="1" applyFill="1" applyAlignment="1">
      <alignment horizontal="left"/>
    </xf>
    <xf numFmtId="0" fontId="4" fillId="0" borderId="34" xfId="0" applyFont="1" applyFill="1" applyBorder="1" applyAlignment="1">
      <alignment horizontal="center" vertical="center" wrapText="1" shrinkToFit="1"/>
    </xf>
    <xf numFmtId="166" fontId="2" fillId="0" borderId="1" xfId="5" applyNumberFormat="1" applyFont="1" applyFill="1" applyBorder="1" applyAlignment="1">
      <alignment horizontal="center" vertical="center" wrapText="1"/>
    </xf>
    <xf numFmtId="175" fontId="2" fillId="0" borderId="1" xfId="38" applyNumberFormat="1" applyFont="1" applyFill="1" applyBorder="1" applyAlignment="1">
      <alignment horizontal="left" vertical="center" wrapText="1"/>
    </xf>
    <xf numFmtId="166" fontId="4" fillId="0" borderId="1" xfId="5" applyNumberFormat="1" applyFont="1" applyFill="1" applyBorder="1" applyAlignment="1">
      <alignment horizontal="center" vertical="center" wrapText="1"/>
    </xf>
    <xf numFmtId="175" fontId="4" fillId="0" borderId="1" xfId="38" applyNumberFormat="1" applyFont="1" applyFill="1" applyBorder="1" applyAlignment="1">
      <alignment horizontal="left" vertical="center" wrapText="1"/>
    </xf>
    <xf numFmtId="0" fontId="2" fillId="0" borderId="14" xfId="5"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166" fontId="2" fillId="0" borderId="1" xfId="5" applyNumberFormat="1" applyFont="1" applyFill="1" applyBorder="1" applyAlignment="1" applyProtection="1">
      <alignment horizontal="center" vertical="center"/>
    </xf>
    <xf numFmtId="0" fontId="2" fillId="0" borderId="37" xfId="0" applyFont="1" applyFill="1" applyBorder="1" applyAlignment="1">
      <alignment horizontal="center" vertical="center" wrapText="1"/>
    </xf>
    <xf numFmtId="0" fontId="23" fillId="0" borderId="15" xfId="0" applyFont="1" applyFill="1" applyBorder="1" applyAlignment="1">
      <alignment horizontal="justify" vertical="top" wrapText="1"/>
    </xf>
    <xf numFmtId="0" fontId="23" fillId="0" borderId="1" xfId="0" applyFont="1" applyFill="1" applyBorder="1" applyAlignment="1">
      <alignment horizontal="justify" vertical="top" wrapText="1"/>
    </xf>
    <xf numFmtId="0" fontId="23" fillId="0" borderId="19" xfId="0" applyFont="1" applyFill="1" applyBorder="1" applyAlignment="1">
      <alignment horizontal="justify" vertical="top" wrapText="1"/>
    </xf>
    <xf numFmtId="0" fontId="23" fillId="0" borderId="20" xfId="0" applyFont="1" applyFill="1" applyBorder="1" applyAlignment="1">
      <alignment horizontal="justify" vertical="top" wrapText="1"/>
    </xf>
    <xf numFmtId="0" fontId="23" fillId="0" borderId="0" xfId="0" applyFont="1" applyFill="1" applyAlignment="1">
      <alignment horizontal="justify" vertical="top" wrapText="1"/>
    </xf>
    <xf numFmtId="0" fontId="4" fillId="0" borderId="0" xfId="0" applyFont="1" applyFill="1" applyAlignment="1">
      <alignment horizontal="left"/>
    </xf>
    <xf numFmtId="1" fontId="2" fillId="0" borderId="1" xfId="0" applyNumberFormat="1" applyFont="1" applyFill="1" applyBorder="1" applyAlignment="1">
      <alignment horizontal="left" vertical="center" wrapText="1"/>
    </xf>
    <xf numFmtId="0" fontId="2" fillId="0" borderId="15" xfId="0" applyFont="1" applyFill="1" applyBorder="1" applyAlignment="1">
      <alignment vertical="center" wrapText="1"/>
    </xf>
    <xf numFmtId="1" fontId="2" fillId="0" borderId="1" xfId="5" applyNumberFormat="1" applyFont="1" applyFill="1" applyBorder="1" applyAlignment="1">
      <alignment horizontal="center" vertical="center" wrapText="1"/>
    </xf>
    <xf numFmtId="0" fontId="4" fillId="0" borderId="9" xfId="0" applyFont="1" applyFill="1" applyBorder="1" applyAlignment="1">
      <alignment wrapText="1"/>
    </xf>
    <xf numFmtId="0" fontId="4" fillId="0" borderId="0" xfId="0" applyFont="1" applyFill="1"/>
    <xf numFmtId="0" fontId="4" fillId="0" borderId="22" xfId="0" applyFont="1" applyFill="1" applyBorder="1"/>
    <xf numFmtId="0" fontId="4" fillId="0" borderId="15"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9" xfId="0" applyFont="1" applyFill="1" applyBorder="1"/>
    <xf numFmtId="0" fontId="4" fillId="0" borderId="19" xfId="0" applyFont="1" applyFill="1" applyBorder="1" applyAlignment="1">
      <alignment horizontal="justify" vertical="center" wrapText="1"/>
    </xf>
    <xf numFmtId="0" fontId="4" fillId="0" borderId="20" xfId="0" applyFont="1" applyFill="1" applyBorder="1" applyAlignment="1">
      <alignment horizontal="justify" vertical="center" wrapText="1"/>
    </xf>
    <xf numFmtId="0" fontId="4" fillId="0" borderId="23" xfId="0" applyFont="1" applyFill="1" applyBorder="1"/>
    <xf numFmtId="0" fontId="4" fillId="0" borderId="24" xfId="0" applyFont="1" applyFill="1" applyBorder="1"/>
    <xf numFmtId="0" fontId="4" fillId="0" borderId="25" xfId="0" applyFont="1" applyFill="1" applyBorder="1"/>
    <xf numFmtId="0" fontId="4" fillId="0" borderId="0" xfId="0" applyFont="1" applyFill="1" applyAlignment="1">
      <alignment horizontal="justify" vertical="center" wrapText="1"/>
    </xf>
    <xf numFmtId="10" fontId="2" fillId="0" borderId="1" xfId="5" applyNumberFormat="1" applyFont="1" applyFill="1" applyBorder="1" applyAlignment="1" applyProtection="1">
      <alignment vertical="top"/>
    </xf>
    <xf numFmtId="0" fontId="4" fillId="0" borderId="15" xfId="0" applyFont="1" applyFill="1" applyBorder="1" applyAlignment="1">
      <alignment horizontal="justify" vertical="top" wrapText="1"/>
    </xf>
    <xf numFmtId="0" fontId="4" fillId="0" borderId="1" xfId="0" applyFont="1" applyFill="1" applyBorder="1" applyAlignment="1">
      <alignment horizontal="justify" vertical="top" wrapText="1"/>
    </xf>
    <xf numFmtId="0" fontId="4" fillId="0" borderId="19" xfId="0" applyFont="1" applyFill="1" applyBorder="1" applyAlignment="1">
      <alignment horizontal="justify" vertical="top" wrapText="1"/>
    </xf>
    <xf numFmtId="0" fontId="4" fillId="0" borderId="20" xfId="0" applyFont="1" applyFill="1" applyBorder="1" applyAlignment="1">
      <alignment horizontal="justify" vertical="top" wrapText="1"/>
    </xf>
    <xf numFmtId="9" fontId="2" fillId="0" borderId="1" xfId="5" applyFont="1" applyFill="1" applyBorder="1" applyAlignment="1" applyProtection="1">
      <alignment vertical="top"/>
    </xf>
    <xf numFmtId="0" fontId="4" fillId="0" borderId="0" xfId="0" applyFont="1" applyFill="1" applyAlignment="1">
      <alignment horizontal="center" vertical="center"/>
    </xf>
    <xf numFmtId="175" fontId="18" fillId="0" borderId="0" xfId="38" applyNumberFormat="1" applyFont="1" applyFill="1" applyAlignment="1">
      <alignment horizontal="left" vertical="center"/>
    </xf>
    <xf numFmtId="175" fontId="2" fillId="0" borderId="0" xfId="0" applyNumberFormat="1" applyFont="1" applyFill="1"/>
    <xf numFmtId="0" fontId="18" fillId="0" borderId="0" xfId="0" applyFont="1" applyFill="1"/>
    <xf numFmtId="0" fontId="4" fillId="0" borderId="53" xfId="0" applyFont="1" applyFill="1" applyBorder="1" applyAlignment="1">
      <alignment vertical="center"/>
    </xf>
    <xf numFmtId="175" fontId="4" fillId="0" borderId="45" xfId="0" applyNumberFormat="1" applyFont="1" applyFill="1" applyBorder="1" applyAlignment="1">
      <alignment horizontal="center" vertical="center"/>
    </xf>
    <xf numFmtId="175" fontId="4" fillId="0" borderId="54" xfId="0" applyNumberFormat="1" applyFont="1" applyFill="1" applyBorder="1" applyAlignment="1">
      <alignment horizontal="center" vertical="center"/>
    </xf>
    <xf numFmtId="0" fontId="4" fillId="0" borderId="53" xfId="7" applyNumberFormat="1" applyFont="1" applyFill="1" applyBorder="1" applyAlignment="1">
      <alignment horizontal="center" vertical="center" wrapText="1"/>
    </xf>
    <xf numFmtId="0" fontId="4" fillId="0" borderId="54" xfId="7" applyNumberFormat="1" applyFont="1" applyFill="1" applyBorder="1" applyAlignment="1">
      <alignment horizontal="center" vertical="center" wrapText="1"/>
    </xf>
    <xf numFmtId="0" fontId="4" fillId="0" borderId="44" xfId="0" applyFont="1" applyFill="1" applyBorder="1" applyAlignment="1">
      <alignment vertical="center"/>
    </xf>
    <xf numFmtId="42" fontId="4" fillId="0" borderId="24" xfId="0" applyNumberFormat="1" applyFont="1" applyFill="1" applyBorder="1" applyAlignment="1">
      <alignment horizontal="center" vertical="center"/>
    </xf>
    <xf numFmtId="42" fontId="4" fillId="0" borderId="25" xfId="0" applyNumberFormat="1" applyFont="1" applyFill="1" applyBorder="1" applyAlignment="1">
      <alignment horizontal="center" vertical="center"/>
    </xf>
    <xf numFmtId="175" fontId="44" fillId="0" borderId="44" xfId="7" applyNumberFormat="1" applyFont="1" applyFill="1" applyBorder="1" applyAlignment="1">
      <alignment vertical="center" wrapText="1"/>
    </xf>
    <xf numFmtId="175" fontId="44" fillId="0" borderId="25" xfId="7" applyNumberFormat="1" applyFont="1" applyFill="1" applyBorder="1" applyAlignment="1">
      <alignment vertical="center" wrapText="1"/>
    </xf>
    <xf numFmtId="43" fontId="2" fillId="0" borderId="0" xfId="8" applyFont="1" applyFill="1"/>
    <xf numFmtId="43" fontId="18" fillId="0" borderId="0" xfId="8" applyFont="1" applyFill="1"/>
    <xf numFmtId="3" fontId="18" fillId="0" borderId="0" xfId="0" applyNumberFormat="1" applyFont="1" applyFill="1"/>
    <xf numFmtId="2" fontId="4" fillId="0" borderId="26" xfId="5" applyNumberFormat="1" applyFont="1" applyFill="1" applyBorder="1" applyAlignment="1">
      <alignment horizontal="center" vertical="center"/>
    </xf>
    <xf numFmtId="2" fontId="2" fillId="0" borderId="40" xfId="5" applyNumberFormat="1" applyFont="1" applyFill="1" applyBorder="1" applyAlignment="1">
      <alignment horizontal="center" vertical="center" wrapText="1"/>
    </xf>
    <xf numFmtId="2" fontId="2" fillId="0" borderId="39" xfId="5" applyNumberFormat="1" applyFont="1" applyFill="1" applyBorder="1" applyAlignment="1">
      <alignment horizontal="center" vertical="center" wrapText="1"/>
    </xf>
    <xf numFmtId="178" fontId="2" fillId="0" borderId="40" xfId="5" applyNumberFormat="1" applyFont="1" applyFill="1" applyBorder="1" applyAlignment="1">
      <alignment horizontal="center" vertical="center" wrapText="1"/>
    </xf>
    <xf numFmtId="178" fontId="2" fillId="0" borderId="39" xfId="5" applyNumberFormat="1" applyFont="1" applyFill="1" applyBorder="1" applyAlignment="1">
      <alignment horizontal="center" vertical="center" wrapText="1"/>
    </xf>
  </cellXfs>
  <cellStyles count="39">
    <cellStyle name="BodyStyle" xfId="23"/>
    <cellStyle name="BodyStyleBold" xfId="24"/>
    <cellStyle name="BodyStyleBoldRight" xfId="25"/>
    <cellStyle name="BodyStyleWithBorder" xfId="31"/>
    <cellStyle name="BorderThinBlack" xfId="35"/>
    <cellStyle name="Comma" xfId="14"/>
    <cellStyle name="Comma [0]" xfId="15"/>
    <cellStyle name="Currency" xfId="12"/>
    <cellStyle name="Currency [0]" xfId="13"/>
    <cellStyle name="DateStyle" xfId="27"/>
    <cellStyle name="DateTimeStyle" xfId="28"/>
    <cellStyle name="Decimal" xfId="30"/>
    <cellStyle name="DecimalWithBorder" xfId="34"/>
    <cellStyle name="EuroCurrency" xfId="26"/>
    <cellStyle name="EuroCurrencyWithBorder" xfId="32"/>
    <cellStyle name="HeaderStyle" xfId="17"/>
    <cellStyle name="HeaderSubTop" xfId="21"/>
    <cellStyle name="HeaderSubTopNoBold" xfId="22"/>
    <cellStyle name="HeaderTopBuyer" xfId="18"/>
    <cellStyle name="HeaderTopStyle" xfId="19"/>
    <cellStyle name="HeaderTopStyleAlignRight" xfId="20"/>
    <cellStyle name="MainTitle" xfId="16"/>
    <cellStyle name="Millares" xfId="8" builtinId="3"/>
    <cellStyle name="Millares [0]" xfId="37" builtinId="6"/>
    <cellStyle name="Millares [0] 2" xfId="36"/>
    <cellStyle name="Millares 2" xfId="4"/>
    <cellStyle name="Moneda" xfId="38" builtinId="4"/>
    <cellStyle name="Moneda [0]" xfId="7" builtinId="7"/>
    <cellStyle name="Moneda [0] 2" xfId="10"/>
    <cellStyle name="Moneda 2" xfId="3"/>
    <cellStyle name="Normal" xfId="0" builtinId="0"/>
    <cellStyle name="Normal 2" xfId="1"/>
    <cellStyle name="Normal 3" xfId="6"/>
    <cellStyle name="Normal 4" xfId="9"/>
    <cellStyle name="Numeric" xfId="29"/>
    <cellStyle name="NumericWithBorder" xfId="33"/>
    <cellStyle name="Percent" xfId="11"/>
    <cellStyle name="Porcentaje" xfId="5" builtinId="5"/>
    <cellStyle name="Porcentaje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3.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2.xml"/><Relationship Id="rId2" Type="http://schemas.openxmlformats.org/officeDocument/2006/relationships/worksheet" Target="worksheets/sheet2.xml"/><Relationship Id="rId16" Type="http://schemas.microsoft.com/office/2017/10/relationships/person" Target="persons/person6.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1.xml"/><Relationship Id="rId5" Type="http://schemas.openxmlformats.org/officeDocument/2006/relationships/styles" Target="styles.xml"/><Relationship Id="rId15" Type="http://schemas.microsoft.com/office/2017/10/relationships/person" Target="persons/person5.xml"/><Relationship Id="rId10" Type="http://schemas.microsoft.com/office/2017/10/relationships/person" Target="persons/person0.xml"/><Relationship Id="rId4" Type="http://schemas.openxmlformats.org/officeDocument/2006/relationships/theme" Target="theme/theme1.xml"/><Relationship Id="rId14" Type="http://schemas.microsoft.com/office/2017/10/relationships/person" Target="persons/person.xml"/><Relationship Id="rId9" Type="http://schemas.microsoft.com/office/2017/10/relationships/person" Target="persons/person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465138</xdr:colOff>
      <xdr:row>0</xdr:row>
      <xdr:rowOff>103783</xdr:rowOff>
    </xdr:from>
    <xdr:to>
      <xdr:col>13</xdr:col>
      <xdr:colOff>491926</xdr:colOff>
      <xdr:row>3</xdr:row>
      <xdr:rowOff>152186</xdr:rowOff>
    </xdr:to>
    <xdr:pic>
      <xdr:nvPicPr>
        <xdr:cNvPr id="2" name="Imagen 1" descr="CAPIT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76438" y="103783"/>
          <a:ext cx="966588"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219075</xdr:colOff>
          <xdr:row>0</xdr:row>
          <xdr:rowOff>85725</xdr:rowOff>
        </xdr:from>
        <xdr:to>
          <xdr:col>0</xdr:col>
          <xdr:colOff>3171825</xdr:colOff>
          <xdr:row>3</xdr:row>
          <xdr:rowOff>142875</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109</xdr:row>
      <xdr:rowOff>103783</xdr:rowOff>
    </xdr:from>
    <xdr:to>
      <xdr:col>13</xdr:col>
      <xdr:colOff>491926</xdr:colOff>
      <xdr:row>112</xdr:row>
      <xdr:rowOff>152186</xdr:rowOff>
    </xdr:to>
    <xdr:pic>
      <xdr:nvPicPr>
        <xdr:cNvPr id="10" name="Imagen 9" descr="CAPITAL">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49386133"/>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114300</xdr:colOff>
          <xdr:row>109</xdr:row>
          <xdr:rowOff>123825</xdr:rowOff>
        </xdr:from>
        <xdr:to>
          <xdr:col>0</xdr:col>
          <xdr:colOff>3067050</xdr:colOff>
          <xdr:row>112</xdr:row>
          <xdr:rowOff>114300</xdr:rowOff>
        </xdr:to>
        <xdr:sp macro="" textlink="">
          <xdr:nvSpPr>
            <xdr:cNvPr id="23577" name="Object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27</xdr:row>
      <xdr:rowOff>103783</xdr:rowOff>
    </xdr:from>
    <xdr:to>
      <xdr:col>13</xdr:col>
      <xdr:colOff>491926</xdr:colOff>
      <xdr:row>30</xdr:row>
      <xdr:rowOff>152186</xdr:rowOff>
    </xdr:to>
    <xdr:pic>
      <xdr:nvPicPr>
        <xdr:cNvPr id="12" name="Imagen 11" descr="CAPITAL">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18934708"/>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19050</xdr:colOff>
          <xdr:row>27</xdr:row>
          <xdr:rowOff>171450</xdr:rowOff>
        </xdr:from>
        <xdr:to>
          <xdr:col>0</xdr:col>
          <xdr:colOff>2971800</xdr:colOff>
          <xdr:row>30</xdr:row>
          <xdr:rowOff>104775</xdr:rowOff>
        </xdr:to>
        <xdr:sp macro="" textlink="">
          <xdr:nvSpPr>
            <xdr:cNvPr id="23578" name="Object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54</xdr:row>
      <xdr:rowOff>103783</xdr:rowOff>
    </xdr:from>
    <xdr:to>
      <xdr:col>13</xdr:col>
      <xdr:colOff>491926</xdr:colOff>
      <xdr:row>57</xdr:row>
      <xdr:rowOff>152186</xdr:rowOff>
    </xdr:to>
    <xdr:pic>
      <xdr:nvPicPr>
        <xdr:cNvPr id="14" name="Imagen 13" descr="CAPITAL">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28031083"/>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161925</xdr:colOff>
          <xdr:row>54</xdr:row>
          <xdr:rowOff>171450</xdr:rowOff>
        </xdr:from>
        <xdr:to>
          <xdr:col>0</xdr:col>
          <xdr:colOff>3114675</xdr:colOff>
          <xdr:row>57</xdr:row>
          <xdr:rowOff>152400</xdr:rowOff>
        </xdr:to>
        <xdr:sp macro="" textlink="">
          <xdr:nvSpPr>
            <xdr:cNvPr id="23579" name="Object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81</xdr:row>
      <xdr:rowOff>103783</xdr:rowOff>
    </xdr:from>
    <xdr:to>
      <xdr:col>13</xdr:col>
      <xdr:colOff>491926</xdr:colOff>
      <xdr:row>84</xdr:row>
      <xdr:rowOff>152186</xdr:rowOff>
    </xdr:to>
    <xdr:pic>
      <xdr:nvPicPr>
        <xdr:cNvPr id="16" name="Imagen 15" descr="CAPITAL">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37089358"/>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219075</xdr:colOff>
          <xdr:row>81</xdr:row>
          <xdr:rowOff>95250</xdr:rowOff>
        </xdr:from>
        <xdr:to>
          <xdr:col>0</xdr:col>
          <xdr:colOff>3171825</xdr:colOff>
          <xdr:row>84</xdr:row>
          <xdr:rowOff>85725</xdr:rowOff>
        </xdr:to>
        <xdr:sp macro="" textlink="">
          <xdr:nvSpPr>
            <xdr:cNvPr id="23580" name="Object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465138</xdr:colOff>
      <xdr:row>142</xdr:row>
      <xdr:rowOff>103783</xdr:rowOff>
    </xdr:from>
    <xdr:to>
      <xdr:col>13</xdr:col>
      <xdr:colOff>491926</xdr:colOff>
      <xdr:row>145</xdr:row>
      <xdr:rowOff>152186</xdr:rowOff>
    </xdr:to>
    <xdr:pic>
      <xdr:nvPicPr>
        <xdr:cNvPr id="18" name="Imagen 17" descr="CAPITAL">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6038" y="62359183"/>
          <a:ext cx="969763" cy="819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247650</xdr:colOff>
          <xdr:row>142</xdr:row>
          <xdr:rowOff>114300</xdr:rowOff>
        </xdr:from>
        <xdr:to>
          <xdr:col>0</xdr:col>
          <xdr:colOff>3200400</xdr:colOff>
          <xdr:row>145</xdr:row>
          <xdr:rowOff>104775</xdr:rowOff>
        </xdr:to>
        <xdr:sp macro="" textlink="">
          <xdr:nvSpPr>
            <xdr:cNvPr id="23581" name="Object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642938</xdr:colOff>
      <xdr:row>0</xdr:row>
      <xdr:rowOff>14883</xdr:rowOff>
    </xdr:from>
    <xdr:to>
      <xdr:col>13</xdr:col>
      <xdr:colOff>669726</xdr:colOff>
      <xdr:row>3</xdr:row>
      <xdr:rowOff>63286</xdr:rowOff>
    </xdr:to>
    <xdr:pic>
      <xdr:nvPicPr>
        <xdr:cNvPr id="2" name="Imagen 1" descr="CAPIT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6938" y="14883"/>
          <a:ext cx="788788" cy="619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85725</xdr:rowOff>
        </xdr:from>
        <xdr:to>
          <xdr:col>0</xdr:col>
          <xdr:colOff>2952750</xdr:colOff>
          <xdr:row>3</xdr:row>
          <xdr:rowOff>142875</xdr:rowOff>
        </xdr:to>
        <xdr:sp macro="" textlink="">
          <xdr:nvSpPr>
            <xdr:cNvPr id="24583" name="Object 7" hidden="1">
              <a:extLst>
                <a:ext uri="{63B3BB69-23CF-44E3-9099-C40C66FF867C}">
                  <a14:compatExt spid="_x0000_s24583"/>
                </a:ext>
                <a:ext uri="{FF2B5EF4-FFF2-40B4-BE49-F238E27FC236}">
                  <a16:creationId xmlns:a16="http://schemas.microsoft.com/office/drawing/2014/main" id="{00000000-0008-0000-0100-000007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642938</xdr:colOff>
      <xdr:row>29</xdr:row>
      <xdr:rowOff>14883</xdr:rowOff>
    </xdr:from>
    <xdr:to>
      <xdr:col>13</xdr:col>
      <xdr:colOff>669726</xdr:colOff>
      <xdr:row>32</xdr:row>
      <xdr:rowOff>63286</xdr:rowOff>
    </xdr:to>
    <xdr:pic>
      <xdr:nvPicPr>
        <xdr:cNvPr id="6" name="Imagen 5" descr="CAPITAL">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70038" y="14883"/>
          <a:ext cx="966588"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29</xdr:row>
          <xdr:rowOff>85725</xdr:rowOff>
        </xdr:from>
        <xdr:to>
          <xdr:col>0</xdr:col>
          <xdr:colOff>2952750</xdr:colOff>
          <xdr:row>32</xdr:row>
          <xdr:rowOff>142875</xdr:rowOff>
        </xdr:to>
        <xdr:sp macro="" textlink="">
          <xdr:nvSpPr>
            <xdr:cNvPr id="24593" name="Object 17" hidden="1">
              <a:extLst>
                <a:ext uri="{63B3BB69-23CF-44E3-9099-C40C66FF867C}">
                  <a14:compatExt spid="_x0000_s24593"/>
                </a:ext>
                <a:ext uri="{FF2B5EF4-FFF2-40B4-BE49-F238E27FC236}">
                  <a16:creationId xmlns:a16="http://schemas.microsoft.com/office/drawing/2014/main" id="{00000000-0008-0000-0100-000011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642938</xdr:colOff>
      <xdr:row>59</xdr:row>
      <xdr:rowOff>14883</xdr:rowOff>
    </xdr:from>
    <xdr:to>
      <xdr:col>13</xdr:col>
      <xdr:colOff>669726</xdr:colOff>
      <xdr:row>62</xdr:row>
      <xdr:rowOff>63286</xdr:rowOff>
    </xdr:to>
    <xdr:pic>
      <xdr:nvPicPr>
        <xdr:cNvPr id="8" name="Imagen 7" descr="CAPITAL">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70038" y="11914783"/>
          <a:ext cx="966588"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59</xdr:row>
          <xdr:rowOff>85725</xdr:rowOff>
        </xdr:from>
        <xdr:to>
          <xdr:col>0</xdr:col>
          <xdr:colOff>2952750</xdr:colOff>
          <xdr:row>62</xdr:row>
          <xdr:rowOff>142875</xdr:rowOff>
        </xdr:to>
        <xdr:sp macro="" textlink="">
          <xdr:nvSpPr>
            <xdr:cNvPr id="24594" name="Object 18" hidden="1">
              <a:extLst>
                <a:ext uri="{63B3BB69-23CF-44E3-9099-C40C66FF867C}">
                  <a14:compatExt spid="_x0000_s24594"/>
                </a:ext>
                <a:ext uri="{FF2B5EF4-FFF2-40B4-BE49-F238E27FC236}">
                  <a16:creationId xmlns:a16="http://schemas.microsoft.com/office/drawing/2014/main" id="{00000000-0008-0000-0100-000012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642938</xdr:colOff>
      <xdr:row>126</xdr:row>
      <xdr:rowOff>0</xdr:rowOff>
    </xdr:from>
    <xdr:to>
      <xdr:col>13</xdr:col>
      <xdr:colOff>669726</xdr:colOff>
      <xdr:row>126</xdr:row>
      <xdr:rowOff>0</xdr:rowOff>
    </xdr:to>
    <xdr:pic>
      <xdr:nvPicPr>
        <xdr:cNvPr id="10" name="Imagen 9" descr="CAPITAL">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6219" y="50065781"/>
          <a:ext cx="96738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128</xdr:row>
          <xdr:rowOff>0</xdr:rowOff>
        </xdr:from>
        <xdr:to>
          <xdr:col>0</xdr:col>
          <xdr:colOff>2952750</xdr:colOff>
          <xdr:row>128</xdr:row>
          <xdr:rowOff>0</xdr:rowOff>
        </xdr:to>
        <xdr:sp macro="" textlink="">
          <xdr:nvSpPr>
            <xdr:cNvPr id="24595" name="Object 19" hidden="1">
              <a:extLst>
                <a:ext uri="{63B3BB69-23CF-44E3-9099-C40C66FF867C}">
                  <a14:compatExt spid="_x0000_s24595"/>
                </a:ext>
                <a:ext uri="{FF2B5EF4-FFF2-40B4-BE49-F238E27FC236}">
                  <a16:creationId xmlns:a16="http://schemas.microsoft.com/office/drawing/2014/main" id="{00000000-0008-0000-0100-000013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642938</xdr:colOff>
      <xdr:row>158</xdr:row>
      <xdr:rowOff>0</xdr:rowOff>
    </xdr:from>
    <xdr:to>
      <xdr:col>13</xdr:col>
      <xdr:colOff>669726</xdr:colOff>
      <xdr:row>158</xdr:row>
      <xdr:rowOff>0</xdr:rowOff>
    </xdr:to>
    <xdr:pic>
      <xdr:nvPicPr>
        <xdr:cNvPr id="12" name="Imagen 11" descr="CAPITAL">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6219" y="50518219"/>
          <a:ext cx="96738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160</xdr:row>
          <xdr:rowOff>0</xdr:rowOff>
        </xdr:from>
        <xdr:to>
          <xdr:col>0</xdr:col>
          <xdr:colOff>2952750</xdr:colOff>
          <xdr:row>160</xdr:row>
          <xdr:rowOff>0</xdr:rowOff>
        </xdr:to>
        <xdr:sp macro="" textlink="">
          <xdr:nvSpPr>
            <xdr:cNvPr id="24596" name="Object 20" hidden="1">
              <a:extLst>
                <a:ext uri="{63B3BB69-23CF-44E3-9099-C40C66FF867C}">
                  <a14:compatExt spid="_x0000_s24596"/>
                </a:ext>
                <a:ext uri="{FF2B5EF4-FFF2-40B4-BE49-F238E27FC236}">
                  <a16:creationId xmlns:a16="http://schemas.microsoft.com/office/drawing/2014/main" id="{00000000-0008-0000-0100-000014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642938</xdr:colOff>
      <xdr:row>95</xdr:row>
      <xdr:rowOff>14883</xdr:rowOff>
    </xdr:from>
    <xdr:to>
      <xdr:col>13</xdr:col>
      <xdr:colOff>669726</xdr:colOff>
      <xdr:row>98</xdr:row>
      <xdr:rowOff>63286</xdr:rowOff>
    </xdr:to>
    <xdr:pic>
      <xdr:nvPicPr>
        <xdr:cNvPr id="14" name="Imagen 13" descr="CAPITAL">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60538" y="31472783"/>
          <a:ext cx="966588"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95</xdr:row>
          <xdr:rowOff>85725</xdr:rowOff>
        </xdr:from>
        <xdr:to>
          <xdr:col>0</xdr:col>
          <xdr:colOff>2952750</xdr:colOff>
          <xdr:row>98</xdr:row>
          <xdr:rowOff>142875</xdr:rowOff>
        </xdr:to>
        <xdr:sp macro="" textlink="">
          <xdr:nvSpPr>
            <xdr:cNvPr id="24597" name="Object 21" hidden="1">
              <a:extLst>
                <a:ext uri="{63B3BB69-23CF-44E3-9099-C40C66FF867C}">
                  <a14:compatExt spid="_x0000_s24597"/>
                </a:ext>
                <a:ext uri="{FF2B5EF4-FFF2-40B4-BE49-F238E27FC236}">
                  <a16:creationId xmlns:a16="http://schemas.microsoft.com/office/drawing/2014/main" id="{00000000-0008-0000-0100-000015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126</xdr:row>
          <xdr:rowOff>85725</xdr:rowOff>
        </xdr:from>
        <xdr:to>
          <xdr:col>0</xdr:col>
          <xdr:colOff>2952750</xdr:colOff>
          <xdr:row>129</xdr:row>
          <xdr:rowOff>142875</xdr:rowOff>
        </xdr:to>
        <xdr:sp macro="" textlink="">
          <xdr:nvSpPr>
            <xdr:cNvPr id="24598" name="Object 22" hidden="1">
              <a:extLst>
                <a:ext uri="{63B3BB69-23CF-44E3-9099-C40C66FF867C}">
                  <a14:compatExt spid="_x0000_s24598"/>
                </a:ext>
                <a:ext uri="{FF2B5EF4-FFF2-40B4-BE49-F238E27FC236}">
                  <a16:creationId xmlns:a16="http://schemas.microsoft.com/office/drawing/2014/main" id="{00000000-0008-0000-0100-000016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158</xdr:row>
          <xdr:rowOff>85725</xdr:rowOff>
        </xdr:from>
        <xdr:to>
          <xdr:col>0</xdr:col>
          <xdr:colOff>2952750</xdr:colOff>
          <xdr:row>161</xdr:row>
          <xdr:rowOff>142875</xdr:rowOff>
        </xdr:to>
        <xdr:sp macro="" textlink="">
          <xdr:nvSpPr>
            <xdr:cNvPr id="24599" name="Object 23" hidden="1">
              <a:extLst>
                <a:ext uri="{63B3BB69-23CF-44E3-9099-C40C66FF867C}">
                  <a14:compatExt spid="_x0000_s24599"/>
                </a:ext>
                <a:ext uri="{FF2B5EF4-FFF2-40B4-BE49-F238E27FC236}">
                  <a16:creationId xmlns:a16="http://schemas.microsoft.com/office/drawing/2014/main" id="{00000000-0008-0000-0100-000017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603250</xdr:colOff>
      <xdr:row>126</xdr:row>
      <xdr:rowOff>31750</xdr:rowOff>
    </xdr:from>
    <xdr:to>
      <xdr:col>13</xdr:col>
      <xdr:colOff>630038</xdr:colOff>
      <xdr:row>129</xdr:row>
      <xdr:rowOff>80153</xdr:rowOff>
    </xdr:to>
    <xdr:pic>
      <xdr:nvPicPr>
        <xdr:cNvPr id="7" name="Imagen 6" descr="CAPITAL">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16250" y="42608500"/>
          <a:ext cx="968705"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666750</xdr:colOff>
      <xdr:row>158</xdr:row>
      <xdr:rowOff>95250</xdr:rowOff>
    </xdr:from>
    <xdr:to>
      <xdr:col>13</xdr:col>
      <xdr:colOff>693538</xdr:colOff>
      <xdr:row>161</xdr:row>
      <xdr:rowOff>143653</xdr:rowOff>
    </xdr:to>
    <xdr:pic>
      <xdr:nvPicPr>
        <xdr:cNvPr id="9" name="Imagen 8" descr="CAPITAL">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79750" y="52853167"/>
          <a:ext cx="968705" cy="810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846668</xdr:colOff>
      <xdr:row>55</xdr:row>
      <xdr:rowOff>234832</xdr:rowOff>
    </xdr:from>
    <xdr:to>
      <xdr:col>0</xdr:col>
      <xdr:colOff>3100917</xdr:colOff>
      <xdr:row>56</xdr:row>
      <xdr:rowOff>1070512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846668" y="15284332"/>
          <a:ext cx="2254249" cy="1978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511969</xdr:colOff>
      <xdr:row>0</xdr:row>
      <xdr:rowOff>40283</xdr:rowOff>
    </xdr:from>
    <xdr:to>
      <xdr:col>13</xdr:col>
      <xdr:colOff>622101</xdr:colOff>
      <xdr:row>3</xdr:row>
      <xdr:rowOff>158050</xdr:rowOff>
    </xdr:to>
    <xdr:pic>
      <xdr:nvPicPr>
        <xdr:cNvPr id="11" name="Imagen 10" descr="CAPITAL">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402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47625</xdr:colOff>
          <xdr:row>0</xdr:row>
          <xdr:rowOff>152400</xdr:rowOff>
        </xdr:from>
        <xdr:to>
          <xdr:col>0</xdr:col>
          <xdr:colOff>2895600</xdr:colOff>
          <xdr:row>3</xdr:row>
          <xdr:rowOff>142875</xdr:rowOff>
        </xdr:to>
        <xdr:sp macro="" textlink="">
          <xdr:nvSpPr>
            <xdr:cNvPr id="6170" name="Object 26" hidden="1">
              <a:extLst>
                <a:ext uri="{63B3BB69-23CF-44E3-9099-C40C66FF867C}">
                  <a14:compatExt spid="_x0000_s6170"/>
                </a:ext>
                <a:ext uri="{FF2B5EF4-FFF2-40B4-BE49-F238E27FC236}">
                  <a16:creationId xmlns:a16="http://schemas.microsoft.com/office/drawing/2014/main" id="{00000000-0008-0000-0200-00001A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499269</xdr:colOff>
      <xdr:row>28</xdr:row>
      <xdr:rowOff>65683</xdr:rowOff>
    </xdr:from>
    <xdr:to>
      <xdr:col>13</xdr:col>
      <xdr:colOff>609401</xdr:colOff>
      <xdr:row>31</xdr:row>
      <xdr:rowOff>183450</xdr:rowOff>
    </xdr:to>
    <xdr:pic>
      <xdr:nvPicPr>
        <xdr:cNvPr id="14" name="Imagen 13" descr="CAPITAL">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75669" y="84603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66675</xdr:colOff>
          <xdr:row>28</xdr:row>
          <xdr:rowOff>114300</xdr:rowOff>
        </xdr:from>
        <xdr:to>
          <xdr:col>0</xdr:col>
          <xdr:colOff>2914650</xdr:colOff>
          <xdr:row>31</xdr:row>
          <xdr:rowOff>104775</xdr:rowOff>
        </xdr:to>
        <xdr:sp macro="" textlink="">
          <xdr:nvSpPr>
            <xdr:cNvPr id="6178" name="Object 34" hidden="1">
              <a:extLst>
                <a:ext uri="{63B3BB69-23CF-44E3-9099-C40C66FF867C}">
                  <a14:compatExt spid="_x0000_s6178"/>
                </a:ext>
                <a:ext uri="{FF2B5EF4-FFF2-40B4-BE49-F238E27FC236}">
                  <a16:creationId xmlns:a16="http://schemas.microsoft.com/office/drawing/2014/main" id="{00000000-0008-0000-0200-000022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60</xdr:row>
      <xdr:rowOff>78383</xdr:rowOff>
    </xdr:from>
    <xdr:to>
      <xdr:col>13</xdr:col>
      <xdr:colOff>622101</xdr:colOff>
      <xdr:row>63</xdr:row>
      <xdr:rowOff>196150</xdr:rowOff>
    </xdr:to>
    <xdr:pic>
      <xdr:nvPicPr>
        <xdr:cNvPr id="16" name="Imagen 15" descr="CAPITAL">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162835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85725</xdr:colOff>
          <xdr:row>60</xdr:row>
          <xdr:rowOff>114300</xdr:rowOff>
        </xdr:from>
        <xdr:to>
          <xdr:col>0</xdr:col>
          <xdr:colOff>2933700</xdr:colOff>
          <xdr:row>63</xdr:row>
          <xdr:rowOff>104775</xdr:rowOff>
        </xdr:to>
        <xdr:sp macro="" textlink="">
          <xdr:nvSpPr>
            <xdr:cNvPr id="6179" name="Object 35" hidden="1">
              <a:extLst>
                <a:ext uri="{63B3BB69-23CF-44E3-9099-C40C66FF867C}">
                  <a14:compatExt spid="_x0000_s6179"/>
                </a:ext>
                <a:ext uri="{FF2B5EF4-FFF2-40B4-BE49-F238E27FC236}">
                  <a16:creationId xmlns:a16="http://schemas.microsoft.com/office/drawing/2014/main" id="{00000000-0008-0000-0200-000023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98</xdr:row>
      <xdr:rowOff>78383</xdr:rowOff>
    </xdr:from>
    <xdr:to>
      <xdr:col>13</xdr:col>
      <xdr:colOff>622101</xdr:colOff>
      <xdr:row>101</xdr:row>
      <xdr:rowOff>196150</xdr:rowOff>
    </xdr:to>
    <xdr:pic>
      <xdr:nvPicPr>
        <xdr:cNvPr id="18" name="Imagen 17" descr="CAPITAL">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243861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98</xdr:row>
          <xdr:rowOff>123825</xdr:rowOff>
        </xdr:from>
        <xdr:to>
          <xdr:col>0</xdr:col>
          <xdr:colOff>2952750</xdr:colOff>
          <xdr:row>101</xdr:row>
          <xdr:rowOff>123825</xdr:rowOff>
        </xdr:to>
        <xdr:sp macro="" textlink="">
          <xdr:nvSpPr>
            <xdr:cNvPr id="6180" name="Object 36" hidden="1">
              <a:extLst>
                <a:ext uri="{63B3BB69-23CF-44E3-9099-C40C66FF867C}">
                  <a14:compatExt spid="_x0000_s6180"/>
                </a:ext>
                <a:ext uri="{FF2B5EF4-FFF2-40B4-BE49-F238E27FC236}">
                  <a16:creationId xmlns:a16="http://schemas.microsoft.com/office/drawing/2014/main" id="{00000000-0008-0000-0200-000024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250</xdr:row>
      <xdr:rowOff>78383</xdr:rowOff>
    </xdr:from>
    <xdr:to>
      <xdr:col>13</xdr:col>
      <xdr:colOff>622101</xdr:colOff>
      <xdr:row>253</xdr:row>
      <xdr:rowOff>196150</xdr:rowOff>
    </xdr:to>
    <xdr:pic>
      <xdr:nvPicPr>
        <xdr:cNvPr id="12" name="Imagen 11" descr="CAPITAL">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336571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85725</xdr:colOff>
          <xdr:row>250</xdr:row>
          <xdr:rowOff>114300</xdr:rowOff>
        </xdr:from>
        <xdr:to>
          <xdr:col>0</xdr:col>
          <xdr:colOff>2933700</xdr:colOff>
          <xdr:row>253</xdr:row>
          <xdr:rowOff>104775</xdr:rowOff>
        </xdr:to>
        <xdr:sp macro="" textlink="">
          <xdr:nvSpPr>
            <xdr:cNvPr id="6198" name="Object 54" hidden="1">
              <a:extLst>
                <a:ext uri="{63B3BB69-23CF-44E3-9099-C40C66FF867C}">
                  <a14:compatExt spid="_x0000_s6198"/>
                </a:ext>
                <a:ext uri="{FF2B5EF4-FFF2-40B4-BE49-F238E27FC236}">
                  <a16:creationId xmlns:a16="http://schemas.microsoft.com/office/drawing/2014/main" id="{00000000-0008-0000-0200-000036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281</xdr:row>
      <xdr:rowOff>78383</xdr:rowOff>
    </xdr:from>
    <xdr:to>
      <xdr:col>13</xdr:col>
      <xdr:colOff>622101</xdr:colOff>
      <xdr:row>284</xdr:row>
      <xdr:rowOff>196150</xdr:rowOff>
    </xdr:to>
    <xdr:pic>
      <xdr:nvPicPr>
        <xdr:cNvPr id="15" name="Imagen 14" descr="CAPITAL">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243861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281</xdr:row>
          <xdr:rowOff>123825</xdr:rowOff>
        </xdr:from>
        <xdr:to>
          <xdr:col>0</xdr:col>
          <xdr:colOff>2952750</xdr:colOff>
          <xdr:row>284</xdr:row>
          <xdr:rowOff>123825</xdr:rowOff>
        </xdr:to>
        <xdr:sp macro="" textlink="">
          <xdr:nvSpPr>
            <xdr:cNvPr id="6199" name="Object 55" hidden="1">
              <a:extLst>
                <a:ext uri="{63B3BB69-23CF-44E3-9099-C40C66FF867C}">
                  <a14:compatExt spid="_x0000_s6199"/>
                </a:ext>
                <a:ext uri="{FF2B5EF4-FFF2-40B4-BE49-F238E27FC236}">
                  <a16:creationId xmlns:a16="http://schemas.microsoft.com/office/drawing/2014/main" id="{00000000-0008-0000-0200-000037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219</xdr:row>
      <xdr:rowOff>78383</xdr:rowOff>
    </xdr:from>
    <xdr:to>
      <xdr:col>13</xdr:col>
      <xdr:colOff>622101</xdr:colOff>
      <xdr:row>222</xdr:row>
      <xdr:rowOff>196150</xdr:rowOff>
    </xdr:to>
    <xdr:pic>
      <xdr:nvPicPr>
        <xdr:cNvPr id="17" name="Imagen 16" descr="CAPITAL">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486304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219</xdr:row>
          <xdr:rowOff>123825</xdr:rowOff>
        </xdr:from>
        <xdr:to>
          <xdr:col>0</xdr:col>
          <xdr:colOff>2952750</xdr:colOff>
          <xdr:row>222</xdr:row>
          <xdr:rowOff>123825</xdr:rowOff>
        </xdr:to>
        <xdr:sp macro="" textlink="">
          <xdr:nvSpPr>
            <xdr:cNvPr id="6200" name="Object 56" hidden="1">
              <a:extLst>
                <a:ext uri="{63B3BB69-23CF-44E3-9099-C40C66FF867C}">
                  <a14:compatExt spid="_x0000_s6200"/>
                </a:ext>
                <a:ext uri="{FF2B5EF4-FFF2-40B4-BE49-F238E27FC236}">
                  <a16:creationId xmlns:a16="http://schemas.microsoft.com/office/drawing/2014/main" id="{00000000-0008-0000-0200-000038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132</xdr:row>
      <xdr:rowOff>78383</xdr:rowOff>
    </xdr:from>
    <xdr:to>
      <xdr:col>13</xdr:col>
      <xdr:colOff>622101</xdr:colOff>
      <xdr:row>135</xdr:row>
      <xdr:rowOff>196150</xdr:rowOff>
    </xdr:to>
    <xdr:pic>
      <xdr:nvPicPr>
        <xdr:cNvPr id="19" name="Imagen 18" descr="CAPITAL">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593873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132</xdr:row>
          <xdr:rowOff>123825</xdr:rowOff>
        </xdr:from>
        <xdr:to>
          <xdr:col>0</xdr:col>
          <xdr:colOff>2952750</xdr:colOff>
          <xdr:row>135</xdr:row>
          <xdr:rowOff>123825</xdr:rowOff>
        </xdr:to>
        <xdr:sp macro="" textlink="">
          <xdr:nvSpPr>
            <xdr:cNvPr id="6201" name="Object 57" hidden="1">
              <a:extLst>
                <a:ext uri="{63B3BB69-23CF-44E3-9099-C40C66FF867C}">
                  <a14:compatExt spid="_x0000_s6201"/>
                </a:ext>
                <a:ext uri="{FF2B5EF4-FFF2-40B4-BE49-F238E27FC236}">
                  <a16:creationId xmlns:a16="http://schemas.microsoft.com/office/drawing/2014/main" id="{00000000-0008-0000-0200-000039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190</xdr:row>
      <xdr:rowOff>78383</xdr:rowOff>
    </xdr:from>
    <xdr:to>
      <xdr:col>13</xdr:col>
      <xdr:colOff>622101</xdr:colOff>
      <xdr:row>193</xdr:row>
      <xdr:rowOff>196150</xdr:rowOff>
    </xdr:to>
    <xdr:pic>
      <xdr:nvPicPr>
        <xdr:cNvPr id="22" name="Imagen 21" descr="CAPITAL">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778658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190</xdr:row>
          <xdr:rowOff>123825</xdr:rowOff>
        </xdr:from>
        <xdr:to>
          <xdr:col>0</xdr:col>
          <xdr:colOff>2952750</xdr:colOff>
          <xdr:row>193</xdr:row>
          <xdr:rowOff>123825</xdr:rowOff>
        </xdr:to>
        <xdr:sp macro="" textlink="">
          <xdr:nvSpPr>
            <xdr:cNvPr id="6203" name="Object 59" hidden="1">
              <a:extLst>
                <a:ext uri="{63B3BB69-23CF-44E3-9099-C40C66FF867C}">
                  <a14:compatExt spid="_x0000_s6203"/>
                </a:ext>
                <a:ext uri="{FF2B5EF4-FFF2-40B4-BE49-F238E27FC236}">
                  <a16:creationId xmlns:a16="http://schemas.microsoft.com/office/drawing/2014/main" id="{00000000-0008-0000-0200-00003B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162</xdr:row>
      <xdr:rowOff>78383</xdr:rowOff>
    </xdr:from>
    <xdr:to>
      <xdr:col>13</xdr:col>
      <xdr:colOff>622101</xdr:colOff>
      <xdr:row>165</xdr:row>
      <xdr:rowOff>196150</xdr:rowOff>
    </xdr:to>
    <xdr:pic>
      <xdr:nvPicPr>
        <xdr:cNvPr id="24" name="Imagen 23" descr="CAPITAL">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88369" y="84609583"/>
          <a:ext cx="1024532" cy="87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162</xdr:row>
          <xdr:rowOff>123825</xdr:rowOff>
        </xdr:from>
        <xdr:to>
          <xdr:col>0</xdr:col>
          <xdr:colOff>2952750</xdr:colOff>
          <xdr:row>165</xdr:row>
          <xdr:rowOff>123825</xdr:rowOff>
        </xdr:to>
        <xdr:sp macro="" textlink="">
          <xdr:nvSpPr>
            <xdr:cNvPr id="6204" name="Object 60" hidden="1">
              <a:extLst>
                <a:ext uri="{63B3BB69-23CF-44E3-9099-C40C66FF867C}">
                  <a14:compatExt spid="_x0000_s6204"/>
                </a:ext>
                <a:ext uri="{FF2B5EF4-FFF2-40B4-BE49-F238E27FC236}">
                  <a16:creationId xmlns:a16="http://schemas.microsoft.com/office/drawing/2014/main" id="{00000000-0008-0000-0200-00003C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0</xdr:row>
      <xdr:rowOff>40283</xdr:rowOff>
    </xdr:from>
    <xdr:to>
      <xdr:col>13</xdr:col>
      <xdr:colOff>622101</xdr:colOff>
      <xdr:row>3</xdr:row>
      <xdr:rowOff>158050</xdr:rowOff>
    </xdr:to>
    <xdr:pic>
      <xdr:nvPicPr>
        <xdr:cNvPr id="2" name="Imagen 1" descr="CAPIT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85544" y="40283"/>
          <a:ext cx="1024532" cy="88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47625</xdr:colOff>
          <xdr:row>0</xdr:row>
          <xdr:rowOff>152400</xdr:rowOff>
        </xdr:from>
        <xdr:to>
          <xdr:col>0</xdr:col>
          <xdr:colOff>2895600</xdr:colOff>
          <xdr:row>3</xdr:row>
          <xdr:rowOff>142875</xdr:rowOff>
        </xdr:to>
        <xdr:sp macro="" textlink="">
          <xdr:nvSpPr>
            <xdr:cNvPr id="6205" name="Object 61" hidden="1">
              <a:extLst>
                <a:ext uri="{63B3BB69-23CF-44E3-9099-C40C66FF867C}">
                  <a14:compatExt spid="_x0000_s6205"/>
                </a:ext>
                <a:ext uri="{FF2B5EF4-FFF2-40B4-BE49-F238E27FC236}">
                  <a16:creationId xmlns:a16="http://schemas.microsoft.com/office/drawing/2014/main" id="{00000000-0008-0000-0200-00003D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499269</xdr:colOff>
      <xdr:row>28</xdr:row>
      <xdr:rowOff>65683</xdr:rowOff>
    </xdr:from>
    <xdr:to>
      <xdr:col>13</xdr:col>
      <xdr:colOff>609401</xdr:colOff>
      <xdr:row>31</xdr:row>
      <xdr:rowOff>183450</xdr:rowOff>
    </xdr:to>
    <xdr:pic>
      <xdr:nvPicPr>
        <xdr:cNvPr id="3" name="Imagen 2"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72844" y="8047633"/>
          <a:ext cx="1024532" cy="88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66675</xdr:colOff>
          <xdr:row>28</xdr:row>
          <xdr:rowOff>114300</xdr:rowOff>
        </xdr:from>
        <xdr:to>
          <xdr:col>0</xdr:col>
          <xdr:colOff>2914650</xdr:colOff>
          <xdr:row>31</xdr:row>
          <xdr:rowOff>104775</xdr:rowOff>
        </xdr:to>
        <xdr:sp macro="" textlink="">
          <xdr:nvSpPr>
            <xdr:cNvPr id="6206" name="Object 62" hidden="1">
              <a:extLst>
                <a:ext uri="{63B3BB69-23CF-44E3-9099-C40C66FF867C}">
                  <a14:compatExt spid="_x0000_s6206"/>
                </a:ext>
                <a:ext uri="{FF2B5EF4-FFF2-40B4-BE49-F238E27FC236}">
                  <a16:creationId xmlns:a16="http://schemas.microsoft.com/office/drawing/2014/main" id="{00000000-0008-0000-0200-00003E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60</xdr:row>
      <xdr:rowOff>78383</xdr:rowOff>
    </xdr:from>
    <xdr:to>
      <xdr:col>13</xdr:col>
      <xdr:colOff>622101</xdr:colOff>
      <xdr:row>63</xdr:row>
      <xdr:rowOff>196150</xdr:rowOff>
    </xdr:to>
    <xdr:pic>
      <xdr:nvPicPr>
        <xdr:cNvPr id="4" name="Imagen 3" descr="CAPITAL">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85544" y="14537333"/>
          <a:ext cx="1024532" cy="88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85725</xdr:colOff>
          <xdr:row>60</xdr:row>
          <xdr:rowOff>114300</xdr:rowOff>
        </xdr:from>
        <xdr:to>
          <xdr:col>0</xdr:col>
          <xdr:colOff>2933700</xdr:colOff>
          <xdr:row>63</xdr:row>
          <xdr:rowOff>104775</xdr:rowOff>
        </xdr:to>
        <xdr:sp macro="" textlink="">
          <xdr:nvSpPr>
            <xdr:cNvPr id="6207" name="Object 63" hidden="1">
              <a:extLst>
                <a:ext uri="{63B3BB69-23CF-44E3-9099-C40C66FF867C}">
                  <a14:compatExt spid="_x0000_s6207"/>
                </a:ext>
                <a:ext uri="{FF2B5EF4-FFF2-40B4-BE49-F238E27FC236}">
                  <a16:creationId xmlns:a16="http://schemas.microsoft.com/office/drawing/2014/main" id="{00000000-0008-0000-0200-00003F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98</xdr:row>
      <xdr:rowOff>78383</xdr:rowOff>
    </xdr:from>
    <xdr:to>
      <xdr:col>13</xdr:col>
      <xdr:colOff>622101</xdr:colOff>
      <xdr:row>101</xdr:row>
      <xdr:rowOff>196150</xdr:rowOff>
    </xdr:to>
    <xdr:pic>
      <xdr:nvPicPr>
        <xdr:cNvPr id="5" name="Imagen 4" descr="CAPITAL">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85544" y="23748008"/>
          <a:ext cx="1024532" cy="88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98</xdr:row>
          <xdr:rowOff>123825</xdr:rowOff>
        </xdr:from>
        <xdr:to>
          <xdr:col>0</xdr:col>
          <xdr:colOff>2952750</xdr:colOff>
          <xdr:row>101</xdr:row>
          <xdr:rowOff>123825</xdr:rowOff>
        </xdr:to>
        <xdr:sp macro="" textlink="">
          <xdr:nvSpPr>
            <xdr:cNvPr id="6208" name="Object 64" hidden="1">
              <a:extLst>
                <a:ext uri="{63B3BB69-23CF-44E3-9099-C40C66FF867C}">
                  <a14:compatExt spid="_x0000_s6208"/>
                </a:ext>
                <a:ext uri="{FF2B5EF4-FFF2-40B4-BE49-F238E27FC236}">
                  <a16:creationId xmlns:a16="http://schemas.microsoft.com/office/drawing/2014/main" id="{00000000-0008-0000-0200-000040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511969</xdr:colOff>
      <xdr:row>132</xdr:row>
      <xdr:rowOff>78383</xdr:rowOff>
    </xdr:from>
    <xdr:to>
      <xdr:col>13</xdr:col>
      <xdr:colOff>622101</xdr:colOff>
      <xdr:row>135</xdr:row>
      <xdr:rowOff>196150</xdr:rowOff>
    </xdr:to>
    <xdr:pic>
      <xdr:nvPicPr>
        <xdr:cNvPr id="6" name="Imagen 5" descr="CAPITAL">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85544" y="32501483"/>
          <a:ext cx="1024532" cy="889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132</xdr:row>
          <xdr:rowOff>123825</xdr:rowOff>
        </xdr:from>
        <xdr:to>
          <xdr:col>0</xdr:col>
          <xdr:colOff>2952750</xdr:colOff>
          <xdr:row>135</xdr:row>
          <xdr:rowOff>123825</xdr:rowOff>
        </xdr:to>
        <xdr:sp macro="" textlink="">
          <xdr:nvSpPr>
            <xdr:cNvPr id="6209" name="Object 65" hidden="1">
              <a:extLst>
                <a:ext uri="{63B3BB69-23CF-44E3-9099-C40C66FF867C}">
                  <a14:compatExt spid="_x0000_s6209"/>
                </a:ext>
                <a:ext uri="{FF2B5EF4-FFF2-40B4-BE49-F238E27FC236}">
                  <a16:creationId xmlns:a16="http://schemas.microsoft.com/office/drawing/2014/main" id="{00000000-0008-0000-0200-00004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10" Type="http://schemas.openxmlformats.org/officeDocument/2006/relationships/oleObject" Target="../embeddings/oleObject6.bin"/><Relationship Id="rId4" Type="http://schemas.openxmlformats.org/officeDocument/2006/relationships/oleObject" Target="../embeddings/oleObject1.bin"/><Relationship Id="rId9" Type="http://schemas.openxmlformats.org/officeDocument/2006/relationships/oleObject" Target="../embeddings/oleObject5.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10.bin"/><Relationship Id="rId3" Type="http://schemas.openxmlformats.org/officeDocument/2006/relationships/vmlDrawing" Target="../drawings/vmlDrawing2.vml"/><Relationship Id="rId7" Type="http://schemas.openxmlformats.org/officeDocument/2006/relationships/oleObject" Target="../embeddings/oleObject9.bin"/><Relationship Id="rId12" Type="http://schemas.openxmlformats.org/officeDocument/2006/relationships/oleObject" Target="../embeddings/oleObject14.bin"/><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8.bin"/><Relationship Id="rId11" Type="http://schemas.openxmlformats.org/officeDocument/2006/relationships/oleObject" Target="../embeddings/oleObject13.bin"/><Relationship Id="rId5" Type="http://schemas.openxmlformats.org/officeDocument/2006/relationships/image" Target="../media/image1.emf"/><Relationship Id="rId10" Type="http://schemas.openxmlformats.org/officeDocument/2006/relationships/oleObject" Target="../embeddings/oleObject12.bin"/><Relationship Id="rId4" Type="http://schemas.openxmlformats.org/officeDocument/2006/relationships/oleObject" Target="../embeddings/oleObject7.bin"/><Relationship Id="rId9" Type="http://schemas.openxmlformats.org/officeDocument/2006/relationships/oleObject" Target="../embeddings/oleObject11.bin"/></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18.bin"/><Relationship Id="rId13" Type="http://schemas.openxmlformats.org/officeDocument/2006/relationships/oleObject" Target="../embeddings/oleObject23.bin"/><Relationship Id="rId18" Type="http://schemas.openxmlformats.org/officeDocument/2006/relationships/oleObject" Target="../embeddings/oleObject28.bin"/><Relationship Id="rId3" Type="http://schemas.openxmlformats.org/officeDocument/2006/relationships/vmlDrawing" Target="../drawings/vmlDrawing3.vml"/><Relationship Id="rId7" Type="http://schemas.openxmlformats.org/officeDocument/2006/relationships/oleObject" Target="../embeddings/oleObject17.bin"/><Relationship Id="rId12" Type="http://schemas.openxmlformats.org/officeDocument/2006/relationships/oleObject" Target="../embeddings/oleObject22.bin"/><Relationship Id="rId17" Type="http://schemas.openxmlformats.org/officeDocument/2006/relationships/oleObject" Target="../embeddings/oleObject27.bin"/><Relationship Id="rId2" Type="http://schemas.openxmlformats.org/officeDocument/2006/relationships/drawing" Target="../drawings/drawing3.xml"/><Relationship Id="rId16" Type="http://schemas.openxmlformats.org/officeDocument/2006/relationships/oleObject" Target="../embeddings/oleObject26.bin"/><Relationship Id="rId20"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oleObject" Target="../embeddings/oleObject16.bin"/><Relationship Id="rId11" Type="http://schemas.openxmlformats.org/officeDocument/2006/relationships/oleObject" Target="../embeddings/oleObject21.bin"/><Relationship Id="rId5" Type="http://schemas.openxmlformats.org/officeDocument/2006/relationships/image" Target="../media/image1.emf"/><Relationship Id="rId15" Type="http://schemas.openxmlformats.org/officeDocument/2006/relationships/oleObject" Target="../embeddings/oleObject25.bin"/><Relationship Id="rId10" Type="http://schemas.openxmlformats.org/officeDocument/2006/relationships/oleObject" Target="../embeddings/oleObject20.bin"/><Relationship Id="rId19" Type="http://schemas.openxmlformats.org/officeDocument/2006/relationships/oleObject" Target="../embeddings/oleObject29.bin"/><Relationship Id="rId4" Type="http://schemas.openxmlformats.org/officeDocument/2006/relationships/oleObject" Target="../embeddings/oleObject15.bin"/><Relationship Id="rId9" Type="http://schemas.openxmlformats.org/officeDocument/2006/relationships/oleObject" Target="../embeddings/oleObject19.bin"/><Relationship Id="rId14" Type="http://schemas.openxmlformats.org/officeDocument/2006/relationships/oleObject" Target="../embeddings/oleObject2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09"/>
  <sheetViews>
    <sheetView showGridLines="0" topLeftCell="A98" zoomScale="80" zoomScaleNormal="80" zoomScaleSheetLayoutView="70" workbookViewId="0">
      <selection activeCell="B98" sqref="B98:B100"/>
    </sheetView>
  </sheetViews>
  <sheetFormatPr baseColWidth="10" defaultColWidth="11.42578125" defaultRowHeight="15.75" zeroHeight="1"/>
  <cols>
    <col min="1" max="1" width="51.7109375" style="314" customWidth="1"/>
    <col min="2" max="2" width="11.42578125" style="314" customWidth="1"/>
    <col min="3" max="3" width="14.140625" style="314" customWidth="1"/>
    <col min="4" max="4" width="15" style="314" bestFit="1" customWidth="1"/>
    <col min="5" max="6" width="18.140625" style="314" bestFit="1" customWidth="1"/>
    <col min="7" max="8" width="17.5703125" style="314" bestFit="1" customWidth="1"/>
    <col min="9" max="9" width="16" style="314" bestFit="1" customWidth="1"/>
    <col min="10" max="10" width="16.85546875" style="314" customWidth="1"/>
    <col min="11" max="11" width="17.140625" style="314" customWidth="1"/>
    <col min="12" max="12" width="12.7109375" style="314" customWidth="1"/>
    <col min="13" max="13" width="14.140625" style="314" customWidth="1"/>
    <col min="14" max="14" width="16.28515625" style="314" bestFit="1" customWidth="1"/>
    <col min="15" max="15" width="5.140625" style="314" customWidth="1"/>
    <col min="16" max="19" width="11.42578125" style="314" customWidth="1"/>
    <col min="20" max="16384" width="11.42578125" style="314"/>
  </cols>
  <sheetData>
    <row r="1" spans="1:14">
      <c r="A1" s="309"/>
      <c r="B1" s="310" t="s">
        <v>252</v>
      </c>
      <c r="C1" s="310"/>
      <c r="D1" s="310"/>
      <c r="E1" s="310"/>
      <c r="F1" s="310"/>
      <c r="G1" s="310"/>
      <c r="H1" s="310"/>
      <c r="I1" s="311" t="s">
        <v>253</v>
      </c>
      <c r="J1" s="311"/>
      <c r="K1" s="311"/>
      <c r="L1" s="311"/>
      <c r="M1" s="312"/>
      <c r="N1" s="313"/>
    </row>
    <row r="2" spans="1:14">
      <c r="A2" s="315"/>
      <c r="B2" s="316"/>
      <c r="C2" s="316"/>
      <c r="D2" s="316"/>
      <c r="E2" s="316"/>
      <c r="F2" s="316"/>
      <c r="G2" s="316"/>
      <c r="H2" s="316"/>
      <c r="I2" s="317" t="s">
        <v>254</v>
      </c>
      <c r="J2" s="317"/>
      <c r="K2" s="317"/>
      <c r="L2" s="317"/>
      <c r="M2" s="318"/>
      <c r="N2" s="319"/>
    </row>
    <row r="3" spans="1:14">
      <c r="A3" s="315"/>
      <c r="B3" s="316" t="s">
        <v>255</v>
      </c>
      <c r="C3" s="316"/>
      <c r="D3" s="316"/>
      <c r="E3" s="316"/>
      <c r="F3" s="316"/>
      <c r="G3" s="316"/>
      <c r="H3" s="316"/>
      <c r="I3" s="317" t="s">
        <v>4</v>
      </c>
      <c r="J3" s="317"/>
      <c r="K3" s="317"/>
      <c r="L3" s="317"/>
      <c r="M3" s="318"/>
      <c r="N3" s="319"/>
    </row>
    <row r="4" spans="1:14">
      <c r="A4" s="315"/>
      <c r="B4" s="316"/>
      <c r="C4" s="316"/>
      <c r="D4" s="316"/>
      <c r="E4" s="316"/>
      <c r="F4" s="316"/>
      <c r="G4" s="316"/>
      <c r="H4" s="316"/>
      <c r="I4" s="317" t="s">
        <v>256</v>
      </c>
      <c r="J4" s="317"/>
      <c r="K4" s="317"/>
      <c r="L4" s="317"/>
      <c r="M4" s="318"/>
      <c r="N4" s="319"/>
    </row>
    <row r="5" spans="1:14">
      <c r="A5" s="320"/>
      <c r="B5" s="321"/>
      <c r="C5" s="321"/>
      <c r="D5" s="321"/>
      <c r="E5" s="321"/>
      <c r="F5" s="321"/>
      <c r="G5" s="321"/>
      <c r="H5" s="321"/>
      <c r="I5" s="321"/>
      <c r="J5" s="321"/>
      <c r="K5" s="321"/>
      <c r="L5" s="321"/>
      <c r="M5" s="321"/>
      <c r="N5" s="322"/>
    </row>
    <row r="6" spans="1:14">
      <c r="A6" s="165" t="s">
        <v>257</v>
      </c>
      <c r="B6" s="166"/>
      <c r="C6" s="166"/>
      <c r="D6" s="166"/>
      <c r="E6" s="166"/>
      <c r="F6" s="166"/>
      <c r="G6" s="166"/>
      <c r="H6" s="166"/>
      <c r="I6" s="166"/>
      <c r="J6" s="166"/>
      <c r="K6" s="166"/>
      <c r="L6" s="166"/>
      <c r="M6" s="166"/>
      <c r="N6" s="167"/>
    </row>
    <row r="7" spans="1:14">
      <c r="A7" s="12" t="s">
        <v>175</v>
      </c>
      <c r="B7" s="149" t="s">
        <v>224</v>
      </c>
      <c r="C7" s="150"/>
      <c r="D7" s="150"/>
      <c r="E7" s="150"/>
      <c r="F7" s="150"/>
      <c r="G7" s="150"/>
      <c r="H7" s="150"/>
      <c r="I7" s="150"/>
      <c r="J7" s="150"/>
      <c r="K7" s="150"/>
      <c r="L7" s="150"/>
      <c r="M7" s="150"/>
      <c r="N7" s="151"/>
    </row>
    <row r="8" spans="1:14">
      <c r="A8" s="152" t="s">
        <v>7</v>
      </c>
      <c r="B8" s="153"/>
      <c r="C8" s="153"/>
      <c r="D8" s="153"/>
      <c r="E8" s="153"/>
      <c r="F8" s="153"/>
      <c r="G8" s="153"/>
      <c r="H8" s="153"/>
      <c r="I8" s="153"/>
      <c r="J8" s="153"/>
      <c r="K8" s="153"/>
      <c r="L8" s="153"/>
      <c r="M8" s="153"/>
      <c r="N8" s="154"/>
    </row>
    <row r="9" spans="1:14" ht="15.75" customHeight="1">
      <c r="A9" s="155" t="s">
        <v>8</v>
      </c>
      <c r="B9" s="156"/>
      <c r="C9" s="156"/>
      <c r="D9" s="156"/>
      <c r="E9" s="156"/>
      <c r="F9" s="156"/>
      <c r="G9" s="323" t="s">
        <v>258</v>
      </c>
      <c r="H9" s="324"/>
      <c r="I9" s="325"/>
      <c r="J9" s="157" t="s">
        <v>9</v>
      </c>
      <c r="K9" s="157"/>
      <c r="L9" s="157"/>
      <c r="M9" s="157"/>
      <c r="N9" s="158"/>
    </row>
    <row r="10" spans="1:14" ht="36.75" customHeight="1">
      <c r="A10" s="163" t="s">
        <v>10</v>
      </c>
      <c r="B10" s="164"/>
      <c r="C10" s="164"/>
      <c r="D10" s="164"/>
      <c r="E10" s="164"/>
      <c r="F10" s="164"/>
      <c r="G10" s="326"/>
      <c r="H10" s="327"/>
      <c r="I10" s="328"/>
      <c r="J10" s="107" t="s">
        <v>11</v>
      </c>
      <c r="K10" s="159" t="s">
        <v>12</v>
      </c>
      <c r="L10" s="159"/>
      <c r="M10" s="159"/>
      <c r="N10" s="23" t="s">
        <v>13</v>
      </c>
    </row>
    <row r="11" spans="1:14" ht="45" customHeight="1">
      <c r="A11" s="152" t="s">
        <v>14</v>
      </c>
      <c r="B11" s="153"/>
      <c r="C11" s="153"/>
      <c r="D11" s="153"/>
      <c r="E11" s="153"/>
      <c r="F11" s="192"/>
      <c r="G11" s="326"/>
      <c r="H11" s="327"/>
      <c r="I11" s="328"/>
      <c r="J11" s="20">
        <v>2062</v>
      </c>
      <c r="K11" s="329" t="s">
        <v>215</v>
      </c>
      <c r="L11" s="329"/>
      <c r="M11" s="329"/>
      <c r="N11" s="330">
        <v>3833333</v>
      </c>
    </row>
    <row r="12" spans="1:14">
      <c r="A12" s="155" t="s">
        <v>15</v>
      </c>
      <c r="B12" s="156"/>
      <c r="C12" s="156"/>
      <c r="D12" s="156"/>
      <c r="E12" s="156"/>
      <c r="F12" s="156"/>
      <c r="G12" s="326"/>
      <c r="H12" s="327"/>
      <c r="I12" s="328"/>
      <c r="J12" s="20"/>
      <c r="K12" s="331"/>
      <c r="L12" s="331"/>
      <c r="M12" s="331"/>
      <c r="N12" s="332"/>
    </row>
    <row r="13" spans="1:14">
      <c r="A13" s="155" t="s">
        <v>16</v>
      </c>
      <c r="B13" s="156"/>
      <c r="C13" s="156"/>
      <c r="D13" s="156"/>
      <c r="E13" s="156"/>
      <c r="F13" s="156"/>
      <c r="G13" s="326"/>
      <c r="H13" s="327"/>
      <c r="I13" s="328"/>
      <c r="J13" s="20"/>
      <c r="K13" s="331"/>
      <c r="L13" s="331"/>
      <c r="M13" s="331"/>
      <c r="N13" s="332"/>
    </row>
    <row r="14" spans="1:14">
      <c r="A14" s="168" t="s">
        <v>170</v>
      </c>
      <c r="B14" s="169"/>
      <c r="C14" s="169"/>
      <c r="D14" s="169"/>
      <c r="E14" s="169"/>
      <c r="F14" s="170"/>
      <c r="G14" s="326"/>
      <c r="H14" s="327"/>
      <c r="I14" s="328"/>
      <c r="J14" s="20"/>
      <c r="K14" s="331"/>
      <c r="L14" s="331"/>
      <c r="M14" s="331"/>
      <c r="N14" s="332"/>
    </row>
    <row r="15" spans="1:14" ht="16.5" thickBot="1">
      <c r="A15" s="130"/>
      <c r="B15" s="131"/>
      <c r="C15" s="131"/>
      <c r="D15" s="131"/>
      <c r="E15" s="131"/>
      <c r="F15" s="131"/>
      <c r="G15" s="131"/>
      <c r="H15" s="131"/>
      <c r="I15" s="131"/>
      <c r="J15" s="131"/>
      <c r="K15" s="131"/>
      <c r="L15" s="131"/>
      <c r="M15" s="131"/>
      <c r="N15" s="132"/>
    </row>
    <row r="16" spans="1:14">
      <c r="A16" s="133" t="s">
        <v>17</v>
      </c>
      <c r="B16" s="135" t="s">
        <v>18</v>
      </c>
      <c r="C16" s="137" t="s">
        <v>19</v>
      </c>
      <c r="D16" s="137" t="s">
        <v>20</v>
      </c>
      <c r="E16" s="333" t="s">
        <v>21</v>
      </c>
      <c r="F16" s="137" t="s">
        <v>22</v>
      </c>
      <c r="G16" s="137"/>
      <c r="H16" s="137"/>
      <c r="I16" s="137"/>
      <c r="J16" s="137" t="s">
        <v>23</v>
      </c>
      <c r="K16" s="137"/>
      <c r="L16" s="160" t="s">
        <v>24</v>
      </c>
      <c r="M16" s="160"/>
      <c r="N16" s="161"/>
    </row>
    <row r="17" spans="1:14">
      <c r="A17" s="134"/>
      <c r="B17" s="136"/>
      <c r="C17" s="136"/>
      <c r="D17" s="136"/>
      <c r="E17" s="334"/>
      <c r="F17" s="136"/>
      <c r="G17" s="136"/>
      <c r="H17" s="136"/>
      <c r="I17" s="136"/>
      <c r="J17" s="136"/>
      <c r="K17" s="136"/>
      <c r="L17" s="136" t="s">
        <v>25</v>
      </c>
      <c r="M17" s="136" t="s">
        <v>26</v>
      </c>
      <c r="N17" s="162" t="s">
        <v>27</v>
      </c>
    </row>
    <row r="18" spans="1:14" ht="31.5">
      <c r="A18" s="134"/>
      <c r="B18" s="136"/>
      <c r="C18" s="136"/>
      <c r="D18" s="136"/>
      <c r="E18" s="334"/>
      <c r="F18" s="27" t="s">
        <v>28</v>
      </c>
      <c r="G18" s="27" t="s">
        <v>29</v>
      </c>
      <c r="H18" s="27" t="s">
        <v>30</v>
      </c>
      <c r="I18" s="335" t="s">
        <v>31</v>
      </c>
      <c r="J18" s="27" t="s">
        <v>32</v>
      </c>
      <c r="K18" s="106" t="s">
        <v>33</v>
      </c>
      <c r="L18" s="136"/>
      <c r="M18" s="136"/>
      <c r="N18" s="162"/>
    </row>
    <row r="19" spans="1:14" ht="19.5" customHeight="1">
      <c r="A19" s="336" t="s">
        <v>218</v>
      </c>
      <c r="B19" s="33" t="s">
        <v>34</v>
      </c>
      <c r="C19" s="337" t="s">
        <v>219</v>
      </c>
      <c r="D19" s="115">
        <v>1</v>
      </c>
      <c r="E19" s="15">
        <v>3833333</v>
      </c>
      <c r="F19" s="15">
        <f>+E19</f>
        <v>3833333</v>
      </c>
      <c r="G19" s="33"/>
      <c r="H19" s="33"/>
      <c r="I19" s="33"/>
      <c r="J19" s="16">
        <v>44927</v>
      </c>
      <c r="K19" s="17">
        <v>45290</v>
      </c>
      <c r="L19" s="180">
        <f>+D20/D19</f>
        <v>1</v>
      </c>
      <c r="M19" s="180">
        <f>+E20/E19</f>
        <v>1</v>
      </c>
      <c r="N19" s="385">
        <f>+L19*L19/M19</f>
        <v>1</v>
      </c>
    </row>
    <row r="20" spans="1:14" ht="19.5" customHeight="1">
      <c r="A20" s="338"/>
      <c r="B20" s="33" t="s">
        <v>35</v>
      </c>
      <c r="C20" s="337"/>
      <c r="D20" s="115">
        <v>1</v>
      </c>
      <c r="E20" s="15">
        <f>+N11</f>
        <v>3833333</v>
      </c>
      <c r="F20" s="15">
        <f>+E20</f>
        <v>3833333</v>
      </c>
      <c r="G20" s="33"/>
      <c r="H20" s="33"/>
      <c r="I20" s="33"/>
      <c r="J20" s="16">
        <v>44927</v>
      </c>
      <c r="K20" s="17">
        <v>45290</v>
      </c>
      <c r="L20" s="181"/>
      <c r="M20" s="181"/>
      <c r="N20" s="386"/>
    </row>
    <row r="21" spans="1:14">
      <c r="A21" s="182" t="s">
        <v>36</v>
      </c>
      <c r="B21" s="112" t="s">
        <v>34</v>
      </c>
      <c r="C21" s="337"/>
      <c r="D21" s="64">
        <v>1</v>
      </c>
      <c r="E21" s="51">
        <f>+E19</f>
        <v>3833333</v>
      </c>
      <c r="F21" s="51">
        <f>+E21</f>
        <v>3833333</v>
      </c>
      <c r="G21" s="33"/>
      <c r="H21" s="33"/>
      <c r="I21" s="33"/>
      <c r="J21" s="16">
        <v>44927</v>
      </c>
      <c r="K21" s="17">
        <v>45290</v>
      </c>
      <c r="L21" s="87"/>
      <c r="M21" s="87"/>
      <c r="N21" s="65"/>
    </row>
    <row r="22" spans="1:14" ht="16.5" thickBot="1">
      <c r="A22" s="183"/>
      <c r="B22" s="114" t="s">
        <v>35</v>
      </c>
      <c r="C22" s="339"/>
      <c r="D22" s="66">
        <f>+D20</f>
        <v>1</v>
      </c>
      <c r="E22" s="67">
        <f>+E20</f>
        <v>3833333</v>
      </c>
      <c r="F22" s="67">
        <f>+E22</f>
        <v>3833333</v>
      </c>
      <c r="G22" s="35"/>
      <c r="H22" s="35"/>
      <c r="I22" s="35"/>
      <c r="J22" s="68">
        <v>44927</v>
      </c>
      <c r="K22" s="69">
        <v>45290</v>
      </c>
      <c r="L22" s="88"/>
      <c r="M22" s="88"/>
      <c r="N22" s="70"/>
    </row>
    <row r="23" spans="1:14">
      <c r="A23" s="71" t="s">
        <v>37</v>
      </c>
      <c r="B23" s="186" t="s">
        <v>38</v>
      </c>
      <c r="C23" s="186"/>
      <c r="D23" s="186"/>
      <c r="E23" s="210" t="s">
        <v>39</v>
      </c>
      <c r="F23" s="210"/>
      <c r="G23" s="210"/>
      <c r="H23" s="210"/>
      <c r="I23" s="72"/>
      <c r="J23" s="188" t="s">
        <v>40</v>
      </c>
      <c r="K23" s="188"/>
      <c r="L23" s="188"/>
      <c r="M23" s="188"/>
      <c r="N23" s="189"/>
    </row>
    <row r="24" spans="1:14" ht="27" customHeight="1">
      <c r="A24" s="275" t="s">
        <v>259</v>
      </c>
      <c r="B24" s="308" t="s">
        <v>42</v>
      </c>
      <c r="C24" s="308"/>
      <c r="D24" s="308"/>
      <c r="E24" s="323" t="s">
        <v>43</v>
      </c>
      <c r="F24" s="324"/>
      <c r="G24" s="325"/>
      <c r="H24" s="113" t="s">
        <v>34</v>
      </c>
      <c r="I24" s="340">
        <f>+D21</f>
        <v>1</v>
      </c>
      <c r="J24" s="116" t="s">
        <v>176</v>
      </c>
      <c r="K24" s="116"/>
      <c r="L24" s="116"/>
      <c r="M24" s="116"/>
      <c r="N24" s="117"/>
    </row>
    <row r="25" spans="1:14" ht="27" customHeight="1">
      <c r="A25" s="163"/>
      <c r="B25" s="308"/>
      <c r="C25" s="308"/>
      <c r="D25" s="308"/>
      <c r="E25" s="341"/>
      <c r="F25" s="342"/>
      <c r="G25" s="343"/>
      <c r="H25" s="113" t="s">
        <v>35</v>
      </c>
      <c r="I25" s="340">
        <f>+D22</f>
        <v>1</v>
      </c>
      <c r="J25" s="118" t="s">
        <v>41</v>
      </c>
      <c r="K25" s="119"/>
      <c r="L25" s="119"/>
      <c r="M25" s="119"/>
      <c r="N25" s="120"/>
    </row>
    <row r="26" spans="1:14" ht="83.25" customHeight="1" thickBot="1">
      <c r="A26" s="344" t="s">
        <v>260</v>
      </c>
      <c r="B26" s="345"/>
      <c r="C26" s="345"/>
      <c r="D26" s="345"/>
      <c r="E26" s="345"/>
      <c r="F26" s="345"/>
      <c r="G26" s="345"/>
      <c r="H26" s="345"/>
      <c r="I26" s="346"/>
      <c r="J26" s="121"/>
      <c r="K26" s="122"/>
      <c r="L26" s="122"/>
      <c r="M26" s="122"/>
      <c r="N26" s="123"/>
    </row>
    <row r="27" spans="1:14" ht="20.25" customHeight="1" thickBot="1">
      <c r="A27" s="109"/>
      <c r="B27" s="347"/>
      <c r="C27" s="347"/>
      <c r="D27" s="347"/>
      <c r="E27" s="347"/>
      <c r="F27" s="347"/>
      <c r="G27" s="347"/>
      <c r="H27" s="347"/>
      <c r="I27" s="347"/>
      <c r="J27" s="44"/>
      <c r="K27" s="44"/>
      <c r="L27" s="44"/>
      <c r="M27" s="44"/>
      <c r="N27" s="44"/>
    </row>
    <row r="28" spans="1:14">
      <c r="A28" s="309"/>
      <c r="B28" s="310" t="s">
        <v>252</v>
      </c>
      <c r="C28" s="310"/>
      <c r="D28" s="310"/>
      <c r="E28" s="310"/>
      <c r="F28" s="310"/>
      <c r="G28" s="310"/>
      <c r="H28" s="310"/>
      <c r="I28" s="311" t="s">
        <v>253</v>
      </c>
      <c r="J28" s="311"/>
      <c r="K28" s="311"/>
      <c r="L28" s="311"/>
      <c r="M28" s="312"/>
      <c r="N28" s="313"/>
    </row>
    <row r="29" spans="1:14">
      <c r="A29" s="315"/>
      <c r="B29" s="316"/>
      <c r="C29" s="316"/>
      <c r="D29" s="316"/>
      <c r="E29" s="316"/>
      <c r="F29" s="316"/>
      <c r="G29" s="316"/>
      <c r="H29" s="316"/>
      <c r="I29" s="317" t="s">
        <v>254</v>
      </c>
      <c r="J29" s="317"/>
      <c r="K29" s="317"/>
      <c r="L29" s="317"/>
      <c r="M29" s="318"/>
      <c r="N29" s="319"/>
    </row>
    <row r="30" spans="1:14">
      <c r="A30" s="315"/>
      <c r="B30" s="316" t="s">
        <v>255</v>
      </c>
      <c r="C30" s="316"/>
      <c r="D30" s="316"/>
      <c r="E30" s="316"/>
      <c r="F30" s="316"/>
      <c r="G30" s="316"/>
      <c r="H30" s="316"/>
      <c r="I30" s="317" t="s">
        <v>4</v>
      </c>
      <c r="J30" s="317"/>
      <c r="K30" s="317"/>
      <c r="L30" s="317"/>
      <c r="M30" s="318"/>
      <c r="N30" s="319"/>
    </row>
    <row r="31" spans="1:14" ht="15.75" customHeight="1">
      <c r="A31" s="315"/>
      <c r="B31" s="316"/>
      <c r="C31" s="316"/>
      <c r="D31" s="316"/>
      <c r="E31" s="316"/>
      <c r="F31" s="316"/>
      <c r="G31" s="316"/>
      <c r="H31" s="316"/>
      <c r="I31" s="317" t="s">
        <v>256</v>
      </c>
      <c r="J31" s="317"/>
      <c r="K31" s="317"/>
      <c r="L31" s="317"/>
      <c r="M31" s="318"/>
      <c r="N31" s="319"/>
    </row>
    <row r="32" spans="1:14" ht="15" customHeight="1">
      <c r="A32" s="320"/>
      <c r="B32" s="321"/>
      <c r="C32" s="321"/>
      <c r="D32" s="321"/>
      <c r="E32" s="321"/>
      <c r="F32" s="321"/>
      <c r="G32" s="321"/>
      <c r="H32" s="321"/>
      <c r="I32" s="321"/>
      <c r="J32" s="321"/>
      <c r="K32" s="321"/>
      <c r="L32" s="321"/>
      <c r="M32" s="321"/>
      <c r="N32" s="322"/>
    </row>
    <row r="33" spans="1:14">
      <c r="A33" s="165" t="s">
        <v>257</v>
      </c>
      <c r="B33" s="166"/>
      <c r="C33" s="166"/>
      <c r="D33" s="166"/>
      <c r="E33" s="166"/>
      <c r="F33" s="166"/>
      <c r="G33" s="166"/>
      <c r="H33" s="166"/>
      <c r="I33" s="166"/>
      <c r="J33" s="166"/>
      <c r="K33" s="166"/>
      <c r="L33" s="166"/>
      <c r="M33" s="166"/>
      <c r="N33" s="167"/>
    </row>
    <row r="34" spans="1:14">
      <c r="A34" s="12" t="s">
        <v>177</v>
      </c>
      <c r="B34" s="149" t="s">
        <v>224</v>
      </c>
      <c r="C34" s="150"/>
      <c r="D34" s="150"/>
      <c r="E34" s="150"/>
      <c r="F34" s="150"/>
      <c r="G34" s="150"/>
      <c r="H34" s="150"/>
      <c r="I34" s="150"/>
      <c r="J34" s="150"/>
      <c r="K34" s="150"/>
      <c r="L34" s="150"/>
      <c r="M34" s="150"/>
      <c r="N34" s="151"/>
    </row>
    <row r="35" spans="1:14">
      <c r="A35" s="152" t="s">
        <v>7</v>
      </c>
      <c r="B35" s="153"/>
      <c r="C35" s="153"/>
      <c r="D35" s="153"/>
      <c r="E35" s="153"/>
      <c r="F35" s="153"/>
      <c r="G35" s="153"/>
      <c r="H35" s="153"/>
      <c r="I35" s="153"/>
      <c r="J35" s="153"/>
      <c r="K35" s="153"/>
      <c r="L35" s="153"/>
      <c r="M35" s="153"/>
      <c r="N35" s="154"/>
    </row>
    <row r="36" spans="1:14">
      <c r="A36" s="155" t="s">
        <v>8</v>
      </c>
      <c r="B36" s="156"/>
      <c r="C36" s="156"/>
      <c r="D36" s="156"/>
      <c r="E36" s="156"/>
      <c r="F36" s="156"/>
      <c r="G36" s="323" t="s">
        <v>258</v>
      </c>
      <c r="H36" s="324"/>
      <c r="I36" s="325"/>
      <c r="J36" s="157" t="s">
        <v>9</v>
      </c>
      <c r="K36" s="157"/>
      <c r="L36" s="157"/>
      <c r="M36" s="157"/>
      <c r="N36" s="158"/>
    </row>
    <row r="37" spans="1:14" ht="43.5" customHeight="1">
      <c r="A37" s="163" t="s">
        <v>10</v>
      </c>
      <c r="B37" s="164"/>
      <c r="C37" s="164"/>
      <c r="D37" s="164"/>
      <c r="E37" s="164"/>
      <c r="F37" s="164"/>
      <c r="G37" s="326"/>
      <c r="H37" s="327"/>
      <c r="I37" s="328"/>
      <c r="J37" s="107" t="s">
        <v>11</v>
      </c>
      <c r="K37" s="159" t="s">
        <v>12</v>
      </c>
      <c r="L37" s="159"/>
      <c r="M37" s="159"/>
      <c r="N37" s="23" t="s">
        <v>13</v>
      </c>
    </row>
    <row r="38" spans="1:14" ht="34.5" customHeight="1">
      <c r="A38" s="152" t="s">
        <v>14</v>
      </c>
      <c r="B38" s="153"/>
      <c r="C38" s="153"/>
      <c r="D38" s="153"/>
      <c r="E38" s="153"/>
      <c r="F38" s="192"/>
      <c r="G38" s="326"/>
      <c r="H38" s="327"/>
      <c r="I38" s="328"/>
      <c r="J38" s="20">
        <v>2062</v>
      </c>
      <c r="K38" s="329" t="s">
        <v>215</v>
      </c>
      <c r="L38" s="329"/>
      <c r="M38" s="329"/>
      <c r="N38" s="330">
        <v>4833333</v>
      </c>
    </row>
    <row r="39" spans="1:14">
      <c r="A39" s="155" t="s">
        <v>15</v>
      </c>
      <c r="B39" s="156"/>
      <c r="C39" s="156"/>
      <c r="D39" s="156"/>
      <c r="E39" s="156"/>
      <c r="F39" s="156"/>
      <c r="G39" s="326"/>
      <c r="H39" s="327"/>
      <c r="I39" s="328"/>
      <c r="J39" s="20"/>
      <c r="K39" s="331"/>
      <c r="L39" s="331"/>
      <c r="M39" s="331"/>
      <c r="N39" s="332"/>
    </row>
    <row r="40" spans="1:14">
      <c r="A40" s="155" t="s">
        <v>16</v>
      </c>
      <c r="B40" s="156"/>
      <c r="C40" s="156"/>
      <c r="D40" s="156"/>
      <c r="E40" s="156"/>
      <c r="F40" s="156"/>
      <c r="G40" s="326"/>
      <c r="H40" s="327"/>
      <c r="I40" s="328"/>
      <c r="J40" s="20"/>
      <c r="K40" s="331"/>
      <c r="L40" s="331"/>
      <c r="M40" s="331"/>
      <c r="N40" s="332"/>
    </row>
    <row r="41" spans="1:14">
      <c r="A41" s="168" t="s">
        <v>170</v>
      </c>
      <c r="B41" s="169"/>
      <c r="C41" s="169"/>
      <c r="D41" s="169"/>
      <c r="E41" s="169"/>
      <c r="F41" s="170"/>
      <c r="G41" s="326"/>
      <c r="H41" s="327"/>
      <c r="I41" s="328"/>
      <c r="J41" s="20"/>
      <c r="K41" s="331"/>
      <c r="L41" s="331"/>
      <c r="M41" s="331"/>
      <c r="N41" s="332"/>
    </row>
    <row r="42" spans="1:14" ht="16.5" thickBot="1">
      <c r="A42" s="130"/>
      <c r="B42" s="131"/>
      <c r="C42" s="131"/>
      <c r="D42" s="131"/>
      <c r="E42" s="131"/>
      <c r="F42" s="131"/>
      <c r="G42" s="131"/>
      <c r="H42" s="131"/>
      <c r="I42" s="131"/>
      <c r="J42" s="131"/>
      <c r="K42" s="131"/>
      <c r="L42" s="131"/>
      <c r="M42" s="131"/>
      <c r="N42" s="132"/>
    </row>
    <row r="43" spans="1:14">
      <c r="A43" s="133" t="s">
        <v>17</v>
      </c>
      <c r="B43" s="135" t="s">
        <v>18</v>
      </c>
      <c r="C43" s="137" t="s">
        <v>19</v>
      </c>
      <c r="D43" s="137" t="s">
        <v>20</v>
      </c>
      <c r="E43" s="333" t="s">
        <v>21</v>
      </c>
      <c r="F43" s="137" t="s">
        <v>22</v>
      </c>
      <c r="G43" s="137"/>
      <c r="H43" s="137"/>
      <c r="I43" s="137"/>
      <c r="J43" s="137" t="s">
        <v>23</v>
      </c>
      <c r="K43" s="137"/>
      <c r="L43" s="160" t="s">
        <v>24</v>
      </c>
      <c r="M43" s="160"/>
      <c r="N43" s="161"/>
    </row>
    <row r="44" spans="1:14">
      <c r="A44" s="134"/>
      <c r="B44" s="136"/>
      <c r="C44" s="136"/>
      <c r="D44" s="136"/>
      <c r="E44" s="334"/>
      <c r="F44" s="136"/>
      <c r="G44" s="136"/>
      <c r="H44" s="136"/>
      <c r="I44" s="136"/>
      <c r="J44" s="136"/>
      <c r="K44" s="136"/>
      <c r="L44" s="136" t="s">
        <v>25</v>
      </c>
      <c r="M44" s="136" t="s">
        <v>26</v>
      </c>
      <c r="N44" s="162" t="s">
        <v>27</v>
      </c>
    </row>
    <row r="45" spans="1:14" ht="31.5">
      <c r="A45" s="134"/>
      <c r="B45" s="136"/>
      <c r="C45" s="136"/>
      <c r="D45" s="136"/>
      <c r="E45" s="334"/>
      <c r="F45" s="27" t="s">
        <v>28</v>
      </c>
      <c r="G45" s="27" t="s">
        <v>29</v>
      </c>
      <c r="H45" s="27" t="s">
        <v>30</v>
      </c>
      <c r="I45" s="335" t="s">
        <v>31</v>
      </c>
      <c r="J45" s="27" t="s">
        <v>32</v>
      </c>
      <c r="K45" s="106" t="s">
        <v>33</v>
      </c>
      <c r="L45" s="136"/>
      <c r="M45" s="136"/>
      <c r="N45" s="162"/>
    </row>
    <row r="46" spans="1:14" ht="24.75" customHeight="1">
      <c r="A46" s="336" t="s">
        <v>220</v>
      </c>
      <c r="B46" s="33" t="s">
        <v>34</v>
      </c>
      <c r="C46" s="337" t="s">
        <v>221</v>
      </c>
      <c r="D46" s="115">
        <v>1</v>
      </c>
      <c r="E46" s="15">
        <v>4833333</v>
      </c>
      <c r="F46" s="15">
        <f>+E46</f>
        <v>4833333</v>
      </c>
      <c r="G46" s="33"/>
      <c r="H46" s="33"/>
      <c r="I46" s="33"/>
      <c r="J46" s="16">
        <v>44927</v>
      </c>
      <c r="K46" s="17">
        <v>45290</v>
      </c>
      <c r="L46" s="180">
        <v>1</v>
      </c>
      <c r="M46" s="180">
        <f>+E47/E46</f>
        <v>1</v>
      </c>
      <c r="N46" s="387">
        <f>+L46*L46/M46</f>
        <v>1</v>
      </c>
    </row>
    <row r="47" spans="1:14" ht="24.75" customHeight="1">
      <c r="A47" s="338"/>
      <c r="B47" s="33" t="s">
        <v>35</v>
      </c>
      <c r="C47" s="337"/>
      <c r="D47" s="115">
        <v>4</v>
      </c>
      <c r="E47" s="15">
        <f>+N38</f>
        <v>4833333</v>
      </c>
      <c r="F47" s="15">
        <f>+E47</f>
        <v>4833333</v>
      </c>
      <c r="G47" s="33"/>
      <c r="H47" s="33"/>
      <c r="I47" s="33"/>
      <c r="J47" s="16">
        <v>44927</v>
      </c>
      <c r="K47" s="17">
        <v>45290</v>
      </c>
      <c r="L47" s="181"/>
      <c r="M47" s="181"/>
      <c r="N47" s="388"/>
    </row>
    <row r="48" spans="1:14">
      <c r="A48" s="182" t="s">
        <v>36</v>
      </c>
      <c r="B48" s="112" t="s">
        <v>34</v>
      </c>
      <c r="C48" s="337"/>
      <c r="D48" s="64">
        <v>1</v>
      </c>
      <c r="E48" s="51">
        <f>+E46</f>
        <v>4833333</v>
      </c>
      <c r="F48" s="51">
        <f>+E48</f>
        <v>4833333</v>
      </c>
      <c r="G48" s="33"/>
      <c r="H48" s="33"/>
      <c r="I48" s="33"/>
      <c r="J48" s="16">
        <v>44927</v>
      </c>
      <c r="K48" s="17">
        <v>45290</v>
      </c>
      <c r="L48" s="184"/>
      <c r="M48" s="184"/>
      <c r="N48" s="190"/>
    </row>
    <row r="49" spans="1:14" ht="16.5" thickBot="1">
      <c r="A49" s="183"/>
      <c r="B49" s="114" t="s">
        <v>35</v>
      </c>
      <c r="C49" s="339"/>
      <c r="D49" s="66">
        <f>+D47</f>
        <v>4</v>
      </c>
      <c r="E49" s="67">
        <f>+E47</f>
        <v>4833333</v>
      </c>
      <c r="F49" s="67">
        <f>+F47</f>
        <v>4833333</v>
      </c>
      <c r="G49" s="35"/>
      <c r="H49" s="35"/>
      <c r="I49" s="35"/>
      <c r="J49" s="68">
        <v>44927</v>
      </c>
      <c r="K49" s="69">
        <v>45290</v>
      </c>
      <c r="L49" s="185"/>
      <c r="M49" s="185"/>
      <c r="N49" s="191"/>
    </row>
    <row r="50" spans="1:14">
      <c r="A50" s="71" t="s">
        <v>37</v>
      </c>
      <c r="B50" s="186" t="s">
        <v>38</v>
      </c>
      <c r="C50" s="186"/>
      <c r="D50" s="186"/>
      <c r="E50" s="187" t="s">
        <v>39</v>
      </c>
      <c r="F50" s="187"/>
      <c r="G50" s="187"/>
      <c r="H50" s="187"/>
      <c r="I50" s="72"/>
      <c r="J50" s="188" t="s">
        <v>40</v>
      </c>
      <c r="K50" s="188"/>
      <c r="L50" s="188"/>
      <c r="M50" s="188"/>
      <c r="N50" s="189"/>
    </row>
    <row r="51" spans="1:14" ht="30" customHeight="1">
      <c r="A51" s="275" t="s">
        <v>259</v>
      </c>
      <c r="B51" s="308" t="s">
        <v>44</v>
      </c>
      <c r="C51" s="308"/>
      <c r="D51" s="308"/>
      <c r="E51" s="323" t="s">
        <v>133</v>
      </c>
      <c r="F51" s="324"/>
      <c r="G51" s="325"/>
      <c r="H51" s="113" t="s">
        <v>34</v>
      </c>
      <c r="I51" s="340">
        <f>+D48</f>
        <v>1</v>
      </c>
      <c r="J51" s="116" t="s">
        <v>176</v>
      </c>
      <c r="K51" s="116"/>
      <c r="L51" s="116"/>
      <c r="M51" s="116"/>
      <c r="N51" s="117"/>
    </row>
    <row r="52" spans="1:14" ht="30" customHeight="1">
      <c r="A52" s="163"/>
      <c r="B52" s="308"/>
      <c r="C52" s="308"/>
      <c r="D52" s="308"/>
      <c r="E52" s="341"/>
      <c r="F52" s="342"/>
      <c r="G52" s="343"/>
      <c r="H52" s="113" t="s">
        <v>35</v>
      </c>
      <c r="I52" s="340">
        <f>+D49</f>
        <v>4</v>
      </c>
      <c r="J52" s="118" t="s">
        <v>41</v>
      </c>
      <c r="K52" s="119"/>
      <c r="L52" s="119"/>
      <c r="M52" s="119"/>
      <c r="N52" s="120"/>
    </row>
    <row r="53" spans="1:14" ht="227.25" customHeight="1" thickBot="1">
      <c r="A53" s="348" t="s">
        <v>261</v>
      </c>
      <c r="B53" s="349"/>
      <c r="C53" s="349"/>
      <c r="D53" s="349"/>
      <c r="E53" s="349"/>
      <c r="F53" s="349"/>
      <c r="G53" s="349"/>
      <c r="H53" s="349"/>
      <c r="I53" s="350"/>
      <c r="J53" s="121"/>
      <c r="K53" s="122"/>
      <c r="L53" s="122"/>
      <c r="M53" s="122"/>
      <c r="N53" s="123"/>
    </row>
    <row r="54" spans="1:14" ht="20.25" customHeight="1" thickBot="1">
      <c r="A54" s="109"/>
      <c r="B54" s="347"/>
      <c r="C54" s="347"/>
      <c r="D54" s="347"/>
      <c r="E54" s="347"/>
      <c r="F54" s="347"/>
      <c r="G54" s="347"/>
      <c r="H54" s="347"/>
      <c r="I54" s="347"/>
      <c r="J54" s="44"/>
      <c r="K54" s="44"/>
      <c r="L54" s="44"/>
      <c r="M54" s="44"/>
      <c r="N54" s="44"/>
    </row>
    <row r="55" spans="1:14">
      <c r="A55" s="309"/>
      <c r="B55" s="310" t="s">
        <v>252</v>
      </c>
      <c r="C55" s="310"/>
      <c r="D55" s="310"/>
      <c r="E55" s="310"/>
      <c r="F55" s="310"/>
      <c r="G55" s="310"/>
      <c r="H55" s="310"/>
      <c r="I55" s="311" t="s">
        <v>253</v>
      </c>
      <c r="J55" s="311"/>
      <c r="K55" s="311"/>
      <c r="L55" s="311"/>
      <c r="M55" s="312"/>
      <c r="N55" s="313"/>
    </row>
    <row r="56" spans="1:14">
      <c r="A56" s="315"/>
      <c r="B56" s="316"/>
      <c r="C56" s="316"/>
      <c r="D56" s="316"/>
      <c r="E56" s="316"/>
      <c r="F56" s="316"/>
      <c r="G56" s="316"/>
      <c r="H56" s="316"/>
      <c r="I56" s="317" t="s">
        <v>254</v>
      </c>
      <c r="J56" s="317"/>
      <c r="K56" s="317"/>
      <c r="L56" s="317"/>
      <c r="M56" s="318"/>
      <c r="N56" s="319"/>
    </row>
    <row r="57" spans="1:14">
      <c r="A57" s="315"/>
      <c r="B57" s="316" t="s">
        <v>255</v>
      </c>
      <c r="C57" s="316"/>
      <c r="D57" s="316"/>
      <c r="E57" s="316"/>
      <c r="F57" s="316"/>
      <c r="G57" s="316"/>
      <c r="H57" s="316"/>
      <c r="I57" s="317" t="s">
        <v>4</v>
      </c>
      <c r="J57" s="317"/>
      <c r="K57" s="317"/>
      <c r="L57" s="317"/>
      <c r="M57" s="318"/>
      <c r="N57" s="319"/>
    </row>
    <row r="58" spans="1:14">
      <c r="A58" s="315"/>
      <c r="B58" s="316"/>
      <c r="C58" s="316"/>
      <c r="D58" s="316"/>
      <c r="E58" s="316"/>
      <c r="F58" s="316"/>
      <c r="G58" s="316"/>
      <c r="H58" s="316"/>
      <c r="I58" s="317" t="s">
        <v>256</v>
      </c>
      <c r="J58" s="317"/>
      <c r="K58" s="317"/>
      <c r="L58" s="317"/>
      <c r="M58" s="318"/>
      <c r="N58" s="319"/>
    </row>
    <row r="59" spans="1:14">
      <c r="A59" s="320"/>
      <c r="B59" s="321"/>
      <c r="C59" s="321"/>
      <c r="D59" s="321"/>
      <c r="E59" s="321"/>
      <c r="F59" s="321"/>
      <c r="G59" s="321"/>
      <c r="H59" s="321"/>
      <c r="I59" s="321"/>
      <c r="J59" s="321"/>
      <c r="K59" s="321"/>
      <c r="L59" s="321"/>
      <c r="M59" s="321"/>
      <c r="N59" s="322"/>
    </row>
    <row r="60" spans="1:14">
      <c r="A60" s="165" t="s">
        <v>257</v>
      </c>
      <c r="B60" s="166"/>
      <c r="C60" s="166"/>
      <c r="D60" s="166"/>
      <c r="E60" s="166"/>
      <c r="F60" s="166"/>
      <c r="G60" s="166"/>
      <c r="H60" s="166"/>
      <c r="I60" s="166"/>
      <c r="J60" s="166"/>
      <c r="K60" s="166"/>
      <c r="L60" s="166"/>
      <c r="M60" s="166"/>
      <c r="N60" s="167"/>
    </row>
    <row r="61" spans="1:14">
      <c r="A61" s="12" t="s">
        <v>177</v>
      </c>
      <c r="B61" s="149" t="s">
        <v>224</v>
      </c>
      <c r="C61" s="150"/>
      <c r="D61" s="150"/>
      <c r="E61" s="150"/>
      <c r="F61" s="150"/>
      <c r="G61" s="150"/>
      <c r="H61" s="150"/>
      <c r="I61" s="150"/>
      <c r="J61" s="150"/>
      <c r="K61" s="150"/>
      <c r="L61" s="150"/>
      <c r="M61" s="150"/>
      <c r="N61" s="151"/>
    </row>
    <row r="62" spans="1:14">
      <c r="A62" s="152" t="s">
        <v>7</v>
      </c>
      <c r="B62" s="153"/>
      <c r="C62" s="153"/>
      <c r="D62" s="153"/>
      <c r="E62" s="153"/>
      <c r="F62" s="153"/>
      <c r="G62" s="153"/>
      <c r="H62" s="153"/>
      <c r="I62" s="153"/>
      <c r="J62" s="153"/>
      <c r="K62" s="153"/>
      <c r="L62" s="153"/>
      <c r="M62" s="153"/>
      <c r="N62" s="154"/>
    </row>
    <row r="63" spans="1:14">
      <c r="A63" s="155" t="s">
        <v>8</v>
      </c>
      <c r="B63" s="156"/>
      <c r="C63" s="156"/>
      <c r="D63" s="156"/>
      <c r="E63" s="156"/>
      <c r="F63" s="156"/>
      <c r="G63" s="351" t="s">
        <v>262</v>
      </c>
      <c r="H63" s="324"/>
      <c r="I63" s="325"/>
      <c r="J63" s="157" t="s">
        <v>9</v>
      </c>
      <c r="K63" s="157"/>
      <c r="L63" s="157"/>
      <c r="M63" s="157"/>
      <c r="N63" s="158"/>
    </row>
    <row r="64" spans="1:14" ht="36.75" customHeight="1">
      <c r="A64" s="163" t="s">
        <v>10</v>
      </c>
      <c r="B64" s="164"/>
      <c r="C64" s="164"/>
      <c r="D64" s="164"/>
      <c r="E64" s="164"/>
      <c r="F64" s="164"/>
      <c r="G64" s="326"/>
      <c r="H64" s="327"/>
      <c r="I64" s="328"/>
      <c r="J64" s="107" t="s">
        <v>11</v>
      </c>
      <c r="K64" s="159" t="s">
        <v>12</v>
      </c>
      <c r="L64" s="159"/>
      <c r="M64" s="159"/>
      <c r="N64" s="23" t="s">
        <v>13</v>
      </c>
    </row>
    <row r="65" spans="1:14" ht="39.75" customHeight="1">
      <c r="A65" s="152" t="s">
        <v>14</v>
      </c>
      <c r="B65" s="153"/>
      <c r="C65" s="153"/>
      <c r="D65" s="153"/>
      <c r="E65" s="153"/>
      <c r="F65" s="192"/>
      <c r="G65" s="326"/>
      <c r="H65" s="327"/>
      <c r="I65" s="328"/>
      <c r="J65" s="20" t="s">
        <v>199</v>
      </c>
      <c r="K65" s="331" t="s">
        <v>198</v>
      </c>
      <c r="L65" s="331"/>
      <c r="M65" s="331"/>
      <c r="N65" s="352">
        <f>7500000+7500000</f>
        <v>15000000</v>
      </c>
    </row>
    <row r="66" spans="1:14">
      <c r="A66" s="155" t="s">
        <v>15</v>
      </c>
      <c r="B66" s="156"/>
      <c r="C66" s="156"/>
      <c r="D66" s="156"/>
      <c r="E66" s="156"/>
      <c r="F66" s="156"/>
      <c r="G66" s="326"/>
      <c r="H66" s="327"/>
      <c r="I66" s="328"/>
      <c r="J66" s="20"/>
      <c r="K66" s="331"/>
      <c r="L66" s="331"/>
      <c r="M66" s="331"/>
      <c r="N66" s="332"/>
    </row>
    <row r="67" spans="1:14">
      <c r="A67" s="155" t="s">
        <v>16</v>
      </c>
      <c r="B67" s="156"/>
      <c r="C67" s="156"/>
      <c r="D67" s="156"/>
      <c r="E67" s="156"/>
      <c r="F67" s="156"/>
      <c r="G67" s="326"/>
      <c r="H67" s="327"/>
      <c r="I67" s="328"/>
      <c r="J67" s="20"/>
      <c r="K67" s="331"/>
      <c r="L67" s="331"/>
      <c r="M67" s="331"/>
      <c r="N67" s="332"/>
    </row>
    <row r="68" spans="1:14" ht="27.75" customHeight="1">
      <c r="A68" s="168" t="s">
        <v>170</v>
      </c>
      <c r="B68" s="169"/>
      <c r="C68" s="169"/>
      <c r="D68" s="169"/>
      <c r="E68" s="169"/>
      <c r="F68" s="170"/>
      <c r="G68" s="326"/>
      <c r="H68" s="327"/>
      <c r="I68" s="328"/>
      <c r="J68" s="20"/>
      <c r="K68" s="331"/>
      <c r="L68" s="331"/>
      <c r="M68" s="331"/>
      <c r="N68" s="332"/>
    </row>
    <row r="69" spans="1:14" ht="16.5" thickBot="1">
      <c r="A69" s="130"/>
      <c r="B69" s="131"/>
      <c r="C69" s="131"/>
      <c r="D69" s="131"/>
      <c r="E69" s="131"/>
      <c r="F69" s="131"/>
      <c r="G69" s="131"/>
      <c r="H69" s="131"/>
      <c r="I69" s="131"/>
      <c r="J69" s="131"/>
      <c r="K69" s="131"/>
      <c r="L69" s="131"/>
      <c r="M69" s="131"/>
      <c r="N69" s="132"/>
    </row>
    <row r="70" spans="1:14">
      <c r="A70" s="133" t="s">
        <v>17</v>
      </c>
      <c r="B70" s="135" t="s">
        <v>18</v>
      </c>
      <c r="C70" s="137" t="s">
        <v>19</v>
      </c>
      <c r="D70" s="137" t="s">
        <v>20</v>
      </c>
      <c r="E70" s="333" t="s">
        <v>21</v>
      </c>
      <c r="F70" s="137" t="s">
        <v>22</v>
      </c>
      <c r="G70" s="137"/>
      <c r="H70" s="137"/>
      <c r="I70" s="137"/>
      <c r="J70" s="137" t="s">
        <v>23</v>
      </c>
      <c r="K70" s="137"/>
      <c r="L70" s="160" t="s">
        <v>24</v>
      </c>
      <c r="M70" s="160"/>
      <c r="N70" s="161"/>
    </row>
    <row r="71" spans="1:14">
      <c r="A71" s="134"/>
      <c r="B71" s="136"/>
      <c r="C71" s="136"/>
      <c r="D71" s="136"/>
      <c r="E71" s="334"/>
      <c r="F71" s="136"/>
      <c r="G71" s="136"/>
      <c r="H71" s="136"/>
      <c r="I71" s="136"/>
      <c r="J71" s="136"/>
      <c r="K71" s="136"/>
      <c r="L71" s="136" t="s">
        <v>25</v>
      </c>
      <c r="M71" s="136" t="s">
        <v>26</v>
      </c>
      <c r="N71" s="162" t="s">
        <v>27</v>
      </c>
    </row>
    <row r="72" spans="1:14" ht="33" customHeight="1">
      <c r="A72" s="134"/>
      <c r="B72" s="136"/>
      <c r="C72" s="136"/>
      <c r="D72" s="136"/>
      <c r="E72" s="334"/>
      <c r="F72" s="27" t="s">
        <v>28</v>
      </c>
      <c r="G72" s="27" t="s">
        <v>29</v>
      </c>
      <c r="H72" s="27" t="s">
        <v>30</v>
      </c>
      <c r="I72" s="335" t="s">
        <v>31</v>
      </c>
      <c r="J72" s="27" t="s">
        <v>32</v>
      </c>
      <c r="K72" s="106" t="s">
        <v>33</v>
      </c>
      <c r="L72" s="136"/>
      <c r="M72" s="136"/>
      <c r="N72" s="162"/>
    </row>
    <row r="73" spans="1:14" ht="43.5" customHeight="1">
      <c r="A73" s="336" t="s">
        <v>208</v>
      </c>
      <c r="B73" s="33" t="s">
        <v>34</v>
      </c>
      <c r="C73" s="337" t="s">
        <v>45</v>
      </c>
      <c r="D73" s="20">
        <v>1</v>
      </c>
      <c r="E73" s="15">
        <v>15000000</v>
      </c>
      <c r="F73" s="15">
        <f>+E73</f>
        <v>15000000</v>
      </c>
      <c r="G73" s="15"/>
      <c r="H73" s="15"/>
      <c r="I73" s="15"/>
      <c r="J73" s="16">
        <v>44927</v>
      </c>
      <c r="K73" s="17">
        <v>45290</v>
      </c>
      <c r="L73" s="184">
        <f>+D74/D73</f>
        <v>1</v>
      </c>
      <c r="M73" s="180">
        <f>+E74/E73</f>
        <v>1</v>
      </c>
      <c r="N73" s="387">
        <f>+L73*L73/M73</f>
        <v>1</v>
      </c>
    </row>
    <row r="74" spans="1:14" ht="43.5" customHeight="1">
      <c r="A74" s="338"/>
      <c r="B74" s="33" t="s">
        <v>35</v>
      </c>
      <c r="C74" s="337"/>
      <c r="D74" s="20">
        <v>1</v>
      </c>
      <c r="E74" s="15">
        <f>+N65</f>
        <v>15000000</v>
      </c>
      <c r="F74" s="15">
        <f>+E74</f>
        <v>15000000</v>
      </c>
      <c r="G74" s="15"/>
      <c r="H74" s="15"/>
      <c r="I74" s="15"/>
      <c r="J74" s="16">
        <v>44927</v>
      </c>
      <c r="K74" s="17">
        <v>45290</v>
      </c>
      <c r="L74" s="184"/>
      <c r="M74" s="181"/>
      <c r="N74" s="388"/>
    </row>
    <row r="75" spans="1:14">
      <c r="A75" s="182" t="s">
        <v>36</v>
      </c>
      <c r="B75" s="112" t="s">
        <v>34</v>
      </c>
      <c r="C75" s="337"/>
      <c r="D75" s="95">
        <v>1</v>
      </c>
      <c r="E75" s="51">
        <f>+E73</f>
        <v>15000000</v>
      </c>
      <c r="F75" s="51">
        <f>+E75</f>
        <v>15000000</v>
      </c>
      <c r="G75" s="15"/>
      <c r="H75" s="15"/>
      <c r="I75" s="15"/>
      <c r="J75" s="16">
        <v>44927</v>
      </c>
      <c r="K75" s="17">
        <v>45290</v>
      </c>
      <c r="L75" s="208"/>
      <c r="M75" s="184"/>
      <c r="N75" s="190"/>
    </row>
    <row r="76" spans="1:14" ht="16.5" thickBot="1">
      <c r="A76" s="183"/>
      <c r="B76" s="114" t="s">
        <v>35</v>
      </c>
      <c r="C76" s="339"/>
      <c r="D76" s="86">
        <v>1</v>
      </c>
      <c r="E76" s="67">
        <f>+E74</f>
        <v>15000000</v>
      </c>
      <c r="F76" s="67">
        <f>+E76</f>
        <v>15000000</v>
      </c>
      <c r="G76" s="89"/>
      <c r="H76" s="89"/>
      <c r="I76" s="89"/>
      <c r="J76" s="68">
        <v>44927</v>
      </c>
      <c r="K76" s="69">
        <v>45290</v>
      </c>
      <c r="L76" s="185"/>
      <c r="M76" s="185"/>
      <c r="N76" s="191"/>
    </row>
    <row r="77" spans="1:14">
      <c r="A77" s="71" t="s">
        <v>37</v>
      </c>
      <c r="B77" s="186" t="s">
        <v>38</v>
      </c>
      <c r="C77" s="186"/>
      <c r="D77" s="186"/>
      <c r="E77" s="187" t="s">
        <v>39</v>
      </c>
      <c r="F77" s="187"/>
      <c r="G77" s="187"/>
      <c r="H77" s="187"/>
      <c r="I77" s="72"/>
      <c r="J77" s="188" t="s">
        <v>40</v>
      </c>
      <c r="K77" s="188"/>
      <c r="L77" s="188"/>
      <c r="M77" s="188"/>
      <c r="N77" s="189"/>
    </row>
    <row r="78" spans="1:14" ht="27.75" customHeight="1">
      <c r="A78" s="275" t="s">
        <v>259</v>
      </c>
      <c r="B78" s="308" t="s">
        <v>46</v>
      </c>
      <c r="C78" s="308"/>
      <c r="D78" s="308"/>
      <c r="E78" s="323" t="s">
        <v>47</v>
      </c>
      <c r="F78" s="324"/>
      <c r="G78" s="325"/>
      <c r="H78" s="113" t="s">
        <v>34</v>
      </c>
      <c r="I78" s="340">
        <f>+D75</f>
        <v>1</v>
      </c>
      <c r="J78" s="116" t="s">
        <v>176</v>
      </c>
      <c r="K78" s="116"/>
      <c r="L78" s="116"/>
      <c r="M78" s="116"/>
      <c r="N78" s="117"/>
    </row>
    <row r="79" spans="1:14" ht="27.75" customHeight="1">
      <c r="A79" s="163"/>
      <c r="B79" s="308"/>
      <c r="C79" s="308"/>
      <c r="D79" s="308"/>
      <c r="E79" s="341"/>
      <c r="F79" s="342"/>
      <c r="G79" s="343"/>
      <c r="H79" s="113" t="s">
        <v>35</v>
      </c>
      <c r="I79" s="340">
        <v>1</v>
      </c>
      <c r="J79" s="118" t="s">
        <v>41</v>
      </c>
      <c r="K79" s="119"/>
      <c r="L79" s="119"/>
      <c r="M79" s="119"/>
      <c r="N79" s="120"/>
    </row>
    <row r="80" spans="1:14" ht="87.75" customHeight="1" thickBot="1">
      <c r="A80" s="344" t="s">
        <v>263</v>
      </c>
      <c r="B80" s="345"/>
      <c r="C80" s="345"/>
      <c r="D80" s="345"/>
      <c r="E80" s="345"/>
      <c r="F80" s="345"/>
      <c r="G80" s="345"/>
      <c r="H80" s="345"/>
      <c r="I80" s="346"/>
      <c r="J80" s="121"/>
      <c r="K80" s="122"/>
      <c r="L80" s="122"/>
      <c r="M80" s="122"/>
      <c r="N80" s="123"/>
    </row>
    <row r="81" spans="1:14" ht="37.5" customHeight="1" thickBot="1">
      <c r="A81" s="108"/>
      <c r="B81" s="347"/>
      <c r="C81" s="347"/>
      <c r="D81" s="347"/>
      <c r="E81" s="347"/>
      <c r="F81" s="347"/>
      <c r="G81" s="347"/>
      <c r="H81" s="347"/>
      <c r="I81" s="353"/>
      <c r="J81" s="73"/>
      <c r="K81" s="110"/>
      <c r="L81" s="110"/>
      <c r="M81" s="110"/>
      <c r="N81" s="111"/>
    </row>
    <row r="82" spans="1:14">
      <c r="A82" s="309"/>
      <c r="B82" s="310" t="s">
        <v>252</v>
      </c>
      <c r="C82" s="310"/>
      <c r="D82" s="310"/>
      <c r="E82" s="310"/>
      <c r="F82" s="310"/>
      <c r="G82" s="310"/>
      <c r="H82" s="310"/>
      <c r="I82" s="311" t="s">
        <v>253</v>
      </c>
      <c r="J82" s="311"/>
      <c r="K82" s="311"/>
      <c r="L82" s="311"/>
      <c r="M82" s="312"/>
      <c r="N82" s="313"/>
    </row>
    <row r="83" spans="1:14">
      <c r="A83" s="315"/>
      <c r="B83" s="316"/>
      <c r="C83" s="316"/>
      <c r="D83" s="316"/>
      <c r="E83" s="316"/>
      <c r="F83" s="316"/>
      <c r="G83" s="316"/>
      <c r="H83" s="316"/>
      <c r="I83" s="317" t="s">
        <v>254</v>
      </c>
      <c r="J83" s="317"/>
      <c r="K83" s="317"/>
      <c r="L83" s="317"/>
      <c r="M83" s="318"/>
      <c r="N83" s="319"/>
    </row>
    <row r="84" spans="1:14">
      <c r="A84" s="315"/>
      <c r="B84" s="316" t="s">
        <v>255</v>
      </c>
      <c r="C84" s="316"/>
      <c r="D84" s="316"/>
      <c r="E84" s="316"/>
      <c r="F84" s="316"/>
      <c r="G84" s="316"/>
      <c r="H84" s="316"/>
      <c r="I84" s="317" t="s">
        <v>4</v>
      </c>
      <c r="J84" s="317"/>
      <c r="K84" s="317"/>
      <c r="L84" s="317"/>
      <c r="M84" s="318"/>
      <c r="N84" s="319"/>
    </row>
    <row r="85" spans="1:14">
      <c r="A85" s="315"/>
      <c r="B85" s="316"/>
      <c r="C85" s="316"/>
      <c r="D85" s="316"/>
      <c r="E85" s="316"/>
      <c r="F85" s="316"/>
      <c r="G85" s="316"/>
      <c r="H85" s="316"/>
      <c r="I85" s="317" t="s">
        <v>256</v>
      </c>
      <c r="J85" s="317"/>
      <c r="K85" s="317"/>
      <c r="L85" s="317"/>
      <c r="M85" s="318"/>
      <c r="N85" s="319"/>
    </row>
    <row r="86" spans="1:14">
      <c r="A86" s="320"/>
      <c r="B86" s="321"/>
      <c r="C86" s="321"/>
      <c r="D86" s="321"/>
      <c r="E86" s="321"/>
      <c r="F86" s="321"/>
      <c r="G86" s="321"/>
      <c r="H86" s="321"/>
      <c r="I86" s="321"/>
      <c r="J86" s="321"/>
      <c r="K86" s="321"/>
      <c r="L86" s="321"/>
      <c r="M86" s="321"/>
      <c r="N86" s="322"/>
    </row>
    <row r="87" spans="1:14">
      <c r="A87" s="165" t="s">
        <v>257</v>
      </c>
      <c r="B87" s="166"/>
      <c r="C87" s="166"/>
      <c r="D87" s="166"/>
      <c r="E87" s="166"/>
      <c r="F87" s="166"/>
      <c r="G87" s="166"/>
      <c r="H87" s="166"/>
      <c r="I87" s="166"/>
      <c r="J87" s="166"/>
      <c r="K87" s="166"/>
      <c r="L87" s="166"/>
      <c r="M87" s="166"/>
      <c r="N87" s="167"/>
    </row>
    <row r="88" spans="1:14">
      <c r="A88" s="12" t="s">
        <v>175</v>
      </c>
      <c r="B88" s="149" t="s">
        <v>224</v>
      </c>
      <c r="C88" s="150"/>
      <c r="D88" s="150"/>
      <c r="E88" s="150"/>
      <c r="F88" s="150"/>
      <c r="G88" s="150"/>
      <c r="H88" s="150"/>
      <c r="I88" s="150"/>
      <c r="J88" s="150"/>
      <c r="K88" s="150"/>
      <c r="L88" s="150"/>
      <c r="M88" s="150"/>
      <c r="N88" s="151"/>
    </row>
    <row r="89" spans="1:14">
      <c r="A89" s="152" t="s">
        <v>7</v>
      </c>
      <c r="B89" s="153"/>
      <c r="C89" s="153"/>
      <c r="D89" s="153"/>
      <c r="E89" s="153"/>
      <c r="F89" s="153"/>
      <c r="G89" s="153"/>
      <c r="H89" s="153"/>
      <c r="I89" s="153"/>
      <c r="J89" s="153"/>
      <c r="K89" s="153"/>
      <c r="L89" s="153"/>
      <c r="M89" s="153"/>
      <c r="N89" s="154"/>
    </row>
    <row r="90" spans="1:14">
      <c r="A90" s="155" t="s">
        <v>8</v>
      </c>
      <c r="B90" s="156"/>
      <c r="C90" s="156"/>
      <c r="D90" s="156"/>
      <c r="E90" s="156"/>
      <c r="F90" s="156"/>
      <c r="G90" s="351" t="s">
        <v>262</v>
      </c>
      <c r="H90" s="324"/>
      <c r="I90" s="325"/>
      <c r="J90" s="157" t="s">
        <v>9</v>
      </c>
      <c r="K90" s="157"/>
      <c r="L90" s="157"/>
      <c r="M90" s="157"/>
      <c r="N90" s="158"/>
    </row>
    <row r="91" spans="1:14" ht="40.5" customHeight="1">
      <c r="A91" s="163" t="s">
        <v>10</v>
      </c>
      <c r="B91" s="164"/>
      <c r="C91" s="164"/>
      <c r="D91" s="164"/>
      <c r="E91" s="164"/>
      <c r="F91" s="164"/>
      <c r="G91" s="326"/>
      <c r="H91" s="327"/>
      <c r="I91" s="328"/>
      <c r="J91" s="107" t="s">
        <v>11</v>
      </c>
      <c r="K91" s="159" t="s">
        <v>12</v>
      </c>
      <c r="L91" s="159"/>
      <c r="M91" s="159"/>
      <c r="N91" s="23" t="s">
        <v>13</v>
      </c>
    </row>
    <row r="92" spans="1:14" ht="31.5" customHeight="1">
      <c r="A92" s="152" t="s">
        <v>14</v>
      </c>
      <c r="B92" s="153"/>
      <c r="C92" s="153"/>
      <c r="D92" s="153"/>
      <c r="E92" s="153"/>
      <c r="F92" s="192"/>
      <c r="G92" s="326"/>
      <c r="H92" s="327"/>
      <c r="I92" s="328"/>
      <c r="J92" s="200">
        <v>104</v>
      </c>
      <c r="K92" s="354" t="s">
        <v>189</v>
      </c>
      <c r="L92" s="355"/>
      <c r="M92" s="356"/>
      <c r="N92" s="357">
        <f>18739000+8031000</f>
        <v>26770000</v>
      </c>
    </row>
    <row r="93" spans="1:14" ht="21.75" customHeight="1">
      <c r="A93" s="155" t="s">
        <v>15</v>
      </c>
      <c r="B93" s="156"/>
      <c r="C93" s="156"/>
      <c r="D93" s="156"/>
      <c r="E93" s="156"/>
      <c r="F93" s="156"/>
      <c r="G93" s="326"/>
      <c r="H93" s="327"/>
      <c r="I93" s="328"/>
      <c r="J93" s="201"/>
      <c r="K93" s="358"/>
      <c r="L93" s="359"/>
      <c r="M93" s="360"/>
      <c r="N93" s="361"/>
    </row>
    <row r="94" spans="1:14" ht="15.75" customHeight="1">
      <c r="A94" s="155" t="s">
        <v>16</v>
      </c>
      <c r="B94" s="156"/>
      <c r="C94" s="156"/>
      <c r="D94" s="156"/>
      <c r="E94" s="156"/>
      <c r="F94" s="156"/>
      <c r="G94" s="326"/>
      <c r="H94" s="327"/>
      <c r="I94" s="328"/>
      <c r="J94" s="200">
        <v>213</v>
      </c>
      <c r="K94" s="354" t="s">
        <v>190</v>
      </c>
      <c r="L94" s="355"/>
      <c r="M94" s="356"/>
      <c r="N94" s="357">
        <f>12271000+4148767</f>
        <v>16419767</v>
      </c>
    </row>
    <row r="95" spans="1:14">
      <c r="A95" s="168" t="s">
        <v>170</v>
      </c>
      <c r="B95" s="169"/>
      <c r="C95" s="169"/>
      <c r="D95" s="169"/>
      <c r="E95" s="169"/>
      <c r="F95" s="170"/>
      <c r="G95" s="326"/>
      <c r="H95" s="327"/>
      <c r="I95" s="328"/>
      <c r="J95" s="201"/>
      <c r="K95" s="358"/>
      <c r="L95" s="359"/>
      <c r="M95" s="360"/>
      <c r="N95" s="361"/>
    </row>
    <row r="96" spans="1:14" ht="51" customHeight="1">
      <c r="A96" s="202"/>
      <c r="B96" s="203"/>
      <c r="C96" s="203"/>
      <c r="D96" s="203"/>
      <c r="E96" s="203"/>
      <c r="F96" s="204"/>
      <c r="G96" s="326"/>
      <c r="H96" s="327"/>
      <c r="I96" s="328"/>
      <c r="J96" s="20" t="s">
        <v>240</v>
      </c>
      <c r="K96" s="329" t="s">
        <v>215</v>
      </c>
      <c r="L96" s="329"/>
      <c r="M96" s="329"/>
      <c r="N96" s="330">
        <f>8666666+14400000</f>
        <v>23066666</v>
      </c>
    </row>
    <row r="97" spans="1:14" ht="16.5" thickBot="1">
      <c r="A97" s="130"/>
      <c r="B97" s="131"/>
      <c r="C97" s="131"/>
      <c r="D97" s="131"/>
      <c r="E97" s="131"/>
      <c r="F97" s="131"/>
      <c r="G97" s="131"/>
      <c r="H97" s="131"/>
      <c r="I97" s="131"/>
      <c r="J97" s="131"/>
      <c r="K97" s="131"/>
      <c r="L97" s="131"/>
      <c r="M97" s="131"/>
      <c r="N97" s="132"/>
    </row>
    <row r="98" spans="1:14">
      <c r="A98" s="133" t="s">
        <v>17</v>
      </c>
      <c r="B98" s="135" t="s">
        <v>18</v>
      </c>
      <c r="C98" s="137" t="s">
        <v>19</v>
      </c>
      <c r="D98" s="137" t="s">
        <v>20</v>
      </c>
      <c r="E98" s="333" t="s">
        <v>21</v>
      </c>
      <c r="F98" s="137" t="s">
        <v>22</v>
      </c>
      <c r="G98" s="137"/>
      <c r="H98" s="137"/>
      <c r="I98" s="137"/>
      <c r="J98" s="137" t="s">
        <v>23</v>
      </c>
      <c r="K98" s="137"/>
      <c r="L98" s="160" t="s">
        <v>24</v>
      </c>
      <c r="M98" s="160"/>
      <c r="N98" s="161"/>
    </row>
    <row r="99" spans="1:14" ht="27.75" customHeight="1">
      <c r="A99" s="134"/>
      <c r="B99" s="136"/>
      <c r="C99" s="136"/>
      <c r="D99" s="136"/>
      <c r="E99" s="334"/>
      <c r="F99" s="136"/>
      <c r="G99" s="136"/>
      <c r="H99" s="136"/>
      <c r="I99" s="136"/>
      <c r="J99" s="136"/>
      <c r="K99" s="136"/>
      <c r="L99" s="136" t="s">
        <v>25</v>
      </c>
      <c r="M99" s="136" t="s">
        <v>26</v>
      </c>
      <c r="N99" s="162" t="s">
        <v>27</v>
      </c>
    </row>
    <row r="100" spans="1:14" ht="31.5">
      <c r="A100" s="134"/>
      <c r="B100" s="136"/>
      <c r="C100" s="136"/>
      <c r="D100" s="136"/>
      <c r="E100" s="334"/>
      <c r="F100" s="27" t="s">
        <v>28</v>
      </c>
      <c r="G100" s="27" t="s">
        <v>29</v>
      </c>
      <c r="H100" s="27" t="s">
        <v>30</v>
      </c>
      <c r="I100" s="335" t="s">
        <v>31</v>
      </c>
      <c r="J100" s="27" t="s">
        <v>32</v>
      </c>
      <c r="K100" s="106" t="s">
        <v>33</v>
      </c>
      <c r="L100" s="136"/>
      <c r="M100" s="136"/>
      <c r="N100" s="162"/>
    </row>
    <row r="101" spans="1:14" ht="33" customHeight="1">
      <c r="A101" s="336" t="s">
        <v>188</v>
      </c>
      <c r="B101" s="33" t="s">
        <v>34</v>
      </c>
      <c r="C101" s="337" t="s">
        <v>48</v>
      </c>
      <c r="D101" s="115">
        <v>100</v>
      </c>
      <c r="E101" s="97">
        <v>66256433</v>
      </c>
      <c r="F101" s="32">
        <f>+E101</f>
        <v>66256433</v>
      </c>
      <c r="G101" s="33"/>
      <c r="H101" s="33"/>
      <c r="I101" s="33"/>
      <c r="J101" s="16">
        <v>44927</v>
      </c>
      <c r="K101" s="17">
        <v>45290</v>
      </c>
      <c r="L101" s="180">
        <f>+D102/D101</f>
        <v>1.52</v>
      </c>
      <c r="M101" s="180">
        <f>+E102/E101</f>
        <v>1</v>
      </c>
      <c r="N101" s="387">
        <f>+L101*L101/M101</f>
        <v>2.3104</v>
      </c>
    </row>
    <row r="102" spans="1:14" ht="33" customHeight="1">
      <c r="A102" s="338"/>
      <c r="B102" s="33" t="s">
        <v>35</v>
      </c>
      <c r="C102" s="337"/>
      <c r="D102" s="115">
        <v>152</v>
      </c>
      <c r="E102" s="32">
        <f>+N92+N94+N96</f>
        <v>66256433</v>
      </c>
      <c r="F102" s="32">
        <f>+E102</f>
        <v>66256433</v>
      </c>
      <c r="G102" s="33"/>
      <c r="H102" s="33"/>
      <c r="I102" s="33"/>
      <c r="J102" s="16">
        <v>44927</v>
      </c>
      <c r="K102" s="17">
        <v>45290</v>
      </c>
      <c r="L102" s="181"/>
      <c r="M102" s="181"/>
      <c r="N102" s="388"/>
    </row>
    <row r="103" spans="1:14">
      <c r="A103" s="182" t="s">
        <v>36</v>
      </c>
      <c r="B103" s="112" t="s">
        <v>34</v>
      </c>
      <c r="C103" s="337"/>
      <c r="D103" s="64">
        <v>100</v>
      </c>
      <c r="E103" s="98">
        <f>+E101</f>
        <v>66256433</v>
      </c>
      <c r="F103" s="98">
        <f>+E103</f>
        <v>66256433</v>
      </c>
      <c r="G103" s="33"/>
      <c r="H103" s="33"/>
      <c r="I103" s="33"/>
      <c r="J103" s="16">
        <v>44927</v>
      </c>
      <c r="K103" s="17">
        <v>45290</v>
      </c>
      <c r="L103" s="184"/>
      <c r="M103" s="184"/>
      <c r="N103" s="190"/>
    </row>
    <row r="104" spans="1:14" ht="16.5" thickBot="1">
      <c r="A104" s="183"/>
      <c r="B104" s="114" t="s">
        <v>35</v>
      </c>
      <c r="C104" s="339"/>
      <c r="D104" s="66">
        <f>+D102</f>
        <v>152</v>
      </c>
      <c r="E104" s="96">
        <f>+E102</f>
        <v>66256433</v>
      </c>
      <c r="F104" s="96">
        <f>+E104</f>
        <v>66256433</v>
      </c>
      <c r="G104" s="35"/>
      <c r="H104" s="35"/>
      <c r="I104" s="35"/>
      <c r="J104" s="68">
        <v>44927</v>
      </c>
      <c r="K104" s="69">
        <v>45290</v>
      </c>
      <c r="L104" s="185"/>
      <c r="M104" s="185"/>
      <c r="N104" s="191"/>
    </row>
    <row r="105" spans="1:14">
      <c r="A105" s="71" t="s">
        <v>37</v>
      </c>
      <c r="B105" s="186" t="s">
        <v>38</v>
      </c>
      <c r="C105" s="186"/>
      <c r="D105" s="186"/>
      <c r="E105" s="187" t="s">
        <v>39</v>
      </c>
      <c r="F105" s="187"/>
      <c r="G105" s="187"/>
      <c r="H105" s="187"/>
      <c r="I105" s="72"/>
      <c r="J105" s="188" t="s">
        <v>40</v>
      </c>
      <c r="K105" s="188"/>
      <c r="L105" s="188"/>
      <c r="M105" s="188"/>
      <c r="N105" s="189"/>
    </row>
    <row r="106" spans="1:14" ht="26.25" customHeight="1">
      <c r="A106" s="275" t="s">
        <v>259</v>
      </c>
      <c r="B106" s="308" t="s">
        <v>49</v>
      </c>
      <c r="C106" s="308"/>
      <c r="D106" s="308"/>
      <c r="E106" s="323" t="s">
        <v>50</v>
      </c>
      <c r="F106" s="324"/>
      <c r="G106" s="325"/>
      <c r="H106" s="113" t="s">
        <v>34</v>
      </c>
      <c r="I106" s="340">
        <f>+D103</f>
        <v>100</v>
      </c>
      <c r="J106" s="116" t="s">
        <v>176</v>
      </c>
      <c r="K106" s="116"/>
      <c r="L106" s="116"/>
      <c r="M106" s="116"/>
      <c r="N106" s="117"/>
    </row>
    <row r="107" spans="1:14" ht="26.25" customHeight="1">
      <c r="A107" s="163"/>
      <c r="B107" s="308"/>
      <c r="C107" s="308"/>
      <c r="D107" s="308"/>
      <c r="E107" s="341"/>
      <c r="F107" s="342"/>
      <c r="G107" s="343"/>
      <c r="H107" s="113" t="s">
        <v>35</v>
      </c>
      <c r="I107" s="340">
        <f>+D104</f>
        <v>152</v>
      </c>
      <c r="J107" s="118" t="s">
        <v>41</v>
      </c>
      <c r="K107" s="119"/>
      <c r="L107" s="119"/>
      <c r="M107" s="119"/>
      <c r="N107" s="120"/>
    </row>
    <row r="108" spans="1:14" ht="134.25" customHeight="1" thickBot="1">
      <c r="A108" s="362" t="s">
        <v>264</v>
      </c>
      <c r="B108" s="363"/>
      <c r="C108" s="363"/>
      <c r="D108" s="363"/>
      <c r="E108" s="363"/>
      <c r="F108" s="363"/>
      <c r="G108" s="363"/>
      <c r="H108" s="363"/>
      <c r="I108" s="364"/>
      <c r="J108" s="121"/>
      <c r="K108" s="122"/>
      <c r="L108" s="122"/>
      <c r="M108" s="122"/>
      <c r="N108" s="123"/>
    </row>
    <row r="109" spans="1:14" ht="51.75" customHeight="1">
      <c r="A109" s="109"/>
      <c r="B109" s="347"/>
      <c r="C109" s="347"/>
      <c r="D109" s="347"/>
      <c r="E109" s="347"/>
      <c r="F109" s="347"/>
      <c r="G109" s="347"/>
      <c r="H109" s="347"/>
      <c r="I109" s="347"/>
      <c r="J109" s="110"/>
      <c r="K109" s="110"/>
      <c r="L109" s="110"/>
      <c r="M109" s="110"/>
      <c r="N109" s="110"/>
    </row>
    <row r="110" spans="1:14" ht="20.25" hidden="1" customHeight="1">
      <c r="A110" s="309"/>
      <c r="B110" s="310" t="s">
        <v>252</v>
      </c>
      <c r="C110" s="310"/>
      <c r="D110" s="310"/>
      <c r="E110" s="310"/>
      <c r="F110" s="310"/>
      <c r="G110" s="310"/>
      <c r="H110" s="310"/>
      <c r="I110" s="365" t="s">
        <v>253</v>
      </c>
      <c r="J110" s="365"/>
      <c r="K110" s="365"/>
      <c r="L110" s="365"/>
      <c r="M110" s="312"/>
      <c r="N110" s="313"/>
    </row>
    <row r="111" spans="1:14" hidden="1">
      <c r="A111" s="315"/>
      <c r="B111" s="316"/>
      <c r="C111" s="316"/>
      <c r="D111" s="316"/>
      <c r="E111" s="316"/>
      <c r="F111" s="316"/>
      <c r="G111" s="316"/>
      <c r="H111" s="316"/>
      <c r="I111" s="317" t="s">
        <v>254</v>
      </c>
      <c r="J111" s="317"/>
      <c r="K111" s="317"/>
      <c r="L111" s="317"/>
      <c r="M111" s="318"/>
      <c r="N111" s="319"/>
    </row>
    <row r="112" spans="1:14" hidden="1">
      <c r="A112" s="315"/>
      <c r="B112" s="316" t="s">
        <v>255</v>
      </c>
      <c r="C112" s="316"/>
      <c r="D112" s="316"/>
      <c r="E112" s="316"/>
      <c r="F112" s="316"/>
      <c r="G112" s="316"/>
      <c r="H112" s="316"/>
      <c r="I112" s="317" t="s">
        <v>4</v>
      </c>
      <c r="J112" s="317"/>
      <c r="K112" s="317"/>
      <c r="L112" s="317"/>
      <c r="M112" s="318"/>
      <c r="N112" s="319"/>
    </row>
    <row r="113" spans="1:14" hidden="1">
      <c r="A113" s="315"/>
      <c r="B113" s="316"/>
      <c r="C113" s="316"/>
      <c r="D113" s="316"/>
      <c r="E113" s="316"/>
      <c r="F113" s="316"/>
      <c r="G113" s="316"/>
      <c r="H113" s="316"/>
      <c r="I113" s="317" t="s">
        <v>256</v>
      </c>
      <c r="J113" s="317"/>
      <c r="K113" s="317"/>
      <c r="L113" s="317"/>
      <c r="M113" s="318"/>
      <c r="N113" s="319"/>
    </row>
    <row r="114" spans="1:14" hidden="1">
      <c r="A114" s="320"/>
      <c r="B114" s="321"/>
      <c r="C114" s="321"/>
      <c r="D114" s="321"/>
      <c r="E114" s="321"/>
      <c r="F114" s="321"/>
      <c r="G114" s="321"/>
      <c r="H114" s="321"/>
      <c r="I114" s="321"/>
      <c r="J114" s="321"/>
      <c r="K114" s="321"/>
      <c r="L114" s="321"/>
      <c r="M114" s="321"/>
      <c r="N114" s="322"/>
    </row>
    <row r="115" spans="1:14" hidden="1">
      <c r="A115" s="165" t="s">
        <v>257</v>
      </c>
      <c r="B115" s="166"/>
      <c r="C115" s="166"/>
      <c r="D115" s="166"/>
      <c r="E115" s="166"/>
      <c r="F115" s="166"/>
      <c r="G115" s="166"/>
      <c r="H115" s="166"/>
      <c r="I115" s="166"/>
      <c r="J115" s="166"/>
      <c r="K115" s="166"/>
      <c r="L115" s="166"/>
      <c r="M115" s="166"/>
      <c r="N115" s="167"/>
    </row>
    <row r="116" spans="1:14" hidden="1">
      <c r="A116" s="12" t="s">
        <v>175</v>
      </c>
      <c r="B116" s="149" t="s">
        <v>224</v>
      </c>
      <c r="C116" s="150"/>
      <c r="D116" s="150"/>
      <c r="E116" s="150"/>
      <c r="F116" s="150"/>
      <c r="G116" s="150"/>
      <c r="H116" s="150"/>
      <c r="I116" s="150"/>
      <c r="J116" s="150"/>
      <c r="K116" s="150"/>
      <c r="L116" s="150"/>
      <c r="M116" s="150"/>
      <c r="N116" s="151"/>
    </row>
    <row r="117" spans="1:14" hidden="1">
      <c r="A117" s="152" t="s">
        <v>7</v>
      </c>
      <c r="B117" s="153"/>
      <c r="C117" s="153"/>
      <c r="D117" s="153"/>
      <c r="E117" s="153"/>
      <c r="F117" s="153"/>
      <c r="G117" s="153"/>
      <c r="H117" s="153"/>
      <c r="I117" s="153"/>
      <c r="J117" s="153"/>
      <c r="K117" s="153"/>
      <c r="L117" s="153"/>
      <c r="M117" s="153"/>
      <c r="N117" s="154"/>
    </row>
    <row r="118" spans="1:14" ht="15.75" hidden="1" customHeight="1">
      <c r="A118" s="156" t="s">
        <v>8</v>
      </c>
      <c r="B118" s="156"/>
      <c r="C118" s="156"/>
      <c r="D118" s="156"/>
      <c r="E118" s="156"/>
      <c r="F118" s="211"/>
      <c r="G118" s="308" t="s">
        <v>258</v>
      </c>
      <c r="H118" s="308"/>
      <c r="I118" s="308"/>
      <c r="J118" s="157" t="s">
        <v>9</v>
      </c>
      <c r="K118" s="157"/>
      <c r="L118" s="157"/>
      <c r="M118" s="157"/>
      <c r="N118" s="157"/>
    </row>
    <row r="119" spans="1:14" ht="41.25" hidden="1" customHeight="1">
      <c r="A119" s="164" t="s">
        <v>10</v>
      </c>
      <c r="B119" s="164"/>
      <c r="C119" s="164"/>
      <c r="D119" s="164"/>
      <c r="E119" s="164"/>
      <c r="F119" s="212"/>
      <c r="G119" s="308"/>
      <c r="H119" s="308"/>
      <c r="I119" s="308"/>
      <c r="J119" s="107" t="s">
        <v>11</v>
      </c>
      <c r="K119" s="159" t="s">
        <v>12</v>
      </c>
      <c r="L119" s="159"/>
      <c r="M119" s="159"/>
      <c r="N119" s="107" t="s">
        <v>13</v>
      </c>
    </row>
    <row r="120" spans="1:14" ht="39" hidden="1" customHeight="1">
      <c r="A120" s="164" t="s">
        <v>14</v>
      </c>
      <c r="B120" s="164"/>
      <c r="C120" s="164"/>
      <c r="D120" s="164"/>
      <c r="E120" s="164"/>
      <c r="F120" s="212"/>
      <c r="G120" s="308"/>
      <c r="H120" s="308"/>
      <c r="I120" s="308"/>
      <c r="J120" s="20"/>
      <c r="K120" s="329"/>
      <c r="L120" s="329"/>
      <c r="M120" s="329"/>
      <c r="N120" s="366"/>
    </row>
    <row r="121" spans="1:14" hidden="1">
      <c r="A121" s="156" t="s">
        <v>15</v>
      </c>
      <c r="B121" s="156"/>
      <c r="C121" s="156"/>
      <c r="D121" s="156"/>
      <c r="E121" s="156"/>
      <c r="F121" s="211"/>
      <c r="G121" s="308"/>
      <c r="H121" s="308"/>
      <c r="I121" s="308"/>
      <c r="J121" s="20"/>
      <c r="K121" s="329"/>
      <c r="L121" s="329"/>
      <c r="M121" s="329"/>
      <c r="N121" s="366"/>
    </row>
    <row r="122" spans="1:14" hidden="1">
      <c r="A122" s="156" t="s">
        <v>16</v>
      </c>
      <c r="B122" s="156"/>
      <c r="C122" s="156"/>
      <c r="D122" s="156"/>
      <c r="E122" s="156"/>
      <c r="F122" s="211"/>
      <c r="G122" s="308"/>
      <c r="H122" s="308"/>
      <c r="I122" s="308"/>
      <c r="J122" s="20"/>
      <c r="K122" s="367"/>
      <c r="L122" s="367"/>
      <c r="M122" s="367"/>
      <c r="N122" s="366"/>
    </row>
    <row r="123" spans="1:14" hidden="1">
      <c r="A123" s="214" t="s">
        <v>171</v>
      </c>
      <c r="B123" s="169"/>
      <c r="C123" s="169"/>
      <c r="D123" s="169"/>
      <c r="E123" s="169"/>
      <c r="F123" s="170"/>
      <c r="G123" s="308"/>
      <c r="H123" s="308"/>
      <c r="I123" s="308"/>
      <c r="J123" s="20"/>
      <c r="K123" s="367"/>
      <c r="L123" s="367"/>
      <c r="M123" s="367"/>
      <c r="N123" s="366"/>
    </row>
    <row r="124" spans="1:14" ht="30" hidden="1" customHeight="1" thickBot="1">
      <c r="A124" s="130"/>
      <c r="B124" s="131"/>
      <c r="C124" s="131"/>
      <c r="D124" s="131"/>
      <c r="E124" s="131"/>
      <c r="F124" s="131"/>
      <c r="G124" s="131"/>
      <c r="H124" s="131"/>
      <c r="I124" s="131"/>
      <c r="J124" s="131"/>
      <c r="K124" s="131"/>
      <c r="L124" s="131"/>
      <c r="M124" s="131"/>
      <c r="N124" s="132"/>
    </row>
    <row r="125" spans="1:14" hidden="1">
      <c r="A125" s="133" t="s">
        <v>17</v>
      </c>
      <c r="B125" s="135" t="s">
        <v>18</v>
      </c>
      <c r="C125" s="137" t="s">
        <v>19</v>
      </c>
      <c r="D125" s="137" t="s">
        <v>20</v>
      </c>
      <c r="E125" s="333" t="s">
        <v>21</v>
      </c>
      <c r="F125" s="137" t="s">
        <v>22</v>
      </c>
      <c r="G125" s="137"/>
      <c r="H125" s="137"/>
      <c r="I125" s="137"/>
      <c r="J125" s="137" t="s">
        <v>23</v>
      </c>
      <c r="K125" s="137"/>
      <c r="L125" s="160" t="s">
        <v>24</v>
      </c>
      <c r="M125" s="160"/>
      <c r="N125" s="161"/>
    </row>
    <row r="126" spans="1:14" hidden="1">
      <c r="A126" s="134"/>
      <c r="B126" s="136"/>
      <c r="C126" s="136"/>
      <c r="D126" s="136"/>
      <c r="E126" s="334"/>
      <c r="F126" s="136"/>
      <c r="G126" s="136"/>
      <c r="H126" s="136"/>
      <c r="I126" s="136"/>
      <c r="J126" s="136"/>
      <c r="K126" s="136"/>
      <c r="L126" s="136" t="s">
        <v>25</v>
      </c>
      <c r="M126" s="136" t="s">
        <v>26</v>
      </c>
      <c r="N126" s="162" t="s">
        <v>27</v>
      </c>
    </row>
    <row r="127" spans="1:14" ht="15" hidden="1" customHeight="1">
      <c r="A127" s="134"/>
      <c r="B127" s="136"/>
      <c r="C127" s="136"/>
      <c r="D127" s="136"/>
      <c r="E127" s="334"/>
      <c r="F127" s="27" t="s">
        <v>28</v>
      </c>
      <c r="G127" s="27" t="s">
        <v>29</v>
      </c>
      <c r="H127" s="27" t="s">
        <v>30</v>
      </c>
      <c r="I127" s="335" t="s">
        <v>31</v>
      </c>
      <c r="J127" s="27" t="s">
        <v>32</v>
      </c>
      <c r="K127" s="106" t="s">
        <v>33</v>
      </c>
      <c r="L127" s="136"/>
      <c r="M127" s="136"/>
      <c r="N127" s="162"/>
    </row>
    <row r="128" spans="1:14" ht="24" hidden="1" customHeight="1">
      <c r="A128" s="336" t="s">
        <v>51</v>
      </c>
      <c r="B128" s="33" t="s">
        <v>34</v>
      </c>
      <c r="C128" s="337" t="s">
        <v>52</v>
      </c>
      <c r="D128" s="115"/>
      <c r="E128" s="15"/>
      <c r="F128" s="15"/>
      <c r="G128" s="63"/>
      <c r="H128" s="63"/>
      <c r="I128" s="63"/>
      <c r="J128" s="16">
        <v>44927</v>
      </c>
      <c r="K128" s="17">
        <v>45290</v>
      </c>
      <c r="L128" s="180"/>
      <c r="M128" s="180"/>
      <c r="N128" s="124"/>
    </row>
    <row r="129" spans="1:14" ht="24" hidden="1" customHeight="1">
      <c r="A129" s="338"/>
      <c r="B129" s="33" t="s">
        <v>35</v>
      </c>
      <c r="C129" s="337"/>
      <c r="D129" s="115"/>
      <c r="E129" s="15"/>
      <c r="F129" s="15"/>
      <c r="G129" s="63"/>
      <c r="H129" s="63"/>
      <c r="I129" s="63"/>
      <c r="J129" s="16">
        <v>44927</v>
      </c>
      <c r="K129" s="17">
        <v>45290</v>
      </c>
      <c r="L129" s="181"/>
      <c r="M129" s="181"/>
      <c r="N129" s="125"/>
    </row>
    <row r="130" spans="1:14" ht="15" hidden="1" customHeight="1">
      <c r="A130" s="336" t="s">
        <v>53</v>
      </c>
      <c r="B130" s="33" t="s">
        <v>34</v>
      </c>
      <c r="C130" s="337" t="s">
        <v>128</v>
      </c>
      <c r="D130" s="115"/>
      <c r="E130" s="15"/>
      <c r="F130" s="15"/>
      <c r="G130" s="63"/>
      <c r="H130" s="63"/>
      <c r="I130" s="63"/>
      <c r="J130" s="16">
        <v>44927</v>
      </c>
      <c r="K130" s="17">
        <v>45290</v>
      </c>
      <c r="L130" s="180"/>
      <c r="M130" s="180"/>
      <c r="N130" s="124"/>
    </row>
    <row r="131" spans="1:14" hidden="1">
      <c r="A131" s="338"/>
      <c r="B131" s="33" t="s">
        <v>35</v>
      </c>
      <c r="C131" s="337"/>
      <c r="D131" s="115"/>
      <c r="E131" s="15"/>
      <c r="F131" s="15"/>
      <c r="G131" s="63"/>
      <c r="H131" s="63"/>
      <c r="I131" s="63"/>
      <c r="J131" s="16">
        <v>44927</v>
      </c>
      <c r="K131" s="17">
        <v>45290</v>
      </c>
      <c r="L131" s="181"/>
      <c r="M131" s="181"/>
      <c r="N131" s="125"/>
    </row>
    <row r="132" spans="1:14" hidden="1">
      <c r="A132" s="182" t="s">
        <v>36</v>
      </c>
      <c r="B132" s="112" t="s">
        <v>34</v>
      </c>
      <c r="C132" s="337"/>
      <c r="D132" s="64"/>
      <c r="E132" s="51"/>
      <c r="F132" s="51"/>
      <c r="G132" s="63"/>
      <c r="H132" s="63"/>
      <c r="I132" s="63"/>
      <c r="J132" s="16">
        <v>44927</v>
      </c>
      <c r="K132" s="17">
        <v>45290</v>
      </c>
      <c r="L132" s="65"/>
      <c r="M132" s="65"/>
      <c r="N132" s="65"/>
    </row>
    <row r="133" spans="1:14" ht="30" hidden="1" customHeight="1" thickBot="1">
      <c r="A133" s="183"/>
      <c r="B133" s="114" t="s">
        <v>35</v>
      </c>
      <c r="C133" s="339"/>
      <c r="D133" s="66"/>
      <c r="E133" s="67"/>
      <c r="F133" s="67"/>
      <c r="G133" s="90"/>
      <c r="H133" s="90"/>
      <c r="I133" s="90"/>
      <c r="J133" s="68">
        <v>44927</v>
      </c>
      <c r="K133" s="69">
        <v>45290</v>
      </c>
      <c r="L133" s="70"/>
      <c r="M133" s="70"/>
      <c r="N133" s="70"/>
    </row>
    <row r="134" spans="1:14" hidden="1">
      <c r="A134" s="71" t="s">
        <v>37</v>
      </c>
      <c r="B134" s="186" t="s">
        <v>38</v>
      </c>
      <c r="C134" s="186"/>
      <c r="D134" s="186"/>
      <c r="E134" s="187" t="s">
        <v>39</v>
      </c>
      <c r="F134" s="187"/>
      <c r="G134" s="187"/>
      <c r="H134" s="187"/>
      <c r="I134" s="72"/>
      <c r="J134" s="188" t="s">
        <v>40</v>
      </c>
      <c r="K134" s="188"/>
      <c r="L134" s="188"/>
      <c r="M134" s="188"/>
      <c r="N134" s="189"/>
    </row>
    <row r="135" spans="1:14" ht="23.25" hidden="1" customHeight="1">
      <c r="A135" s="275" t="s">
        <v>259</v>
      </c>
      <c r="B135" s="308" t="s">
        <v>54</v>
      </c>
      <c r="C135" s="308"/>
      <c r="D135" s="308"/>
      <c r="E135" s="323" t="s">
        <v>52</v>
      </c>
      <c r="F135" s="324"/>
      <c r="G135" s="325"/>
      <c r="H135" s="113" t="s">
        <v>34</v>
      </c>
      <c r="I135" s="340">
        <v>1</v>
      </c>
      <c r="J135" s="116" t="s">
        <v>176</v>
      </c>
      <c r="K135" s="116"/>
      <c r="L135" s="116"/>
      <c r="M135" s="116"/>
      <c r="N135" s="117"/>
    </row>
    <row r="136" spans="1:14" ht="23.25" hidden="1" customHeight="1">
      <c r="A136" s="163"/>
      <c r="B136" s="308"/>
      <c r="C136" s="308"/>
      <c r="D136" s="308"/>
      <c r="E136" s="341"/>
      <c r="F136" s="342"/>
      <c r="G136" s="343"/>
      <c r="H136" s="113" t="s">
        <v>35</v>
      </c>
      <c r="I136" s="340">
        <v>1</v>
      </c>
      <c r="J136" s="118" t="s">
        <v>41</v>
      </c>
      <c r="K136" s="119"/>
      <c r="L136" s="119"/>
      <c r="M136" s="119"/>
      <c r="N136" s="120"/>
    </row>
    <row r="137" spans="1:14" ht="51.75" hidden="1" customHeight="1" thickBot="1">
      <c r="A137" s="344"/>
      <c r="B137" s="345"/>
      <c r="C137" s="345"/>
      <c r="D137" s="345"/>
      <c r="E137" s="345"/>
      <c r="F137" s="345"/>
      <c r="G137" s="345"/>
      <c r="H137" s="345"/>
      <c r="I137" s="346"/>
      <c r="J137" s="121"/>
      <c r="K137" s="122"/>
      <c r="L137" s="122"/>
      <c r="M137" s="122"/>
      <c r="N137" s="123"/>
    </row>
    <row r="138" spans="1:14" hidden="1">
      <c r="A138" s="109"/>
      <c r="B138" s="347"/>
      <c r="C138" s="347"/>
      <c r="D138" s="347"/>
      <c r="E138" s="347"/>
      <c r="F138" s="347"/>
      <c r="G138" s="347"/>
      <c r="H138" s="347"/>
      <c r="I138" s="347"/>
      <c r="J138" s="44"/>
      <c r="K138" s="44"/>
      <c r="L138" s="44"/>
      <c r="M138" s="44"/>
      <c r="N138" s="44"/>
    </row>
    <row r="139" spans="1:14" hidden="1">
      <c r="A139" s="109"/>
      <c r="B139" s="347"/>
      <c r="C139" s="347"/>
      <c r="D139" s="347"/>
      <c r="E139" s="347"/>
      <c r="F139" s="347"/>
      <c r="G139" s="347"/>
      <c r="H139" s="347"/>
      <c r="I139" s="347"/>
      <c r="J139" s="44"/>
      <c r="K139" s="44"/>
      <c r="L139" s="44"/>
      <c r="M139" s="44"/>
      <c r="N139" s="44"/>
    </row>
    <row r="140" spans="1:14" hidden="1">
      <c r="A140" s="109"/>
      <c r="B140" s="347"/>
      <c r="C140" s="347"/>
      <c r="D140" s="347"/>
      <c r="E140" s="347"/>
      <c r="F140" s="347"/>
      <c r="G140" s="347"/>
      <c r="H140" s="347"/>
      <c r="I140" s="347"/>
      <c r="J140" s="44"/>
      <c r="K140" s="44"/>
      <c r="L140" s="44"/>
      <c r="M140" s="44"/>
      <c r="N140" s="44"/>
    </row>
    <row r="141" spans="1:14" hidden="1">
      <c r="A141" s="109"/>
      <c r="B141" s="347"/>
      <c r="C141" s="347"/>
      <c r="D141" s="347"/>
      <c r="E141" s="347"/>
      <c r="F141" s="347"/>
      <c r="G141" s="347"/>
      <c r="H141" s="347"/>
      <c r="I141" s="347"/>
      <c r="J141" s="44"/>
      <c r="K141" s="44"/>
      <c r="L141" s="44"/>
      <c r="M141" s="44"/>
      <c r="N141" s="44"/>
    </row>
    <row r="142" spans="1:14" ht="16.5" hidden="1" thickBot="1">
      <c r="A142" s="109"/>
      <c r="B142" s="347"/>
      <c r="C142" s="347"/>
      <c r="D142" s="347"/>
      <c r="E142" s="347"/>
      <c r="F142" s="347"/>
      <c r="G142" s="347"/>
      <c r="H142" s="347"/>
      <c r="I142" s="347"/>
      <c r="J142" s="44"/>
      <c r="K142" s="44"/>
      <c r="L142" s="44"/>
      <c r="M142" s="44"/>
      <c r="N142" s="44"/>
    </row>
    <row r="143" spans="1:14" hidden="1">
      <c r="A143" s="309"/>
      <c r="B143" s="310" t="s">
        <v>252</v>
      </c>
      <c r="C143" s="310"/>
      <c r="D143" s="310"/>
      <c r="E143" s="310"/>
      <c r="F143" s="310"/>
      <c r="G143" s="310"/>
      <c r="H143" s="310"/>
      <c r="I143" s="311" t="s">
        <v>253</v>
      </c>
      <c r="J143" s="311"/>
      <c r="K143" s="311"/>
      <c r="L143" s="311"/>
      <c r="M143" s="312"/>
      <c r="N143" s="313"/>
    </row>
    <row r="144" spans="1:14" hidden="1">
      <c r="A144" s="315"/>
      <c r="B144" s="316"/>
      <c r="C144" s="316"/>
      <c r="D144" s="316"/>
      <c r="E144" s="316"/>
      <c r="F144" s="316"/>
      <c r="G144" s="316"/>
      <c r="H144" s="316"/>
      <c r="I144" s="317" t="s">
        <v>254</v>
      </c>
      <c r="J144" s="317"/>
      <c r="K144" s="317"/>
      <c r="L144" s="317"/>
      <c r="M144" s="318"/>
      <c r="N144" s="319"/>
    </row>
    <row r="145" spans="1:14" hidden="1">
      <c r="A145" s="315"/>
      <c r="B145" s="316" t="s">
        <v>255</v>
      </c>
      <c r="C145" s="316"/>
      <c r="D145" s="316"/>
      <c r="E145" s="316"/>
      <c r="F145" s="316"/>
      <c r="G145" s="316"/>
      <c r="H145" s="316"/>
      <c r="I145" s="317" t="s">
        <v>4</v>
      </c>
      <c r="J145" s="317"/>
      <c r="K145" s="317"/>
      <c r="L145" s="317"/>
      <c r="M145" s="318"/>
      <c r="N145" s="319"/>
    </row>
    <row r="146" spans="1:14" hidden="1">
      <c r="A146" s="315"/>
      <c r="B146" s="316"/>
      <c r="C146" s="316"/>
      <c r="D146" s="316"/>
      <c r="E146" s="316"/>
      <c r="F146" s="316"/>
      <c r="G146" s="316"/>
      <c r="H146" s="316"/>
      <c r="I146" s="317" t="s">
        <v>256</v>
      </c>
      <c r="J146" s="317"/>
      <c r="K146" s="317"/>
      <c r="L146" s="317"/>
      <c r="M146" s="318"/>
      <c r="N146" s="319"/>
    </row>
    <row r="147" spans="1:14" hidden="1">
      <c r="A147" s="320"/>
      <c r="B147" s="321"/>
      <c r="C147" s="321"/>
      <c r="D147" s="321"/>
      <c r="E147" s="321"/>
      <c r="F147" s="321"/>
      <c r="G147" s="321"/>
      <c r="H147" s="321"/>
      <c r="I147" s="321"/>
      <c r="J147" s="321"/>
      <c r="K147" s="321"/>
      <c r="L147" s="321"/>
      <c r="M147" s="321"/>
      <c r="N147" s="322"/>
    </row>
    <row r="148" spans="1:14" hidden="1">
      <c r="A148" s="165" t="s">
        <v>257</v>
      </c>
      <c r="B148" s="166"/>
      <c r="C148" s="166"/>
      <c r="D148" s="166"/>
      <c r="E148" s="166"/>
      <c r="F148" s="166"/>
      <c r="G148" s="166"/>
      <c r="H148" s="166"/>
      <c r="I148" s="166"/>
      <c r="J148" s="166"/>
      <c r="K148" s="166"/>
      <c r="L148" s="166"/>
      <c r="M148" s="166"/>
      <c r="N148" s="167"/>
    </row>
    <row r="149" spans="1:14" hidden="1">
      <c r="A149" s="12" t="s">
        <v>175</v>
      </c>
      <c r="B149" s="149" t="s">
        <v>224</v>
      </c>
      <c r="C149" s="150"/>
      <c r="D149" s="150"/>
      <c r="E149" s="150"/>
      <c r="F149" s="150"/>
      <c r="G149" s="150"/>
      <c r="H149" s="150"/>
      <c r="I149" s="150"/>
      <c r="J149" s="150"/>
      <c r="K149" s="150"/>
      <c r="L149" s="150"/>
      <c r="M149" s="150"/>
      <c r="N149" s="151"/>
    </row>
    <row r="150" spans="1:14" hidden="1">
      <c r="A150" s="152" t="s">
        <v>7</v>
      </c>
      <c r="B150" s="153"/>
      <c r="C150" s="153"/>
      <c r="D150" s="153"/>
      <c r="E150" s="153"/>
      <c r="F150" s="153"/>
      <c r="G150" s="153"/>
      <c r="H150" s="153"/>
      <c r="I150" s="153"/>
      <c r="J150" s="153"/>
      <c r="K150" s="153"/>
      <c r="L150" s="153"/>
      <c r="M150" s="153"/>
      <c r="N150" s="154"/>
    </row>
    <row r="151" spans="1:14" hidden="1">
      <c r="A151" s="155" t="s">
        <v>8</v>
      </c>
      <c r="B151" s="156"/>
      <c r="C151" s="156"/>
      <c r="D151" s="156"/>
      <c r="E151" s="156"/>
      <c r="F151" s="156"/>
      <c r="G151" s="351" t="s">
        <v>262</v>
      </c>
      <c r="H151" s="324"/>
      <c r="I151" s="325"/>
      <c r="J151" s="157" t="s">
        <v>9</v>
      </c>
      <c r="K151" s="157"/>
      <c r="L151" s="157"/>
      <c r="M151" s="157"/>
      <c r="N151" s="158"/>
    </row>
    <row r="152" spans="1:14" ht="40.5" hidden="1" customHeight="1">
      <c r="A152" s="163" t="s">
        <v>10</v>
      </c>
      <c r="B152" s="164"/>
      <c r="C152" s="164"/>
      <c r="D152" s="164"/>
      <c r="E152" s="164"/>
      <c r="F152" s="164"/>
      <c r="G152" s="326"/>
      <c r="H152" s="327"/>
      <c r="I152" s="328"/>
      <c r="J152" s="107" t="s">
        <v>11</v>
      </c>
      <c r="K152" s="159" t="s">
        <v>12</v>
      </c>
      <c r="L152" s="159"/>
      <c r="M152" s="159"/>
      <c r="N152" s="23" t="s">
        <v>13</v>
      </c>
    </row>
    <row r="153" spans="1:14" ht="40.5" hidden="1" customHeight="1">
      <c r="A153" s="152" t="s">
        <v>14</v>
      </c>
      <c r="B153" s="153"/>
      <c r="C153" s="153"/>
      <c r="D153" s="153"/>
      <c r="E153" s="153"/>
      <c r="F153" s="192"/>
      <c r="G153" s="326"/>
      <c r="H153" s="327"/>
      <c r="I153" s="328"/>
      <c r="J153" s="20"/>
      <c r="K153" s="329"/>
      <c r="L153" s="329"/>
      <c r="M153" s="329"/>
      <c r="N153" s="332"/>
    </row>
    <row r="154" spans="1:14" hidden="1">
      <c r="A154" s="155" t="s">
        <v>15</v>
      </c>
      <c r="B154" s="156"/>
      <c r="C154" s="156"/>
      <c r="D154" s="156"/>
      <c r="E154" s="156"/>
      <c r="F154" s="156"/>
      <c r="G154" s="326"/>
      <c r="H154" s="327"/>
      <c r="I154" s="328"/>
      <c r="J154" s="368"/>
      <c r="K154" s="369"/>
      <c r="L154" s="370"/>
      <c r="M154" s="371"/>
      <c r="N154" s="332"/>
    </row>
    <row r="155" spans="1:14" hidden="1">
      <c r="A155" s="155" t="s">
        <v>16</v>
      </c>
      <c r="B155" s="156"/>
      <c r="C155" s="156"/>
      <c r="D155" s="156"/>
      <c r="E155" s="156"/>
      <c r="F155" s="156"/>
      <c r="G155" s="326"/>
      <c r="H155" s="327"/>
      <c r="I155" s="328"/>
      <c r="J155" s="20"/>
      <c r="K155" s="331"/>
      <c r="L155" s="331"/>
      <c r="M155" s="331"/>
      <c r="N155" s="332"/>
    </row>
    <row r="156" spans="1:14" ht="33.75" hidden="1" customHeight="1">
      <c r="A156" s="168" t="s">
        <v>172</v>
      </c>
      <c r="B156" s="169"/>
      <c r="C156" s="169"/>
      <c r="D156" s="169"/>
      <c r="E156" s="169"/>
      <c r="F156" s="170"/>
      <c r="G156" s="326"/>
      <c r="H156" s="327"/>
      <c r="I156" s="328"/>
      <c r="J156" s="20"/>
      <c r="K156" s="331"/>
      <c r="L156" s="331"/>
      <c r="M156" s="331"/>
      <c r="N156" s="332"/>
    </row>
    <row r="157" spans="1:14" ht="16.5" hidden="1" thickBot="1">
      <c r="A157" s="130"/>
      <c r="B157" s="131"/>
      <c r="C157" s="131"/>
      <c r="D157" s="131"/>
      <c r="E157" s="131"/>
      <c r="F157" s="131"/>
      <c r="G157" s="131"/>
      <c r="H157" s="131"/>
      <c r="I157" s="131"/>
      <c r="J157" s="131"/>
      <c r="K157" s="131"/>
      <c r="L157" s="131"/>
      <c r="M157" s="131"/>
      <c r="N157" s="132"/>
    </row>
    <row r="158" spans="1:14" hidden="1">
      <c r="A158" s="133" t="s">
        <v>17</v>
      </c>
      <c r="B158" s="135" t="s">
        <v>18</v>
      </c>
      <c r="C158" s="137" t="s">
        <v>19</v>
      </c>
      <c r="D158" s="137" t="s">
        <v>20</v>
      </c>
      <c r="E158" s="333" t="s">
        <v>21</v>
      </c>
      <c r="F158" s="137" t="s">
        <v>22</v>
      </c>
      <c r="G158" s="137"/>
      <c r="H158" s="137"/>
      <c r="I158" s="137"/>
      <c r="J158" s="137" t="s">
        <v>23</v>
      </c>
      <c r="K158" s="137"/>
      <c r="L158" s="160" t="s">
        <v>24</v>
      </c>
      <c r="M158" s="160"/>
      <c r="N158" s="161"/>
    </row>
    <row r="159" spans="1:14" hidden="1">
      <c r="A159" s="134"/>
      <c r="B159" s="136"/>
      <c r="C159" s="136"/>
      <c r="D159" s="136"/>
      <c r="E159" s="334"/>
      <c r="F159" s="136"/>
      <c r="G159" s="136"/>
      <c r="H159" s="136"/>
      <c r="I159" s="136"/>
      <c r="J159" s="136"/>
      <c r="K159" s="136"/>
      <c r="L159" s="136" t="s">
        <v>25</v>
      </c>
      <c r="M159" s="136" t="s">
        <v>26</v>
      </c>
      <c r="N159" s="162" t="s">
        <v>27</v>
      </c>
    </row>
    <row r="160" spans="1:14" ht="31.5" hidden="1">
      <c r="A160" s="134"/>
      <c r="B160" s="136"/>
      <c r="C160" s="136"/>
      <c r="D160" s="136"/>
      <c r="E160" s="334"/>
      <c r="F160" s="27" t="s">
        <v>28</v>
      </c>
      <c r="G160" s="27" t="s">
        <v>29</v>
      </c>
      <c r="H160" s="27" t="s">
        <v>30</v>
      </c>
      <c r="I160" s="335" t="s">
        <v>31</v>
      </c>
      <c r="J160" s="27" t="s">
        <v>32</v>
      </c>
      <c r="K160" s="106" t="s">
        <v>33</v>
      </c>
      <c r="L160" s="136"/>
      <c r="M160" s="136"/>
      <c r="N160" s="162"/>
    </row>
    <row r="161" spans="1:14" ht="32.25" hidden="1" customHeight="1">
      <c r="A161" s="336" t="s">
        <v>55</v>
      </c>
      <c r="B161" s="33" t="s">
        <v>34</v>
      </c>
      <c r="C161" s="337" t="s">
        <v>155</v>
      </c>
      <c r="D161" s="115"/>
      <c r="E161" s="51"/>
      <c r="F161" s="15"/>
      <c r="G161" s="74"/>
      <c r="H161" s="75"/>
      <c r="I161" s="74"/>
      <c r="J161" s="16">
        <v>44927</v>
      </c>
      <c r="K161" s="17">
        <v>45290</v>
      </c>
      <c r="L161" s="180"/>
      <c r="M161" s="180"/>
      <c r="N161" s="124"/>
    </row>
    <row r="162" spans="1:14" ht="32.25" hidden="1" customHeight="1">
      <c r="A162" s="338"/>
      <c r="B162" s="33" t="s">
        <v>35</v>
      </c>
      <c r="C162" s="337"/>
      <c r="D162" s="115"/>
      <c r="E162" s="93"/>
      <c r="F162" s="15"/>
      <c r="G162" s="74"/>
      <c r="H162" s="75"/>
      <c r="I162" s="74"/>
      <c r="J162" s="16">
        <v>44927</v>
      </c>
      <c r="K162" s="17">
        <v>45290</v>
      </c>
      <c r="L162" s="181"/>
      <c r="M162" s="181"/>
      <c r="N162" s="125"/>
    </row>
    <row r="163" spans="1:14" hidden="1">
      <c r="A163" s="182" t="s">
        <v>36</v>
      </c>
      <c r="B163" s="112" t="s">
        <v>34</v>
      </c>
      <c r="C163" s="337"/>
      <c r="D163" s="91"/>
      <c r="E163" s="51"/>
      <c r="F163" s="92"/>
      <c r="G163" s="76"/>
      <c r="H163" s="75"/>
      <c r="I163" s="74"/>
      <c r="J163" s="16">
        <v>44927</v>
      </c>
      <c r="K163" s="17">
        <v>45290</v>
      </c>
      <c r="L163" s="65"/>
      <c r="M163" s="65"/>
      <c r="N163" s="65"/>
    </row>
    <row r="164" spans="1:14" ht="16.5" hidden="1" thickBot="1">
      <c r="A164" s="183"/>
      <c r="B164" s="114" t="s">
        <v>35</v>
      </c>
      <c r="C164" s="339"/>
      <c r="D164" s="66"/>
      <c r="E164" s="94"/>
      <c r="F164" s="89"/>
      <c r="G164" s="77"/>
      <c r="H164" s="77"/>
      <c r="I164" s="77"/>
      <c r="J164" s="68">
        <v>44927</v>
      </c>
      <c r="K164" s="69">
        <v>45290</v>
      </c>
      <c r="L164" s="70"/>
      <c r="M164" s="70"/>
      <c r="N164" s="70"/>
    </row>
    <row r="165" spans="1:14" hidden="1">
      <c r="A165" s="71" t="s">
        <v>37</v>
      </c>
      <c r="B165" s="186" t="s">
        <v>38</v>
      </c>
      <c r="C165" s="186"/>
      <c r="D165" s="186"/>
      <c r="E165" s="187" t="s">
        <v>39</v>
      </c>
      <c r="F165" s="187"/>
      <c r="G165" s="187"/>
      <c r="H165" s="187"/>
      <c r="I165" s="72"/>
      <c r="J165" s="188" t="s">
        <v>40</v>
      </c>
      <c r="K165" s="188"/>
      <c r="L165" s="188"/>
      <c r="M165" s="188"/>
      <c r="N165" s="189"/>
    </row>
    <row r="166" spans="1:14" ht="30.75" hidden="1" customHeight="1">
      <c r="A166" s="275" t="s">
        <v>259</v>
      </c>
      <c r="B166" s="308" t="s">
        <v>56</v>
      </c>
      <c r="C166" s="308"/>
      <c r="D166" s="308"/>
      <c r="E166" s="323" t="s">
        <v>134</v>
      </c>
      <c r="F166" s="324"/>
      <c r="G166" s="325"/>
      <c r="H166" s="113" t="s">
        <v>34</v>
      </c>
      <c r="I166" s="340">
        <f>+D163</f>
        <v>0</v>
      </c>
      <c r="J166" s="116" t="s">
        <v>176</v>
      </c>
      <c r="K166" s="116"/>
      <c r="L166" s="116"/>
      <c r="M166" s="116"/>
      <c r="N166" s="117"/>
    </row>
    <row r="167" spans="1:14" ht="30.75" hidden="1" customHeight="1">
      <c r="A167" s="163"/>
      <c r="B167" s="308"/>
      <c r="C167" s="308"/>
      <c r="D167" s="308"/>
      <c r="E167" s="341"/>
      <c r="F167" s="342"/>
      <c r="G167" s="343"/>
      <c r="H167" s="113" t="s">
        <v>35</v>
      </c>
      <c r="I167" s="340">
        <f>+D164</f>
        <v>0</v>
      </c>
      <c r="J167" s="118" t="s">
        <v>41</v>
      </c>
      <c r="K167" s="119"/>
      <c r="L167" s="119"/>
      <c r="M167" s="119"/>
      <c r="N167" s="120"/>
    </row>
    <row r="168" spans="1:14" ht="16.5" hidden="1" thickBot="1">
      <c r="A168" s="344"/>
      <c r="B168" s="345"/>
      <c r="C168" s="345"/>
      <c r="D168" s="345"/>
      <c r="E168" s="345"/>
      <c r="F168" s="345"/>
      <c r="G168" s="345"/>
      <c r="H168" s="345"/>
      <c r="I168" s="346"/>
      <c r="J168" s="121"/>
      <c r="K168" s="122"/>
      <c r="L168" s="122"/>
      <c r="M168" s="122"/>
      <c r="N168" s="123"/>
    </row>
    <row r="169" spans="1:14">
      <c r="A169" s="372"/>
      <c r="B169" s="372"/>
      <c r="C169" s="372"/>
      <c r="D169" s="372"/>
      <c r="E169" s="372"/>
      <c r="F169" s="372"/>
      <c r="G169" s="372"/>
      <c r="H169" s="372"/>
      <c r="I169" s="372"/>
      <c r="J169" s="372"/>
      <c r="K169" s="372"/>
      <c r="L169" s="372"/>
      <c r="M169" s="372"/>
      <c r="N169" s="372"/>
    </row>
    <row r="170" spans="1:14" ht="16.5" thickBot="1">
      <c r="A170" s="372"/>
      <c r="B170" s="372"/>
      <c r="C170" s="372"/>
      <c r="D170" s="372"/>
      <c r="E170" s="372"/>
      <c r="F170" s="372"/>
      <c r="G170" s="372"/>
      <c r="H170" s="372"/>
      <c r="I170" s="372"/>
      <c r="J170" s="372"/>
      <c r="K170" s="372"/>
      <c r="L170" s="372"/>
      <c r="M170" s="372"/>
      <c r="N170" s="372"/>
    </row>
    <row r="171" spans="1:14">
      <c r="A171" s="373" t="s">
        <v>248</v>
      </c>
      <c r="B171" s="374"/>
      <c r="C171" s="375"/>
      <c r="D171" s="376"/>
      <c r="E171" s="377"/>
      <c r="F171" s="372"/>
      <c r="G171" s="372"/>
      <c r="H171" s="372"/>
      <c r="I171" s="372"/>
      <c r="J171" s="372"/>
      <c r="K171" s="372"/>
      <c r="L171" s="372"/>
      <c r="M171" s="372"/>
      <c r="N171" s="372"/>
    </row>
    <row r="172" spans="1:14" ht="16.5" thickBot="1">
      <c r="A172" s="378" t="s">
        <v>249</v>
      </c>
      <c r="B172" s="379"/>
      <c r="C172" s="380"/>
      <c r="D172" s="381"/>
      <c r="E172" s="382"/>
      <c r="F172" s="372"/>
      <c r="G172" s="372"/>
      <c r="H172" s="372"/>
      <c r="I172" s="372"/>
      <c r="J172" s="372"/>
      <c r="K172" s="372"/>
      <c r="L172" s="372"/>
      <c r="M172" s="372"/>
      <c r="N172" s="372"/>
    </row>
    <row r="173" spans="1:14">
      <c r="A173" s="372"/>
      <c r="B173" s="372"/>
      <c r="C173" s="372"/>
      <c r="D173" s="381"/>
      <c r="E173" s="383"/>
      <c r="F173" s="372"/>
      <c r="G173" s="372"/>
      <c r="H173" s="372"/>
      <c r="I173" s="372"/>
      <c r="J173" s="372"/>
      <c r="K173" s="372"/>
      <c r="L173" s="372"/>
      <c r="M173" s="372"/>
      <c r="N173" s="372"/>
    </row>
    <row r="174" spans="1:14">
      <c r="A174" s="372"/>
      <c r="B174" s="372"/>
      <c r="C174" s="372"/>
      <c r="D174" s="372"/>
      <c r="E174" s="372"/>
      <c r="F174" s="372"/>
      <c r="G174" s="372"/>
      <c r="H174" s="372"/>
      <c r="I174" s="372"/>
      <c r="J174" s="372"/>
      <c r="K174" s="372"/>
      <c r="L174" s="372"/>
      <c r="M174" s="372"/>
      <c r="N174" s="372"/>
    </row>
    <row r="175" spans="1:14" hidden="1">
      <c r="A175" s="372"/>
      <c r="B175" s="372"/>
      <c r="C175" s="372"/>
      <c r="D175" s="372"/>
      <c r="E175" s="382"/>
      <c r="F175" s="383"/>
      <c r="G175" s="372"/>
      <c r="H175" s="372"/>
      <c r="I175" s="384"/>
      <c r="J175" s="372"/>
      <c r="K175" s="372"/>
      <c r="L175" s="372"/>
      <c r="M175" s="372"/>
      <c r="N175" s="372"/>
    </row>
    <row r="176" spans="1:14">
      <c r="A176" s="372"/>
      <c r="B176" s="372"/>
      <c r="C176" s="372"/>
      <c r="D176" s="372"/>
      <c r="E176" s="372"/>
      <c r="F176" s="372"/>
      <c r="G176" s="372"/>
      <c r="H176" s="372"/>
      <c r="I176" s="372"/>
      <c r="J176" s="372"/>
      <c r="K176" s="372"/>
      <c r="L176" s="372"/>
      <c r="M176" s="372"/>
      <c r="N176" s="372"/>
    </row>
    <row r="177" spans="1:14">
      <c r="A177" s="372"/>
      <c r="B177" s="372"/>
      <c r="C177" s="372"/>
      <c r="D177" s="372"/>
      <c r="E177" s="372"/>
      <c r="F177" s="372"/>
      <c r="G177" s="372"/>
      <c r="H177" s="372"/>
      <c r="I177" s="372"/>
      <c r="J177" s="372"/>
      <c r="K177" s="372"/>
      <c r="L177" s="372"/>
      <c r="M177" s="372"/>
      <c r="N177" s="372"/>
    </row>
    <row r="178" spans="1:14">
      <c r="A178" s="372"/>
      <c r="B178" s="372"/>
      <c r="C178" s="372"/>
      <c r="D178" s="372"/>
      <c r="E178" s="372"/>
      <c r="F178" s="372"/>
      <c r="G178" s="372"/>
      <c r="H178" s="372"/>
      <c r="I178" s="372"/>
      <c r="J178" s="372"/>
      <c r="K178" s="372"/>
      <c r="L178" s="372"/>
      <c r="M178" s="372"/>
      <c r="N178" s="372"/>
    </row>
    <row r="179" spans="1:14">
      <c r="A179" s="372"/>
      <c r="B179" s="372"/>
      <c r="C179" s="372"/>
      <c r="D179" s="372"/>
      <c r="E179" s="372"/>
      <c r="F179" s="372"/>
      <c r="G179" s="372"/>
      <c r="H179" s="372"/>
      <c r="I179" s="372"/>
      <c r="J179" s="372"/>
      <c r="K179" s="372"/>
      <c r="L179" s="372"/>
      <c r="M179" s="372"/>
      <c r="N179" s="372"/>
    </row>
    <row r="180" spans="1:14">
      <c r="A180" s="372"/>
      <c r="B180" s="372"/>
      <c r="C180" s="372"/>
      <c r="D180" s="372"/>
      <c r="E180" s="372"/>
      <c r="F180" s="372"/>
      <c r="G180" s="372"/>
      <c r="H180" s="372"/>
      <c r="I180" s="372"/>
      <c r="J180" s="372"/>
      <c r="K180" s="372"/>
      <c r="L180" s="372"/>
      <c r="M180" s="372"/>
      <c r="N180" s="372"/>
    </row>
    <row r="181" spans="1:14">
      <c r="A181" s="372"/>
      <c r="B181" s="372"/>
      <c r="C181" s="372"/>
      <c r="D181" s="372"/>
      <c r="E181" s="372"/>
      <c r="F181" s="372"/>
      <c r="G181" s="372"/>
      <c r="H181" s="372"/>
      <c r="I181" s="372"/>
      <c r="J181" s="372"/>
      <c r="K181" s="372"/>
      <c r="L181" s="372"/>
      <c r="M181" s="372"/>
      <c r="N181" s="372"/>
    </row>
    <row r="182" spans="1:14" hidden="1">
      <c r="A182" s="372"/>
      <c r="B182" s="372"/>
      <c r="C182" s="372"/>
      <c r="D182" s="372"/>
      <c r="E182" s="372"/>
      <c r="F182" s="372"/>
      <c r="G182" s="372"/>
      <c r="H182" s="372"/>
      <c r="I182" s="372"/>
      <c r="J182" s="372"/>
      <c r="K182" s="372"/>
      <c r="L182" s="372"/>
      <c r="M182" s="372"/>
      <c r="N182" s="372"/>
    </row>
    <row r="183" spans="1:14" hidden="1">
      <c r="A183" s="372"/>
      <c r="B183" s="372"/>
      <c r="C183" s="372"/>
      <c r="D183" s="372"/>
      <c r="E183" s="372"/>
      <c r="F183" s="372"/>
      <c r="G183" s="372"/>
      <c r="H183" s="372"/>
      <c r="I183" s="372"/>
      <c r="J183" s="372"/>
      <c r="K183" s="372"/>
      <c r="L183" s="372"/>
      <c r="M183" s="372"/>
      <c r="N183" s="372"/>
    </row>
    <row r="184" spans="1:14" hidden="1">
      <c r="A184" s="372"/>
      <c r="B184" s="372"/>
      <c r="C184" s="372"/>
      <c r="D184" s="372"/>
      <c r="E184" s="372"/>
      <c r="F184" s="372"/>
      <c r="G184" s="372"/>
      <c r="H184" s="372"/>
      <c r="I184" s="372"/>
      <c r="J184" s="372"/>
      <c r="K184" s="372"/>
      <c r="L184" s="372"/>
      <c r="M184" s="372"/>
      <c r="N184" s="372"/>
    </row>
    <row r="185" spans="1:14" hidden="1">
      <c r="A185" s="372"/>
      <c r="B185" s="372"/>
      <c r="C185" s="372"/>
      <c r="D185" s="372"/>
      <c r="E185" s="372"/>
      <c r="F185" s="372"/>
      <c r="G185" s="372"/>
      <c r="H185" s="372"/>
      <c r="I185" s="372"/>
      <c r="J185" s="372"/>
      <c r="K185" s="372"/>
      <c r="L185" s="372"/>
      <c r="M185" s="372"/>
      <c r="N185" s="372"/>
    </row>
    <row r="186" spans="1:14" hidden="1">
      <c r="A186" s="372"/>
      <c r="B186" s="372"/>
      <c r="C186" s="372"/>
      <c r="D186" s="372"/>
      <c r="E186" s="372"/>
      <c r="F186" s="372"/>
      <c r="G186" s="372"/>
      <c r="H186" s="372"/>
      <c r="I186" s="372"/>
      <c r="J186" s="372"/>
      <c r="K186" s="372"/>
      <c r="L186" s="372"/>
      <c r="M186" s="372"/>
      <c r="N186" s="372"/>
    </row>
    <row r="187" spans="1:14" hidden="1">
      <c r="A187" s="372"/>
      <c r="B187" s="372"/>
      <c r="C187" s="372"/>
      <c r="D187" s="372"/>
      <c r="E187" s="372"/>
      <c r="F187" s="372"/>
      <c r="G187" s="372"/>
      <c r="H187" s="372"/>
      <c r="I187" s="372"/>
      <c r="J187" s="372"/>
      <c r="K187" s="372"/>
      <c r="L187" s="372"/>
      <c r="M187" s="372"/>
      <c r="N187" s="372"/>
    </row>
    <row r="188" spans="1:14" hidden="1">
      <c r="A188" s="372"/>
      <c r="B188" s="372"/>
      <c r="C188" s="372"/>
      <c r="D188" s="372"/>
      <c r="E188" s="372"/>
      <c r="F188" s="372"/>
      <c r="G188" s="372"/>
      <c r="H188" s="372"/>
      <c r="I188" s="372"/>
      <c r="J188" s="372"/>
      <c r="K188" s="372"/>
      <c r="L188" s="372"/>
      <c r="M188" s="372"/>
      <c r="N188" s="372"/>
    </row>
    <row r="189" spans="1:14">
      <c r="A189" s="372"/>
      <c r="B189" s="372"/>
      <c r="C189" s="372"/>
      <c r="D189" s="372"/>
      <c r="E189" s="372"/>
      <c r="F189" s="372"/>
      <c r="G189" s="372"/>
      <c r="H189" s="372"/>
      <c r="I189" s="372"/>
      <c r="J189" s="372"/>
      <c r="K189" s="372"/>
      <c r="L189" s="372"/>
      <c r="M189" s="372"/>
      <c r="N189" s="372"/>
    </row>
    <row r="190" spans="1:14">
      <c r="A190" s="372"/>
      <c r="B190" s="372"/>
      <c r="C190" s="372"/>
      <c r="D190" s="372"/>
      <c r="E190" s="372"/>
      <c r="F190" s="372"/>
      <c r="G190" s="372"/>
      <c r="H190" s="372"/>
      <c r="I190" s="372"/>
      <c r="J190" s="372"/>
      <c r="K190" s="372"/>
      <c r="L190" s="372"/>
      <c r="M190" s="372"/>
      <c r="N190" s="372"/>
    </row>
    <row r="191" spans="1:14">
      <c r="A191" s="372"/>
      <c r="B191" s="372"/>
      <c r="C191" s="372"/>
      <c r="D191" s="372"/>
      <c r="E191" s="372"/>
      <c r="F191" s="372"/>
      <c r="G191" s="372"/>
      <c r="H191" s="372"/>
      <c r="I191" s="372"/>
      <c r="J191" s="372"/>
      <c r="K191" s="372"/>
      <c r="L191" s="372"/>
      <c r="M191" s="372"/>
      <c r="N191" s="372"/>
    </row>
    <row r="192" spans="1:14">
      <c r="A192" s="372"/>
      <c r="B192" s="372"/>
      <c r="C192" s="372"/>
      <c r="D192" s="372"/>
      <c r="E192" s="372"/>
      <c r="F192" s="372"/>
      <c r="G192" s="372"/>
      <c r="H192" s="372"/>
      <c r="I192" s="372"/>
      <c r="J192" s="372"/>
      <c r="K192" s="372"/>
      <c r="L192" s="372"/>
      <c r="M192" s="372"/>
      <c r="N192" s="372"/>
    </row>
    <row r="193" spans="1:14">
      <c r="A193" s="372"/>
      <c r="B193" s="372"/>
      <c r="C193" s="372"/>
      <c r="D193" s="372"/>
      <c r="E193" s="372"/>
      <c r="F193" s="372"/>
      <c r="G193" s="372"/>
      <c r="H193" s="372"/>
      <c r="I193" s="372"/>
      <c r="J193" s="372"/>
      <c r="K193" s="372"/>
      <c r="L193" s="372"/>
      <c r="M193" s="372"/>
      <c r="N193" s="372"/>
    </row>
    <row r="194" spans="1:14">
      <c r="A194" s="372"/>
      <c r="B194" s="372"/>
      <c r="C194" s="372"/>
      <c r="D194" s="372"/>
      <c r="E194" s="372"/>
      <c r="F194" s="372"/>
      <c r="G194" s="372"/>
      <c r="H194" s="372"/>
      <c r="I194" s="372"/>
      <c r="J194" s="372"/>
      <c r="K194" s="372"/>
      <c r="L194" s="372"/>
      <c r="M194" s="372"/>
      <c r="N194" s="372"/>
    </row>
    <row r="195" spans="1:14"/>
    <row r="196" spans="1:14"/>
    <row r="197" spans="1:14"/>
    <row r="198" spans="1:14"/>
    <row r="199" spans="1:14"/>
    <row r="200" spans="1:14"/>
    <row r="201" spans="1:14"/>
    <row r="202" spans="1:14"/>
    <row r="203" spans="1:14"/>
    <row r="204" spans="1:14"/>
    <row r="205" spans="1:14"/>
    <row r="206" spans="1:14"/>
    <row r="207" spans="1:14"/>
    <row r="208" spans="1:14"/>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sheetData>
  <mergeCells count="337">
    <mergeCell ref="M48:M49"/>
    <mergeCell ref="A42:N42"/>
    <mergeCell ref="A43:A45"/>
    <mergeCell ref="B43:B45"/>
    <mergeCell ref="C43:C45"/>
    <mergeCell ref="D43:D45"/>
    <mergeCell ref="E43:E45"/>
    <mergeCell ref="F43:I44"/>
    <mergeCell ref="J43:K44"/>
    <mergeCell ref="N46:N47"/>
    <mergeCell ref="N48:N49"/>
    <mergeCell ref="E135:G136"/>
    <mergeCell ref="A137:I137"/>
    <mergeCell ref="L44:L45"/>
    <mergeCell ref="M44:M45"/>
    <mergeCell ref="N44:N45"/>
    <mergeCell ref="A130:A131"/>
    <mergeCell ref="C130:C131"/>
    <mergeCell ref="L130:L131"/>
    <mergeCell ref="M130:M131"/>
    <mergeCell ref="A132:A133"/>
    <mergeCell ref="C132:C133"/>
    <mergeCell ref="A124:N124"/>
    <mergeCell ref="A125:A127"/>
    <mergeCell ref="B125:B127"/>
    <mergeCell ref="B50:D50"/>
    <mergeCell ref="E50:H50"/>
    <mergeCell ref="A46:A47"/>
    <mergeCell ref="C46:C47"/>
    <mergeCell ref="L46:L47"/>
    <mergeCell ref="M46:M47"/>
    <mergeCell ref="A48:A49"/>
    <mergeCell ref="J50:N50"/>
    <mergeCell ref="C48:C49"/>
    <mergeCell ref="L48:L49"/>
    <mergeCell ref="A51:A52"/>
    <mergeCell ref="B51:D52"/>
    <mergeCell ref="E51:G52"/>
    <mergeCell ref="A53:I53"/>
    <mergeCell ref="B134:D134"/>
    <mergeCell ref="E134:H134"/>
    <mergeCell ref="J134:N134"/>
    <mergeCell ref="K123:M123"/>
    <mergeCell ref="A123:F123"/>
    <mergeCell ref="C125:C127"/>
    <mergeCell ref="D125:D127"/>
    <mergeCell ref="E125:E127"/>
    <mergeCell ref="F125:I126"/>
    <mergeCell ref="J125:K126"/>
    <mergeCell ref="L125:N125"/>
    <mergeCell ref="L126:L127"/>
    <mergeCell ref="M126:M127"/>
    <mergeCell ref="N126:N127"/>
    <mergeCell ref="I56:L56"/>
    <mergeCell ref="B57:H58"/>
    <mergeCell ref="I57:L57"/>
    <mergeCell ref="I58:L58"/>
    <mergeCell ref="A59:N59"/>
    <mergeCell ref="A60:N60"/>
    <mergeCell ref="I31:L31"/>
    <mergeCell ref="L43:N43"/>
    <mergeCell ref="A32:N32"/>
    <mergeCell ref="A33:N33"/>
    <mergeCell ref="B34:N34"/>
    <mergeCell ref="A35:N35"/>
    <mergeCell ref="A41:F41"/>
    <mergeCell ref="K41:M41"/>
    <mergeCell ref="A36:F36"/>
    <mergeCell ref="G36:I41"/>
    <mergeCell ref="J36:N36"/>
    <mergeCell ref="A37:F37"/>
    <mergeCell ref="K37:M37"/>
    <mergeCell ref="A38:F38"/>
    <mergeCell ref="K38:M38"/>
    <mergeCell ref="A39:F39"/>
    <mergeCell ref="K39:M39"/>
    <mergeCell ref="A40:F40"/>
    <mergeCell ref="K40:M40"/>
    <mergeCell ref="A26:I26"/>
    <mergeCell ref="A128:A129"/>
    <mergeCell ref="C128:C129"/>
    <mergeCell ref="L128:L129"/>
    <mergeCell ref="M128:M129"/>
    <mergeCell ref="A117:N117"/>
    <mergeCell ref="A118:F118"/>
    <mergeCell ref="J118:N118"/>
    <mergeCell ref="A119:F119"/>
    <mergeCell ref="K119:M119"/>
    <mergeCell ref="A120:F120"/>
    <mergeCell ref="K120:M120"/>
    <mergeCell ref="A121:F121"/>
    <mergeCell ref="K121:M121"/>
    <mergeCell ref="G118:I123"/>
    <mergeCell ref="A122:F122"/>
    <mergeCell ref="K122:M122"/>
    <mergeCell ref="A28:A31"/>
    <mergeCell ref="B28:H29"/>
    <mergeCell ref="I28:L28"/>
    <mergeCell ref="M28:N31"/>
    <mergeCell ref="I29:L29"/>
    <mergeCell ref="B30:H31"/>
    <mergeCell ref="I30:L30"/>
    <mergeCell ref="M17:M18"/>
    <mergeCell ref="N17:N18"/>
    <mergeCell ref="A21:A22"/>
    <mergeCell ref="C21:C22"/>
    <mergeCell ref="B23:D23"/>
    <mergeCell ref="E23:H23"/>
    <mergeCell ref="J23:N23"/>
    <mergeCell ref="A24:A25"/>
    <mergeCell ref="B24:D25"/>
    <mergeCell ref="E24:G25"/>
    <mergeCell ref="L19:L20"/>
    <mergeCell ref="M19:M20"/>
    <mergeCell ref="N19:N20"/>
    <mergeCell ref="B171:C171"/>
    <mergeCell ref="A8:N8"/>
    <mergeCell ref="A9:F9"/>
    <mergeCell ref="G9:I14"/>
    <mergeCell ref="J9:N9"/>
    <mergeCell ref="A10:F10"/>
    <mergeCell ref="K10:M10"/>
    <mergeCell ref="A11:F11"/>
    <mergeCell ref="K11:M11"/>
    <mergeCell ref="A12:F12"/>
    <mergeCell ref="K12:M12"/>
    <mergeCell ref="A13:F13"/>
    <mergeCell ref="K13:M13"/>
    <mergeCell ref="A14:F14"/>
    <mergeCell ref="K14:M14"/>
    <mergeCell ref="A19:A20"/>
    <mergeCell ref="C19:C20"/>
    <mergeCell ref="B165:D165"/>
    <mergeCell ref="E165:H165"/>
    <mergeCell ref="F16:I17"/>
    <mergeCell ref="L16:N16"/>
    <mergeCell ref="L17:L18"/>
    <mergeCell ref="J165:N165"/>
    <mergeCell ref="A166:A167"/>
    <mergeCell ref="B166:D167"/>
    <mergeCell ref="A168:I168"/>
    <mergeCell ref="A6:N6"/>
    <mergeCell ref="B7:N7"/>
    <mergeCell ref="A55:A58"/>
    <mergeCell ref="B55:H56"/>
    <mergeCell ref="I55:L55"/>
    <mergeCell ref="M55:N58"/>
    <mergeCell ref="A163:A164"/>
    <mergeCell ref="C163:C164"/>
    <mergeCell ref="A161:A162"/>
    <mergeCell ref="C161:C162"/>
    <mergeCell ref="L161:L162"/>
    <mergeCell ref="M161:M162"/>
    <mergeCell ref="A15:N15"/>
    <mergeCell ref="A16:A18"/>
    <mergeCell ref="B16:B18"/>
    <mergeCell ref="C16:C18"/>
    <mergeCell ref="D16:D18"/>
    <mergeCell ref="E16:E18"/>
    <mergeCell ref="J16:K17"/>
    <mergeCell ref="A154:F154"/>
    <mergeCell ref="A153:F153"/>
    <mergeCell ref="K154:M154"/>
    <mergeCell ref="K155:M155"/>
    <mergeCell ref="K156:M156"/>
    <mergeCell ref="K153:M153"/>
    <mergeCell ref="A1:A4"/>
    <mergeCell ref="B1:H2"/>
    <mergeCell ref="I1:L1"/>
    <mergeCell ref="M1:N4"/>
    <mergeCell ref="I2:L2"/>
    <mergeCell ref="B3:H4"/>
    <mergeCell ref="I3:L3"/>
    <mergeCell ref="I4:L4"/>
    <mergeCell ref="A5:N5"/>
    <mergeCell ref="B61:N61"/>
    <mergeCell ref="A62:N62"/>
    <mergeCell ref="A63:F63"/>
    <mergeCell ref="G63:I68"/>
    <mergeCell ref="J63:N63"/>
    <mergeCell ref="A64:F64"/>
    <mergeCell ref="K64:M64"/>
    <mergeCell ref="A65:F65"/>
    <mergeCell ref="K65:M65"/>
    <mergeCell ref="A66:F66"/>
    <mergeCell ref="K66:M66"/>
    <mergeCell ref="A67:F67"/>
    <mergeCell ref="K67:M67"/>
    <mergeCell ref="A68:F68"/>
    <mergeCell ref="K68:M68"/>
    <mergeCell ref="A69:N69"/>
    <mergeCell ref="A70:A72"/>
    <mergeCell ref="B70:B72"/>
    <mergeCell ref="C70:C72"/>
    <mergeCell ref="D70:D72"/>
    <mergeCell ref="E70:E72"/>
    <mergeCell ref="F70:I71"/>
    <mergeCell ref="J70:K71"/>
    <mergeCell ref="L70:N70"/>
    <mergeCell ref="L71:L72"/>
    <mergeCell ref="M71:M72"/>
    <mergeCell ref="N71:N72"/>
    <mergeCell ref="A73:A74"/>
    <mergeCell ref="C73:C74"/>
    <mergeCell ref="L73:L74"/>
    <mergeCell ref="M73:M74"/>
    <mergeCell ref="A75:A76"/>
    <mergeCell ref="C75:C76"/>
    <mergeCell ref="L75:L76"/>
    <mergeCell ref="M75:M76"/>
    <mergeCell ref="B77:D77"/>
    <mergeCell ref="E77:H77"/>
    <mergeCell ref="J77:N77"/>
    <mergeCell ref="N73:N74"/>
    <mergeCell ref="N75:N76"/>
    <mergeCell ref="J94:J95"/>
    <mergeCell ref="A78:A79"/>
    <mergeCell ref="B78:D79"/>
    <mergeCell ref="E78:G79"/>
    <mergeCell ref="A80:I80"/>
    <mergeCell ref="A82:A85"/>
    <mergeCell ref="B82:H83"/>
    <mergeCell ref="I82:L82"/>
    <mergeCell ref="M82:N85"/>
    <mergeCell ref="I83:L83"/>
    <mergeCell ref="B84:H85"/>
    <mergeCell ref="I84:L84"/>
    <mergeCell ref="I85:L85"/>
    <mergeCell ref="J98:K99"/>
    <mergeCell ref="L98:N98"/>
    <mergeCell ref="L99:L100"/>
    <mergeCell ref="M99:M100"/>
    <mergeCell ref="N99:N100"/>
    <mergeCell ref="A86:N86"/>
    <mergeCell ref="A87:N87"/>
    <mergeCell ref="B88:N88"/>
    <mergeCell ref="A89:N89"/>
    <mergeCell ref="A90:F90"/>
    <mergeCell ref="G90:I96"/>
    <mergeCell ref="J90:N90"/>
    <mergeCell ref="A91:F91"/>
    <mergeCell ref="K91:M91"/>
    <mergeCell ref="A92:F92"/>
    <mergeCell ref="A93:F93"/>
    <mergeCell ref="A94:F94"/>
    <mergeCell ref="K96:M96"/>
    <mergeCell ref="K92:M93"/>
    <mergeCell ref="J92:J93"/>
    <mergeCell ref="N92:N93"/>
    <mergeCell ref="A95:F96"/>
    <mergeCell ref="K94:M95"/>
    <mergeCell ref="N94:N95"/>
    <mergeCell ref="A101:A102"/>
    <mergeCell ref="C101:C102"/>
    <mergeCell ref="L101:L102"/>
    <mergeCell ref="M101:M102"/>
    <mergeCell ref="A103:A104"/>
    <mergeCell ref="C103:C104"/>
    <mergeCell ref="L103:L104"/>
    <mergeCell ref="M103:M104"/>
    <mergeCell ref="B105:D105"/>
    <mergeCell ref="E105:H105"/>
    <mergeCell ref="J105:N105"/>
    <mergeCell ref="N101:N102"/>
    <mergeCell ref="N103:N104"/>
    <mergeCell ref="A106:A107"/>
    <mergeCell ref="B106:D107"/>
    <mergeCell ref="E106:G107"/>
    <mergeCell ref="A108:I108"/>
    <mergeCell ref="A143:A146"/>
    <mergeCell ref="B143:H144"/>
    <mergeCell ref="I143:L143"/>
    <mergeCell ref="B145:H146"/>
    <mergeCell ref="I144:L144"/>
    <mergeCell ref="I145:L145"/>
    <mergeCell ref="I146:L146"/>
    <mergeCell ref="A110:A113"/>
    <mergeCell ref="B110:H111"/>
    <mergeCell ref="I110:L110"/>
    <mergeCell ref="I111:L111"/>
    <mergeCell ref="B112:H113"/>
    <mergeCell ref="I112:L112"/>
    <mergeCell ref="I113:L113"/>
    <mergeCell ref="A114:N114"/>
    <mergeCell ref="A115:N115"/>
    <mergeCell ref="B116:N116"/>
    <mergeCell ref="J107:N108"/>
    <mergeCell ref="A135:A136"/>
    <mergeCell ref="B135:D136"/>
    <mergeCell ref="B172:C172"/>
    <mergeCell ref="A147:N147"/>
    <mergeCell ref="B149:N149"/>
    <mergeCell ref="A150:N150"/>
    <mergeCell ref="A151:F151"/>
    <mergeCell ref="G151:I156"/>
    <mergeCell ref="J151:N151"/>
    <mergeCell ref="K152:M152"/>
    <mergeCell ref="A157:N157"/>
    <mergeCell ref="A158:A160"/>
    <mergeCell ref="B158:B160"/>
    <mergeCell ref="C158:C160"/>
    <mergeCell ref="D158:D160"/>
    <mergeCell ref="E158:E160"/>
    <mergeCell ref="F158:I159"/>
    <mergeCell ref="J158:K159"/>
    <mergeCell ref="L158:N158"/>
    <mergeCell ref="L159:L160"/>
    <mergeCell ref="M159:M160"/>
    <mergeCell ref="N159:N160"/>
    <mergeCell ref="A152:F152"/>
    <mergeCell ref="A148:N148"/>
    <mergeCell ref="A156:F156"/>
    <mergeCell ref="A155:F155"/>
    <mergeCell ref="J135:N135"/>
    <mergeCell ref="J136:N137"/>
    <mergeCell ref="J166:N166"/>
    <mergeCell ref="J167:N168"/>
    <mergeCell ref="J24:N24"/>
    <mergeCell ref="J25:N26"/>
    <mergeCell ref="J51:N51"/>
    <mergeCell ref="J52:N53"/>
    <mergeCell ref="J78:N78"/>
    <mergeCell ref="J79:N80"/>
    <mergeCell ref="J106:N106"/>
    <mergeCell ref="N128:N129"/>
    <mergeCell ref="N130:N131"/>
    <mergeCell ref="M143:N146"/>
    <mergeCell ref="M110:N113"/>
    <mergeCell ref="A97:N97"/>
    <mergeCell ref="A98:A100"/>
    <mergeCell ref="B98:B100"/>
    <mergeCell ref="C98:C100"/>
    <mergeCell ref="D98:D100"/>
    <mergeCell ref="E98:E100"/>
    <mergeCell ref="F98:I99"/>
    <mergeCell ref="E166:G167"/>
    <mergeCell ref="N161:N162"/>
  </mergeCells>
  <pageMargins left="0.51" right="0.45" top="0.74803149606299213" bottom="0.74803149606299213" header="0.31496062992125984" footer="0.31496062992125984"/>
  <pageSetup scale="49" fitToHeight="0" orientation="landscape" r:id="rId1"/>
  <rowBreaks count="3" manualBreakCount="3">
    <brk id="27" max="16383" man="1"/>
    <brk id="54" max="16383" man="1"/>
    <brk id="81" max="16383" man="1"/>
  </rowBreaks>
  <drawing r:id="rId2"/>
  <legacyDrawing r:id="rId3"/>
  <oleObjects>
    <mc:AlternateContent xmlns:mc="http://schemas.openxmlformats.org/markup-compatibility/2006">
      <mc:Choice Requires="x14">
        <oleObject shapeId="23553" r:id="rId4">
          <objectPr defaultSize="0" autoPict="0" r:id="rId5">
            <anchor moveWithCells="1" sizeWithCells="1">
              <from>
                <xdr:col>0</xdr:col>
                <xdr:colOff>219075</xdr:colOff>
                <xdr:row>0</xdr:row>
                <xdr:rowOff>85725</xdr:rowOff>
              </from>
              <to>
                <xdr:col>0</xdr:col>
                <xdr:colOff>3171825</xdr:colOff>
                <xdr:row>3</xdr:row>
                <xdr:rowOff>142875</xdr:rowOff>
              </to>
            </anchor>
          </objectPr>
        </oleObject>
      </mc:Choice>
      <mc:Fallback>
        <oleObject shapeId="23553" r:id="rId4"/>
      </mc:Fallback>
    </mc:AlternateContent>
    <mc:AlternateContent xmlns:mc="http://schemas.openxmlformats.org/markup-compatibility/2006">
      <mc:Choice Requires="x14">
        <oleObject shapeId="23577" r:id="rId6">
          <objectPr defaultSize="0" autoPict="0" r:id="rId5">
            <anchor moveWithCells="1" sizeWithCells="1">
              <from>
                <xdr:col>0</xdr:col>
                <xdr:colOff>114300</xdr:colOff>
                <xdr:row>109</xdr:row>
                <xdr:rowOff>123825</xdr:rowOff>
              </from>
              <to>
                <xdr:col>0</xdr:col>
                <xdr:colOff>3067050</xdr:colOff>
                <xdr:row>112</xdr:row>
                <xdr:rowOff>114300</xdr:rowOff>
              </to>
            </anchor>
          </objectPr>
        </oleObject>
      </mc:Choice>
      <mc:Fallback>
        <oleObject shapeId="23577" r:id="rId6"/>
      </mc:Fallback>
    </mc:AlternateContent>
    <mc:AlternateContent xmlns:mc="http://schemas.openxmlformats.org/markup-compatibility/2006">
      <mc:Choice Requires="x14">
        <oleObject shapeId="23578" r:id="rId7">
          <objectPr defaultSize="0" autoPict="0" r:id="rId5">
            <anchor moveWithCells="1" sizeWithCells="1">
              <from>
                <xdr:col>0</xdr:col>
                <xdr:colOff>19050</xdr:colOff>
                <xdr:row>27</xdr:row>
                <xdr:rowOff>171450</xdr:rowOff>
              </from>
              <to>
                <xdr:col>0</xdr:col>
                <xdr:colOff>2971800</xdr:colOff>
                <xdr:row>30</xdr:row>
                <xdr:rowOff>104775</xdr:rowOff>
              </to>
            </anchor>
          </objectPr>
        </oleObject>
      </mc:Choice>
      <mc:Fallback>
        <oleObject shapeId="23578" r:id="rId7"/>
      </mc:Fallback>
    </mc:AlternateContent>
    <mc:AlternateContent xmlns:mc="http://schemas.openxmlformats.org/markup-compatibility/2006">
      <mc:Choice Requires="x14">
        <oleObject shapeId="23579" r:id="rId8">
          <objectPr defaultSize="0" autoPict="0" r:id="rId5">
            <anchor moveWithCells="1" sizeWithCells="1">
              <from>
                <xdr:col>0</xdr:col>
                <xdr:colOff>161925</xdr:colOff>
                <xdr:row>54</xdr:row>
                <xdr:rowOff>171450</xdr:rowOff>
              </from>
              <to>
                <xdr:col>0</xdr:col>
                <xdr:colOff>3114675</xdr:colOff>
                <xdr:row>57</xdr:row>
                <xdr:rowOff>152400</xdr:rowOff>
              </to>
            </anchor>
          </objectPr>
        </oleObject>
      </mc:Choice>
      <mc:Fallback>
        <oleObject shapeId="23579" r:id="rId8"/>
      </mc:Fallback>
    </mc:AlternateContent>
    <mc:AlternateContent xmlns:mc="http://schemas.openxmlformats.org/markup-compatibility/2006">
      <mc:Choice Requires="x14">
        <oleObject shapeId="23580" r:id="rId9">
          <objectPr defaultSize="0" autoPict="0" r:id="rId5">
            <anchor moveWithCells="1" sizeWithCells="1">
              <from>
                <xdr:col>0</xdr:col>
                <xdr:colOff>219075</xdr:colOff>
                <xdr:row>81</xdr:row>
                <xdr:rowOff>95250</xdr:rowOff>
              </from>
              <to>
                <xdr:col>0</xdr:col>
                <xdr:colOff>3171825</xdr:colOff>
                <xdr:row>84</xdr:row>
                <xdr:rowOff>85725</xdr:rowOff>
              </to>
            </anchor>
          </objectPr>
        </oleObject>
      </mc:Choice>
      <mc:Fallback>
        <oleObject shapeId="23580" r:id="rId9"/>
      </mc:Fallback>
    </mc:AlternateContent>
    <mc:AlternateContent xmlns:mc="http://schemas.openxmlformats.org/markup-compatibility/2006">
      <mc:Choice Requires="x14">
        <oleObject shapeId="23581" r:id="rId10">
          <objectPr defaultSize="0" autoPict="0" r:id="rId5">
            <anchor moveWithCells="1" sizeWithCells="1">
              <from>
                <xdr:col>0</xdr:col>
                <xdr:colOff>247650</xdr:colOff>
                <xdr:row>142</xdr:row>
                <xdr:rowOff>114300</xdr:rowOff>
              </from>
              <to>
                <xdr:col>0</xdr:col>
                <xdr:colOff>3200400</xdr:colOff>
                <xdr:row>145</xdr:row>
                <xdr:rowOff>104775</xdr:rowOff>
              </to>
            </anchor>
          </objectPr>
        </oleObject>
      </mc:Choice>
      <mc:Fallback>
        <oleObject shapeId="23581" r:id="rId10"/>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91"/>
  <sheetViews>
    <sheetView showGridLines="0" topLeftCell="B242" zoomScale="90" zoomScaleNormal="90" zoomScaleSheetLayoutView="70" workbookViewId="0">
      <selection activeCell="N117" sqref="N117:N118"/>
    </sheetView>
  </sheetViews>
  <sheetFormatPr baseColWidth="10" defaultColWidth="0" defaultRowHeight="15" zeroHeight="1"/>
  <cols>
    <col min="1" max="1" width="55.140625" customWidth="1"/>
    <col min="2" max="2" width="11.42578125" customWidth="1"/>
    <col min="3" max="3" width="14.140625" customWidth="1"/>
    <col min="4" max="4" width="14.7109375" customWidth="1"/>
    <col min="5" max="5" width="20.85546875" bestFit="1" customWidth="1"/>
    <col min="6" max="7" width="19.42578125" bestFit="1" customWidth="1"/>
    <col min="8" max="8" width="16" bestFit="1" customWidth="1"/>
    <col min="9" max="9" width="11.42578125" customWidth="1"/>
    <col min="10" max="10" width="16.85546875" customWidth="1"/>
    <col min="11" max="11" width="18.140625" customWidth="1"/>
    <col min="12" max="12" width="9.28515625" customWidth="1"/>
    <col min="13" max="13" width="14.140625" customWidth="1"/>
    <col min="14" max="14" width="17.5703125" bestFit="1" customWidth="1"/>
    <col min="15" max="15" width="5.5703125" customWidth="1"/>
    <col min="16" max="16" width="16" hidden="1" customWidth="1"/>
    <col min="17" max="19" width="11.42578125" hidden="1" customWidth="1"/>
  </cols>
  <sheetData>
    <row r="1" spans="1:15" ht="20.25">
      <c r="A1" s="174"/>
      <c r="B1" s="176" t="s">
        <v>0</v>
      </c>
      <c r="C1" s="176"/>
      <c r="D1" s="176"/>
      <c r="E1" s="176"/>
      <c r="F1" s="176"/>
      <c r="G1" s="176"/>
      <c r="H1" s="176"/>
      <c r="I1" s="178" t="s">
        <v>1</v>
      </c>
      <c r="J1" s="178"/>
      <c r="K1" s="178"/>
      <c r="L1" s="178"/>
      <c r="M1" s="126"/>
      <c r="N1" s="127"/>
    </row>
    <row r="2" spans="1:15" ht="20.25">
      <c r="A2" s="175"/>
      <c r="B2" s="177"/>
      <c r="C2" s="177"/>
      <c r="D2" s="177"/>
      <c r="E2" s="177"/>
      <c r="F2" s="177"/>
      <c r="G2" s="177"/>
      <c r="H2" s="177"/>
      <c r="I2" s="179" t="s">
        <v>2</v>
      </c>
      <c r="J2" s="179"/>
      <c r="K2" s="179"/>
      <c r="L2" s="179"/>
      <c r="M2" s="128"/>
      <c r="N2" s="129"/>
    </row>
    <row r="3" spans="1:15" ht="20.25">
      <c r="A3" s="175"/>
      <c r="B3" s="177" t="s">
        <v>3</v>
      </c>
      <c r="C3" s="177"/>
      <c r="D3" s="177"/>
      <c r="E3" s="177"/>
      <c r="F3" s="177"/>
      <c r="G3" s="177"/>
      <c r="H3" s="177"/>
      <c r="I3" s="179" t="s">
        <v>4</v>
      </c>
      <c r="J3" s="179"/>
      <c r="K3" s="179"/>
      <c r="L3" s="179"/>
      <c r="M3" s="128"/>
      <c r="N3" s="129"/>
    </row>
    <row r="4" spans="1:15" ht="20.25">
      <c r="A4" s="175"/>
      <c r="B4" s="177"/>
      <c r="C4" s="177"/>
      <c r="D4" s="177"/>
      <c r="E4" s="177"/>
      <c r="F4" s="177"/>
      <c r="G4" s="177"/>
      <c r="H4" s="177"/>
      <c r="I4" s="179" t="s">
        <v>5</v>
      </c>
      <c r="J4" s="179"/>
      <c r="K4" s="179"/>
      <c r="L4" s="179"/>
      <c r="M4" s="128"/>
      <c r="N4" s="129"/>
    </row>
    <row r="5" spans="1:15">
      <c r="A5" s="146"/>
      <c r="B5" s="147"/>
      <c r="C5" s="147"/>
      <c r="D5" s="147"/>
      <c r="E5" s="147"/>
      <c r="F5" s="147"/>
      <c r="G5" s="147"/>
      <c r="H5" s="147"/>
      <c r="I5" s="147"/>
      <c r="J5" s="147"/>
      <c r="K5" s="147"/>
      <c r="L5" s="147"/>
      <c r="M5" s="147"/>
      <c r="N5" s="148"/>
    </row>
    <row r="6" spans="1:15" ht="15.75">
      <c r="A6" s="165" t="s">
        <v>6</v>
      </c>
      <c r="B6" s="166"/>
      <c r="C6" s="166"/>
      <c r="D6" s="166"/>
      <c r="E6" s="166"/>
      <c r="F6" s="166"/>
      <c r="G6" s="166"/>
      <c r="H6" s="166"/>
      <c r="I6" s="166"/>
      <c r="J6" s="166"/>
      <c r="K6" s="166"/>
      <c r="L6" s="166"/>
      <c r="M6" s="166"/>
      <c r="N6" s="167"/>
    </row>
    <row r="7" spans="1:15" ht="15.75">
      <c r="A7" s="12" t="s">
        <v>177</v>
      </c>
      <c r="B7" s="149" t="s">
        <v>224</v>
      </c>
      <c r="C7" s="150"/>
      <c r="D7" s="150"/>
      <c r="E7" s="150"/>
      <c r="F7" s="150"/>
      <c r="G7" s="150"/>
      <c r="H7" s="150"/>
      <c r="I7" s="150"/>
      <c r="J7" s="150"/>
      <c r="K7" s="150"/>
      <c r="L7" s="150"/>
      <c r="M7" s="150"/>
      <c r="N7" s="151"/>
    </row>
    <row r="8" spans="1:15" ht="23.25" customHeight="1">
      <c r="A8" s="152" t="s">
        <v>7</v>
      </c>
      <c r="B8" s="153"/>
      <c r="C8" s="153"/>
      <c r="D8" s="153"/>
      <c r="E8" s="153"/>
      <c r="F8" s="153"/>
      <c r="G8" s="153"/>
      <c r="H8" s="153"/>
      <c r="I8" s="153"/>
      <c r="J8" s="153"/>
      <c r="K8" s="153"/>
      <c r="L8" s="153"/>
      <c r="M8" s="153"/>
      <c r="N8" s="154"/>
    </row>
    <row r="9" spans="1:15" ht="15.75" customHeight="1">
      <c r="A9" s="155" t="s">
        <v>8</v>
      </c>
      <c r="B9" s="156"/>
      <c r="C9" s="156"/>
      <c r="D9" s="156"/>
      <c r="E9" s="156"/>
      <c r="F9" s="156"/>
      <c r="G9" s="225" t="s">
        <v>57</v>
      </c>
      <c r="H9" s="226"/>
      <c r="I9" s="227"/>
      <c r="J9" s="157" t="s">
        <v>9</v>
      </c>
      <c r="K9" s="157"/>
      <c r="L9" s="157"/>
      <c r="M9" s="157"/>
      <c r="N9" s="158"/>
    </row>
    <row r="10" spans="1:15" ht="42.75" customHeight="1">
      <c r="A10" s="163" t="s">
        <v>58</v>
      </c>
      <c r="B10" s="164"/>
      <c r="C10" s="164"/>
      <c r="D10" s="164"/>
      <c r="E10" s="164"/>
      <c r="F10" s="164"/>
      <c r="G10" s="228"/>
      <c r="H10" s="229"/>
      <c r="I10" s="230"/>
      <c r="J10" s="22" t="s">
        <v>11</v>
      </c>
      <c r="K10" s="159" t="s">
        <v>12</v>
      </c>
      <c r="L10" s="159"/>
      <c r="M10" s="159"/>
      <c r="N10" s="23" t="s">
        <v>13</v>
      </c>
    </row>
    <row r="11" spans="1:15" ht="34.5" customHeight="1">
      <c r="A11" s="152" t="s">
        <v>59</v>
      </c>
      <c r="B11" s="153"/>
      <c r="C11" s="153"/>
      <c r="D11" s="153"/>
      <c r="E11" s="153"/>
      <c r="F11" s="192"/>
      <c r="G11" s="228"/>
      <c r="H11" s="229"/>
      <c r="I11" s="230"/>
      <c r="J11" s="24">
        <v>113</v>
      </c>
      <c r="K11" s="295" t="s">
        <v>191</v>
      </c>
      <c r="L11" s="295"/>
      <c r="M11" s="295"/>
      <c r="N11" s="25">
        <v>10800000</v>
      </c>
      <c r="O11" s="3"/>
    </row>
    <row r="12" spans="1:15" ht="35.25" customHeight="1">
      <c r="A12" s="155" t="s">
        <v>15</v>
      </c>
      <c r="B12" s="156"/>
      <c r="C12" s="156"/>
      <c r="D12" s="156"/>
      <c r="E12" s="156"/>
      <c r="F12" s="156"/>
      <c r="G12" s="228"/>
      <c r="H12" s="229"/>
      <c r="I12" s="230"/>
      <c r="J12" s="24" t="s">
        <v>193</v>
      </c>
      <c r="K12" s="295" t="s">
        <v>192</v>
      </c>
      <c r="L12" s="295"/>
      <c r="M12" s="295"/>
      <c r="N12" s="25">
        <f>10800000+10800000+10800000</f>
        <v>32400000</v>
      </c>
      <c r="O12" s="4"/>
    </row>
    <row r="13" spans="1:15" ht="36.75" customHeight="1">
      <c r="A13" s="155" t="s">
        <v>60</v>
      </c>
      <c r="B13" s="156"/>
      <c r="C13" s="156"/>
      <c r="D13" s="156"/>
      <c r="E13" s="156"/>
      <c r="F13" s="156"/>
      <c r="G13" s="228"/>
      <c r="H13" s="229"/>
      <c r="I13" s="230"/>
      <c r="J13" s="24">
        <v>129</v>
      </c>
      <c r="K13" s="295" t="s">
        <v>192</v>
      </c>
      <c r="L13" s="295"/>
      <c r="M13" s="295"/>
      <c r="N13" s="100">
        <v>4380000</v>
      </c>
    </row>
    <row r="14" spans="1:15" ht="36.75" customHeight="1">
      <c r="A14" s="168" t="s">
        <v>226</v>
      </c>
      <c r="B14" s="169"/>
      <c r="C14" s="169"/>
      <c r="D14" s="169"/>
      <c r="E14" s="169"/>
      <c r="F14" s="170"/>
      <c r="G14" s="228"/>
      <c r="H14" s="229"/>
      <c r="I14" s="230"/>
      <c r="J14" s="24">
        <v>214</v>
      </c>
      <c r="K14" s="295" t="s">
        <v>192</v>
      </c>
      <c r="L14" s="295"/>
      <c r="M14" s="295"/>
      <c r="N14" s="100">
        <v>4733334</v>
      </c>
    </row>
    <row r="15" spans="1:15">
      <c r="A15" s="296"/>
      <c r="B15" s="297"/>
      <c r="C15" s="297"/>
      <c r="D15" s="297"/>
      <c r="E15" s="297"/>
      <c r="F15" s="298"/>
      <c r="G15" s="228"/>
      <c r="H15" s="229"/>
      <c r="I15" s="230"/>
      <c r="J15" s="24"/>
      <c r="K15" s="295"/>
      <c r="L15" s="295"/>
      <c r="M15" s="295"/>
      <c r="N15" s="26"/>
    </row>
    <row r="16" spans="1:15" ht="12" customHeight="1" thickBot="1">
      <c r="A16" s="225"/>
      <c r="B16" s="226"/>
      <c r="C16" s="227"/>
      <c r="D16" s="225"/>
      <c r="E16" s="226"/>
      <c r="F16" s="227"/>
      <c r="G16" s="225"/>
      <c r="H16" s="226"/>
      <c r="I16" s="227"/>
      <c r="J16" s="225"/>
      <c r="K16" s="226"/>
      <c r="L16" s="227"/>
      <c r="M16" s="225"/>
      <c r="N16" s="226"/>
    </row>
    <row r="17" spans="1:14" ht="15.75" customHeight="1">
      <c r="A17" s="133" t="s">
        <v>17</v>
      </c>
      <c r="B17" s="135" t="s">
        <v>18</v>
      </c>
      <c r="C17" s="137" t="s">
        <v>19</v>
      </c>
      <c r="D17" s="137" t="s">
        <v>20</v>
      </c>
      <c r="E17" s="138" t="s">
        <v>61</v>
      </c>
      <c r="F17" s="137" t="s">
        <v>22</v>
      </c>
      <c r="G17" s="137"/>
      <c r="H17" s="137"/>
      <c r="I17" s="137"/>
      <c r="J17" s="137" t="s">
        <v>23</v>
      </c>
      <c r="K17" s="137"/>
      <c r="L17" s="160" t="s">
        <v>24</v>
      </c>
      <c r="M17" s="160"/>
      <c r="N17" s="161"/>
    </row>
    <row r="18" spans="1:14" ht="15" customHeight="1">
      <c r="A18" s="134"/>
      <c r="B18" s="136"/>
      <c r="C18" s="136"/>
      <c r="D18" s="136"/>
      <c r="E18" s="139"/>
      <c r="F18" s="136"/>
      <c r="G18" s="136"/>
      <c r="H18" s="136"/>
      <c r="I18" s="136"/>
      <c r="J18" s="136"/>
      <c r="K18" s="136"/>
      <c r="L18" s="136" t="s">
        <v>25</v>
      </c>
      <c r="M18" s="136" t="s">
        <v>26</v>
      </c>
      <c r="N18" s="162" t="s">
        <v>27</v>
      </c>
    </row>
    <row r="19" spans="1:14" ht="15.75">
      <c r="A19" s="134"/>
      <c r="B19" s="136"/>
      <c r="C19" s="136"/>
      <c r="D19" s="136"/>
      <c r="E19" s="139"/>
      <c r="F19" s="27" t="s">
        <v>28</v>
      </c>
      <c r="G19" s="28" t="s">
        <v>29</v>
      </c>
      <c r="H19" s="28" t="s">
        <v>30</v>
      </c>
      <c r="I19" s="29" t="s">
        <v>31</v>
      </c>
      <c r="J19" s="27" t="s">
        <v>32</v>
      </c>
      <c r="K19" s="30" t="s">
        <v>33</v>
      </c>
      <c r="L19" s="136"/>
      <c r="M19" s="136"/>
      <c r="N19" s="162"/>
    </row>
    <row r="20" spans="1:14" ht="26.25" customHeight="1">
      <c r="A20" s="299" t="s">
        <v>62</v>
      </c>
      <c r="B20" s="31" t="s">
        <v>34</v>
      </c>
      <c r="C20" s="273" t="s">
        <v>63</v>
      </c>
      <c r="D20" s="31">
        <v>1675</v>
      </c>
      <c r="E20" s="32">
        <v>52313334</v>
      </c>
      <c r="F20" s="32">
        <f>+E20</f>
        <v>52313334</v>
      </c>
      <c r="G20" s="31"/>
      <c r="H20" s="31"/>
      <c r="I20" s="31"/>
      <c r="J20" s="16">
        <v>44927</v>
      </c>
      <c r="K20" s="17">
        <v>45290</v>
      </c>
      <c r="L20" s="215">
        <v>1</v>
      </c>
      <c r="M20" s="215">
        <f>+E21/E20</f>
        <v>1</v>
      </c>
      <c r="N20" s="389">
        <f>+L20*L20/M20</f>
        <v>1</v>
      </c>
    </row>
    <row r="21" spans="1:14" ht="26.25" customHeight="1">
      <c r="A21" s="299"/>
      <c r="B21" s="31" t="s">
        <v>35</v>
      </c>
      <c r="C21" s="273"/>
      <c r="D21" s="31">
        <v>1934</v>
      </c>
      <c r="E21" s="32">
        <f>+N12+N11+N13+N14</f>
        <v>52313334</v>
      </c>
      <c r="F21" s="32">
        <f t="shared" ref="F21:F23" si="0">+E21</f>
        <v>52313334</v>
      </c>
      <c r="G21" s="31"/>
      <c r="H21" s="31"/>
      <c r="I21" s="31"/>
      <c r="J21" s="16">
        <v>44927</v>
      </c>
      <c r="K21" s="17">
        <v>45290</v>
      </c>
      <c r="L21" s="216"/>
      <c r="M21" s="216"/>
      <c r="N21" s="390"/>
    </row>
    <row r="22" spans="1:14" ht="15.75">
      <c r="A22" s="182" t="s">
        <v>36</v>
      </c>
      <c r="B22" s="14" t="s">
        <v>34</v>
      </c>
      <c r="C22" s="273"/>
      <c r="D22" s="33">
        <f>+D20</f>
        <v>1675</v>
      </c>
      <c r="E22" s="34">
        <f>+E20</f>
        <v>52313334</v>
      </c>
      <c r="F22" s="98">
        <f t="shared" si="0"/>
        <v>52313334</v>
      </c>
      <c r="G22" s="31"/>
      <c r="H22" s="31"/>
      <c r="I22" s="31"/>
      <c r="J22" s="16">
        <v>44927</v>
      </c>
      <c r="K22" s="17">
        <v>45290</v>
      </c>
      <c r="L22" s="180"/>
      <c r="M22" s="180"/>
      <c r="N22" s="190"/>
    </row>
    <row r="23" spans="1:14" ht="16.5" thickBot="1">
      <c r="A23" s="183"/>
      <c r="B23" s="13" t="s">
        <v>35</v>
      </c>
      <c r="C23" s="273"/>
      <c r="D23" s="35">
        <f>+D21</f>
        <v>1934</v>
      </c>
      <c r="E23" s="34">
        <f>+E21</f>
        <v>52313334</v>
      </c>
      <c r="F23" s="98">
        <f t="shared" si="0"/>
        <v>52313334</v>
      </c>
      <c r="G23" s="31"/>
      <c r="H23" s="31"/>
      <c r="I23" s="31"/>
      <c r="J23" s="16">
        <v>44927</v>
      </c>
      <c r="K23" s="17">
        <v>45290</v>
      </c>
      <c r="L23" s="181"/>
      <c r="M23" s="181"/>
      <c r="N23" s="191"/>
    </row>
    <row r="24" spans="1:14" ht="15.75">
      <c r="A24" s="36" t="s">
        <v>37</v>
      </c>
      <c r="B24" s="256" t="s">
        <v>38</v>
      </c>
      <c r="C24" s="256"/>
      <c r="D24" s="256"/>
      <c r="E24" s="257" t="s">
        <v>39</v>
      </c>
      <c r="F24" s="257"/>
      <c r="G24" s="257"/>
      <c r="H24" s="257"/>
      <c r="I24" s="37"/>
      <c r="J24" s="258" t="s">
        <v>40</v>
      </c>
      <c r="K24" s="258"/>
      <c r="L24" s="258"/>
      <c r="M24" s="258"/>
      <c r="N24" s="259"/>
    </row>
    <row r="25" spans="1:14" ht="25.5" customHeight="1">
      <c r="A25" s="172" t="s">
        <v>135</v>
      </c>
      <c r="B25" s="294" t="s">
        <v>64</v>
      </c>
      <c r="C25" s="294"/>
      <c r="D25" s="294"/>
      <c r="E25" s="260" t="s">
        <v>136</v>
      </c>
      <c r="F25" s="261"/>
      <c r="G25" s="262"/>
      <c r="H25" s="18" t="s">
        <v>34</v>
      </c>
      <c r="I25" s="38">
        <f>+D22</f>
        <v>1675</v>
      </c>
      <c r="J25" s="116" t="s">
        <v>176</v>
      </c>
      <c r="K25" s="116"/>
      <c r="L25" s="116"/>
      <c r="M25" s="116"/>
      <c r="N25" s="117"/>
    </row>
    <row r="26" spans="1:14" ht="15" customHeight="1">
      <c r="A26" s="172"/>
      <c r="B26" s="294"/>
      <c r="C26" s="294"/>
      <c r="D26" s="294"/>
      <c r="E26" s="263"/>
      <c r="F26" s="264"/>
      <c r="G26" s="265"/>
      <c r="H26" s="18" t="s">
        <v>35</v>
      </c>
      <c r="I26" s="38">
        <f>+D23</f>
        <v>1934</v>
      </c>
      <c r="J26" s="246" t="s">
        <v>216</v>
      </c>
      <c r="K26" s="246"/>
      <c r="L26" s="246"/>
      <c r="M26" s="246"/>
      <c r="N26" s="247"/>
    </row>
    <row r="27" spans="1:14" ht="24" customHeight="1">
      <c r="A27" s="235" t="s">
        <v>241</v>
      </c>
      <c r="B27" s="236"/>
      <c r="C27" s="236"/>
      <c r="D27" s="236"/>
      <c r="E27" s="236"/>
      <c r="F27" s="236"/>
      <c r="G27" s="236"/>
      <c r="H27" s="236"/>
      <c r="I27" s="237"/>
      <c r="J27" s="248"/>
      <c r="K27" s="248"/>
      <c r="L27" s="248"/>
      <c r="M27" s="248"/>
      <c r="N27" s="249"/>
    </row>
    <row r="28" spans="1:14" ht="31.5" customHeight="1" thickBot="1">
      <c r="A28" s="207"/>
      <c r="B28" s="238"/>
      <c r="C28" s="238"/>
      <c r="D28" s="238"/>
      <c r="E28" s="238"/>
      <c r="F28" s="238"/>
      <c r="G28" s="238"/>
      <c r="H28" s="238"/>
      <c r="I28" s="239"/>
      <c r="J28" s="250"/>
      <c r="K28" s="250"/>
      <c r="L28" s="250"/>
      <c r="M28" s="250"/>
      <c r="N28" s="251"/>
    </row>
    <row r="29" spans="1:14" ht="15.75" thickBot="1">
      <c r="A29" s="21"/>
      <c r="B29" s="21"/>
      <c r="C29" s="21"/>
      <c r="D29" s="21"/>
      <c r="E29" s="21"/>
      <c r="F29" s="21"/>
      <c r="G29" s="21"/>
      <c r="H29" s="21"/>
      <c r="I29" s="21"/>
      <c r="J29" s="21"/>
      <c r="K29" s="21"/>
      <c r="L29" s="21"/>
      <c r="M29" s="21"/>
      <c r="N29" s="21"/>
    </row>
    <row r="30" spans="1:14" ht="20.25">
      <c r="A30" s="174"/>
      <c r="B30" s="176" t="s">
        <v>0</v>
      </c>
      <c r="C30" s="176"/>
      <c r="D30" s="176"/>
      <c r="E30" s="176"/>
      <c r="F30" s="176"/>
      <c r="G30" s="176"/>
      <c r="H30" s="176"/>
      <c r="I30" s="178" t="s">
        <v>1</v>
      </c>
      <c r="J30" s="178"/>
      <c r="K30" s="178"/>
      <c r="L30" s="178"/>
      <c r="M30" s="126"/>
      <c r="N30" s="127"/>
    </row>
    <row r="31" spans="1:14" ht="20.25">
      <c r="A31" s="175"/>
      <c r="B31" s="177"/>
      <c r="C31" s="177"/>
      <c r="D31" s="177"/>
      <c r="E31" s="177"/>
      <c r="F31" s="177"/>
      <c r="G31" s="177"/>
      <c r="H31" s="177"/>
      <c r="I31" s="179" t="s">
        <v>2</v>
      </c>
      <c r="J31" s="179"/>
      <c r="K31" s="179"/>
      <c r="L31" s="179"/>
      <c r="M31" s="128"/>
      <c r="N31" s="129"/>
    </row>
    <row r="32" spans="1:14" ht="20.25">
      <c r="A32" s="175"/>
      <c r="B32" s="177" t="s">
        <v>3</v>
      </c>
      <c r="C32" s="177"/>
      <c r="D32" s="177"/>
      <c r="E32" s="177"/>
      <c r="F32" s="177"/>
      <c r="G32" s="177"/>
      <c r="H32" s="177"/>
      <c r="I32" s="179" t="s">
        <v>4</v>
      </c>
      <c r="J32" s="179"/>
      <c r="K32" s="179"/>
      <c r="L32" s="179"/>
      <c r="M32" s="128"/>
      <c r="N32" s="129"/>
    </row>
    <row r="33" spans="1:15" ht="20.25">
      <c r="A33" s="175"/>
      <c r="B33" s="177"/>
      <c r="C33" s="177"/>
      <c r="D33" s="177"/>
      <c r="E33" s="177"/>
      <c r="F33" s="177"/>
      <c r="G33" s="177"/>
      <c r="H33" s="177"/>
      <c r="I33" s="179" t="s">
        <v>5</v>
      </c>
      <c r="J33" s="179"/>
      <c r="K33" s="179"/>
      <c r="L33" s="179"/>
      <c r="M33" s="128"/>
      <c r="N33" s="129"/>
    </row>
    <row r="34" spans="1:15">
      <c r="A34" s="146"/>
      <c r="B34" s="147"/>
      <c r="C34" s="147"/>
      <c r="D34" s="147"/>
      <c r="E34" s="147"/>
      <c r="F34" s="147"/>
      <c r="G34" s="147"/>
      <c r="H34" s="147"/>
      <c r="I34" s="147"/>
      <c r="J34" s="147"/>
      <c r="K34" s="147"/>
      <c r="L34" s="147"/>
      <c r="M34" s="147"/>
      <c r="N34" s="148"/>
    </row>
    <row r="35" spans="1:15" ht="15.75">
      <c r="A35" s="165" t="s">
        <v>6</v>
      </c>
      <c r="B35" s="166"/>
      <c r="C35" s="166"/>
      <c r="D35" s="166"/>
      <c r="E35" s="166"/>
      <c r="F35" s="166"/>
      <c r="G35" s="166"/>
      <c r="H35" s="166"/>
      <c r="I35" s="166"/>
      <c r="J35" s="166"/>
      <c r="K35" s="166"/>
      <c r="L35" s="166"/>
      <c r="M35" s="166"/>
      <c r="N35" s="167"/>
    </row>
    <row r="36" spans="1:15" ht="15.75">
      <c r="A36" s="12" t="s">
        <v>175</v>
      </c>
      <c r="B36" s="149" t="s">
        <v>224</v>
      </c>
      <c r="C36" s="150"/>
      <c r="D36" s="150"/>
      <c r="E36" s="150"/>
      <c r="F36" s="150"/>
      <c r="G36" s="150"/>
      <c r="H36" s="150"/>
      <c r="I36" s="150"/>
      <c r="J36" s="150"/>
      <c r="K36" s="150"/>
      <c r="L36" s="150"/>
      <c r="M36" s="150"/>
      <c r="N36" s="151"/>
    </row>
    <row r="37" spans="1:15">
      <c r="A37" s="152" t="s">
        <v>7</v>
      </c>
      <c r="B37" s="153"/>
      <c r="C37" s="153"/>
      <c r="D37" s="153"/>
      <c r="E37" s="153"/>
      <c r="F37" s="153"/>
      <c r="G37" s="153"/>
      <c r="H37" s="153"/>
      <c r="I37" s="153"/>
      <c r="J37" s="153"/>
      <c r="K37" s="153"/>
      <c r="L37" s="153"/>
      <c r="M37" s="153"/>
      <c r="N37" s="154"/>
    </row>
    <row r="38" spans="1:15" ht="15.75" customHeight="1">
      <c r="A38" s="155" t="s">
        <v>8</v>
      </c>
      <c r="B38" s="156"/>
      <c r="C38" s="156"/>
      <c r="D38" s="156"/>
      <c r="E38" s="156"/>
      <c r="F38" s="156"/>
      <c r="G38" s="225" t="s">
        <v>66</v>
      </c>
      <c r="H38" s="226"/>
      <c r="I38" s="227"/>
      <c r="J38" s="157" t="s">
        <v>9</v>
      </c>
      <c r="K38" s="157"/>
      <c r="L38" s="157"/>
      <c r="M38" s="157"/>
      <c r="N38" s="158"/>
    </row>
    <row r="39" spans="1:15" ht="42.75" customHeight="1">
      <c r="A39" s="163" t="s">
        <v>58</v>
      </c>
      <c r="B39" s="164"/>
      <c r="C39" s="164"/>
      <c r="D39" s="164"/>
      <c r="E39" s="164"/>
      <c r="F39" s="164"/>
      <c r="G39" s="228"/>
      <c r="H39" s="229"/>
      <c r="I39" s="230"/>
      <c r="J39" s="22" t="s">
        <v>11</v>
      </c>
      <c r="K39" s="159" t="s">
        <v>12</v>
      </c>
      <c r="L39" s="159"/>
      <c r="M39" s="159"/>
      <c r="N39" s="23" t="s">
        <v>13</v>
      </c>
    </row>
    <row r="40" spans="1:15" ht="36.75" customHeight="1">
      <c r="A40" s="152" t="s">
        <v>59</v>
      </c>
      <c r="B40" s="153"/>
      <c r="C40" s="153"/>
      <c r="D40" s="153"/>
      <c r="E40" s="153"/>
      <c r="F40" s="192"/>
      <c r="G40" s="228"/>
      <c r="H40" s="229"/>
      <c r="I40" s="230"/>
      <c r="J40" s="200">
        <v>1304</v>
      </c>
      <c r="K40" s="194" t="s">
        <v>213</v>
      </c>
      <c r="L40" s="195"/>
      <c r="M40" s="196"/>
      <c r="N40" s="291">
        <v>12122184</v>
      </c>
      <c r="O40" s="5"/>
    </row>
    <row r="41" spans="1:15" ht="15.75">
      <c r="A41" s="155" t="s">
        <v>15</v>
      </c>
      <c r="B41" s="156"/>
      <c r="C41" s="156"/>
      <c r="D41" s="156"/>
      <c r="E41" s="156"/>
      <c r="F41" s="156"/>
      <c r="G41" s="228"/>
      <c r="H41" s="229"/>
      <c r="I41" s="230"/>
      <c r="J41" s="303"/>
      <c r="K41" s="300"/>
      <c r="L41" s="301"/>
      <c r="M41" s="302"/>
      <c r="N41" s="304"/>
    </row>
    <row r="42" spans="1:15" ht="15" customHeight="1">
      <c r="A42" s="155" t="s">
        <v>60</v>
      </c>
      <c r="B42" s="156"/>
      <c r="C42" s="156"/>
      <c r="D42" s="156"/>
      <c r="E42" s="156"/>
      <c r="F42" s="156"/>
      <c r="G42" s="228"/>
      <c r="H42" s="229"/>
      <c r="I42" s="230"/>
      <c r="J42" s="201"/>
      <c r="K42" s="197"/>
      <c r="L42" s="198"/>
      <c r="M42" s="199"/>
      <c r="N42" s="292"/>
    </row>
    <row r="43" spans="1:15" ht="21.75" customHeight="1">
      <c r="A43" s="168" t="s">
        <v>173</v>
      </c>
      <c r="B43" s="169"/>
      <c r="C43" s="169"/>
      <c r="D43" s="169"/>
      <c r="E43" s="169"/>
      <c r="F43" s="170"/>
      <c r="G43" s="228"/>
      <c r="H43" s="229"/>
      <c r="I43" s="230"/>
      <c r="J43" s="24"/>
      <c r="K43" s="209"/>
      <c r="L43" s="209"/>
      <c r="M43" s="209"/>
      <c r="N43" s="26"/>
    </row>
    <row r="44" spans="1:15">
      <c r="A44" s="296"/>
      <c r="B44" s="297"/>
      <c r="C44" s="297"/>
      <c r="D44" s="297"/>
      <c r="E44" s="297"/>
      <c r="F44" s="298"/>
      <c r="G44" s="228"/>
      <c r="H44" s="229"/>
      <c r="I44" s="230"/>
      <c r="J44" s="24"/>
      <c r="K44" s="209"/>
      <c r="L44" s="209"/>
      <c r="M44" s="209"/>
      <c r="N44" s="26"/>
    </row>
    <row r="45" spans="1:15" ht="16.5" thickBot="1">
      <c r="A45" s="306"/>
      <c r="B45" s="221"/>
      <c r="C45" s="221"/>
      <c r="D45" s="221"/>
      <c r="E45" s="221"/>
      <c r="F45" s="221"/>
      <c r="G45" s="221"/>
      <c r="H45" s="221"/>
      <c r="I45" s="221"/>
      <c r="J45" s="221"/>
      <c r="K45" s="221"/>
      <c r="L45" s="221"/>
      <c r="M45" s="221"/>
      <c r="N45" s="222"/>
    </row>
    <row r="46" spans="1:15" ht="15.75">
      <c r="A46" s="133" t="s">
        <v>17</v>
      </c>
      <c r="B46" s="135" t="s">
        <v>18</v>
      </c>
      <c r="C46" s="137" t="s">
        <v>19</v>
      </c>
      <c r="D46" s="137" t="s">
        <v>20</v>
      </c>
      <c r="E46" s="138" t="s">
        <v>61</v>
      </c>
      <c r="F46" s="137" t="s">
        <v>22</v>
      </c>
      <c r="G46" s="137"/>
      <c r="H46" s="137"/>
      <c r="I46" s="137"/>
      <c r="J46" s="137" t="s">
        <v>23</v>
      </c>
      <c r="K46" s="137"/>
      <c r="L46" s="160" t="s">
        <v>24</v>
      </c>
      <c r="M46" s="160"/>
      <c r="N46" s="161"/>
    </row>
    <row r="47" spans="1:15" ht="26.25" customHeight="1">
      <c r="A47" s="134"/>
      <c r="B47" s="136"/>
      <c r="C47" s="136"/>
      <c r="D47" s="136"/>
      <c r="E47" s="139"/>
      <c r="F47" s="136"/>
      <c r="G47" s="136"/>
      <c r="H47" s="136"/>
      <c r="I47" s="136"/>
      <c r="J47" s="136"/>
      <c r="K47" s="136"/>
      <c r="L47" s="136" t="s">
        <v>25</v>
      </c>
      <c r="M47" s="136" t="s">
        <v>26</v>
      </c>
      <c r="N47" s="162" t="s">
        <v>27</v>
      </c>
    </row>
    <row r="48" spans="1:15" ht="15" customHeight="1">
      <c r="A48" s="134"/>
      <c r="B48" s="136"/>
      <c r="C48" s="136"/>
      <c r="D48" s="136"/>
      <c r="E48" s="139"/>
      <c r="F48" s="27" t="s">
        <v>28</v>
      </c>
      <c r="G48" s="28" t="s">
        <v>29</v>
      </c>
      <c r="H48" s="28" t="s">
        <v>30</v>
      </c>
      <c r="I48" s="29" t="s">
        <v>31</v>
      </c>
      <c r="J48" s="27" t="s">
        <v>32</v>
      </c>
      <c r="K48" s="30" t="s">
        <v>33</v>
      </c>
      <c r="L48" s="136"/>
      <c r="M48" s="136"/>
      <c r="N48" s="162"/>
    </row>
    <row r="49" spans="1:16" ht="27.75" customHeight="1">
      <c r="A49" s="299" t="s">
        <v>67</v>
      </c>
      <c r="B49" s="31" t="s">
        <v>34</v>
      </c>
      <c r="C49" s="305" t="s">
        <v>156</v>
      </c>
      <c r="D49" s="31">
        <v>25</v>
      </c>
      <c r="E49" s="32">
        <v>15000000</v>
      </c>
      <c r="F49" s="32">
        <f>+E49</f>
        <v>15000000</v>
      </c>
      <c r="G49" s="31"/>
      <c r="H49" s="31"/>
      <c r="I49" s="31"/>
      <c r="J49" s="16">
        <v>44927</v>
      </c>
      <c r="K49" s="17">
        <v>45290</v>
      </c>
      <c r="L49" s="215">
        <v>1</v>
      </c>
      <c r="M49" s="215">
        <f>+E50/E49</f>
        <v>0.80814560000000002</v>
      </c>
      <c r="N49" s="389">
        <f>+L49*L49/M49</f>
        <v>1.2374007852050422</v>
      </c>
    </row>
    <row r="50" spans="1:16" ht="27.75" customHeight="1">
      <c r="A50" s="299"/>
      <c r="B50" s="31" t="s">
        <v>35</v>
      </c>
      <c r="C50" s="305"/>
      <c r="D50" s="31">
        <v>48</v>
      </c>
      <c r="E50" s="32">
        <f>+N40</f>
        <v>12122184</v>
      </c>
      <c r="F50" s="32">
        <f>+E50</f>
        <v>12122184</v>
      </c>
      <c r="G50" s="99"/>
      <c r="H50" s="31"/>
      <c r="I50" s="31"/>
      <c r="J50" s="16">
        <v>44927</v>
      </c>
      <c r="K50" s="17">
        <v>45290</v>
      </c>
      <c r="L50" s="216"/>
      <c r="M50" s="216"/>
      <c r="N50" s="390"/>
    </row>
    <row r="51" spans="1:16" ht="15.75">
      <c r="A51" s="182" t="s">
        <v>36</v>
      </c>
      <c r="B51" s="14" t="s">
        <v>34</v>
      </c>
      <c r="C51" s="273"/>
      <c r="D51" s="39">
        <v>25</v>
      </c>
      <c r="E51" s="98">
        <f>+E49</f>
        <v>15000000</v>
      </c>
      <c r="F51" s="32">
        <f t="shared" ref="F51" si="1">+E51</f>
        <v>15000000</v>
      </c>
      <c r="G51" s="31"/>
      <c r="H51" s="31"/>
      <c r="I51" s="31"/>
      <c r="J51" s="16">
        <v>44927</v>
      </c>
      <c r="K51" s="17">
        <v>45290</v>
      </c>
      <c r="L51" s="180"/>
      <c r="M51" s="180"/>
      <c r="N51" s="190"/>
    </row>
    <row r="52" spans="1:16" ht="16.5" thickBot="1">
      <c r="A52" s="183"/>
      <c r="B52" s="13" t="s">
        <v>35</v>
      </c>
      <c r="C52" s="273"/>
      <c r="D52" s="40">
        <f>+D50</f>
        <v>48</v>
      </c>
      <c r="E52" s="98">
        <f>+E50</f>
        <v>12122184</v>
      </c>
      <c r="F52" s="32">
        <f>+F50</f>
        <v>12122184</v>
      </c>
      <c r="G52" s="31"/>
      <c r="H52" s="31"/>
      <c r="I52" s="31"/>
      <c r="J52" s="16">
        <v>44927</v>
      </c>
      <c r="K52" s="17">
        <v>45290</v>
      </c>
      <c r="L52" s="181"/>
      <c r="M52" s="181"/>
      <c r="N52" s="191"/>
      <c r="P52" s="1"/>
    </row>
    <row r="53" spans="1:16" ht="15.75">
      <c r="A53" s="36" t="s">
        <v>37</v>
      </c>
      <c r="B53" s="256" t="s">
        <v>38</v>
      </c>
      <c r="C53" s="256"/>
      <c r="D53" s="256"/>
      <c r="E53" s="257" t="s">
        <v>39</v>
      </c>
      <c r="F53" s="257"/>
      <c r="G53" s="257"/>
      <c r="H53" s="257"/>
      <c r="I53" s="41"/>
      <c r="J53" s="258" t="s">
        <v>40</v>
      </c>
      <c r="K53" s="258"/>
      <c r="L53" s="258"/>
      <c r="M53" s="258"/>
      <c r="N53" s="259"/>
      <c r="P53" s="1"/>
    </row>
    <row r="54" spans="1:16" ht="28.5" customHeight="1">
      <c r="A54" s="172" t="s">
        <v>135</v>
      </c>
      <c r="B54" s="294" t="s">
        <v>68</v>
      </c>
      <c r="C54" s="294"/>
      <c r="D54" s="294"/>
      <c r="E54" s="260" t="s">
        <v>137</v>
      </c>
      <c r="F54" s="261"/>
      <c r="G54" s="262"/>
      <c r="H54" s="18" t="s">
        <v>34</v>
      </c>
      <c r="I54" s="42">
        <f>+D51</f>
        <v>25</v>
      </c>
      <c r="J54" s="116" t="s">
        <v>176</v>
      </c>
      <c r="K54" s="116"/>
      <c r="L54" s="116"/>
      <c r="M54" s="116"/>
      <c r="N54" s="117"/>
    </row>
    <row r="55" spans="1:16" ht="36.75" customHeight="1">
      <c r="A55" s="172"/>
      <c r="B55" s="294"/>
      <c r="C55" s="294"/>
      <c r="D55" s="294"/>
      <c r="E55" s="263"/>
      <c r="F55" s="264"/>
      <c r="G55" s="265"/>
      <c r="H55" s="18" t="s">
        <v>35</v>
      </c>
      <c r="I55" s="42">
        <f>+D52</f>
        <v>48</v>
      </c>
      <c r="J55" s="246" t="s">
        <v>217</v>
      </c>
      <c r="K55" s="246"/>
      <c r="L55" s="246"/>
      <c r="M55" s="246"/>
      <c r="N55" s="247"/>
    </row>
    <row r="56" spans="1:16" ht="90" customHeight="1">
      <c r="A56" s="235" t="s">
        <v>242</v>
      </c>
      <c r="B56" s="236"/>
      <c r="C56" s="236"/>
      <c r="D56" s="236"/>
      <c r="E56" s="236"/>
      <c r="F56" s="236"/>
      <c r="G56" s="236"/>
      <c r="H56" s="236"/>
      <c r="I56" s="237"/>
      <c r="J56" s="248"/>
      <c r="K56" s="248"/>
      <c r="L56" s="248"/>
      <c r="M56" s="248"/>
      <c r="N56" s="249"/>
    </row>
    <row r="57" spans="1:16" ht="90" customHeight="1" thickBot="1">
      <c r="A57" s="207"/>
      <c r="B57" s="238"/>
      <c r="C57" s="238"/>
      <c r="D57" s="238"/>
      <c r="E57" s="238"/>
      <c r="F57" s="238"/>
      <c r="G57" s="238"/>
      <c r="H57" s="238"/>
      <c r="I57" s="239"/>
      <c r="J57" s="250"/>
      <c r="K57" s="250"/>
      <c r="L57" s="250"/>
      <c r="M57" s="250"/>
      <c r="N57" s="251"/>
    </row>
    <row r="58" spans="1:16">
      <c r="A58" s="43"/>
      <c r="B58" s="43"/>
      <c r="C58" s="43"/>
      <c r="D58" s="43"/>
      <c r="E58" s="43"/>
      <c r="F58" s="43"/>
      <c r="G58" s="43"/>
      <c r="H58" s="43"/>
      <c r="I58" s="43"/>
      <c r="J58" s="44"/>
      <c r="K58" s="44"/>
      <c r="L58" s="44"/>
      <c r="M58" s="44"/>
      <c r="N58" s="44"/>
    </row>
    <row r="59" spans="1:16" ht="15.75" thickBot="1">
      <c r="A59" s="43"/>
      <c r="B59" s="43"/>
      <c r="C59" s="43"/>
      <c r="D59" s="43"/>
      <c r="E59" s="43"/>
      <c r="F59" s="43"/>
      <c r="G59" s="43"/>
      <c r="H59" s="43"/>
      <c r="I59" s="43"/>
      <c r="J59" s="44"/>
      <c r="K59" s="44"/>
      <c r="L59" s="44"/>
      <c r="M59" s="44"/>
      <c r="N59" s="44"/>
    </row>
    <row r="60" spans="1:16" ht="20.25">
      <c r="A60" s="174"/>
      <c r="B60" s="176" t="s">
        <v>0</v>
      </c>
      <c r="C60" s="176"/>
      <c r="D60" s="176"/>
      <c r="E60" s="176"/>
      <c r="F60" s="176"/>
      <c r="G60" s="176"/>
      <c r="H60" s="176"/>
      <c r="I60" s="178" t="s">
        <v>1</v>
      </c>
      <c r="J60" s="178"/>
      <c r="K60" s="178"/>
      <c r="L60" s="178"/>
      <c r="M60" s="126"/>
      <c r="N60" s="127"/>
    </row>
    <row r="61" spans="1:16" ht="20.25">
      <c r="A61" s="175"/>
      <c r="B61" s="177"/>
      <c r="C61" s="177"/>
      <c r="D61" s="177"/>
      <c r="E61" s="177"/>
      <c r="F61" s="177"/>
      <c r="G61" s="177"/>
      <c r="H61" s="177"/>
      <c r="I61" s="179" t="s">
        <v>2</v>
      </c>
      <c r="J61" s="179"/>
      <c r="K61" s="179"/>
      <c r="L61" s="179"/>
      <c r="M61" s="128"/>
      <c r="N61" s="129"/>
    </row>
    <row r="62" spans="1:16" ht="20.25">
      <c r="A62" s="175"/>
      <c r="B62" s="177" t="s">
        <v>3</v>
      </c>
      <c r="C62" s="177"/>
      <c r="D62" s="177"/>
      <c r="E62" s="177"/>
      <c r="F62" s="177"/>
      <c r="G62" s="177"/>
      <c r="H62" s="177"/>
      <c r="I62" s="179" t="s">
        <v>4</v>
      </c>
      <c r="J62" s="179"/>
      <c r="K62" s="179"/>
      <c r="L62" s="179"/>
      <c r="M62" s="128"/>
      <c r="N62" s="129"/>
    </row>
    <row r="63" spans="1:16" ht="20.25">
      <c r="A63" s="175"/>
      <c r="B63" s="177"/>
      <c r="C63" s="177"/>
      <c r="D63" s="177"/>
      <c r="E63" s="177"/>
      <c r="F63" s="177"/>
      <c r="G63" s="177"/>
      <c r="H63" s="177"/>
      <c r="I63" s="179" t="s">
        <v>5</v>
      </c>
      <c r="J63" s="179"/>
      <c r="K63" s="179"/>
      <c r="L63" s="179"/>
      <c r="M63" s="128"/>
      <c r="N63" s="129"/>
    </row>
    <row r="64" spans="1:16">
      <c r="A64" s="146"/>
      <c r="B64" s="147"/>
      <c r="C64" s="147"/>
      <c r="D64" s="147"/>
      <c r="E64" s="147"/>
      <c r="F64" s="147"/>
      <c r="G64" s="147"/>
      <c r="H64" s="147"/>
      <c r="I64" s="147"/>
      <c r="J64" s="147"/>
      <c r="K64" s="147"/>
      <c r="L64" s="147"/>
      <c r="M64" s="147"/>
      <c r="N64" s="148"/>
    </row>
    <row r="65" spans="1:15" ht="15.75">
      <c r="A65" s="165" t="s">
        <v>6</v>
      </c>
      <c r="B65" s="166"/>
      <c r="C65" s="166"/>
      <c r="D65" s="166"/>
      <c r="E65" s="166"/>
      <c r="F65" s="166"/>
      <c r="G65" s="166"/>
      <c r="H65" s="166"/>
      <c r="I65" s="166"/>
      <c r="J65" s="166"/>
      <c r="K65" s="166"/>
      <c r="L65" s="166"/>
      <c r="M65" s="166"/>
      <c r="N65" s="167"/>
    </row>
    <row r="66" spans="1:15" ht="15.75">
      <c r="A66" s="12" t="s">
        <v>175</v>
      </c>
      <c r="B66" s="149" t="s">
        <v>224</v>
      </c>
      <c r="C66" s="150"/>
      <c r="D66" s="150"/>
      <c r="E66" s="150"/>
      <c r="F66" s="150"/>
      <c r="G66" s="150"/>
      <c r="H66" s="150"/>
      <c r="I66" s="150"/>
      <c r="J66" s="150"/>
      <c r="K66" s="150"/>
      <c r="L66" s="150"/>
      <c r="M66" s="150"/>
      <c r="N66" s="151"/>
    </row>
    <row r="67" spans="1:15">
      <c r="A67" s="152" t="s">
        <v>7</v>
      </c>
      <c r="B67" s="153"/>
      <c r="C67" s="153"/>
      <c r="D67" s="153"/>
      <c r="E67" s="153"/>
      <c r="F67" s="153"/>
      <c r="G67" s="153"/>
      <c r="H67" s="153"/>
      <c r="I67" s="153"/>
      <c r="J67" s="153"/>
      <c r="K67" s="153"/>
      <c r="L67" s="153"/>
      <c r="M67" s="153"/>
      <c r="N67" s="154"/>
    </row>
    <row r="68" spans="1:15" ht="15.75" customHeight="1">
      <c r="A68" s="155" t="s">
        <v>8</v>
      </c>
      <c r="B68" s="156"/>
      <c r="C68" s="156"/>
      <c r="D68" s="156"/>
      <c r="E68" s="156"/>
      <c r="F68" s="211"/>
      <c r="G68" s="281" t="s">
        <v>57</v>
      </c>
      <c r="H68" s="281"/>
      <c r="I68" s="281"/>
      <c r="J68" s="293" t="s">
        <v>9</v>
      </c>
      <c r="K68" s="157"/>
      <c r="L68" s="157"/>
      <c r="M68" s="157"/>
      <c r="N68" s="158"/>
    </row>
    <row r="69" spans="1:15" ht="34.5" customHeight="1">
      <c r="A69" s="163" t="s">
        <v>58</v>
      </c>
      <c r="B69" s="164"/>
      <c r="C69" s="164"/>
      <c r="D69" s="164"/>
      <c r="E69" s="164"/>
      <c r="F69" s="212"/>
      <c r="G69" s="281"/>
      <c r="H69" s="281"/>
      <c r="I69" s="281"/>
      <c r="J69" s="45" t="s">
        <v>11</v>
      </c>
      <c r="K69" s="159" t="s">
        <v>12</v>
      </c>
      <c r="L69" s="159"/>
      <c r="M69" s="159"/>
      <c r="N69" s="23" t="s">
        <v>13</v>
      </c>
    </row>
    <row r="70" spans="1:15" ht="27.75" customHeight="1">
      <c r="A70" s="152" t="s">
        <v>59</v>
      </c>
      <c r="B70" s="153"/>
      <c r="C70" s="153"/>
      <c r="D70" s="153"/>
      <c r="E70" s="153"/>
      <c r="F70" s="153"/>
      <c r="G70" s="281"/>
      <c r="H70" s="281"/>
      <c r="I70" s="281"/>
      <c r="J70" s="289" t="s">
        <v>227</v>
      </c>
      <c r="K70" s="283" t="s">
        <v>191</v>
      </c>
      <c r="L70" s="284"/>
      <c r="M70" s="285"/>
      <c r="N70" s="291">
        <f>14400000+10800000+14400000+4380000+25200000+17200000+4733333+18950000+4533333+9477816+20700000+6090000</f>
        <v>150864482</v>
      </c>
    </row>
    <row r="71" spans="1:15" ht="15.75">
      <c r="A71" s="155" t="s">
        <v>15</v>
      </c>
      <c r="B71" s="156"/>
      <c r="C71" s="156"/>
      <c r="D71" s="156"/>
      <c r="E71" s="156"/>
      <c r="F71" s="211"/>
      <c r="G71" s="281"/>
      <c r="H71" s="281"/>
      <c r="I71" s="281"/>
      <c r="J71" s="290"/>
      <c r="K71" s="286"/>
      <c r="L71" s="287"/>
      <c r="M71" s="288"/>
      <c r="N71" s="292"/>
    </row>
    <row r="72" spans="1:15" ht="33.75" customHeight="1">
      <c r="A72" s="217" t="s">
        <v>60</v>
      </c>
      <c r="B72" s="218"/>
      <c r="C72" s="218"/>
      <c r="D72" s="218"/>
      <c r="E72" s="218"/>
      <c r="F72" s="282"/>
      <c r="G72" s="281"/>
      <c r="H72" s="281"/>
      <c r="I72" s="281"/>
      <c r="J72" s="46">
        <v>215</v>
      </c>
      <c r="K72" s="223" t="s">
        <v>196</v>
      </c>
      <c r="L72" s="223"/>
      <c r="M72" s="223"/>
      <c r="N72" s="47">
        <f>10829000+662167</f>
        <v>11491167</v>
      </c>
    </row>
    <row r="73" spans="1:15" ht="32.25" customHeight="1">
      <c r="A73" s="275" t="s">
        <v>232</v>
      </c>
      <c r="B73" s="231"/>
      <c r="C73" s="231"/>
      <c r="D73" s="231"/>
      <c r="E73" s="231"/>
      <c r="F73" s="231"/>
      <c r="G73" s="281"/>
      <c r="H73" s="281"/>
      <c r="I73" s="281"/>
      <c r="J73" s="46" t="s">
        <v>197</v>
      </c>
      <c r="K73" s="223" t="s">
        <v>194</v>
      </c>
      <c r="L73" s="223"/>
      <c r="M73" s="223"/>
      <c r="N73" s="47">
        <f>18000000+18000000+3840000</f>
        <v>39840000</v>
      </c>
    </row>
    <row r="74" spans="1:15" ht="27.75" customHeight="1">
      <c r="A74" s="275"/>
      <c r="B74" s="231"/>
      <c r="C74" s="231"/>
      <c r="D74" s="231"/>
      <c r="E74" s="231"/>
      <c r="F74" s="231"/>
      <c r="G74" s="281"/>
      <c r="H74" s="281"/>
      <c r="I74" s="281"/>
      <c r="J74" s="289" t="s">
        <v>231</v>
      </c>
      <c r="K74" s="283" t="s">
        <v>230</v>
      </c>
      <c r="L74" s="284"/>
      <c r="M74" s="285"/>
      <c r="N74" s="291">
        <f>8188000+10708000+6090000+10708000+6900000+4818600</f>
        <v>47412600</v>
      </c>
    </row>
    <row r="75" spans="1:15">
      <c r="A75" s="275"/>
      <c r="B75" s="231"/>
      <c r="C75" s="231"/>
      <c r="D75" s="231"/>
      <c r="E75" s="231"/>
      <c r="F75" s="231"/>
      <c r="G75" s="281"/>
      <c r="H75" s="281"/>
      <c r="I75" s="281"/>
      <c r="J75" s="290"/>
      <c r="K75" s="286"/>
      <c r="L75" s="287"/>
      <c r="M75" s="288"/>
      <c r="N75" s="292"/>
    </row>
    <row r="76" spans="1:15" ht="36" customHeight="1">
      <c r="A76" s="275"/>
      <c r="B76" s="231"/>
      <c r="C76" s="231"/>
      <c r="D76" s="231"/>
      <c r="E76" s="231"/>
      <c r="F76" s="231"/>
      <c r="G76" s="281"/>
      <c r="H76" s="281"/>
      <c r="I76" s="281"/>
      <c r="J76" s="48">
        <v>1370</v>
      </c>
      <c r="K76" s="193" t="s">
        <v>214</v>
      </c>
      <c r="L76" s="193"/>
      <c r="M76" s="193"/>
      <c r="N76" s="47">
        <v>21600000</v>
      </c>
    </row>
    <row r="77" spans="1:15" ht="16.5" thickBot="1">
      <c r="A77" s="219"/>
      <c r="B77" s="220"/>
      <c r="C77" s="220"/>
      <c r="D77" s="220"/>
      <c r="E77" s="220"/>
      <c r="F77" s="220"/>
      <c r="G77" s="221"/>
      <c r="H77" s="221"/>
      <c r="I77" s="221"/>
      <c r="J77" s="221"/>
      <c r="K77" s="221"/>
      <c r="L77" s="221"/>
      <c r="M77" s="221"/>
      <c r="N77" s="222"/>
    </row>
    <row r="78" spans="1:15" ht="15.75">
      <c r="A78" s="133" t="s">
        <v>17</v>
      </c>
      <c r="B78" s="135" t="s">
        <v>18</v>
      </c>
      <c r="C78" s="137" t="s">
        <v>19</v>
      </c>
      <c r="D78" s="137" t="s">
        <v>20</v>
      </c>
      <c r="E78" s="138" t="s">
        <v>61</v>
      </c>
      <c r="F78" s="137" t="s">
        <v>22</v>
      </c>
      <c r="G78" s="137"/>
      <c r="H78" s="137"/>
      <c r="I78" s="137"/>
      <c r="J78" s="137" t="s">
        <v>23</v>
      </c>
      <c r="K78" s="137"/>
      <c r="L78" s="160" t="s">
        <v>24</v>
      </c>
      <c r="M78" s="160"/>
      <c r="N78" s="161"/>
      <c r="O78" s="102"/>
    </row>
    <row r="79" spans="1:15">
      <c r="A79" s="134"/>
      <c r="B79" s="136"/>
      <c r="C79" s="136"/>
      <c r="D79" s="136"/>
      <c r="E79" s="139"/>
      <c r="F79" s="136"/>
      <c r="G79" s="136"/>
      <c r="H79" s="136"/>
      <c r="I79" s="136"/>
      <c r="J79" s="136"/>
      <c r="K79" s="136"/>
      <c r="L79" s="136" t="s">
        <v>25</v>
      </c>
      <c r="M79" s="136" t="s">
        <v>26</v>
      </c>
      <c r="N79" s="162" t="s">
        <v>27</v>
      </c>
      <c r="O79" s="102"/>
    </row>
    <row r="80" spans="1:15" ht="28.5" customHeight="1">
      <c r="A80" s="134"/>
      <c r="B80" s="136"/>
      <c r="C80" s="136"/>
      <c r="D80" s="136"/>
      <c r="E80" s="139"/>
      <c r="F80" s="27" t="s">
        <v>28</v>
      </c>
      <c r="G80" s="28" t="s">
        <v>29</v>
      </c>
      <c r="H80" s="28" t="s">
        <v>30</v>
      </c>
      <c r="I80" s="29" t="s">
        <v>31</v>
      </c>
      <c r="J80" s="27" t="s">
        <v>32</v>
      </c>
      <c r="K80" s="30" t="s">
        <v>33</v>
      </c>
      <c r="L80" s="136"/>
      <c r="M80" s="136"/>
      <c r="N80" s="162"/>
      <c r="O80" s="102"/>
    </row>
    <row r="81" spans="1:15">
      <c r="A81" s="232" t="s">
        <v>69</v>
      </c>
      <c r="B81" s="31" t="s">
        <v>34</v>
      </c>
      <c r="C81" s="234" t="s">
        <v>70</v>
      </c>
      <c r="D81" s="84">
        <v>9</v>
      </c>
      <c r="E81" s="15">
        <v>313187619.89999998</v>
      </c>
      <c r="F81" s="15">
        <f>+E81</f>
        <v>313187619.89999998</v>
      </c>
      <c r="G81" s="49"/>
      <c r="H81" s="49"/>
      <c r="I81" s="49"/>
      <c r="J81" s="16">
        <v>44927</v>
      </c>
      <c r="K81" s="17">
        <v>45290</v>
      </c>
      <c r="L81" s="215">
        <f>+D82/D81</f>
        <v>1</v>
      </c>
      <c r="M81" s="215">
        <f>+E82/E81</f>
        <v>0.64560549700068148</v>
      </c>
      <c r="N81" s="391">
        <f>+L81*L81/M81</f>
        <v>1.5489335277437151</v>
      </c>
      <c r="O81" s="102"/>
    </row>
    <row r="82" spans="1:15">
      <c r="A82" s="233"/>
      <c r="B82" s="31" t="s">
        <v>35</v>
      </c>
      <c r="C82" s="234"/>
      <c r="D82" s="85">
        <v>9</v>
      </c>
      <c r="E82" s="50">
        <f>+N73+N72+N70</f>
        <v>202195649</v>
      </c>
      <c r="F82" s="15">
        <f t="shared" ref="F82:F88" si="2">+E82</f>
        <v>202195649</v>
      </c>
      <c r="G82" s="49"/>
      <c r="H82" s="49"/>
      <c r="I82" s="49"/>
      <c r="J82" s="16">
        <v>44927</v>
      </c>
      <c r="K82" s="17">
        <v>45290</v>
      </c>
      <c r="L82" s="216"/>
      <c r="M82" s="216"/>
      <c r="N82" s="392"/>
      <c r="O82" s="102"/>
    </row>
    <row r="83" spans="1:15" ht="21" customHeight="1">
      <c r="A83" s="232" t="s">
        <v>228</v>
      </c>
      <c r="B83" s="31" t="s">
        <v>34</v>
      </c>
      <c r="C83" s="307" t="s">
        <v>229</v>
      </c>
      <c r="D83" s="103">
        <v>7</v>
      </c>
      <c r="E83" s="50">
        <v>59899266</v>
      </c>
      <c r="F83" s="15">
        <f t="shared" ref="F83:F84" si="3">+E83</f>
        <v>59899266</v>
      </c>
      <c r="G83" s="49"/>
      <c r="H83" s="49"/>
      <c r="I83" s="49"/>
      <c r="J83" s="16">
        <v>44927</v>
      </c>
      <c r="K83" s="17">
        <v>45290</v>
      </c>
      <c r="L83" s="215">
        <f t="shared" ref="L83:L86" si="4">+D84/D83</f>
        <v>1</v>
      </c>
      <c r="M83" s="215">
        <f t="shared" ref="M83:M86" si="5">+E84/E83</f>
        <v>0.79153891468386273</v>
      </c>
      <c r="N83" s="391">
        <f t="shared" ref="N83" si="6">+L83*L83/M83</f>
        <v>1.2633617645942219</v>
      </c>
      <c r="O83" s="102"/>
    </row>
    <row r="84" spans="1:15" ht="21" customHeight="1">
      <c r="A84" s="233"/>
      <c r="B84" s="31" t="s">
        <v>35</v>
      </c>
      <c r="C84" s="307"/>
      <c r="D84" s="104">
        <v>7</v>
      </c>
      <c r="E84" s="50">
        <f>+N74</f>
        <v>47412600</v>
      </c>
      <c r="F84" s="15">
        <f t="shared" si="3"/>
        <v>47412600</v>
      </c>
      <c r="G84" s="49"/>
      <c r="H84" s="49"/>
      <c r="I84" s="49"/>
      <c r="J84" s="16">
        <v>44927</v>
      </c>
      <c r="K84" s="17">
        <v>45290</v>
      </c>
      <c r="L84" s="216"/>
      <c r="M84" s="216"/>
      <c r="N84" s="392"/>
      <c r="O84" s="102"/>
    </row>
    <row r="85" spans="1:15">
      <c r="A85" s="232" t="s">
        <v>125</v>
      </c>
      <c r="B85" s="31" t="s">
        <v>34</v>
      </c>
      <c r="C85" s="234" t="s">
        <v>126</v>
      </c>
      <c r="D85" s="84">
        <v>5</v>
      </c>
      <c r="E85" s="50">
        <v>21600000</v>
      </c>
      <c r="F85" s="15">
        <f t="shared" si="2"/>
        <v>21600000</v>
      </c>
      <c r="G85" s="49"/>
      <c r="H85" s="49"/>
      <c r="I85" s="49"/>
      <c r="J85" s="16">
        <v>44927</v>
      </c>
      <c r="K85" s="17">
        <v>45290</v>
      </c>
      <c r="L85" s="215">
        <f t="shared" ref="L85:L86" si="7">+D86/D85</f>
        <v>1</v>
      </c>
      <c r="M85" s="215">
        <f t="shared" ref="M85:M86" si="8">+E86/E85</f>
        <v>1</v>
      </c>
      <c r="N85" s="391">
        <f t="shared" ref="N85" si="9">+L85*L85/M85</f>
        <v>1</v>
      </c>
      <c r="O85" s="102"/>
    </row>
    <row r="86" spans="1:15">
      <c r="A86" s="233"/>
      <c r="B86" s="31" t="s">
        <v>35</v>
      </c>
      <c r="C86" s="234"/>
      <c r="D86" s="85">
        <v>5</v>
      </c>
      <c r="E86" s="50">
        <f>+N76</f>
        <v>21600000</v>
      </c>
      <c r="F86" s="15">
        <f t="shared" si="2"/>
        <v>21600000</v>
      </c>
      <c r="G86" s="49"/>
      <c r="H86" s="49"/>
      <c r="I86" s="49"/>
      <c r="J86" s="16">
        <v>44927</v>
      </c>
      <c r="K86" s="17">
        <v>45290</v>
      </c>
      <c r="L86" s="216"/>
      <c r="M86" s="216"/>
      <c r="N86" s="392"/>
      <c r="O86" s="102"/>
    </row>
    <row r="87" spans="1:15" ht="15.75">
      <c r="A87" s="182" t="s">
        <v>36</v>
      </c>
      <c r="B87" s="14" t="s">
        <v>34</v>
      </c>
      <c r="C87" s="273"/>
      <c r="D87" s="39">
        <v>9</v>
      </c>
      <c r="E87" s="51">
        <f>+E81+E83+E85</f>
        <v>394686885.89999998</v>
      </c>
      <c r="F87" s="51">
        <f t="shared" si="2"/>
        <v>394686885.89999998</v>
      </c>
      <c r="G87" s="49"/>
      <c r="H87" s="49"/>
      <c r="I87" s="49"/>
      <c r="J87" s="16">
        <v>44927</v>
      </c>
      <c r="K87" s="17">
        <v>45290</v>
      </c>
      <c r="L87" s="180"/>
      <c r="M87" s="180"/>
      <c r="N87" s="190"/>
    </row>
    <row r="88" spans="1:15" ht="16.5" thickBot="1">
      <c r="A88" s="183"/>
      <c r="B88" s="13" t="s">
        <v>35</v>
      </c>
      <c r="C88" s="273"/>
      <c r="D88" s="86">
        <f>+D82</f>
        <v>9</v>
      </c>
      <c r="E88" s="51">
        <f>+E86++E84+E82</f>
        <v>271208249</v>
      </c>
      <c r="F88" s="51">
        <f t="shared" si="2"/>
        <v>271208249</v>
      </c>
      <c r="G88" s="49"/>
      <c r="H88" s="49"/>
      <c r="I88" s="49"/>
      <c r="J88" s="16">
        <v>44927</v>
      </c>
      <c r="K88" s="17">
        <v>45290</v>
      </c>
      <c r="L88" s="181"/>
      <c r="M88" s="181"/>
      <c r="N88" s="191"/>
    </row>
    <row r="89" spans="1:15" ht="15.75">
      <c r="A89" s="36" t="s">
        <v>37</v>
      </c>
      <c r="B89" s="256" t="s">
        <v>38</v>
      </c>
      <c r="C89" s="256"/>
      <c r="D89" s="256"/>
      <c r="E89" s="257" t="s">
        <v>39</v>
      </c>
      <c r="F89" s="257"/>
      <c r="G89" s="257"/>
      <c r="H89" s="257"/>
      <c r="I89" s="41"/>
      <c r="J89" s="258" t="s">
        <v>40</v>
      </c>
      <c r="K89" s="258"/>
      <c r="L89" s="258"/>
      <c r="M89" s="258"/>
      <c r="N89" s="259"/>
    </row>
    <row r="90" spans="1:15" ht="27" customHeight="1">
      <c r="A90" s="172" t="s">
        <v>135</v>
      </c>
      <c r="B90" s="173" t="s">
        <v>71</v>
      </c>
      <c r="C90" s="173"/>
      <c r="D90" s="173"/>
      <c r="E90" s="260" t="s">
        <v>138</v>
      </c>
      <c r="F90" s="261"/>
      <c r="G90" s="262"/>
      <c r="H90" s="18" t="s">
        <v>34</v>
      </c>
      <c r="I90" s="42">
        <f>+D87</f>
        <v>9</v>
      </c>
      <c r="J90" s="116" t="s">
        <v>176</v>
      </c>
      <c r="K90" s="116"/>
      <c r="L90" s="116"/>
      <c r="M90" s="116"/>
      <c r="N90" s="117"/>
    </row>
    <row r="91" spans="1:15" ht="27" customHeight="1">
      <c r="A91" s="172"/>
      <c r="B91" s="173"/>
      <c r="C91" s="173"/>
      <c r="D91" s="173"/>
      <c r="E91" s="263"/>
      <c r="F91" s="264"/>
      <c r="G91" s="265"/>
      <c r="H91" s="18" t="s">
        <v>35</v>
      </c>
      <c r="I91" s="42">
        <f>+D88</f>
        <v>9</v>
      </c>
      <c r="J91" s="119" t="s">
        <v>65</v>
      </c>
      <c r="K91" s="119"/>
      <c r="L91" s="119"/>
      <c r="M91" s="119"/>
      <c r="N91" s="120"/>
    </row>
    <row r="92" spans="1:15" ht="102.75" customHeight="1">
      <c r="A92" s="266" t="s">
        <v>243</v>
      </c>
      <c r="B92" s="267"/>
      <c r="C92" s="267"/>
      <c r="D92" s="267"/>
      <c r="E92" s="267"/>
      <c r="F92" s="267"/>
      <c r="G92" s="267"/>
      <c r="H92" s="267"/>
      <c r="I92" s="268"/>
      <c r="J92" s="279"/>
      <c r="K92" s="279"/>
      <c r="L92" s="279"/>
      <c r="M92" s="279"/>
      <c r="N92" s="280"/>
    </row>
    <row r="93" spans="1:15" ht="102.75" customHeight="1" thickBot="1">
      <c r="A93" s="213"/>
      <c r="B93" s="269"/>
      <c r="C93" s="269"/>
      <c r="D93" s="269"/>
      <c r="E93" s="269"/>
      <c r="F93" s="269"/>
      <c r="G93" s="269"/>
      <c r="H93" s="269"/>
      <c r="I93" s="270"/>
      <c r="J93" s="122"/>
      <c r="K93" s="122"/>
      <c r="L93" s="122"/>
      <c r="M93" s="122"/>
      <c r="N93" s="123"/>
    </row>
    <row r="94" spans="1:15">
      <c r="A94" s="43"/>
      <c r="B94" s="43"/>
      <c r="C94" s="43"/>
      <c r="D94" s="43"/>
      <c r="E94" s="43"/>
      <c r="F94" s="43"/>
      <c r="G94" s="43"/>
      <c r="H94" s="43"/>
      <c r="I94" s="43"/>
      <c r="J94" s="44"/>
      <c r="K94" s="44"/>
      <c r="L94" s="44"/>
      <c r="M94" s="44"/>
      <c r="N94" s="44"/>
    </row>
    <row r="95" spans="1:15" ht="15.75" thickBot="1">
      <c r="A95" s="43"/>
      <c r="B95" s="43"/>
      <c r="C95" s="43"/>
      <c r="D95" s="43"/>
      <c r="E95" s="43"/>
      <c r="F95" s="43"/>
      <c r="G95" s="43"/>
      <c r="H95" s="43"/>
      <c r="I95" s="43"/>
      <c r="J95" s="44"/>
      <c r="K95" s="44"/>
      <c r="L95" s="44"/>
      <c r="M95" s="44"/>
      <c r="N95" s="44"/>
    </row>
    <row r="96" spans="1:15" ht="20.25">
      <c r="A96" s="174"/>
      <c r="B96" s="176" t="s">
        <v>0</v>
      </c>
      <c r="C96" s="176"/>
      <c r="D96" s="176"/>
      <c r="E96" s="176"/>
      <c r="F96" s="176"/>
      <c r="G96" s="176"/>
      <c r="H96" s="176"/>
      <c r="I96" s="178" t="s">
        <v>1</v>
      </c>
      <c r="J96" s="178"/>
      <c r="K96" s="178"/>
      <c r="L96" s="178"/>
      <c r="M96" s="126"/>
      <c r="N96" s="127"/>
    </row>
    <row r="97" spans="1:14" ht="20.25">
      <c r="A97" s="175"/>
      <c r="B97" s="177"/>
      <c r="C97" s="177"/>
      <c r="D97" s="177"/>
      <c r="E97" s="177"/>
      <c r="F97" s="177"/>
      <c r="G97" s="177"/>
      <c r="H97" s="177"/>
      <c r="I97" s="179" t="s">
        <v>2</v>
      </c>
      <c r="J97" s="179"/>
      <c r="K97" s="179"/>
      <c r="L97" s="179"/>
      <c r="M97" s="128"/>
      <c r="N97" s="129"/>
    </row>
    <row r="98" spans="1:14" ht="20.25">
      <c r="A98" s="175"/>
      <c r="B98" s="177" t="s">
        <v>3</v>
      </c>
      <c r="C98" s="177"/>
      <c r="D98" s="177"/>
      <c r="E98" s="177"/>
      <c r="F98" s="177"/>
      <c r="G98" s="177"/>
      <c r="H98" s="177"/>
      <c r="I98" s="179" t="s">
        <v>4</v>
      </c>
      <c r="J98" s="179"/>
      <c r="K98" s="179"/>
      <c r="L98" s="179"/>
      <c r="M98" s="128"/>
      <c r="N98" s="129"/>
    </row>
    <row r="99" spans="1:14" ht="20.25">
      <c r="A99" s="175"/>
      <c r="B99" s="177"/>
      <c r="C99" s="177"/>
      <c r="D99" s="177"/>
      <c r="E99" s="177"/>
      <c r="F99" s="177"/>
      <c r="G99" s="177"/>
      <c r="H99" s="177"/>
      <c r="I99" s="179" t="s">
        <v>5</v>
      </c>
      <c r="J99" s="179"/>
      <c r="K99" s="179"/>
      <c r="L99" s="179"/>
      <c r="M99" s="128"/>
      <c r="N99" s="129"/>
    </row>
    <row r="100" spans="1:14">
      <c r="A100" s="146"/>
      <c r="B100" s="147"/>
      <c r="C100" s="147"/>
      <c r="D100" s="147"/>
      <c r="E100" s="147"/>
      <c r="F100" s="147"/>
      <c r="G100" s="147"/>
      <c r="H100" s="147"/>
      <c r="I100" s="147"/>
      <c r="J100" s="147"/>
      <c r="K100" s="147"/>
      <c r="L100" s="147"/>
      <c r="M100" s="147"/>
      <c r="N100" s="148"/>
    </row>
    <row r="101" spans="1:14" ht="15.75">
      <c r="A101" s="165" t="s">
        <v>6</v>
      </c>
      <c r="B101" s="166"/>
      <c r="C101" s="166"/>
      <c r="D101" s="166"/>
      <c r="E101" s="166"/>
      <c r="F101" s="166"/>
      <c r="G101" s="166"/>
      <c r="H101" s="166"/>
      <c r="I101" s="166"/>
      <c r="J101" s="166"/>
      <c r="K101" s="166"/>
      <c r="L101" s="166"/>
      <c r="M101" s="166"/>
      <c r="N101" s="167"/>
    </row>
    <row r="102" spans="1:14" ht="15.75">
      <c r="A102" s="12" t="s">
        <v>178</v>
      </c>
      <c r="B102" s="149" t="s">
        <v>224</v>
      </c>
      <c r="C102" s="150"/>
      <c r="D102" s="150"/>
      <c r="E102" s="150"/>
      <c r="F102" s="150"/>
      <c r="G102" s="150"/>
      <c r="H102" s="150"/>
      <c r="I102" s="150"/>
      <c r="J102" s="150"/>
      <c r="K102" s="150"/>
      <c r="L102" s="150"/>
      <c r="M102" s="150"/>
      <c r="N102" s="151"/>
    </row>
    <row r="103" spans="1:14" ht="15" customHeight="1">
      <c r="A103" s="152" t="s">
        <v>7</v>
      </c>
      <c r="B103" s="153"/>
      <c r="C103" s="153"/>
      <c r="D103" s="153"/>
      <c r="E103" s="153"/>
      <c r="F103" s="153"/>
      <c r="G103" s="153"/>
      <c r="H103" s="153"/>
      <c r="I103" s="153"/>
      <c r="J103" s="153"/>
      <c r="K103" s="153"/>
      <c r="L103" s="153"/>
      <c r="M103" s="153"/>
      <c r="N103" s="154"/>
    </row>
    <row r="104" spans="1:14" ht="15.75">
      <c r="A104" s="155" t="s">
        <v>8</v>
      </c>
      <c r="B104" s="156"/>
      <c r="C104" s="156"/>
      <c r="D104" s="156"/>
      <c r="E104" s="156"/>
      <c r="F104" s="156"/>
      <c r="G104" s="225" t="s">
        <v>57</v>
      </c>
      <c r="H104" s="226"/>
      <c r="I104" s="227"/>
      <c r="J104" s="157" t="s">
        <v>9</v>
      </c>
      <c r="K104" s="157"/>
      <c r="L104" s="157"/>
      <c r="M104" s="157"/>
      <c r="N104" s="158"/>
    </row>
    <row r="105" spans="1:14" ht="37.5" customHeight="1">
      <c r="A105" s="163" t="s">
        <v>58</v>
      </c>
      <c r="B105" s="164"/>
      <c r="C105" s="164"/>
      <c r="D105" s="164"/>
      <c r="E105" s="164"/>
      <c r="F105" s="164"/>
      <c r="G105" s="228"/>
      <c r="H105" s="229"/>
      <c r="I105" s="230"/>
      <c r="J105" s="22" t="s">
        <v>11</v>
      </c>
      <c r="K105" s="159" t="s">
        <v>12</v>
      </c>
      <c r="L105" s="159"/>
      <c r="M105" s="159"/>
      <c r="N105" s="23" t="s">
        <v>13</v>
      </c>
    </row>
    <row r="106" spans="1:14" ht="33" customHeight="1">
      <c r="A106" s="152" t="s">
        <v>59</v>
      </c>
      <c r="B106" s="153"/>
      <c r="C106" s="153"/>
      <c r="D106" s="153"/>
      <c r="E106" s="153"/>
      <c r="F106" s="192"/>
      <c r="G106" s="228"/>
      <c r="H106" s="229"/>
      <c r="I106" s="230"/>
      <c r="J106" s="46">
        <v>215</v>
      </c>
      <c r="K106" s="223" t="s">
        <v>196</v>
      </c>
      <c r="L106" s="223"/>
      <c r="M106" s="223"/>
      <c r="N106" s="25">
        <f>3500000+4182400</f>
        <v>7682400</v>
      </c>
    </row>
    <row r="107" spans="1:14" ht="31.5" customHeight="1">
      <c r="A107" s="155" t="s">
        <v>15</v>
      </c>
      <c r="B107" s="156"/>
      <c r="C107" s="156"/>
      <c r="D107" s="156"/>
      <c r="E107" s="156"/>
      <c r="F107" s="156"/>
      <c r="G107" s="228"/>
      <c r="H107" s="229"/>
      <c r="I107" s="230"/>
      <c r="J107" s="46" t="s">
        <v>233</v>
      </c>
      <c r="K107" s="223" t="s">
        <v>194</v>
      </c>
      <c r="L107" s="223"/>
      <c r="M107" s="223"/>
      <c r="N107" s="25">
        <f>3150000+3150000+4533334</f>
        <v>10833334</v>
      </c>
    </row>
    <row r="108" spans="1:14" ht="15.75">
      <c r="A108" s="217" t="s">
        <v>60</v>
      </c>
      <c r="B108" s="218"/>
      <c r="C108" s="218"/>
      <c r="D108" s="218"/>
      <c r="E108" s="218"/>
      <c r="F108" s="218"/>
      <c r="G108" s="228"/>
      <c r="H108" s="229"/>
      <c r="I108" s="230"/>
      <c r="J108" s="48">
        <v>2420</v>
      </c>
      <c r="K108" s="193" t="s">
        <v>200</v>
      </c>
      <c r="L108" s="193"/>
      <c r="M108" s="193"/>
      <c r="N108" s="25">
        <f>998000000+166332600</f>
        <v>1164332600</v>
      </c>
    </row>
    <row r="109" spans="1:14" ht="44.25" customHeight="1">
      <c r="A109" s="231" t="s">
        <v>174</v>
      </c>
      <c r="B109" s="231"/>
      <c r="C109" s="231"/>
      <c r="D109" s="231"/>
      <c r="E109" s="231"/>
      <c r="F109" s="231"/>
      <c r="G109" s="229"/>
      <c r="H109" s="229"/>
      <c r="I109" s="230"/>
      <c r="J109" s="24">
        <v>970</v>
      </c>
      <c r="K109" s="223" t="s">
        <v>204</v>
      </c>
      <c r="L109" s="223"/>
      <c r="M109" s="223"/>
      <c r="N109" s="58">
        <v>19111816</v>
      </c>
    </row>
    <row r="110" spans="1:14">
      <c r="A110" s="231"/>
      <c r="B110" s="231"/>
      <c r="C110" s="231"/>
      <c r="D110" s="231"/>
      <c r="E110" s="231"/>
      <c r="F110" s="231"/>
      <c r="G110" s="229"/>
      <c r="H110" s="229"/>
      <c r="I110" s="230"/>
      <c r="J110" s="52"/>
      <c r="K110" s="224"/>
      <c r="L110" s="224"/>
      <c r="M110" s="224"/>
      <c r="N110" s="53"/>
    </row>
    <row r="111" spans="1:14" ht="16.5" thickBot="1">
      <c r="A111" s="219"/>
      <c r="B111" s="220"/>
      <c r="C111" s="220"/>
      <c r="D111" s="220"/>
      <c r="E111" s="220"/>
      <c r="F111" s="220"/>
      <c r="G111" s="221"/>
      <c r="H111" s="221"/>
      <c r="I111" s="221"/>
      <c r="J111" s="221"/>
      <c r="K111" s="221"/>
      <c r="L111" s="221"/>
      <c r="M111" s="221"/>
      <c r="N111" s="222"/>
    </row>
    <row r="112" spans="1:14" ht="15.75">
      <c r="A112" s="133" t="s">
        <v>17</v>
      </c>
      <c r="B112" s="135" t="s">
        <v>18</v>
      </c>
      <c r="C112" s="137" t="s">
        <v>19</v>
      </c>
      <c r="D112" s="137" t="s">
        <v>20</v>
      </c>
      <c r="E112" s="138" t="s">
        <v>61</v>
      </c>
      <c r="F112" s="137" t="s">
        <v>22</v>
      </c>
      <c r="G112" s="137"/>
      <c r="H112" s="137"/>
      <c r="I112" s="137"/>
      <c r="J112" s="137" t="s">
        <v>23</v>
      </c>
      <c r="K112" s="137"/>
      <c r="L112" s="160" t="s">
        <v>24</v>
      </c>
      <c r="M112" s="160"/>
      <c r="N112" s="161"/>
    </row>
    <row r="113" spans="1:14">
      <c r="A113" s="134"/>
      <c r="B113" s="136"/>
      <c r="C113" s="136"/>
      <c r="D113" s="136"/>
      <c r="E113" s="139"/>
      <c r="F113" s="136"/>
      <c r="G113" s="136"/>
      <c r="H113" s="136"/>
      <c r="I113" s="136"/>
      <c r="J113" s="136"/>
      <c r="K113" s="136"/>
      <c r="L113" s="136" t="s">
        <v>25</v>
      </c>
      <c r="M113" s="136" t="s">
        <v>26</v>
      </c>
      <c r="N113" s="162" t="s">
        <v>27</v>
      </c>
    </row>
    <row r="114" spans="1:14" ht="15.75">
      <c r="A114" s="134"/>
      <c r="B114" s="136"/>
      <c r="C114" s="136"/>
      <c r="D114" s="136"/>
      <c r="E114" s="139"/>
      <c r="F114" s="27" t="s">
        <v>28</v>
      </c>
      <c r="G114" s="28" t="s">
        <v>29</v>
      </c>
      <c r="H114" s="28" t="s">
        <v>30</v>
      </c>
      <c r="I114" s="29" t="s">
        <v>31</v>
      </c>
      <c r="J114" s="27" t="s">
        <v>32</v>
      </c>
      <c r="K114" s="30" t="s">
        <v>33</v>
      </c>
      <c r="L114" s="136"/>
      <c r="M114" s="136"/>
      <c r="N114" s="162"/>
    </row>
    <row r="115" spans="1:14" ht="18" customHeight="1">
      <c r="A115" s="232" t="s">
        <v>127</v>
      </c>
      <c r="B115" s="31" t="s">
        <v>34</v>
      </c>
      <c r="C115" s="234" t="s">
        <v>72</v>
      </c>
      <c r="D115" s="31">
        <v>203</v>
      </c>
      <c r="E115" s="50">
        <v>1164332600</v>
      </c>
      <c r="F115" s="15">
        <f>+E115</f>
        <v>1164332600</v>
      </c>
      <c r="G115" s="54"/>
      <c r="H115" s="54"/>
      <c r="I115" s="54"/>
      <c r="J115" s="16">
        <v>44927</v>
      </c>
      <c r="K115" s="17">
        <v>45290</v>
      </c>
      <c r="L115" s="215">
        <v>1</v>
      </c>
      <c r="M115" s="215">
        <f>+E116/E115</f>
        <v>1</v>
      </c>
      <c r="N115" s="389">
        <f>+L115*L115/M115</f>
        <v>1</v>
      </c>
    </row>
    <row r="116" spans="1:14" ht="18" customHeight="1">
      <c r="A116" s="233"/>
      <c r="B116" s="31" t="s">
        <v>35</v>
      </c>
      <c r="C116" s="234"/>
      <c r="D116" s="31">
        <v>280</v>
      </c>
      <c r="E116" s="50">
        <f>+N108</f>
        <v>1164332600</v>
      </c>
      <c r="F116" s="15">
        <f t="shared" ref="F116:F118" si="10">+E116</f>
        <v>1164332600</v>
      </c>
      <c r="G116" s="54"/>
      <c r="H116" s="54"/>
      <c r="I116" s="54"/>
      <c r="J116" s="16">
        <v>44927</v>
      </c>
      <c r="K116" s="17">
        <v>45290</v>
      </c>
      <c r="L116" s="216"/>
      <c r="M116" s="216"/>
      <c r="N116" s="390"/>
    </row>
    <row r="117" spans="1:14" ht="18" customHeight="1">
      <c r="A117" s="232" t="s">
        <v>201</v>
      </c>
      <c r="B117" s="31" t="s">
        <v>34</v>
      </c>
      <c r="C117" s="234" t="s">
        <v>236</v>
      </c>
      <c r="D117" s="31">
        <v>9</v>
      </c>
      <c r="E117" s="50">
        <v>37627550</v>
      </c>
      <c r="F117" s="15">
        <f t="shared" si="10"/>
        <v>37627550</v>
      </c>
      <c r="G117" s="54"/>
      <c r="H117" s="54"/>
      <c r="I117" s="54"/>
      <c r="J117" s="16">
        <v>44927</v>
      </c>
      <c r="K117" s="17">
        <v>45290</v>
      </c>
      <c r="L117" s="215">
        <f>+D118/D117</f>
        <v>1</v>
      </c>
      <c r="M117" s="215">
        <f>+E118/E117</f>
        <v>1</v>
      </c>
      <c r="N117" s="389">
        <f>+L117*L117/M117</f>
        <v>1</v>
      </c>
    </row>
    <row r="118" spans="1:14" ht="18" customHeight="1">
      <c r="A118" s="233"/>
      <c r="B118" s="31" t="s">
        <v>35</v>
      </c>
      <c r="C118" s="234"/>
      <c r="D118" s="31">
        <v>9</v>
      </c>
      <c r="E118" s="50">
        <f>+N106+N107+N109</f>
        <v>37627550</v>
      </c>
      <c r="F118" s="15">
        <f t="shared" si="10"/>
        <v>37627550</v>
      </c>
      <c r="G118" s="54"/>
      <c r="H118" s="54"/>
      <c r="I118" s="54"/>
      <c r="J118" s="16">
        <v>44927</v>
      </c>
      <c r="K118" s="17">
        <v>45290</v>
      </c>
      <c r="L118" s="216"/>
      <c r="M118" s="216"/>
      <c r="N118" s="390"/>
    </row>
    <row r="119" spans="1:14" ht="15.75">
      <c r="A119" s="241" t="s">
        <v>36</v>
      </c>
      <c r="B119" s="14" t="s">
        <v>34</v>
      </c>
      <c r="C119" s="243"/>
      <c r="D119" s="39">
        <v>203</v>
      </c>
      <c r="E119" s="51">
        <f>+E115+E117</f>
        <v>1201960150</v>
      </c>
      <c r="F119" s="51">
        <f>+E119</f>
        <v>1201960150</v>
      </c>
      <c r="G119" s="54"/>
      <c r="H119" s="54"/>
      <c r="I119" s="54"/>
      <c r="J119" s="16">
        <v>44927</v>
      </c>
      <c r="K119" s="17">
        <v>45290</v>
      </c>
      <c r="L119" s="180"/>
      <c r="M119" s="180"/>
      <c r="N119" s="190"/>
    </row>
    <row r="120" spans="1:14" ht="16.5" thickBot="1">
      <c r="A120" s="242"/>
      <c r="B120" s="13" t="s">
        <v>35</v>
      </c>
      <c r="C120" s="244"/>
      <c r="D120" s="40">
        <f>+D116</f>
        <v>280</v>
      </c>
      <c r="E120" s="51">
        <f>+E118+E116</f>
        <v>1201960150</v>
      </c>
      <c r="F120" s="51">
        <f>+E120</f>
        <v>1201960150</v>
      </c>
      <c r="G120" s="54"/>
      <c r="H120" s="54"/>
      <c r="I120" s="54"/>
      <c r="J120" s="16">
        <v>44927</v>
      </c>
      <c r="K120" s="17">
        <v>45290</v>
      </c>
      <c r="L120" s="245"/>
      <c r="M120" s="245"/>
      <c r="N120" s="191"/>
    </row>
    <row r="121" spans="1:14" ht="15.75">
      <c r="A121" s="36" t="s">
        <v>37</v>
      </c>
      <c r="B121" s="256" t="s">
        <v>38</v>
      </c>
      <c r="C121" s="256"/>
      <c r="D121" s="256"/>
      <c r="E121" s="257" t="s">
        <v>39</v>
      </c>
      <c r="F121" s="257"/>
      <c r="G121" s="257"/>
      <c r="H121" s="257"/>
      <c r="I121" s="41"/>
      <c r="J121" s="258" t="s">
        <v>40</v>
      </c>
      <c r="K121" s="258"/>
      <c r="L121" s="258"/>
      <c r="M121" s="258"/>
      <c r="N121" s="259"/>
    </row>
    <row r="122" spans="1:14" ht="27.75" customHeight="1">
      <c r="A122" s="172" t="s">
        <v>139</v>
      </c>
      <c r="B122" s="173" t="s">
        <v>73</v>
      </c>
      <c r="C122" s="173"/>
      <c r="D122" s="173"/>
      <c r="E122" s="260" t="s">
        <v>140</v>
      </c>
      <c r="F122" s="261"/>
      <c r="G122" s="262"/>
      <c r="H122" s="18" t="s">
        <v>34</v>
      </c>
      <c r="I122" s="42">
        <f>+D119</f>
        <v>203</v>
      </c>
      <c r="J122" s="116" t="s">
        <v>176</v>
      </c>
      <c r="K122" s="116"/>
      <c r="L122" s="116"/>
      <c r="M122" s="116"/>
      <c r="N122" s="117"/>
    </row>
    <row r="123" spans="1:14" ht="27.75" customHeight="1">
      <c r="A123" s="172"/>
      <c r="B123" s="173"/>
      <c r="C123" s="173"/>
      <c r="D123" s="173"/>
      <c r="E123" s="263"/>
      <c r="F123" s="264"/>
      <c r="G123" s="265"/>
      <c r="H123" s="18" t="s">
        <v>35</v>
      </c>
      <c r="I123" s="42">
        <f>+D120</f>
        <v>280</v>
      </c>
      <c r="J123" s="246" t="s">
        <v>74</v>
      </c>
      <c r="K123" s="246"/>
      <c r="L123" s="246"/>
      <c r="M123" s="246"/>
      <c r="N123" s="247"/>
    </row>
    <row r="124" spans="1:14" ht="114" customHeight="1">
      <c r="A124" s="266" t="s">
        <v>244</v>
      </c>
      <c r="B124" s="267"/>
      <c r="C124" s="267"/>
      <c r="D124" s="267"/>
      <c r="E124" s="267"/>
      <c r="F124" s="267"/>
      <c r="G124" s="267"/>
      <c r="H124" s="267"/>
      <c r="I124" s="268"/>
      <c r="J124" s="248"/>
      <c r="K124" s="248"/>
      <c r="L124" s="248"/>
      <c r="M124" s="248"/>
      <c r="N124" s="249"/>
    </row>
    <row r="125" spans="1:14" ht="114" customHeight="1" thickBot="1">
      <c r="A125" s="213"/>
      <c r="B125" s="269"/>
      <c r="C125" s="269"/>
      <c r="D125" s="269"/>
      <c r="E125" s="269"/>
      <c r="F125" s="269"/>
      <c r="G125" s="269"/>
      <c r="H125" s="269"/>
      <c r="I125" s="270"/>
      <c r="J125" s="250"/>
      <c r="K125" s="250"/>
      <c r="L125" s="250"/>
      <c r="M125" s="250"/>
      <c r="N125" s="251"/>
    </row>
    <row r="126" spans="1:14" ht="16.5" thickBot="1">
      <c r="A126" s="43"/>
      <c r="B126" s="43"/>
      <c r="C126" s="43"/>
      <c r="D126" s="43"/>
      <c r="E126" s="43"/>
      <c r="F126" s="43"/>
      <c r="G126" s="43"/>
      <c r="H126" s="43"/>
      <c r="I126" s="43"/>
      <c r="J126" s="55"/>
      <c r="K126" s="55"/>
      <c r="L126" s="55"/>
      <c r="M126" s="55"/>
      <c r="N126" s="55"/>
    </row>
    <row r="127" spans="1:14" ht="20.25">
      <c r="A127" s="174"/>
      <c r="B127" s="176" t="s">
        <v>0</v>
      </c>
      <c r="C127" s="176"/>
      <c r="D127" s="176"/>
      <c r="E127" s="176"/>
      <c r="F127" s="176"/>
      <c r="G127" s="176"/>
      <c r="H127" s="176"/>
      <c r="I127" s="178" t="s">
        <v>1</v>
      </c>
      <c r="J127" s="178"/>
      <c r="K127" s="178"/>
      <c r="L127" s="178"/>
      <c r="M127" s="126"/>
      <c r="N127" s="127"/>
    </row>
    <row r="128" spans="1:14" ht="20.25">
      <c r="A128" s="175"/>
      <c r="B128" s="177"/>
      <c r="C128" s="177"/>
      <c r="D128" s="177"/>
      <c r="E128" s="177"/>
      <c r="F128" s="177"/>
      <c r="G128" s="177"/>
      <c r="H128" s="177"/>
      <c r="I128" s="179" t="s">
        <v>2</v>
      </c>
      <c r="J128" s="179"/>
      <c r="K128" s="179"/>
      <c r="L128" s="179"/>
      <c r="M128" s="128"/>
      <c r="N128" s="129"/>
    </row>
    <row r="129" spans="1:14" ht="20.25">
      <c r="A129" s="175"/>
      <c r="B129" s="177" t="s">
        <v>3</v>
      </c>
      <c r="C129" s="177"/>
      <c r="D129" s="177"/>
      <c r="E129" s="177"/>
      <c r="F129" s="177"/>
      <c r="G129" s="177"/>
      <c r="H129" s="177"/>
      <c r="I129" s="179" t="s">
        <v>4</v>
      </c>
      <c r="J129" s="179"/>
      <c r="K129" s="179"/>
      <c r="L129" s="179"/>
      <c r="M129" s="128"/>
      <c r="N129" s="129"/>
    </row>
    <row r="130" spans="1:14" ht="20.25">
      <c r="A130" s="175"/>
      <c r="B130" s="177"/>
      <c r="C130" s="177"/>
      <c r="D130" s="177"/>
      <c r="E130" s="177"/>
      <c r="F130" s="177"/>
      <c r="G130" s="177"/>
      <c r="H130" s="177"/>
      <c r="I130" s="179" t="s">
        <v>5</v>
      </c>
      <c r="J130" s="179"/>
      <c r="K130" s="179"/>
      <c r="L130" s="179"/>
      <c r="M130" s="128"/>
      <c r="N130" s="129"/>
    </row>
    <row r="131" spans="1:14">
      <c r="A131" s="146"/>
      <c r="B131" s="147"/>
      <c r="C131" s="147"/>
      <c r="D131" s="147"/>
      <c r="E131" s="147"/>
      <c r="F131" s="147"/>
      <c r="G131" s="147"/>
      <c r="H131" s="147"/>
      <c r="I131" s="147"/>
      <c r="J131" s="147"/>
      <c r="K131" s="147"/>
      <c r="L131" s="147"/>
      <c r="M131" s="147"/>
      <c r="N131" s="148"/>
    </row>
    <row r="132" spans="1:14" ht="15.75">
      <c r="A132" s="165" t="s">
        <v>6</v>
      </c>
      <c r="B132" s="166"/>
      <c r="C132" s="166"/>
      <c r="D132" s="166"/>
      <c r="E132" s="166"/>
      <c r="F132" s="166"/>
      <c r="G132" s="166"/>
      <c r="H132" s="166"/>
      <c r="I132" s="166"/>
      <c r="J132" s="166"/>
      <c r="K132" s="166"/>
      <c r="L132" s="166"/>
      <c r="M132" s="166"/>
      <c r="N132" s="167"/>
    </row>
    <row r="133" spans="1:14" ht="15.75">
      <c r="A133" s="12" t="s">
        <v>175</v>
      </c>
      <c r="B133" s="149" t="s">
        <v>224</v>
      </c>
      <c r="C133" s="150"/>
      <c r="D133" s="150"/>
      <c r="E133" s="150"/>
      <c r="F133" s="150"/>
      <c r="G133" s="150"/>
      <c r="H133" s="150"/>
      <c r="I133" s="150"/>
      <c r="J133" s="150"/>
      <c r="K133" s="150"/>
      <c r="L133" s="150"/>
      <c r="M133" s="150"/>
      <c r="N133" s="151"/>
    </row>
    <row r="134" spans="1:14">
      <c r="A134" s="152">
        <v>1</v>
      </c>
      <c r="B134" s="153"/>
      <c r="C134" s="153"/>
      <c r="D134" s="153"/>
      <c r="E134" s="153"/>
      <c r="F134" s="153"/>
      <c r="G134" s="153"/>
      <c r="H134" s="153"/>
      <c r="I134" s="153"/>
      <c r="J134" s="153"/>
      <c r="K134" s="153"/>
      <c r="L134" s="153"/>
      <c r="M134" s="153"/>
      <c r="N134" s="154"/>
    </row>
    <row r="135" spans="1:14" ht="15.75">
      <c r="A135" s="155" t="s">
        <v>8</v>
      </c>
      <c r="B135" s="156"/>
      <c r="C135" s="156"/>
      <c r="D135" s="156"/>
      <c r="E135" s="156"/>
      <c r="F135" s="156"/>
      <c r="G135" s="225" t="s">
        <v>57</v>
      </c>
      <c r="H135" s="226"/>
      <c r="I135" s="227"/>
      <c r="J135" s="157" t="s">
        <v>9</v>
      </c>
      <c r="K135" s="157"/>
      <c r="L135" s="157"/>
      <c r="M135" s="157"/>
      <c r="N135" s="158"/>
    </row>
    <row r="136" spans="1:14" ht="40.5" customHeight="1">
      <c r="A136" s="163" t="s">
        <v>58</v>
      </c>
      <c r="B136" s="164"/>
      <c r="C136" s="164"/>
      <c r="D136" s="164"/>
      <c r="E136" s="164"/>
      <c r="F136" s="164"/>
      <c r="G136" s="228"/>
      <c r="H136" s="229"/>
      <c r="I136" s="230"/>
      <c r="J136" s="22" t="s">
        <v>11</v>
      </c>
      <c r="K136" s="159" t="s">
        <v>12</v>
      </c>
      <c r="L136" s="159"/>
      <c r="M136" s="159"/>
      <c r="N136" s="23" t="s">
        <v>13</v>
      </c>
    </row>
    <row r="137" spans="1:14" ht="39.75" customHeight="1">
      <c r="A137" s="152" t="s">
        <v>59</v>
      </c>
      <c r="B137" s="153"/>
      <c r="C137" s="153"/>
      <c r="D137" s="153"/>
      <c r="E137" s="153"/>
      <c r="F137" s="192"/>
      <c r="G137" s="228"/>
      <c r="H137" s="229"/>
      <c r="I137" s="230"/>
      <c r="J137" s="19">
        <v>216</v>
      </c>
      <c r="K137" s="193" t="s">
        <v>194</v>
      </c>
      <c r="L137" s="193"/>
      <c r="M137" s="193"/>
      <c r="N137" s="26">
        <v>4050000</v>
      </c>
    </row>
    <row r="138" spans="1:14" ht="15.75" customHeight="1">
      <c r="A138" s="155" t="s">
        <v>15</v>
      </c>
      <c r="B138" s="156"/>
      <c r="C138" s="156"/>
      <c r="D138" s="156"/>
      <c r="E138" s="156"/>
      <c r="F138" s="156"/>
      <c r="G138" s="228"/>
      <c r="H138" s="229"/>
      <c r="I138" s="230"/>
      <c r="J138" s="205">
        <v>348</v>
      </c>
      <c r="K138" s="194" t="s">
        <v>195</v>
      </c>
      <c r="L138" s="195"/>
      <c r="M138" s="196"/>
      <c r="N138" s="277">
        <f>4050000+3840000</f>
        <v>7890000</v>
      </c>
    </row>
    <row r="139" spans="1:14" ht="15.75">
      <c r="A139" s="217" t="s">
        <v>60</v>
      </c>
      <c r="B139" s="218"/>
      <c r="C139" s="218"/>
      <c r="D139" s="218"/>
      <c r="E139" s="218"/>
      <c r="F139" s="218"/>
      <c r="G139" s="228"/>
      <c r="H139" s="229"/>
      <c r="I139" s="230"/>
      <c r="J139" s="206"/>
      <c r="K139" s="197"/>
      <c r="L139" s="198"/>
      <c r="M139" s="199"/>
      <c r="N139" s="278"/>
    </row>
    <row r="140" spans="1:14" ht="28.5" customHeight="1">
      <c r="A140" s="275" t="s">
        <v>239</v>
      </c>
      <c r="B140" s="231"/>
      <c r="C140" s="231"/>
      <c r="D140" s="231"/>
      <c r="E140" s="231"/>
      <c r="F140" s="231"/>
      <c r="G140" s="229"/>
      <c r="H140" s="229"/>
      <c r="I140" s="230"/>
      <c r="J140" s="24">
        <v>970</v>
      </c>
      <c r="K140" s="223" t="s">
        <v>204</v>
      </c>
      <c r="L140" s="223"/>
      <c r="M140" s="223"/>
      <c r="N140" s="26">
        <v>12122184</v>
      </c>
    </row>
    <row r="141" spans="1:14" ht="28.5" customHeight="1">
      <c r="A141" s="275"/>
      <c r="B141" s="231"/>
      <c r="C141" s="231"/>
      <c r="D141" s="231"/>
      <c r="E141" s="231"/>
      <c r="F141" s="231"/>
      <c r="G141" s="229"/>
      <c r="H141" s="229"/>
      <c r="I141" s="230"/>
      <c r="J141" s="24" t="s">
        <v>238</v>
      </c>
      <c r="K141" s="193" t="s">
        <v>237</v>
      </c>
      <c r="L141" s="193"/>
      <c r="M141" s="193"/>
      <c r="N141" s="101">
        <f>15960000+6823333+3569333</f>
        <v>26352666</v>
      </c>
    </row>
    <row r="142" spans="1:14" ht="48" customHeight="1">
      <c r="A142" s="275"/>
      <c r="B142" s="231"/>
      <c r="C142" s="231"/>
      <c r="D142" s="231"/>
      <c r="E142" s="231"/>
      <c r="F142" s="231"/>
      <c r="G142" s="229"/>
      <c r="H142" s="229"/>
      <c r="I142" s="230"/>
      <c r="J142" s="24">
        <v>2062</v>
      </c>
      <c r="K142" s="193" t="s">
        <v>215</v>
      </c>
      <c r="L142" s="193"/>
      <c r="M142" s="193"/>
      <c r="N142" s="26">
        <v>34833335</v>
      </c>
    </row>
    <row r="143" spans="1:14" ht="16.5" thickBot="1">
      <c r="A143" s="219"/>
      <c r="B143" s="220"/>
      <c r="C143" s="220"/>
      <c r="D143" s="220"/>
      <c r="E143" s="220"/>
      <c r="F143" s="220"/>
      <c r="G143" s="221"/>
      <c r="H143" s="221"/>
      <c r="I143" s="221"/>
      <c r="J143" s="221"/>
      <c r="K143" s="221"/>
      <c r="L143" s="221"/>
      <c r="M143" s="221"/>
      <c r="N143" s="222"/>
    </row>
    <row r="144" spans="1:14" ht="15.75">
      <c r="A144" s="133" t="s">
        <v>17</v>
      </c>
      <c r="B144" s="135" t="s">
        <v>18</v>
      </c>
      <c r="C144" s="137" t="s">
        <v>19</v>
      </c>
      <c r="D144" s="137" t="s">
        <v>20</v>
      </c>
      <c r="E144" s="138" t="s">
        <v>61</v>
      </c>
      <c r="F144" s="137" t="s">
        <v>22</v>
      </c>
      <c r="G144" s="137"/>
      <c r="H144" s="137"/>
      <c r="I144" s="137"/>
      <c r="J144" s="137" t="s">
        <v>23</v>
      </c>
      <c r="K144" s="137"/>
      <c r="L144" s="160" t="s">
        <v>24</v>
      </c>
      <c r="M144" s="160"/>
      <c r="N144" s="161"/>
    </row>
    <row r="145" spans="1:14">
      <c r="A145" s="134"/>
      <c r="B145" s="136"/>
      <c r="C145" s="136"/>
      <c r="D145" s="136"/>
      <c r="E145" s="139"/>
      <c r="F145" s="136"/>
      <c r="G145" s="136"/>
      <c r="H145" s="136"/>
      <c r="I145" s="136"/>
      <c r="J145" s="136"/>
      <c r="K145" s="136"/>
      <c r="L145" s="136" t="s">
        <v>25</v>
      </c>
      <c r="M145" s="136" t="s">
        <v>26</v>
      </c>
      <c r="N145" s="162" t="s">
        <v>27</v>
      </c>
    </row>
    <row r="146" spans="1:14" ht="15.75">
      <c r="A146" s="134"/>
      <c r="B146" s="136"/>
      <c r="C146" s="136"/>
      <c r="D146" s="136"/>
      <c r="E146" s="139"/>
      <c r="F146" s="27" t="s">
        <v>28</v>
      </c>
      <c r="G146" s="28" t="s">
        <v>29</v>
      </c>
      <c r="H146" s="28" t="s">
        <v>30</v>
      </c>
      <c r="I146" s="29" t="s">
        <v>31</v>
      </c>
      <c r="J146" s="27" t="s">
        <v>32</v>
      </c>
      <c r="K146" s="30" t="s">
        <v>33</v>
      </c>
      <c r="L146" s="136"/>
      <c r="M146" s="136"/>
      <c r="N146" s="162"/>
    </row>
    <row r="147" spans="1:14" ht="25.5" customHeight="1">
      <c r="A147" s="232" t="s">
        <v>132</v>
      </c>
      <c r="B147" s="31" t="s">
        <v>34</v>
      </c>
      <c r="C147" s="240" t="s">
        <v>157</v>
      </c>
      <c r="D147" s="31">
        <v>18</v>
      </c>
      <c r="E147" s="50">
        <v>58895519</v>
      </c>
      <c r="F147" s="50">
        <f t="shared" ref="F147:F152" si="11">+E147</f>
        <v>58895519</v>
      </c>
      <c r="G147" s="31"/>
      <c r="H147" s="31"/>
      <c r="I147" s="31"/>
      <c r="J147" s="16">
        <v>44927</v>
      </c>
      <c r="K147" s="17">
        <v>45290</v>
      </c>
      <c r="L147" s="215">
        <v>1</v>
      </c>
      <c r="M147" s="215">
        <f>+E148/E147</f>
        <v>1</v>
      </c>
      <c r="N147" s="389">
        <f>+L147*L147/M147</f>
        <v>1</v>
      </c>
    </row>
    <row r="148" spans="1:14" ht="27.75" customHeight="1">
      <c r="A148" s="233"/>
      <c r="B148" s="31" t="s">
        <v>35</v>
      </c>
      <c r="C148" s="240"/>
      <c r="D148" s="31">
        <f>32-D150</f>
        <v>27</v>
      </c>
      <c r="E148" s="50">
        <f>+N137+N138+N140+N142</f>
        <v>58895519</v>
      </c>
      <c r="F148" s="50">
        <f t="shared" si="11"/>
        <v>58895519</v>
      </c>
      <c r="G148" s="31"/>
      <c r="H148" s="31"/>
      <c r="I148" s="31"/>
      <c r="J148" s="16">
        <v>44927</v>
      </c>
      <c r="K148" s="17">
        <v>45290</v>
      </c>
      <c r="L148" s="216"/>
      <c r="M148" s="216"/>
      <c r="N148" s="390"/>
    </row>
    <row r="149" spans="1:14" ht="25.5" customHeight="1">
      <c r="A149" s="232" t="s">
        <v>234</v>
      </c>
      <c r="B149" s="31" t="s">
        <v>34</v>
      </c>
      <c r="C149" s="276" t="s">
        <v>235</v>
      </c>
      <c r="D149" s="105">
        <v>5</v>
      </c>
      <c r="E149" s="50">
        <v>26352666</v>
      </c>
      <c r="F149" s="50">
        <f t="shared" si="11"/>
        <v>26352666</v>
      </c>
      <c r="G149" s="31"/>
      <c r="H149" s="31"/>
      <c r="I149" s="31"/>
      <c r="J149" s="16">
        <v>44927</v>
      </c>
      <c r="K149" s="17">
        <v>45290</v>
      </c>
      <c r="L149" s="215">
        <f>+D150/D149</f>
        <v>1</v>
      </c>
      <c r="M149" s="215">
        <f>+E150/E149</f>
        <v>1</v>
      </c>
      <c r="N149" s="389">
        <f>+L149*L149/M149</f>
        <v>1</v>
      </c>
    </row>
    <row r="150" spans="1:14" ht="27.75" customHeight="1">
      <c r="A150" s="233"/>
      <c r="B150" s="31" t="s">
        <v>35</v>
      </c>
      <c r="C150" s="276"/>
      <c r="D150" s="105">
        <v>5</v>
      </c>
      <c r="E150" s="50">
        <f>+N141</f>
        <v>26352666</v>
      </c>
      <c r="F150" s="50">
        <f t="shared" si="11"/>
        <v>26352666</v>
      </c>
      <c r="G150" s="31"/>
      <c r="H150" s="31"/>
      <c r="I150" s="31"/>
      <c r="J150" s="16">
        <v>44927</v>
      </c>
      <c r="K150" s="17">
        <v>45290</v>
      </c>
      <c r="L150" s="216"/>
      <c r="M150" s="216"/>
      <c r="N150" s="390"/>
    </row>
    <row r="151" spans="1:14" ht="15.75">
      <c r="A151" s="182" t="s">
        <v>36</v>
      </c>
      <c r="B151" s="14" t="s">
        <v>34</v>
      </c>
      <c r="C151" s="273"/>
      <c r="D151" s="39">
        <v>18</v>
      </c>
      <c r="E151" s="34">
        <f>E149+E147</f>
        <v>85248185</v>
      </c>
      <c r="F151" s="34">
        <f t="shared" si="11"/>
        <v>85248185</v>
      </c>
      <c r="G151" s="31"/>
      <c r="H151" s="31"/>
      <c r="I151" s="31"/>
      <c r="J151" s="16">
        <v>44927</v>
      </c>
      <c r="K151" s="17">
        <v>45290</v>
      </c>
      <c r="L151" s="180"/>
      <c r="M151" s="180"/>
      <c r="N151" s="190"/>
    </row>
    <row r="152" spans="1:14" ht="16.5" thickBot="1">
      <c r="A152" s="183"/>
      <c r="B152" s="13" t="s">
        <v>35</v>
      </c>
      <c r="C152" s="273"/>
      <c r="D152" s="40">
        <f>+D148+D150</f>
        <v>32</v>
      </c>
      <c r="E152" s="34">
        <f>+E148+E150</f>
        <v>85248185</v>
      </c>
      <c r="F152" s="34">
        <f t="shared" si="11"/>
        <v>85248185</v>
      </c>
      <c r="G152" s="31"/>
      <c r="H152" s="31"/>
      <c r="I152" s="31"/>
      <c r="J152" s="16">
        <v>44927</v>
      </c>
      <c r="K152" s="17">
        <v>45290</v>
      </c>
      <c r="L152" s="181"/>
      <c r="M152" s="181"/>
      <c r="N152" s="191"/>
    </row>
    <row r="153" spans="1:14" ht="15.75">
      <c r="A153" s="36" t="s">
        <v>37</v>
      </c>
      <c r="B153" s="256" t="s">
        <v>38</v>
      </c>
      <c r="C153" s="256"/>
      <c r="D153" s="256"/>
      <c r="E153" s="257" t="s">
        <v>39</v>
      </c>
      <c r="F153" s="257"/>
      <c r="G153" s="257"/>
      <c r="H153" s="257"/>
      <c r="I153" s="41"/>
      <c r="J153" s="258" t="s">
        <v>40</v>
      </c>
      <c r="K153" s="258"/>
      <c r="L153" s="258"/>
      <c r="M153" s="258"/>
      <c r="N153" s="259"/>
    </row>
    <row r="154" spans="1:14" ht="36.75" customHeight="1">
      <c r="A154" s="171" t="s">
        <v>142</v>
      </c>
      <c r="B154" s="173" t="s">
        <v>75</v>
      </c>
      <c r="C154" s="173"/>
      <c r="D154" s="173"/>
      <c r="E154" s="140" t="s">
        <v>141</v>
      </c>
      <c r="F154" s="141"/>
      <c r="G154" s="142"/>
      <c r="H154" s="18" t="s">
        <v>34</v>
      </c>
      <c r="I154" s="42">
        <f>+D151</f>
        <v>18</v>
      </c>
      <c r="J154" s="116" t="s">
        <v>176</v>
      </c>
      <c r="K154" s="116"/>
      <c r="L154" s="116"/>
      <c r="M154" s="116"/>
      <c r="N154" s="117"/>
    </row>
    <row r="155" spans="1:14" ht="36.75" customHeight="1">
      <c r="A155" s="172"/>
      <c r="B155" s="173"/>
      <c r="C155" s="173"/>
      <c r="D155" s="173"/>
      <c r="E155" s="143"/>
      <c r="F155" s="144"/>
      <c r="G155" s="145"/>
      <c r="H155" s="18" t="s">
        <v>35</v>
      </c>
      <c r="I155" s="42">
        <f>+D152</f>
        <v>32</v>
      </c>
      <c r="J155" s="119" t="s">
        <v>217</v>
      </c>
      <c r="K155" s="246"/>
      <c r="L155" s="246"/>
      <c r="M155" s="246"/>
      <c r="N155" s="247"/>
    </row>
    <row r="156" spans="1:14" ht="35.25" customHeight="1">
      <c r="A156" s="235" t="s">
        <v>245</v>
      </c>
      <c r="B156" s="236"/>
      <c r="C156" s="236"/>
      <c r="D156" s="236"/>
      <c r="E156" s="236"/>
      <c r="F156" s="236"/>
      <c r="G156" s="236"/>
      <c r="H156" s="236"/>
      <c r="I156" s="237"/>
      <c r="J156" s="248"/>
      <c r="K156" s="248"/>
      <c r="L156" s="248"/>
      <c r="M156" s="248"/>
      <c r="N156" s="249"/>
    </row>
    <row r="157" spans="1:14" ht="35.25" customHeight="1" thickBot="1">
      <c r="A157" s="207"/>
      <c r="B157" s="238"/>
      <c r="C157" s="238"/>
      <c r="D157" s="238"/>
      <c r="E157" s="238"/>
      <c r="F157" s="238"/>
      <c r="G157" s="238"/>
      <c r="H157" s="238"/>
      <c r="I157" s="239"/>
      <c r="J157" s="250"/>
      <c r="K157" s="250"/>
      <c r="L157" s="250"/>
      <c r="M157" s="250"/>
      <c r="N157" s="251"/>
    </row>
    <row r="158" spans="1:14" ht="35.25" customHeight="1">
      <c r="A158" s="43"/>
      <c r="B158" s="43"/>
      <c r="C158" s="56"/>
      <c r="D158" s="57"/>
      <c r="E158" s="43"/>
      <c r="F158" s="43"/>
      <c r="G158" s="43"/>
      <c r="H158" s="43"/>
      <c r="I158" s="43"/>
      <c r="J158" s="55"/>
      <c r="K158" s="55"/>
      <c r="L158" s="55"/>
      <c r="M158" s="55"/>
      <c r="N158" s="55"/>
    </row>
    <row r="159" spans="1:14" ht="20.25" hidden="1">
      <c r="A159" s="174"/>
      <c r="B159" s="176" t="s">
        <v>0</v>
      </c>
      <c r="C159" s="176"/>
      <c r="D159" s="176"/>
      <c r="E159" s="176"/>
      <c r="F159" s="176"/>
      <c r="G159" s="176"/>
      <c r="H159" s="176"/>
      <c r="I159" s="178" t="s">
        <v>1</v>
      </c>
      <c r="J159" s="178"/>
      <c r="K159" s="178"/>
      <c r="L159" s="178"/>
      <c r="M159" s="126"/>
      <c r="N159" s="127"/>
    </row>
    <row r="160" spans="1:14" ht="20.25" hidden="1">
      <c r="A160" s="175"/>
      <c r="B160" s="177"/>
      <c r="C160" s="177"/>
      <c r="D160" s="177"/>
      <c r="E160" s="177"/>
      <c r="F160" s="177"/>
      <c r="G160" s="177"/>
      <c r="H160" s="177"/>
      <c r="I160" s="179" t="s">
        <v>2</v>
      </c>
      <c r="J160" s="179"/>
      <c r="K160" s="179"/>
      <c r="L160" s="179"/>
      <c r="M160" s="128"/>
      <c r="N160" s="129"/>
    </row>
    <row r="161" spans="1:14" ht="20.25" hidden="1">
      <c r="A161" s="175"/>
      <c r="B161" s="177" t="s">
        <v>3</v>
      </c>
      <c r="C161" s="177"/>
      <c r="D161" s="177"/>
      <c r="E161" s="177"/>
      <c r="F161" s="177"/>
      <c r="G161" s="177"/>
      <c r="H161" s="177"/>
      <c r="I161" s="179" t="s">
        <v>4</v>
      </c>
      <c r="J161" s="179"/>
      <c r="K161" s="179"/>
      <c r="L161" s="179"/>
      <c r="M161" s="128"/>
      <c r="N161" s="129"/>
    </row>
    <row r="162" spans="1:14" ht="20.25" hidden="1">
      <c r="A162" s="175"/>
      <c r="B162" s="177"/>
      <c r="C162" s="177"/>
      <c r="D162" s="177"/>
      <c r="E162" s="177"/>
      <c r="F162" s="177"/>
      <c r="G162" s="177"/>
      <c r="H162" s="177"/>
      <c r="I162" s="179" t="s">
        <v>5</v>
      </c>
      <c r="J162" s="179"/>
      <c r="K162" s="179"/>
      <c r="L162" s="179"/>
      <c r="M162" s="128"/>
      <c r="N162" s="129"/>
    </row>
    <row r="163" spans="1:14" hidden="1">
      <c r="A163" s="146"/>
      <c r="B163" s="147"/>
      <c r="C163" s="147"/>
      <c r="D163" s="147"/>
      <c r="E163" s="147"/>
      <c r="F163" s="147"/>
      <c r="G163" s="147"/>
      <c r="H163" s="147"/>
      <c r="I163" s="147"/>
      <c r="J163" s="147"/>
      <c r="K163" s="147"/>
      <c r="L163" s="147"/>
      <c r="M163" s="147"/>
      <c r="N163" s="148"/>
    </row>
    <row r="164" spans="1:14" ht="15.75" hidden="1">
      <c r="A164" s="165" t="s">
        <v>6</v>
      </c>
      <c r="B164" s="166"/>
      <c r="C164" s="166"/>
      <c r="D164" s="166"/>
      <c r="E164" s="166"/>
      <c r="F164" s="166"/>
      <c r="G164" s="166"/>
      <c r="H164" s="166"/>
      <c r="I164" s="166"/>
      <c r="J164" s="166"/>
      <c r="K164" s="166"/>
      <c r="L164" s="166"/>
      <c r="M164" s="166"/>
      <c r="N164" s="167"/>
    </row>
    <row r="165" spans="1:14" ht="15.75" hidden="1">
      <c r="A165" s="12" t="s">
        <v>175</v>
      </c>
      <c r="B165" s="149" t="s">
        <v>224</v>
      </c>
      <c r="C165" s="150"/>
      <c r="D165" s="150"/>
      <c r="E165" s="150"/>
      <c r="F165" s="150"/>
      <c r="G165" s="150"/>
      <c r="H165" s="150"/>
      <c r="I165" s="150"/>
      <c r="J165" s="150"/>
      <c r="K165" s="150"/>
      <c r="L165" s="150"/>
      <c r="M165" s="150"/>
      <c r="N165" s="151"/>
    </row>
    <row r="166" spans="1:14" hidden="1">
      <c r="A166" s="152" t="s">
        <v>7</v>
      </c>
      <c r="B166" s="153"/>
      <c r="C166" s="153"/>
      <c r="D166" s="153"/>
      <c r="E166" s="153"/>
      <c r="F166" s="153"/>
      <c r="G166" s="153"/>
      <c r="H166" s="153"/>
      <c r="I166" s="153"/>
      <c r="J166" s="153"/>
      <c r="K166" s="153"/>
      <c r="L166" s="153"/>
      <c r="M166" s="153"/>
      <c r="N166" s="154"/>
    </row>
    <row r="167" spans="1:14" ht="15.75" hidden="1">
      <c r="A167" s="155" t="s">
        <v>8</v>
      </c>
      <c r="B167" s="156"/>
      <c r="C167" s="156"/>
      <c r="D167" s="156"/>
      <c r="E167" s="156"/>
      <c r="F167" s="156"/>
      <c r="G167" s="225" t="s">
        <v>66</v>
      </c>
      <c r="H167" s="226"/>
      <c r="I167" s="227"/>
      <c r="J167" s="157" t="s">
        <v>9</v>
      </c>
      <c r="K167" s="157"/>
      <c r="L167" s="157"/>
      <c r="M167" s="157"/>
      <c r="N167" s="158"/>
    </row>
    <row r="168" spans="1:14" ht="15.75" hidden="1">
      <c r="A168" s="163" t="s">
        <v>58</v>
      </c>
      <c r="B168" s="164"/>
      <c r="C168" s="164"/>
      <c r="D168" s="164"/>
      <c r="E168" s="164"/>
      <c r="F168" s="164"/>
      <c r="G168" s="228"/>
      <c r="H168" s="229"/>
      <c r="I168" s="230"/>
      <c r="J168" s="22" t="s">
        <v>11</v>
      </c>
      <c r="K168" s="159" t="s">
        <v>12</v>
      </c>
      <c r="L168" s="159"/>
      <c r="M168" s="159"/>
      <c r="N168" s="23" t="s">
        <v>13</v>
      </c>
    </row>
    <row r="169" spans="1:14" ht="36" hidden="1" customHeight="1">
      <c r="A169" s="152" t="s">
        <v>59</v>
      </c>
      <c r="B169" s="153"/>
      <c r="C169" s="153"/>
      <c r="D169" s="153"/>
      <c r="E169" s="153"/>
      <c r="F169" s="192"/>
      <c r="G169" s="228"/>
      <c r="H169" s="229"/>
      <c r="I169" s="230"/>
      <c r="J169" s="19"/>
      <c r="K169" s="193"/>
      <c r="L169" s="193"/>
      <c r="M169" s="193"/>
      <c r="N169" s="58"/>
    </row>
    <row r="170" spans="1:14" ht="15.75" hidden="1">
      <c r="A170" s="155" t="s">
        <v>15</v>
      </c>
      <c r="B170" s="156"/>
      <c r="C170" s="156"/>
      <c r="D170" s="156"/>
      <c r="E170" s="156"/>
      <c r="F170" s="156"/>
      <c r="G170" s="228"/>
      <c r="H170" s="229"/>
      <c r="I170" s="230"/>
      <c r="J170" s="19"/>
      <c r="K170" s="193"/>
      <c r="L170" s="193"/>
      <c r="M170" s="193"/>
      <c r="N170" s="58"/>
    </row>
    <row r="171" spans="1:14" ht="15.75" hidden="1">
      <c r="A171" s="217" t="s">
        <v>60</v>
      </c>
      <c r="B171" s="218"/>
      <c r="C171" s="218"/>
      <c r="D171" s="218"/>
      <c r="E171" s="218"/>
      <c r="F171" s="218"/>
      <c r="G171" s="228"/>
      <c r="H171" s="229"/>
      <c r="I171" s="230"/>
      <c r="J171" s="19"/>
      <c r="K171" s="209"/>
      <c r="L171" s="209"/>
      <c r="M171" s="209"/>
      <c r="N171" s="26"/>
    </row>
    <row r="172" spans="1:14" hidden="1">
      <c r="A172" s="275" t="s">
        <v>173</v>
      </c>
      <c r="B172" s="231"/>
      <c r="C172" s="231"/>
      <c r="D172" s="231"/>
      <c r="E172" s="231"/>
      <c r="F172" s="231"/>
      <c r="G172" s="229"/>
      <c r="H172" s="229"/>
      <c r="I172" s="230"/>
      <c r="J172" s="24"/>
      <c r="K172" s="209"/>
      <c r="L172" s="209"/>
      <c r="M172" s="209"/>
      <c r="N172" s="26"/>
    </row>
    <row r="173" spans="1:14" hidden="1">
      <c r="A173" s="275"/>
      <c r="B173" s="231"/>
      <c r="C173" s="231"/>
      <c r="D173" s="231"/>
      <c r="E173" s="231"/>
      <c r="F173" s="231"/>
      <c r="G173" s="229"/>
      <c r="H173" s="229"/>
      <c r="I173" s="230"/>
      <c r="J173" s="24"/>
      <c r="K173" s="209"/>
      <c r="L173" s="209"/>
      <c r="M173" s="209"/>
      <c r="N173" s="26"/>
    </row>
    <row r="174" spans="1:14" ht="16.5" hidden="1" thickBot="1">
      <c r="A174" s="219"/>
      <c r="B174" s="220"/>
      <c r="C174" s="220"/>
      <c r="D174" s="220"/>
      <c r="E174" s="220"/>
      <c r="F174" s="220"/>
      <c r="G174" s="221"/>
      <c r="H174" s="221"/>
      <c r="I174" s="221"/>
      <c r="J174" s="221"/>
      <c r="K174" s="221"/>
      <c r="L174" s="221"/>
      <c r="M174" s="221"/>
      <c r="N174" s="222"/>
    </row>
    <row r="175" spans="1:14" ht="15.75" hidden="1">
      <c r="A175" s="133" t="s">
        <v>17</v>
      </c>
      <c r="B175" s="135" t="s">
        <v>18</v>
      </c>
      <c r="C175" s="137" t="s">
        <v>19</v>
      </c>
      <c r="D175" s="137" t="s">
        <v>20</v>
      </c>
      <c r="E175" s="138" t="s">
        <v>61</v>
      </c>
      <c r="F175" s="137" t="s">
        <v>22</v>
      </c>
      <c r="G175" s="137"/>
      <c r="H175" s="137"/>
      <c r="I175" s="137"/>
      <c r="J175" s="137" t="s">
        <v>23</v>
      </c>
      <c r="K175" s="137"/>
      <c r="L175" s="160" t="s">
        <v>24</v>
      </c>
      <c r="M175" s="160"/>
      <c r="N175" s="161"/>
    </row>
    <row r="176" spans="1:14" hidden="1">
      <c r="A176" s="134"/>
      <c r="B176" s="136"/>
      <c r="C176" s="136"/>
      <c r="D176" s="136"/>
      <c r="E176" s="139"/>
      <c r="F176" s="136"/>
      <c r="G176" s="136"/>
      <c r="H176" s="136"/>
      <c r="I176" s="136"/>
      <c r="J176" s="136"/>
      <c r="K176" s="136"/>
      <c r="L176" s="136" t="s">
        <v>25</v>
      </c>
      <c r="M176" s="136" t="s">
        <v>26</v>
      </c>
      <c r="N176" s="162" t="s">
        <v>27</v>
      </c>
    </row>
    <row r="177" spans="1:14" ht="15.75" hidden="1">
      <c r="A177" s="134"/>
      <c r="B177" s="136"/>
      <c r="C177" s="136"/>
      <c r="D177" s="136"/>
      <c r="E177" s="139"/>
      <c r="F177" s="27" t="s">
        <v>28</v>
      </c>
      <c r="G177" s="28" t="s">
        <v>29</v>
      </c>
      <c r="H177" s="28" t="s">
        <v>30</v>
      </c>
      <c r="I177" s="29" t="s">
        <v>31</v>
      </c>
      <c r="J177" s="27" t="s">
        <v>32</v>
      </c>
      <c r="K177" s="30" t="s">
        <v>33</v>
      </c>
      <c r="L177" s="136"/>
      <c r="M177" s="136"/>
      <c r="N177" s="162"/>
    </row>
    <row r="178" spans="1:14" ht="24.75" hidden="1" customHeight="1">
      <c r="A178" s="232" t="s">
        <v>76</v>
      </c>
      <c r="B178" s="31" t="s">
        <v>34</v>
      </c>
      <c r="C178" s="240" t="s">
        <v>158</v>
      </c>
      <c r="D178" s="59"/>
      <c r="E178" s="50"/>
      <c r="F178" s="50"/>
      <c r="G178" s="60"/>
      <c r="H178" s="60"/>
      <c r="I178" s="60"/>
      <c r="J178" s="16">
        <v>44927</v>
      </c>
      <c r="K178" s="17">
        <v>45290</v>
      </c>
      <c r="L178" s="215"/>
      <c r="M178" s="215"/>
      <c r="N178" s="271"/>
    </row>
    <row r="179" spans="1:14" ht="24.75" hidden="1" customHeight="1">
      <c r="A179" s="233"/>
      <c r="B179" s="31" t="s">
        <v>35</v>
      </c>
      <c r="C179" s="240"/>
      <c r="D179" s="78"/>
      <c r="E179" s="50"/>
      <c r="F179" s="50"/>
      <c r="G179" s="60"/>
      <c r="H179" s="60"/>
      <c r="I179" s="60"/>
      <c r="J179" s="16">
        <v>44927</v>
      </c>
      <c r="K179" s="17">
        <v>45290</v>
      </c>
      <c r="L179" s="216"/>
      <c r="M179" s="216"/>
      <c r="N179" s="272"/>
    </row>
    <row r="180" spans="1:14" ht="15.75" hidden="1">
      <c r="A180" s="182" t="s">
        <v>36</v>
      </c>
      <c r="B180" s="14" t="s">
        <v>34</v>
      </c>
      <c r="C180" s="273"/>
      <c r="D180" s="61"/>
      <c r="E180" s="34"/>
      <c r="F180" s="34"/>
      <c r="G180" s="60"/>
      <c r="H180" s="60"/>
      <c r="I180" s="60"/>
      <c r="J180" s="16">
        <v>44927</v>
      </c>
      <c r="K180" s="17">
        <v>45290</v>
      </c>
      <c r="L180" s="180"/>
      <c r="M180" s="180"/>
      <c r="N180" s="190"/>
    </row>
    <row r="181" spans="1:14" ht="16.5" hidden="1" thickBot="1">
      <c r="A181" s="183"/>
      <c r="B181" s="13" t="s">
        <v>35</v>
      </c>
      <c r="C181" s="273"/>
      <c r="D181" s="79"/>
      <c r="E181" s="34"/>
      <c r="F181" s="34"/>
      <c r="G181" s="60"/>
      <c r="H181" s="60"/>
      <c r="I181" s="60"/>
      <c r="J181" s="16">
        <v>44927</v>
      </c>
      <c r="K181" s="17">
        <v>45290</v>
      </c>
      <c r="L181" s="181"/>
      <c r="M181" s="181"/>
      <c r="N181" s="191"/>
    </row>
    <row r="182" spans="1:14" ht="15.75" hidden="1">
      <c r="A182" s="36" t="s">
        <v>37</v>
      </c>
      <c r="B182" s="256" t="s">
        <v>38</v>
      </c>
      <c r="C182" s="256"/>
      <c r="D182" s="256"/>
      <c r="E182" s="257" t="s">
        <v>39</v>
      </c>
      <c r="F182" s="257"/>
      <c r="G182" s="257"/>
      <c r="H182" s="257"/>
      <c r="I182" s="41"/>
      <c r="J182" s="258" t="s">
        <v>40</v>
      </c>
      <c r="K182" s="258"/>
      <c r="L182" s="258"/>
      <c r="M182" s="258"/>
      <c r="N182" s="259"/>
    </row>
    <row r="183" spans="1:14" ht="33" hidden="1" customHeight="1">
      <c r="A183" s="172" t="s">
        <v>144</v>
      </c>
      <c r="B183" s="173" t="s">
        <v>77</v>
      </c>
      <c r="C183" s="173"/>
      <c r="D183" s="173"/>
      <c r="E183" s="140" t="s">
        <v>143</v>
      </c>
      <c r="F183" s="141"/>
      <c r="G183" s="142"/>
      <c r="H183" s="18" t="s">
        <v>34</v>
      </c>
      <c r="I183" s="62">
        <f>+D180</f>
        <v>0</v>
      </c>
      <c r="J183" s="116" t="s">
        <v>176</v>
      </c>
      <c r="K183" s="116"/>
      <c r="L183" s="116"/>
      <c r="M183" s="116"/>
      <c r="N183" s="117"/>
    </row>
    <row r="184" spans="1:14" ht="33" hidden="1" customHeight="1">
      <c r="A184" s="172"/>
      <c r="B184" s="173"/>
      <c r="C184" s="173"/>
      <c r="D184" s="173"/>
      <c r="E184" s="143"/>
      <c r="F184" s="144"/>
      <c r="G184" s="145"/>
      <c r="H184" s="18" t="s">
        <v>35</v>
      </c>
      <c r="I184" s="80">
        <f>+D181</f>
        <v>0</v>
      </c>
      <c r="J184" s="246" t="s">
        <v>65</v>
      </c>
      <c r="K184" s="246"/>
      <c r="L184" s="246"/>
      <c r="M184" s="246"/>
      <c r="N184" s="247"/>
    </row>
    <row r="185" spans="1:14" hidden="1">
      <c r="A185" s="235"/>
      <c r="B185" s="236"/>
      <c r="C185" s="236"/>
      <c r="D185" s="236"/>
      <c r="E185" s="236"/>
      <c r="F185" s="236"/>
      <c r="G185" s="236"/>
      <c r="H185" s="236"/>
      <c r="I185" s="237"/>
      <c r="J185" s="248"/>
      <c r="K185" s="248"/>
      <c r="L185" s="248"/>
      <c r="M185" s="248"/>
      <c r="N185" s="249"/>
    </row>
    <row r="186" spans="1:14" ht="15.75" hidden="1" thickBot="1">
      <c r="A186" s="207"/>
      <c r="B186" s="238"/>
      <c r="C186" s="238"/>
      <c r="D186" s="238"/>
      <c r="E186" s="238"/>
      <c r="F186" s="238"/>
      <c r="G186" s="238"/>
      <c r="H186" s="238"/>
      <c r="I186" s="239"/>
      <c r="J186" s="250"/>
      <c r="K186" s="250"/>
      <c r="L186" s="250"/>
      <c r="M186" s="250"/>
      <c r="N186" s="251"/>
    </row>
    <row r="187" spans="1:14" hidden="1">
      <c r="A187" s="43"/>
      <c r="B187" s="43"/>
      <c r="C187" s="56"/>
      <c r="D187" s="43"/>
      <c r="E187" s="43"/>
      <c r="F187" s="43"/>
      <c r="G187" s="43"/>
      <c r="H187" s="43"/>
      <c r="I187" s="43"/>
      <c r="J187" s="44"/>
      <c r="K187" s="44"/>
      <c r="L187" s="44"/>
      <c r="M187" s="44"/>
      <c r="N187" s="44"/>
    </row>
    <row r="188" spans="1:14" ht="15.75" thickBot="1">
      <c r="B188" s="274"/>
      <c r="C188" s="274"/>
    </row>
    <row r="189" spans="1:14">
      <c r="A189" s="6" t="s">
        <v>248</v>
      </c>
      <c r="B189" s="252">
        <f>+E22+E51+E87+E151+E180+E119</f>
        <v>1749208554.9000001</v>
      </c>
      <c r="C189" s="253"/>
      <c r="D189" s="7"/>
      <c r="E189" s="2"/>
    </row>
    <row r="190" spans="1:14" ht="15.75" thickBot="1">
      <c r="A190" s="8" t="s">
        <v>249</v>
      </c>
      <c r="B190" s="254">
        <f>+E23+E52+E88+E152+E181+E120</f>
        <v>1622852102</v>
      </c>
      <c r="C190" s="255"/>
      <c r="D190" s="9"/>
      <c r="E190" s="7"/>
    </row>
    <row r="191" spans="1:14">
      <c r="C191" s="10"/>
      <c r="D191" s="7"/>
      <c r="E191" s="11"/>
    </row>
    <row r="192" spans="1:14">
      <c r="E192" s="11"/>
    </row>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sheetData>
  <mergeCells count="375">
    <mergeCell ref="C112:C114"/>
    <mergeCell ref="D112:D114"/>
    <mergeCell ref="E112:E114"/>
    <mergeCell ref="F112:I113"/>
    <mergeCell ref="J112:K113"/>
    <mergeCell ref="A85:A86"/>
    <mergeCell ref="C85:C86"/>
    <mergeCell ref="L85:L86"/>
    <mergeCell ref="M85:M86"/>
    <mergeCell ref="J90:N90"/>
    <mergeCell ref="I99:L99"/>
    <mergeCell ref="A96:A99"/>
    <mergeCell ref="B96:H97"/>
    <mergeCell ref="I96:L96"/>
    <mergeCell ref="M96:N99"/>
    <mergeCell ref="I97:L97"/>
    <mergeCell ref="B98:H99"/>
    <mergeCell ref="N85:N86"/>
    <mergeCell ref="I98:L98"/>
    <mergeCell ref="A92:I93"/>
    <mergeCell ref="J104:N104"/>
    <mergeCell ref="A101:N101"/>
    <mergeCell ref="A100:N100"/>
    <mergeCell ref="B102:N102"/>
    <mergeCell ref="A83:A84"/>
    <mergeCell ref="C83:C84"/>
    <mergeCell ref="L83:L84"/>
    <mergeCell ref="M83:M84"/>
    <mergeCell ref="N83:N84"/>
    <mergeCell ref="J74:J75"/>
    <mergeCell ref="K74:M75"/>
    <mergeCell ref="N74:N75"/>
    <mergeCell ref="A51:A52"/>
    <mergeCell ref="C51:C52"/>
    <mergeCell ref="L51:L52"/>
    <mergeCell ref="M51:M52"/>
    <mergeCell ref="N51:N52"/>
    <mergeCell ref="J54:N54"/>
    <mergeCell ref="A73:F76"/>
    <mergeCell ref="A77:N77"/>
    <mergeCell ref="A78:A80"/>
    <mergeCell ref="B78:B80"/>
    <mergeCell ref="C78:C80"/>
    <mergeCell ref="D78:D80"/>
    <mergeCell ref="E78:E80"/>
    <mergeCell ref="B53:D53"/>
    <mergeCell ref="E53:H53"/>
    <mergeCell ref="J53:N53"/>
    <mergeCell ref="M47:M48"/>
    <mergeCell ref="N47:N48"/>
    <mergeCell ref="K40:M42"/>
    <mergeCell ref="J40:J42"/>
    <mergeCell ref="N40:N42"/>
    <mergeCell ref="A49:A50"/>
    <mergeCell ref="C49:C50"/>
    <mergeCell ref="L49:L50"/>
    <mergeCell ref="A25:A26"/>
    <mergeCell ref="J25:N25"/>
    <mergeCell ref="B25:D26"/>
    <mergeCell ref="E25:G26"/>
    <mergeCell ref="M49:M50"/>
    <mergeCell ref="N49:N50"/>
    <mergeCell ref="A45:N45"/>
    <mergeCell ref="A46:A48"/>
    <mergeCell ref="B46:B48"/>
    <mergeCell ref="J38:N38"/>
    <mergeCell ref="A43:F44"/>
    <mergeCell ref="K43:M43"/>
    <mergeCell ref="K44:M44"/>
    <mergeCell ref="F46:I47"/>
    <mergeCell ref="J46:K47"/>
    <mergeCell ref="L46:N46"/>
    <mergeCell ref="L47:L48"/>
    <mergeCell ref="C46:C48"/>
    <mergeCell ref="D46:D48"/>
    <mergeCell ref="E46:E48"/>
    <mergeCell ref="A20:A21"/>
    <mergeCell ref="C20:C21"/>
    <mergeCell ref="A39:F39"/>
    <mergeCell ref="K39:M39"/>
    <mergeCell ref="A41:F41"/>
    <mergeCell ref="B24:D24"/>
    <mergeCell ref="E24:H24"/>
    <mergeCell ref="A40:F40"/>
    <mergeCell ref="A27:I28"/>
    <mergeCell ref="A37:N37"/>
    <mergeCell ref="I30:L30"/>
    <mergeCell ref="A30:A33"/>
    <mergeCell ref="J24:N24"/>
    <mergeCell ref="C22:C23"/>
    <mergeCell ref="N20:N21"/>
    <mergeCell ref="L20:L21"/>
    <mergeCell ref="M20:M21"/>
    <mergeCell ref="A22:A23"/>
    <mergeCell ref="L22:L23"/>
    <mergeCell ref="M22:M23"/>
    <mergeCell ref="N22:N23"/>
    <mergeCell ref="J26:N28"/>
    <mergeCell ref="A38:F38"/>
    <mergeCell ref="G38:I44"/>
    <mergeCell ref="A42:F42"/>
    <mergeCell ref="B36:N36"/>
    <mergeCell ref="M30:N33"/>
    <mergeCell ref="I31:L31"/>
    <mergeCell ref="B32:H33"/>
    <mergeCell ref="I32:L32"/>
    <mergeCell ref="I33:L33"/>
    <mergeCell ref="A34:N34"/>
    <mergeCell ref="A35:N35"/>
    <mergeCell ref="B30:H31"/>
    <mergeCell ref="C17:C19"/>
    <mergeCell ref="D17:D19"/>
    <mergeCell ref="E17:E19"/>
    <mergeCell ref="F17:I18"/>
    <mergeCell ref="J17:K18"/>
    <mergeCell ref="L17:N17"/>
    <mergeCell ref="A14:F15"/>
    <mergeCell ref="A16:C16"/>
    <mergeCell ref="A17:A19"/>
    <mergeCell ref="B17:B19"/>
    <mergeCell ref="M18:M19"/>
    <mergeCell ref="G9:I15"/>
    <mergeCell ref="A12:F12"/>
    <mergeCell ref="K12:M12"/>
    <mergeCell ref="A13:F13"/>
    <mergeCell ref="K13:M13"/>
    <mergeCell ref="K14:M14"/>
    <mergeCell ref="D16:F16"/>
    <mergeCell ref="G16:I16"/>
    <mergeCell ref="J16:L16"/>
    <mergeCell ref="M16:N16"/>
    <mergeCell ref="N18:N19"/>
    <mergeCell ref="L18:L19"/>
    <mergeCell ref="K15:M15"/>
    <mergeCell ref="A6:N6"/>
    <mergeCell ref="B7:N7"/>
    <mergeCell ref="A8:N8"/>
    <mergeCell ref="A9:F9"/>
    <mergeCell ref="J9:N9"/>
    <mergeCell ref="A10:F10"/>
    <mergeCell ref="K10:M10"/>
    <mergeCell ref="A11:F11"/>
    <mergeCell ref="K11:M11"/>
    <mergeCell ref="A1:A4"/>
    <mergeCell ref="B1:H2"/>
    <mergeCell ref="I1:L1"/>
    <mergeCell ref="M1:N4"/>
    <mergeCell ref="I2:L2"/>
    <mergeCell ref="B3:H4"/>
    <mergeCell ref="I3:L3"/>
    <mergeCell ref="I4:L4"/>
    <mergeCell ref="A5:N5"/>
    <mergeCell ref="J55:N57"/>
    <mergeCell ref="A56:I57"/>
    <mergeCell ref="A60:A63"/>
    <mergeCell ref="B60:H61"/>
    <mergeCell ref="I60:L60"/>
    <mergeCell ref="M60:N63"/>
    <mergeCell ref="I61:L61"/>
    <mergeCell ref="B62:H63"/>
    <mergeCell ref="I62:L62"/>
    <mergeCell ref="I63:L63"/>
    <mergeCell ref="A54:A55"/>
    <mergeCell ref="B54:D55"/>
    <mergeCell ref="E54:G55"/>
    <mergeCell ref="A64:N64"/>
    <mergeCell ref="A65:N65"/>
    <mergeCell ref="B66:N66"/>
    <mergeCell ref="A67:N67"/>
    <mergeCell ref="A68:F68"/>
    <mergeCell ref="J68:N68"/>
    <mergeCell ref="A69:F69"/>
    <mergeCell ref="K69:M69"/>
    <mergeCell ref="A70:F70"/>
    <mergeCell ref="A103:N103"/>
    <mergeCell ref="A71:F71"/>
    <mergeCell ref="G68:I76"/>
    <mergeCell ref="K76:M76"/>
    <mergeCell ref="A72:F72"/>
    <mergeCell ref="K72:M72"/>
    <mergeCell ref="K73:M73"/>
    <mergeCell ref="K70:M71"/>
    <mergeCell ref="J70:J71"/>
    <mergeCell ref="N70:N71"/>
    <mergeCell ref="F78:I79"/>
    <mergeCell ref="A81:A82"/>
    <mergeCell ref="C81:C82"/>
    <mergeCell ref="L81:L82"/>
    <mergeCell ref="M81:M82"/>
    <mergeCell ref="N81:N82"/>
    <mergeCell ref="J78:K79"/>
    <mergeCell ref="L78:N78"/>
    <mergeCell ref="L79:L80"/>
    <mergeCell ref="M79:M80"/>
    <mergeCell ref="N79:N80"/>
    <mergeCell ref="A87:A88"/>
    <mergeCell ref="C87:C88"/>
    <mergeCell ref="L87:L88"/>
    <mergeCell ref="M87:M88"/>
    <mergeCell ref="N87:N88"/>
    <mergeCell ref="B89:D89"/>
    <mergeCell ref="E89:H89"/>
    <mergeCell ref="J89:N89"/>
    <mergeCell ref="A90:A91"/>
    <mergeCell ref="B90:D91"/>
    <mergeCell ref="J91:N93"/>
    <mergeCell ref="E90:G91"/>
    <mergeCell ref="L115:L116"/>
    <mergeCell ref="A132:N132"/>
    <mergeCell ref="B133:N133"/>
    <mergeCell ref="A134:N134"/>
    <mergeCell ref="A135:F135"/>
    <mergeCell ref="G135:I142"/>
    <mergeCell ref="J135:N135"/>
    <mergeCell ref="A136:F136"/>
    <mergeCell ref="K136:M136"/>
    <mergeCell ref="A137:F137"/>
    <mergeCell ref="K137:M137"/>
    <mergeCell ref="A138:F138"/>
    <mergeCell ref="A139:F139"/>
    <mergeCell ref="A140:F142"/>
    <mergeCell ref="K140:M140"/>
    <mergeCell ref="K142:M142"/>
    <mergeCell ref="K141:M141"/>
    <mergeCell ref="A127:A130"/>
    <mergeCell ref="B127:H128"/>
    <mergeCell ref="I127:L127"/>
    <mergeCell ref="M127:N130"/>
    <mergeCell ref="I128:L128"/>
    <mergeCell ref="B129:H130"/>
    <mergeCell ref="I129:L129"/>
    <mergeCell ref="K138:M139"/>
    <mergeCell ref="N138:N139"/>
    <mergeCell ref="J138:J139"/>
    <mergeCell ref="A117:A118"/>
    <mergeCell ref="C117:C118"/>
    <mergeCell ref="L117:L118"/>
    <mergeCell ref="M117:M118"/>
    <mergeCell ref="N117:N118"/>
    <mergeCell ref="A131:N131"/>
    <mergeCell ref="I130:L130"/>
    <mergeCell ref="A143:N143"/>
    <mergeCell ref="A144:A146"/>
    <mergeCell ref="B144:B146"/>
    <mergeCell ref="C144:C146"/>
    <mergeCell ref="D144:D146"/>
    <mergeCell ref="E144:E146"/>
    <mergeCell ref="F144:I145"/>
    <mergeCell ref="J144:K145"/>
    <mergeCell ref="L144:N144"/>
    <mergeCell ref="L145:L146"/>
    <mergeCell ref="M145:M146"/>
    <mergeCell ref="N145:N146"/>
    <mergeCell ref="A151:A152"/>
    <mergeCell ref="C151:C152"/>
    <mergeCell ref="L151:L152"/>
    <mergeCell ref="M151:M152"/>
    <mergeCell ref="N151:N152"/>
    <mergeCell ref="A147:A148"/>
    <mergeCell ref="C147:C148"/>
    <mergeCell ref="L147:L148"/>
    <mergeCell ref="M147:M148"/>
    <mergeCell ref="N147:N148"/>
    <mergeCell ref="A149:A150"/>
    <mergeCell ref="C149:C150"/>
    <mergeCell ref="L149:L150"/>
    <mergeCell ref="M149:M150"/>
    <mergeCell ref="N149:N150"/>
    <mergeCell ref="N180:N181"/>
    <mergeCell ref="A174:N174"/>
    <mergeCell ref="A175:A177"/>
    <mergeCell ref="B175:B177"/>
    <mergeCell ref="C175:C177"/>
    <mergeCell ref="D175:D177"/>
    <mergeCell ref="E175:E177"/>
    <mergeCell ref="F175:I176"/>
    <mergeCell ref="J175:K176"/>
    <mergeCell ref="L175:N175"/>
    <mergeCell ref="L176:L177"/>
    <mergeCell ref="M176:M177"/>
    <mergeCell ref="N176:N177"/>
    <mergeCell ref="A172:F173"/>
    <mergeCell ref="K172:M172"/>
    <mergeCell ref="K173:M173"/>
    <mergeCell ref="K171:M171"/>
    <mergeCell ref="B153:D153"/>
    <mergeCell ref="E153:H153"/>
    <mergeCell ref="J153:N153"/>
    <mergeCell ref="A154:A155"/>
    <mergeCell ref="B154:D155"/>
    <mergeCell ref="E154:G155"/>
    <mergeCell ref="A170:F170"/>
    <mergeCell ref="K170:M170"/>
    <mergeCell ref="A171:F171"/>
    <mergeCell ref="B159:H160"/>
    <mergeCell ref="I159:L159"/>
    <mergeCell ref="M159:N162"/>
    <mergeCell ref="I160:L160"/>
    <mergeCell ref="B161:H162"/>
    <mergeCell ref="I161:L161"/>
    <mergeCell ref="I162:L162"/>
    <mergeCell ref="A163:N163"/>
    <mergeCell ref="K169:M169"/>
    <mergeCell ref="B189:C189"/>
    <mergeCell ref="B190:C190"/>
    <mergeCell ref="B121:D121"/>
    <mergeCell ref="E121:H121"/>
    <mergeCell ref="J121:N121"/>
    <mergeCell ref="A122:A123"/>
    <mergeCell ref="B122:D123"/>
    <mergeCell ref="E122:G123"/>
    <mergeCell ref="J122:N122"/>
    <mergeCell ref="J123:N125"/>
    <mergeCell ref="A124:I125"/>
    <mergeCell ref="B182:D182"/>
    <mergeCell ref="E182:H182"/>
    <mergeCell ref="J182:N182"/>
    <mergeCell ref="A183:A184"/>
    <mergeCell ref="B183:D184"/>
    <mergeCell ref="E183:G184"/>
    <mergeCell ref="J183:N183"/>
    <mergeCell ref="J184:N186"/>
    <mergeCell ref="N178:N179"/>
    <mergeCell ref="A180:A181"/>
    <mergeCell ref="C180:C181"/>
    <mergeCell ref="B188:C188"/>
    <mergeCell ref="L180:L181"/>
    <mergeCell ref="A185:I186"/>
    <mergeCell ref="A178:A179"/>
    <mergeCell ref="C178:C179"/>
    <mergeCell ref="L178:L179"/>
    <mergeCell ref="M178:M179"/>
    <mergeCell ref="A119:A120"/>
    <mergeCell ref="C119:C120"/>
    <mergeCell ref="L119:L120"/>
    <mergeCell ref="M119:M120"/>
    <mergeCell ref="M180:M181"/>
    <mergeCell ref="A164:N164"/>
    <mergeCell ref="B165:N165"/>
    <mergeCell ref="A166:N166"/>
    <mergeCell ref="A167:F167"/>
    <mergeCell ref="G167:I173"/>
    <mergeCell ref="J167:N167"/>
    <mergeCell ref="A168:F168"/>
    <mergeCell ref="K168:M168"/>
    <mergeCell ref="A169:F169"/>
    <mergeCell ref="N119:N120"/>
    <mergeCell ref="J154:N154"/>
    <mergeCell ref="J155:N157"/>
    <mergeCell ref="A156:I157"/>
    <mergeCell ref="A159:A162"/>
    <mergeCell ref="M115:M116"/>
    <mergeCell ref="A106:F106"/>
    <mergeCell ref="A105:F105"/>
    <mergeCell ref="K105:M105"/>
    <mergeCell ref="A108:F108"/>
    <mergeCell ref="A111:N111"/>
    <mergeCell ref="A107:F107"/>
    <mergeCell ref="K109:M109"/>
    <mergeCell ref="K110:M110"/>
    <mergeCell ref="G104:I110"/>
    <mergeCell ref="K108:M108"/>
    <mergeCell ref="K106:M106"/>
    <mergeCell ref="K107:M107"/>
    <mergeCell ref="A104:F104"/>
    <mergeCell ref="L112:N112"/>
    <mergeCell ref="L113:L114"/>
    <mergeCell ref="M113:M114"/>
    <mergeCell ref="A109:F110"/>
    <mergeCell ref="N115:N116"/>
    <mergeCell ref="N113:N114"/>
    <mergeCell ref="A112:A114"/>
    <mergeCell ref="B112:B114"/>
    <mergeCell ref="A115:A116"/>
    <mergeCell ref="C115:C116"/>
  </mergeCells>
  <conditionalFormatting sqref="O78:O79">
    <cfRule type="duplicateValues" dxfId="0" priority="1"/>
  </conditionalFormatting>
  <pageMargins left="0.51" right="0.45" top="0.74803149606299213" bottom="0.74803149606299213" header="0.31496062992125984" footer="0.31496062992125984"/>
  <pageSetup scale="48" fitToHeight="0" orientation="landscape" r:id="rId1"/>
  <rowBreaks count="4" manualBreakCount="4">
    <brk id="29" max="16383" man="1"/>
    <brk id="58" max="16383" man="1"/>
    <brk id="94" max="16383" man="1"/>
    <brk id="125" max="16383" man="1"/>
  </rowBreaks>
  <drawing r:id="rId2"/>
  <legacyDrawing r:id="rId3"/>
  <oleObjects>
    <mc:AlternateContent xmlns:mc="http://schemas.openxmlformats.org/markup-compatibility/2006">
      <mc:Choice Requires="x14">
        <oleObject shapeId="24583" r:id="rId4">
          <objectPr defaultSize="0" autoPict="0" r:id="rId5">
            <anchor moveWithCells="1" sizeWithCells="1">
              <from>
                <xdr:col>0</xdr:col>
                <xdr:colOff>0</xdr:colOff>
                <xdr:row>0</xdr:row>
                <xdr:rowOff>85725</xdr:rowOff>
              </from>
              <to>
                <xdr:col>0</xdr:col>
                <xdr:colOff>2952750</xdr:colOff>
                <xdr:row>3</xdr:row>
                <xdr:rowOff>142875</xdr:rowOff>
              </to>
            </anchor>
          </objectPr>
        </oleObject>
      </mc:Choice>
      <mc:Fallback>
        <oleObject shapeId="24583" r:id="rId4"/>
      </mc:Fallback>
    </mc:AlternateContent>
    <mc:AlternateContent xmlns:mc="http://schemas.openxmlformats.org/markup-compatibility/2006">
      <mc:Choice Requires="x14">
        <oleObject shapeId="24593" r:id="rId6">
          <objectPr defaultSize="0" autoPict="0" r:id="rId5">
            <anchor moveWithCells="1" sizeWithCells="1">
              <from>
                <xdr:col>0</xdr:col>
                <xdr:colOff>0</xdr:colOff>
                <xdr:row>29</xdr:row>
                <xdr:rowOff>85725</xdr:rowOff>
              </from>
              <to>
                <xdr:col>0</xdr:col>
                <xdr:colOff>2952750</xdr:colOff>
                <xdr:row>32</xdr:row>
                <xdr:rowOff>142875</xdr:rowOff>
              </to>
            </anchor>
          </objectPr>
        </oleObject>
      </mc:Choice>
      <mc:Fallback>
        <oleObject shapeId="24593" r:id="rId6"/>
      </mc:Fallback>
    </mc:AlternateContent>
    <mc:AlternateContent xmlns:mc="http://schemas.openxmlformats.org/markup-compatibility/2006">
      <mc:Choice Requires="x14">
        <oleObject shapeId="24594" r:id="rId7">
          <objectPr defaultSize="0" autoPict="0" r:id="rId5">
            <anchor moveWithCells="1" sizeWithCells="1">
              <from>
                <xdr:col>0</xdr:col>
                <xdr:colOff>0</xdr:colOff>
                <xdr:row>59</xdr:row>
                <xdr:rowOff>85725</xdr:rowOff>
              </from>
              <to>
                <xdr:col>0</xdr:col>
                <xdr:colOff>2952750</xdr:colOff>
                <xdr:row>62</xdr:row>
                <xdr:rowOff>142875</xdr:rowOff>
              </to>
            </anchor>
          </objectPr>
        </oleObject>
      </mc:Choice>
      <mc:Fallback>
        <oleObject shapeId="24594" r:id="rId7"/>
      </mc:Fallback>
    </mc:AlternateContent>
    <mc:AlternateContent xmlns:mc="http://schemas.openxmlformats.org/markup-compatibility/2006">
      <mc:Choice Requires="x14">
        <oleObject shapeId="24595" r:id="rId8">
          <objectPr defaultSize="0" autoPict="0" r:id="rId5">
            <anchor moveWithCells="1" sizeWithCells="1">
              <from>
                <xdr:col>0</xdr:col>
                <xdr:colOff>0</xdr:colOff>
                <xdr:row>128</xdr:row>
                <xdr:rowOff>0</xdr:rowOff>
              </from>
              <to>
                <xdr:col>0</xdr:col>
                <xdr:colOff>2952750</xdr:colOff>
                <xdr:row>128</xdr:row>
                <xdr:rowOff>0</xdr:rowOff>
              </to>
            </anchor>
          </objectPr>
        </oleObject>
      </mc:Choice>
      <mc:Fallback>
        <oleObject shapeId="24595" r:id="rId8"/>
      </mc:Fallback>
    </mc:AlternateContent>
    <mc:AlternateContent xmlns:mc="http://schemas.openxmlformats.org/markup-compatibility/2006">
      <mc:Choice Requires="x14">
        <oleObject shapeId="24596" r:id="rId9">
          <objectPr defaultSize="0" autoPict="0" r:id="rId5">
            <anchor moveWithCells="1" sizeWithCells="1">
              <from>
                <xdr:col>0</xdr:col>
                <xdr:colOff>0</xdr:colOff>
                <xdr:row>160</xdr:row>
                <xdr:rowOff>0</xdr:rowOff>
              </from>
              <to>
                <xdr:col>0</xdr:col>
                <xdr:colOff>2952750</xdr:colOff>
                <xdr:row>160</xdr:row>
                <xdr:rowOff>0</xdr:rowOff>
              </to>
            </anchor>
          </objectPr>
        </oleObject>
      </mc:Choice>
      <mc:Fallback>
        <oleObject shapeId="24596" r:id="rId9"/>
      </mc:Fallback>
    </mc:AlternateContent>
    <mc:AlternateContent xmlns:mc="http://schemas.openxmlformats.org/markup-compatibility/2006">
      <mc:Choice Requires="x14">
        <oleObject shapeId="24597" r:id="rId10">
          <objectPr defaultSize="0" autoPict="0" r:id="rId5">
            <anchor moveWithCells="1" sizeWithCells="1">
              <from>
                <xdr:col>0</xdr:col>
                <xdr:colOff>0</xdr:colOff>
                <xdr:row>95</xdr:row>
                <xdr:rowOff>85725</xdr:rowOff>
              </from>
              <to>
                <xdr:col>0</xdr:col>
                <xdr:colOff>2952750</xdr:colOff>
                <xdr:row>98</xdr:row>
                <xdr:rowOff>142875</xdr:rowOff>
              </to>
            </anchor>
          </objectPr>
        </oleObject>
      </mc:Choice>
      <mc:Fallback>
        <oleObject shapeId="24597" r:id="rId10"/>
      </mc:Fallback>
    </mc:AlternateContent>
    <mc:AlternateContent xmlns:mc="http://schemas.openxmlformats.org/markup-compatibility/2006">
      <mc:Choice Requires="x14">
        <oleObject shapeId="24598" r:id="rId11">
          <objectPr defaultSize="0" autoPict="0" r:id="rId5">
            <anchor moveWithCells="1" sizeWithCells="1">
              <from>
                <xdr:col>0</xdr:col>
                <xdr:colOff>0</xdr:colOff>
                <xdr:row>126</xdr:row>
                <xdr:rowOff>85725</xdr:rowOff>
              </from>
              <to>
                <xdr:col>0</xdr:col>
                <xdr:colOff>2952750</xdr:colOff>
                <xdr:row>129</xdr:row>
                <xdr:rowOff>142875</xdr:rowOff>
              </to>
            </anchor>
          </objectPr>
        </oleObject>
      </mc:Choice>
      <mc:Fallback>
        <oleObject shapeId="24598" r:id="rId11"/>
      </mc:Fallback>
    </mc:AlternateContent>
    <mc:AlternateContent xmlns:mc="http://schemas.openxmlformats.org/markup-compatibility/2006">
      <mc:Choice Requires="x14">
        <oleObject shapeId="24599" r:id="rId12">
          <objectPr defaultSize="0" autoPict="0" r:id="rId5">
            <anchor moveWithCells="1" sizeWithCells="1">
              <from>
                <xdr:col>0</xdr:col>
                <xdr:colOff>0</xdr:colOff>
                <xdr:row>158</xdr:row>
                <xdr:rowOff>85725</xdr:rowOff>
              </from>
              <to>
                <xdr:col>0</xdr:col>
                <xdr:colOff>2952750</xdr:colOff>
                <xdr:row>161</xdr:row>
                <xdr:rowOff>142875</xdr:rowOff>
              </to>
            </anchor>
          </objectPr>
        </oleObject>
      </mc:Choice>
      <mc:Fallback>
        <oleObject shapeId="24599" r:id="rId12"/>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S541"/>
  <sheetViews>
    <sheetView tabSelected="1" topLeftCell="D13" zoomScale="90" zoomScaleNormal="90" zoomScaleSheetLayoutView="70" workbookViewId="0">
      <selection activeCell="N302" sqref="N302:N303"/>
    </sheetView>
  </sheetViews>
  <sheetFormatPr baseColWidth="10" defaultColWidth="0" defaultRowHeight="15" zeroHeight="1"/>
  <cols>
    <col min="1" max="1" width="47" style="409" customWidth="1"/>
    <col min="2" max="2" width="16.7109375" style="409" bestFit="1" customWidth="1"/>
    <col min="3" max="3" width="25.5703125" style="409" bestFit="1" customWidth="1"/>
    <col min="4" max="4" width="10.28515625" style="629" bestFit="1" customWidth="1"/>
    <col min="5" max="5" width="29.140625" style="409" bestFit="1" customWidth="1"/>
    <col min="6" max="6" width="24.85546875" style="409" bestFit="1" customWidth="1"/>
    <col min="7" max="7" width="18.5703125" style="409" bestFit="1" customWidth="1"/>
    <col min="8" max="8" width="17" style="409" bestFit="1" customWidth="1"/>
    <col min="9" max="9" width="17.85546875" style="409" bestFit="1" customWidth="1"/>
    <col min="10" max="10" width="19.7109375" style="409" customWidth="1"/>
    <col min="11" max="11" width="17.5703125" style="409" customWidth="1"/>
    <col min="12" max="12" width="13.28515625" style="409" customWidth="1"/>
    <col min="13" max="13" width="13.7109375" style="409" customWidth="1"/>
    <col min="14" max="14" width="22.28515625" style="409" bestFit="1" customWidth="1"/>
    <col min="15" max="15" width="4.7109375" style="409" customWidth="1"/>
    <col min="16" max="16" width="18.140625" style="409" hidden="1" customWidth="1"/>
    <col min="17" max="17" width="14.42578125" style="409" hidden="1" customWidth="1"/>
    <col min="18" max="18" width="18.140625" style="409" hidden="1" customWidth="1"/>
    <col min="19" max="19" width="5.28515625" style="409" hidden="1" customWidth="1"/>
    <col min="20" max="16384" width="0" style="409" hidden="1"/>
  </cols>
  <sheetData>
    <row r="1" spans="1:16" ht="15.75">
      <c r="A1" s="404"/>
      <c r="B1" s="405" t="s">
        <v>252</v>
      </c>
      <c r="C1" s="405"/>
      <c r="D1" s="405"/>
      <c r="E1" s="405"/>
      <c r="F1" s="405"/>
      <c r="G1" s="405"/>
      <c r="H1" s="405"/>
      <c r="I1" s="406" t="s">
        <v>253</v>
      </c>
      <c r="J1" s="406"/>
      <c r="K1" s="406"/>
      <c r="L1" s="406"/>
      <c r="M1" s="407"/>
      <c r="N1" s="408"/>
    </row>
    <row r="2" spans="1:16" ht="15.75">
      <c r="A2" s="410"/>
      <c r="B2" s="411"/>
      <c r="C2" s="411"/>
      <c r="D2" s="411"/>
      <c r="E2" s="411"/>
      <c r="F2" s="411"/>
      <c r="G2" s="411"/>
      <c r="H2" s="411"/>
      <c r="I2" s="412" t="s">
        <v>254</v>
      </c>
      <c r="J2" s="412"/>
      <c r="K2" s="412"/>
      <c r="L2" s="412"/>
      <c r="M2" s="413"/>
      <c r="N2" s="414"/>
    </row>
    <row r="3" spans="1:16" ht="15.75">
      <c r="A3" s="410"/>
      <c r="B3" s="411" t="s">
        <v>255</v>
      </c>
      <c r="C3" s="411"/>
      <c r="D3" s="411"/>
      <c r="E3" s="411"/>
      <c r="F3" s="411"/>
      <c r="G3" s="411"/>
      <c r="H3" s="411"/>
      <c r="I3" s="412" t="s">
        <v>265</v>
      </c>
      <c r="J3" s="412"/>
      <c r="K3" s="412"/>
      <c r="L3" s="412"/>
      <c r="M3" s="413"/>
      <c r="N3" s="414"/>
    </row>
    <row r="4" spans="1:16" ht="15.75">
      <c r="A4" s="410"/>
      <c r="B4" s="411"/>
      <c r="C4" s="411"/>
      <c r="D4" s="411"/>
      <c r="E4" s="411"/>
      <c r="F4" s="411"/>
      <c r="G4" s="411"/>
      <c r="H4" s="411"/>
      <c r="I4" s="412" t="s">
        <v>256</v>
      </c>
      <c r="J4" s="412"/>
      <c r="K4" s="412"/>
      <c r="L4" s="412"/>
      <c r="M4" s="413"/>
      <c r="N4" s="414"/>
    </row>
    <row r="5" spans="1:16">
      <c r="A5" s="415"/>
      <c r="B5" s="416"/>
      <c r="C5" s="416"/>
      <c r="D5" s="416"/>
      <c r="E5" s="416"/>
      <c r="F5" s="416"/>
      <c r="G5" s="416"/>
      <c r="H5" s="416"/>
      <c r="I5" s="416"/>
      <c r="J5" s="416"/>
      <c r="K5" s="416"/>
      <c r="L5" s="416"/>
      <c r="M5" s="416"/>
      <c r="N5" s="417"/>
    </row>
    <row r="6" spans="1:16" ht="15.75">
      <c r="A6" s="418" t="s">
        <v>78</v>
      </c>
      <c r="B6" s="419"/>
      <c r="C6" s="419"/>
      <c r="D6" s="419"/>
      <c r="E6" s="419"/>
      <c r="F6" s="419"/>
      <c r="G6" s="419"/>
      <c r="H6" s="419"/>
      <c r="I6" s="419"/>
      <c r="J6" s="419"/>
      <c r="K6" s="419"/>
      <c r="L6" s="419"/>
      <c r="M6" s="419"/>
      <c r="N6" s="420"/>
    </row>
    <row r="7" spans="1:16" ht="15.75">
      <c r="A7" s="421" t="s">
        <v>175</v>
      </c>
      <c r="B7" s="422" t="s">
        <v>224</v>
      </c>
      <c r="C7" s="423"/>
      <c r="D7" s="423"/>
      <c r="E7" s="423"/>
      <c r="F7" s="423"/>
      <c r="G7" s="423"/>
      <c r="H7" s="423"/>
      <c r="I7" s="423"/>
      <c r="J7" s="423"/>
      <c r="K7" s="423"/>
      <c r="L7" s="423"/>
      <c r="M7" s="423"/>
      <c r="N7" s="424"/>
    </row>
    <row r="8" spans="1:16" ht="24.75" customHeight="1">
      <c r="A8" s="425" t="s">
        <v>79</v>
      </c>
      <c r="B8" s="426"/>
      <c r="C8" s="426"/>
      <c r="D8" s="426"/>
      <c r="E8" s="426"/>
      <c r="F8" s="426"/>
      <c r="G8" s="427" t="s">
        <v>266</v>
      </c>
      <c r="H8" s="428"/>
      <c r="I8" s="429"/>
      <c r="J8" s="430" t="s">
        <v>9</v>
      </c>
      <c r="K8" s="431"/>
      <c r="L8" s="431"/>
      <c r="M8" s="431"/>
      <c r="N8" s="432"/>
    </row>
    <row r="9" spans="1:16" ht="15.75" customHeight="1">
      <c r="A9" s="433" t="s">
        <v>80</v>
      </c>
      <c r="B9" s="434"/>
      <c r="C9" s="434"/>
      <c r="D9" s="434"/>
      <c r="E9" s="434"/>
      <c r="F9" s="435"/>
      <c r="G9" s="436"/>
      <c r="H9" s="437"/>
      <c r="I9" s="438"/>
      <c r="J9" s="439" t="s">
        <v>11</v>
      </c>
      <c r="K9" s="440" t="s">
        <v>12</v>
      </c>
      <c r="L9" s="440"/>
      <c r="M9" s="440"/>
      <c r="N9" s="441" t="s">
        <v>13</v>
      </c>
    </row>
    <row r="10" spans="1:16" ht="15.75" customHeight="1">
      <c r="A10" s="442" t="s">
        <v>81</v>
      </c>
      <c r="B10" s="443"/>
      <c r="C10" s="443"/>
      <c r="D10" s="443"/>
      <c r="E10" s="443"/>
      <c r="F10" s="444"/>
      <c r="G10" s="436"/>
      <c r="H10" s="437"/>
      <c r="I10" s="438"/>
      <c r="J10" s="445" t="s">
        <v>223</v>
      </c>
      <c r="K10" s="445" t="s">
        <v>182</v>
      </c>
      <c r="L10" s="445"/>
      <c r="M10" s="445"/>
      <c r="N10" s="446">
        <f>13594000+4790267+10518000+11100000+11445000+12282000+5450000</f>
        <v>69179267</v>
      </c>
    </row>
    <row r="11" spans="1:16" ht="15.75" customHeight="1">
      <c r="A11" s="442" t="s">
        <v>82</v>
      </c>
      <c r="B11" s="443"/>
      <c r="C11" s="443"/>
      <c r="D11" s="443"/>
      <c r="E11" s="443"/>
      <c r="F11" s="444"/>
      <c r="G11" s="436"/>
      <c r="H11" s="437"/>
      <c r="I11" s="438"/>
      <c r="J11" s="445"/>
      <c r="K11" s="445"/>
      <c r="L11" s="445"/>
      <c r="M11" s="445"/>
      <c r="N11" s="446"/>
    </row>
    <row r="12" spans="1:16" ht="15.75" customHeight="1">
      <c r="A12" s="433" t="s">
        <v>83</v>
      </c>
      <c r="B12" s="434"/>
      <c r="C12" s="434"/>
      <c r="D12" s="434"/>
      <c r="E12" s="434"/>
      <c r="F12" s="435"/>
      <c r="G12" s="436"/>
      <c r="H12" s="437"/>
      <c r="I12" s="438"/>
      <c r="J12" s="447">
        <v>211</v>
      </c>
      <c r="K12" s="448" t="s">
        <v>183</v>
      </c>
      <c r="L12" s="449"/>
      <c r="M12" s="450"/>
      <c r="N12" s="446">
        <v>41999990</v>
      </c>
    </row>
    <row r="13" spans="1:16" ht="15.75">
      <c r="A13" s="433" t="s">
        <v>84</v>
      </c>
      <c r="B13" s="434"/>
      <c r="C13" s="434"/>
      <c r="D13" s="434"/>
      <c r="E13" s="434"/>
      <c r="F13" s="435"/>
      <c r="G13" s="436"/>
      <c r="H13" s="437"/>
      <c r="I13" s="438"/>
      <c r="J13" s="451"/>
      <c r="K13" s="452"/>
      <c r="L13" s="453"/>
      <c r="M13" s="454"/>
      <c r="N13" s="446"/>
    </row>
    <row r="14" spans="1:16" ht="34.5" customHeight="1" thickBot="1">
      <c r="A14" s="455" t="s">
        <v>165</v>
      </c>
      <c r="B14" s="456"/>
      <c r="C14" s="456"/>
      <c r="D14" s="456"/>
      <c r="E14" s="456"/>
      <c r="F14" s="457"/>
      <c r="G14" s="436"/>
      <c r="H14" s="437"/>
      <c r="I14" s="438"/>
      <c r="J14" s="458">
        <v>702</v>
      </c>
      <c r="K14" s="445" t="s">
        <v>202</v>
      </c>
      <c r="L14" s="445"/>
      <c r="M14" s="445"/>
      <c r="N14" s="459">
        <f>16200000+7153333</f>
        <v>23353333</v>
      </c>
    </row>
    <row r="15" spans="1:16" ht="37.5" customHeight="1">
      <c r="A15" s="460" t="s">
        <v>17</v>
      </c>
      <c r="B15" s="461" t="s">
        <v>85</v>
      </c>
      <c r="C15" s="462" t="s">
        <v>19</v>
      </c>
      <c r="D15" s="462" t="s">
        <v>20</v>
      </c>
      <c r="E15" s="463" t="s">
        <v>21</v>
      </c>
      <c r="F15" s="462" t="s">
        <v>22</v>
      </c>
      <c r="G15" s="462"/>
      <c r="H15" s="462"/>
      <c r="I15" s="462"/>
      <c r="J15" s="462" t="s">
        <v>23</v>
      </c>
      <c r="K15" s="462"/>
      <c r="L15" s="464" t="s">
        <v>24</v>
      </c>
      <c r="M15" s="464"/>
      <c r="N15" s="465"/>
      <c r="P15" s="466"/>
    </row>
    <row r="16" spans="1:16" ht="14.25" customHeight="1">
      <c r="A16" s="467"/>
      <c r="B16" s="468"/>
      <c r="C16" s="468"/>
      <c r="D16" s="468"/>
      <c r="E16" s="469"/>
      <c r="F16" s="468"/>
      <c r="G16" s="468"/>
      <c r="H16" s="468"/>
      <c r="I16" s="468"/>
      <c r="J16" s="468"/>
      <c r="K16" s="468"/>
      <c r="L16" s="468" t="s">
        <v>25</v>
      </c>
      <c r="M16" s="468" t="s">
        <v>26</v>
      </c>
      <c r="N16" s="470" t="s">
        <v>27</v>
      </c>
    </row>
    <row r="17" spans="1:14" ht="16.5" thickBot="1">
      <c r="A17" s="471"/>
      <c r="B17" s="472"/>
      <c r="C17" s="472"/>
      <c r="D17" s="472"/>
      <c r="E17" s="473"/>
      <c r="F17" s="474" t="s">
        <v>28</v>
      </c>
      <c r="G17" s="474" t="s">
        <v>29</v>
      </c>
      <c r="H17" s="474" t="s">
        <v>30</v>
      </c>
      <c r="I17" s="475" t="s">
        <v>31</v>
      </c>
      <c r="J17" s="474" t="s">
        <v>32</v>
      </c>
      <c r="K17" s="476" t="s">
        <v>33</v>
      </c>
      <c r="L17" s="472"/>
      <c r="M17" s="472"/>
      <c r="N17" s="477"/>
    </row>
    <row r="18" spans="1:14" ht="28.5" customHeight="1">
      <c r="A18" s="478" t="s">
        <v>86</v>
      </c>
      <c r="B18" s="479" t="s">
        <v>34</v>
      </c>
      <c r="C18" s="480" t="s">
        <v>160</v>
      </c>
      <c r="D18" s="481">
        <v>0.98</v>
      </c>
      <c r="E18" s="482">
        <v>92532600</v>
      </c>
      <c r="F18" s="483">
        <f>+E18</f>
        <v>92532600</v>
      </c>
      <c r="G18" s="484"/>
      <c r="H18" s="484"/>
      <c r="I18" s="484"/>
      <c r="J18" s="485">
        <v>44927</v>
      </c>
      <c r="K18" s="486">
        <v>45290</v>
      </c>
      <c r="L18" s="487">
        <v>1</v>
      </c>
      <c r="M18" s="487">
        <f>+E19/E18</f>
        <v>1</v>
      </c>
      <c r="N18" s="739">
        <f>+L18*L18/M18</f>
        <v>1</v>
      </c>
    </row>
    <row r="19" spans="1:14" ht="28.5" customHeight="1">
      <c r="A19" s="488"/>
      <c r="B19" s="479" t="s">
        <v>35</v>
      </c>
      <c r="C19" s="489"/>
      <c r="D19" s="481">
        <v>0.99</v>
      </c>
      <c r="E19" s="482">
        <f>+N10+N14</f>
        <v>92532600</v>
      </c>
      <c r="F19" s="483">
        <f t="shared" ref="F19:F22" si="0">+E19</f>
        <v>92532600</v>
      </c>
      <c r="G19" s="484"/>
      <c r="H19" s="484"/>
      <c r="I19" s="484"/>
      <c r="J19" s="485">
        <v>44927</v>
      </c>
      <c r="K19" s="486">
        <v>45290</v>
      </c>
      <c r="L19" s="487"/>
      <c r="M19" s="487"/>
      <c r="N19" s="739"/>
    </row>
    <row r="20" spans="1:14" ht="28.5" customHeight="1">
      <c r="A20" s="478" t="s">
        <v>207</v>
      </c>
      <c r="B20" s="479" t="s">
        <v>34</v>
      </c>
      <c r="C20" s="480" t="s">
        <v>159</v>
      </c>
      <c r="D20" s="490">
        <v>1</v>
      </c>
      <c r="E20" s="483">
        <v>41999990</v>
      </c>
      <c r="F20" s="483">
        <f t="shared" si="0"/>
        <v>41999990</v>
      </c>
      <c r="G20" s="484"/>
      <c r="H20" s="484"/>
      <c r="I20" s="484"/>
      <c r="J20" s="485">
        <v>44927</v>
      </c>
      <c r="K20" s="486">
        <v>45290</v>
      </c>
      <c r="L20" s="487">
        <f>+D21/D20</f>
        <v>1</v>
      </c>
      <c r="M20" s="487">
        <f>+E21/E20</f>
        <v>1</v>
      </c>
      <c r="N20" s="739">
        <f>+L20*L20/M20</f>
        <v>1</v>
      </c>
    </row>
    <row r="21" spans="1:14" ht="28.5" customHeight="1">
      <c r="A21" s="488"/>
      <c r="B21" s="479" t="s">
        <v>35</v>
      </c>
      <c r="C21" s="489"/>
      <c r="D21" s="490">
        <v>1</v>
      </c>
      <c r="E21" s="482">
        <f>+N12</f>
        <v>41999990</v>
      </c>
      <c r="F21" s="483">
        <f t="shared" si="0"/>
        <v>41999990</v>
      </c>
      <c r="G21" s="484"/>
      <c r="H21" s="484"/>
      <c r="I21" s="484"/>
      <c r="J21" s="485">
        <v>44927</v>
      </c>
      <c r="K21" s="486">
        <v>45290</v>
      </c>
      <c r="L21" s="487"/>
      <c r="M21" s="487"/>
      <c r="N21" s="739"/>
    </row>
    <row r="22" spans="1:14" ht="24.75" customHeight="1">
      <c r="A22" s="467" t="s">
        <v>87</v>
      </c>
      <c r="B22" s="479" t="s">
        <v>34</v>
      </c>
      <c r="C22" s="491"/>
      <c r="D22" s="492">
        <v>0.7</v>
      </c>
      <c r="E22" s="493">
        <f>+E20+E18</f>
        <v>134532590</v>
      </c>
      <c r="F22" s="484">
        <f t="shared" si="0"/>
        <v>134532590</v>
      </c>
      <c r="G22" s="484"/>
      <c r="H22" s="484"/>
      <c r="I22" s="484"/>
      <c r="J22" s="485">
        <v>44927</v>
      </c>
      <c r="K22" s="486">
        <v>45290</v>
      </c>
      <c r="L22" s="487"/>
      <c r="M22" s="487"/>
      <c r="N22" s="494"/>
    </row>
    <row r="23" spans="1:14" ht="15.75">
      <c r="A23" s="467"/>
      <c r="B23" s="479" t="s">
        <v>35</v>
      </c>
      <c r="C23" s="495"/>
      <c r="D23" s="481">
        <v>0.65</v>
      </c>
      <c r="E23" s="493">
        <f>+E21+E19</f>
        <v>134532590</v>
      </c>
      <c r="F23" s="493">
        <f>+E23</f>
        <v>134532590</v>
      </c>
      <c r="G23" s="484"/>
      <c r="H23" s="484"/>
      <c r="I23" s="484"/>
      <c r="J23" s="485">
        <v>44927</v>
      </c>
      <c r="K23" s="486">
        <v>45290</v>
      </c>
      <c r="L23" s="487"/>
      <c r="M23" s="487"/>
      <c r="N23" s="496"/>
    </row>
    <row r="24" spans="1:14" ht="15.75">
      <c r="A24" s="497" t="s">
        <v>37</v>
      </c>
      <c r="B24" s="498" t="s">
        <v>38</v>
      </c>
      <c r="C24" s="498"/>
      <c r="D24" s="498"/>
      <c r="E24" s="499" t="s">
        <v>39</v>
      </c>
      <c r="F24" s="499"/>
      <c r="G24" s="499"/>
      <c r="H24" s="499"/>
      <c r="I24" s="500"/>
      <c r="J24" s="501" t="s">
        <v>40</v>
      </c>
      <c r="K24" s="501"/>
      <c r="L24" s="501"/>
      <c r="M24" s="501"/>
      <c r="N24" s="502"/>
    </row>
    <row r="25" spans="1:14" ht="21" customHeight="1">
      <c r="A25" s="478" t="s">
        <v>267</v>
      </c>
      <c r="B25" s="427" t="s">
        <v>88</v>
      </c>
      <c r="C25" s="428"/>
      <c r="D25" s="429"/>
      <c r="E25" s="503" t="s">
        <v>146</v>
      </c>
      <c r="F25" s="504"/>
      <c r="G25" s="505"/>
      <c r="H25" s="506" t="s">
        <v>34</v>
      </c>
      <c r="I25" s="393">
        <f>+D22</f>
        <v>0.7</v>
      </c>
      <c r="J25" s="507" t="s">
        <v>176</v>
      </c>
      <c r="K25" s="507"/>
      <c r="L25" s="507"/>
      <c r="M25" s="507"/>
      <c r="N25" s="508"/>
    </row>
    <row r="26" spans="1:14" ht="21" customHeight="1">
      <c r="A26" s="488"/>
      <c r="B26" s="509"/>
      <c r="C26" s="510"/>
      <c r="D26" s="511"/>
      <c r="E26" s="512"/>
      <c r="F26" s="513"/>
      <c r="G26" s="514"/>
      <c r="H26" s="506" t="s">
        <v>35</v>
      </c>
      <c r="I26" s="393">
        <f>+D23</f>
        <v>0.65</v>
      </c>
      <c r="J26" s="515" t="s">
        <v>89</v>
      </c>
      <c r="K26" s="516"/>
      <c r="L26" s="516"/>
      <c r="M26" s="516"/>
      <c r="N26" s="517"/>
    </row>
    <row r="27" spans="1:14" ht="43.5" customHeight="1" thickBot="1">
      <c r="A27" s="518" t="s">
        <v>225</v>
      </c>
      <c r="B27" s="519"/>
      <c r="C27" s="519"/>
      <c r="D27" s="519"/>
      <c r="E27" s="519"/>
      <c r="F27" s="519"/>
      <c r="G27" s="519"/>
      <c r="H27" s="519"/>
      <c r="I27" s="520"/>
      <c r="J27" s="521"/>
      <c r="K27" s="522"/>
      <c r="L27" s="522"/>
      <c r="M27" s="522"/>
      <c r="N27" s="523"/>
    </row>
    <row r="28" spans="1:14" ht="39.75" customHeight="1" thickBot="1">
      <c r="A28" s="524"/>
      <c r="B28" s="524"/>
      <c r="C28" s="524"/>
      <c r="D28" s="524"/>
      <c r="E28" s="524"/>
      <c r="F28" s="524"/>
      <c r="G28" s="524"/>
      <c r="H28" s="524"/>
      <c r="I28" s="524"/>
      <c r="J28" s="525"/>
      <c r="K28" s="525"/>
      <c r="L28" s="525"/>
      <c r="M28" s="525"/>
      <c r="N28" s="525"/>
    </row>
    <row r="29" spans="1:14" ht="15.75">
      <c r="A29" s="404"/>
      <c r="B29" s="405" t="s">
        <v>252</v>
      </c>
      <c r="C29" s="405"/>
      <c r="D29" s="405"/>
      <c r="E29" s="405"/>
      <c r="F29" s="405"/>
      <c r="G29" s="405"/>
      <c r="H29" s="405"/>
      <c r="I29" s="406" t="s">
        <v>253</v>
      </c>
      <c r="J29" s="406"/>
      <c r="K29" s="406"/>
      <c r="L29" s="406"/>
      <c r="M29" s="407"/>
      <c r="N29" s="408"/>
    </row>
    <row r="30" spans="1:14" ht="15.75">
      <c r="A30" s="410"/>
      <c r="B30" s="411"/>
      <c r="C30" s="411"/>
      <c r="D30" s="411"/>
      <c r="E30" s="411"/>
      <c r="F30" s="411"/>
      <c r="G30" s="411"/>
      <c r="H30" s="411"/>
      <c r="I30" s="412" t="s">
        <v>254</v>
      </c>
      <c r="J30" s="412"/>
      <c r="K30" s="412"/>
      <c r="L30" s="412"/>
      <c r="M30" s="413"/>
      <c r="N30" s="414"/>
    </row>
    <row r="31" spans="1:14" ht="15.75">
      <c r="A31" s="410"/>
      <c r="B31" s="411" t="s">
        <v>255</v>
      </c>
      <c r="C31" s="411"/>
      <c r="D31" s="411"/>
      <c r="E31" s="411"/>
      <c r="F31" s="411"/>
      <c r="G31" s="411"/>
      <c r="H31" s="411"/>
      <c r="I31" s="412" t="s">
        <v>265</v>
      </c>
      <c r="J31" s="412"/>
      <c r="K31" s="412"/>
      <c r="L31" s="412"/>
      <c r="M31" s="413"/>
      <c r="N31" s="414"/>
    </row>
    <row r="32" spans="1:14" ht="15.75">
      <c r="A32" s="410"/>
      <c r="B32" s="411"/>
      <c r="C32" s="411"/>
      <c r="D32" s="411"/>
      <c r="E32" s="411"/>
      <c r="F32" s="411"/>
      <c r="G32" s="411"/>
      <c r="H32" s="411"/>
      <c r="I32" s="412" t="s">
        <v>256</v>
      </c>
      <c r="J32" s="412"/>
      <c r="K32" s="412"/>
      <c r="L32" s="412"/>
      <c r="M32" s="413"/>
      <c r="N32" s="414"/>
    </row>
    <row r="33" spans="1:16">
      <c r="A33" s="415"/>
      <c r="B33" s="416"/>
      <c r="C33" s="416"/>
      <c r="D33" s="416"/>
      <c r="E33" s="416"/>
      <c r="F33" s="416"/>
      <c r="G33" s="416"/>
      <c r="H33" s="416"/>
      <c r="I33" s="416"/>
      <c r="J33" s="416"/>
      <c r="K33" s="416"/>
      <c r="L33" s="416"/>
      <c r="M33" s="416"/>
      <c r="N33" s="417"/>
    </row>
    <row r="34" spans="1:16" ht="15.75">
      <c r="A34" s="418" t="s">
        <v>78</v>
      </c>
      <c r="B34" s="419"/>
      <c r="C34" s="419"/>
      <c r="D34" s="419"/>
      <c r="E34" s="419"/>
      <c r="F34" s="419"/>
      <c r="G34" s="419"/>
      <c r="H34" s="419"/>
      <c r="I34" s="419"/>
      <c r="J34" s="419"/>
      <c r="K34" s="419"/>
      <c r="L34" s="419"/>
      <c r="M34" s="419"/>
      <c r="N34" s="420"/>
    </row>
    <row r="35" spans="1:16" ht="15.75">
      <c r="A35" s="421" t="s">
        <v>175</v>
      </c>
      <c r="B35" s="422" t="s">
        <v>224</v>
      </c>
      <c r="C35" s="423"/>
      <c r="D35" s="423"/>
      <c r="E35" s="423"/>
      <c r="F35" s="423"/>
      <c r="G35" s="423"/>
      <c r="H35" s="423"/>
      <c r="I35" s="423"/>
      <c r="J35" s="423"/>
      <c r="K35" s="423"/>
      <c r="L35" s="423"/>
      <c r="M35" s="423"/>
      <c r="N35" s="424"/>
    </row>
    <row r="36" spans="1:16" ht="15.75" customHeight="1">
      <c r="A36" s="425" t="s">
        <v>79</v>
      </c>
      <c r="B36" s="426"/>
      <c r="C36" s="426"/>
      <c r="D36" s="426"/>
      <c r="E36" s="426"/>
      <c r="F36" s="426"/>
      <c r="G36" s="526" t="s">
        <v>268</v>
      </c>
      <c r="H36" s="428"/>
      <c r="I36" s="429"/>
      <c r="J36" s="430" t="s">
        <v>9</v>
      </c>
      <c r="K36" s="431"/>
      <c r="L36" s="431"/>
      <c r="M36" s="431"/>
      <c r="N36" s="432"/>
    </row>
    <row r="37" spans="1:16" ht="15.75">
      <c r="A37" s="433" t="s">
        <v>80</v>
      </c>
      <c r="B37" s="434"/>
      <c r="C37" s="434"/>
      <c r="D37" s="434"/>
      <c r="E37" s="434"/>
      <c r="F37" s="435"/>
      <c r="G37" s="436"/>
      <c r="H37" s="437"/>
      <c r="I37" s="438"/>
      <c r="J37" s="439" t="s">
        <v>11</v>
      </c>
      <c r="K37" s="440" t="s">
        <v>12</v>
      </c>
      <c r="L37" s="440"/>
      <c r="M37" s="440"/>
      <c r="N37" s="441" t="s">
        <v>13</v>
      </c>
    </row>
    <row r="38" spans="1:16" ht="15.75" customHeight="1">
      <c r="A38" s="442" t="s">
        <v>81</v>
      </c>
      <c r="B38" s="443"/>
      <c r="C38" s="443"/>
      <c r="D38" s="443"/>
      <c r="E38" s="443"/>
      <c r="F38" s="444"/>
      <c r="G38" s="436"/>
      <c r="H38" s="437"/>
      <c r="I38" s="438"/>
      <c r="J38" s="445">
        <v>702</v>
      </c>
      <c r="K38" s="445" t="s">
        <v>202</v>
      </c>
      <c r="L38" s="445"/>
      <c r="M38" s="445"/>
      <c r="N38" s="446">
        <v>1200000</v>
      </c>
      <c r="O38" s="527"/>
      <c r="P38" s="527"/>
    </row>
    <row r="39" spans="1:16" ht="15.75" customHeight="1">
      <c r="A39" s="442" t="s">
        <v>82</v>
      </c>
      <c r="B39" s="443"/>
      <c r="C39" s="443"/>
      <c r="D39" s="443"/>
      <c r="E39" s="443"/>
      <c r="F39" s="444"/>
      <c r="G39" s="436"/>
      <c r="H39" s="437"/>
      <c r="I39" s="438"/>
      <c r="J39" s="445"/>
      <c r="K39" s="445"/>
      <c r="L39" s="445"/>
      <c r="M39" s="445"/>
      <c r="N39" s="446"/>
      <c r="O39" s="527"/>
      <c r="P39" s="527"/>
    </row>
    <row r="40" spans="1:16" ht="15.75" customHeight="1">
      <c r="A40" s="433" t="s">
        <v>83</v>
      </c>
      <c r="B40" s="434"/>
      <c r="C40" s="434"/>
      <c r="D40" s="434"/>
      <c r="E40" s="434"/>
      <c r="F40" s="435"/>
      <c r="G40" s="436"/>
      <c r="H40" s="437"/>
      <c r="I40" s="438"/>
      <c r="J40" s="445"/>
      <c r="K40" s="445"/>
      <c r="L40" s="445"/>
      <c r="M40" s="445"/>
      <c r="N40" s="446"/>
    </row>
    <row r="41" spans="1:16" ht="15.75">
      <c r="A41" s="433" t="s">
        <v>84</v>
      </c>
      <c r="B41" s="434"/>
      <c r="C41" s="434"/>
      <c r="D41" s="434"/>
      <c r="E41" s="434"/>
      <c r="F41" s="435"/>
      <c r="G41" s="436"/>
      <c r="H41" s="437"/>
      <c r="I41" s="438"/>
      <c r="J41" s="445"/>
      <c r="K41" s="445"/>
      <c r="L41" s="445"/>
      <c r="M41" s="445"/>
      <c r="N41" s="446"/>
    </row>
    <row r="42" spans="1:16" ht="16.5" customHeight="1" thickBot="1">
      <c r="A42" s="528" t="s">
        <v>166</v>
      </c>
      <c r="B42" s="529"/>
      <c r="C42" s="529"/>
      <c r="D42" s="529"/>
      <c r="E42" s="529"/>
      <c r="F42" s="530"/>
      <c r="G42" s="436"/>
      <c r="H42" s="437"/>
      <c r="I42" s="438"/>
      <c r="J42" s="531"/>
      <c r="K42" s="532"/>
      <c r="L42" s="532"/>
      <c r="M42" s="532"/>
      <c r="N42" s="533"/>
    </row>
    <row r="43" spans="1:16" ht="15.75" customHeight="1">
      <c r="A43" s="460" t="s">
        <v>17</v>
      </c>
      <c r="B43" s="461" t="s">
        <v>85</v>
      </c>
      <c r="C43" s="462" t="s">
        <v>19</v>
      </c>
      <c r="D43" s="462" t="s">
        <v>20</v>
      </c>
      <c r="E43" s="462" t="s">
        <v>21</v>
      </c>
      <c r="F43" s="462" t="s">
        <v>22</v>
      </c>
      <c r="G43" s="462"/>
      <c r="H43" s="462"/>
      <c r="I43" s="534"/>
      <c r="J43" s="535" t="s">
        <v>23</v>
      </c>
      <c r="K43" s="462"/>
      <c r="L43" s="464" t="s">
        <v>24</v>
      </c>
      <c r="M43" s="464"/>
      <c r="N43" s="465"/>
    </row>
    <row r="44" spans="1:16" ht="14.25" customHeight="1">
      <c r="A44" s="467"/>
      <c r="B44" s="468"/>
      <c r="C44" s="468"/>
      <c r="D44" s="468"/>
      <c r="E44" s="468"/>
      <c r="F44" s="468"/>
      <c r="G44" s="468"/>
      <c r="H44" s="468"/>
      <c r="I44" s="536"/>
      <c r="J44" s="537"/>
      <c r="K44" s="468"/>
      <c r="L44" s="468" t="s">
        <v>25</v>
      </c>
      <c r="M44" s="468" t="s">
        <v>26</v>
      </c>
      <c r="N44" s="470" t="s">
        <v>27</v>
      </c>
    </row>
    <row r="45" spans="1:16" ht="15.75">
      <c r="A45" s="467"/>
      <c r="B45" s="468"/>
      <c r="C45" s="468"/>
      <c r="D45" s="468"/>
      <c r="E45" s="468"/>
      <c r="F45" s="506" t="s">
        <v>28</v>
      </c>
      <c r="G45" s="506" t="s">
        <v>29</v>
      </c>
      <c r="H45" s="506" t="s">
        <v>30</v>
      </c>
      <c r="I45" s="538" t="s">
        <v>31</v>
      </c>
      <c r="J45" s="539" t="s">
        <v>32</v>
      </c>
      <c r="K45" s="479" t="s">
        <v>33</v>
      </c>
      <c r="L45" s="468"/>
      <c r="M45" s="468"/>
      <c r="N45" s="470"/>
    </row>
    <row r="46" spans="1:16" ht="15" customHeight="1">
      <c r="A46" s="478" t="s">
        <v>131</v>
      </c>
      <c r="B46" s="540" t="s">
        <v>34</v>
      </c>
      <c r="C46" s="480" t="s">
        <v>129</v>
      </c>
      <c r="D46" s="540">
        <v>3</v>
      </c>
      <c r="E46" s="541">
        <v>1200000</v>
      </c>
      <c r="F46" s="483">
        <f>+E46</f>
        <v>1200000</v>
      </c>
      <c r="G46" s="542"/>
      <c r="H46" s="542"/>
      <c r="I46" s="542"/>
      <c r="J46" s="543">
        <v>44927</v>
      </c>
      <c r="K46" s="486">
        <v>45290</v>
      </c>
      <c r="L46" s="544">
        <f>+D47/D46</f>
        <v>1</v>
      </c>
      <c r="M46" s="545">
        <f>+E47/E46</f>
        <v>1</v>
      </c>
      <c r="N46" s="740">
        <f>+L46*L46/M46</f>
        <v>1</v>
      </c>
    </row>
    <row r="47" spans="1:16">
      <c r="A47" s="547"/>
      <c r="B47" s="540" t="s">
        <v>35</v>
      </c>
      <c r="C47" s="489"/>
      <c r="D47" s="540">
        <v>3</v>
      </c>
      <c r="E47" s="541">
        <f>+N38</f>
        <v>1200000</v>
      </c>
      <c r="F47" s="483">
        <f>+E47</f>
        <v>1200000</v>
      </c>
      <c r="G47" s="542"/>
      <c r="H47" s="542"/>
      <c r="I47" s="542"/>
      <c r="J47" s="543">
        <v>44927</v>
      </c>
      <c r="K47" s="486">
        <v>45290</v>
      </c>
      <c r="L47" s="548"/>
      <c r="M47" s="549"/>
      <c r="N47" s="741"/>
    </row>
    <row r="48" spans="1:16" ht="15.75">
      <c r="A48" s="467" t="s">
        <v>87</v>
      </c>
      <c r="B48" s="479" t="s">
        <v>34</v>
      </c>
      <c r="C48" s="540"/>
      <c r="D48" s="479">
        <v>3</v>
      </c>
      <c r="E48" s="493">
        <v>1200000</v>
      </c>
      <c r="F48" s="484">
        <f>+E48</f>
        <v>1200000</v>
      </c>
      <c r="G48" s="542"/>
      <c r="H48" s="542"/>
      <c r="I48" s="542"/>
      <c r="J48" s="543">
        <v>44927</v>
      </c>
      <c r="K48" s="486">
        <v>45290</v>
      </c>
      <c r="L48" s="544"/>
      <c r="M48" s="545"/>
      <c r="N48" s="494"/>
    </row>
    <row r="49" spans="1:14" ht="16.5" thickBot="1">
      <c r="A49" s="471"/>
      <c r="B49" s="476" t="s">
        <v>35</v>
      </c>
      <c r="C49" s="476"/>
      <c r="D49" s="476">
        <v>3</v>
      </c>
      <c r="E49" s="551">
        <f>+E47</f>
        <v>1200000</v>
      </c>
      <c r="F49" s="552">
        <f>+E49</f>
        <v>1200000</v>
      </c>
      <c r="G49" s="553"/>
      <c r="H49" s="553"/>
      <c r="I49" s="553"/>
      <c r="J49" s="554">
        <v>44927</v>
      </c>
      <c r="K49" s="555">
        <v>45290</v>
      </c>
      <c r="L49" s="556"/>
      <c r="M49" s="557"/>
      <c r="N49" s="558"/>
    </row>
    <row r="50" spans="1:14" ht="16.5" thickBot="1">
      <c r="A50" s="559" t="s">
        <v>37</v>
      </c>
      <c r="B50" s="560" t="s">
        <v>38</v>
      </c>
      <c r="C50" s="560"/>
      <c r="D50" s="560"/>
      <c r="E50" s="561" t="s">
        <v>39</v>
      </c>
      <c r="F50" s="561"/>
      <c r="G50" s="561"/>
      <c r="H50" s="561"/>
      <c r="I50" s="562"/>
      <c r="J50" s="563" t="s">
        <v>40</v>
      </c>
      <c r="K50" s="563"/>
      <c r="L50" s="563"/>
      <c r="M50" s="563"/>
      <c r="N50" s="564"/>
    </row>
    <row r="51" spans="1:14" ht="15.75" customHeight="1">
      <c r="A51" s="565" t="s">
        <v>145</v>
      </c>
      <c r="B51" s="566" t="s">
        <v>90</v>
      </c>
      <c r="C51" s="567"/>
      <c r="D51" s="568"/>
      <c r="E51" s="566" t="s">
        <v>147</v>
      </c>
      <c r="F51" s="567"/>
      <c r="G51" s="568"/>
      <c r="H51" s="569" t="s">
        <v>34</v>
      </c>
      <c r="I51" s="570">
        <f>+D48</f>
        <v>3</v>
      </c>
      <c r="J51" s="571" t="s">
        <v>176</v>
      </c>
      <c r="K51" s="572"/>
      <c r="L51" s="572"/>
      <c r="M51" s="572"/>
      <c r="N51" s="573"/>
    </row>
    <row r="52" spans="1:14" ht="6.75" customHeight="1">
      <c r="A52" s="547"/>
      <c r="B52" s="436"/>
      <c r="C52" s="437"/>
      <c r="D52" s="438"/>
      <c r="E52" s="436"/>
      <c r="F52" s="437"/>
      <c r="G52" s="438"/>
      <c r="H52" s="560"/>
      <c r="I52" s="574"/>
      <c r="J52" s="515" t="s">
        <v>91</v>
      </c>
      <c r="K52" s="516"/>
      <c r="L52" s="516"/>
      <c r="M52" s="516"/>
      <c r="N52" s="517"/>
    </row>
    <row r="53" spans="1:14" ht="6.75" customHeight="1">
      <c r="A53" s="547"/>
      <c r="B53" s="436"/>
      <c r="C53" s="437"/>
      <c r="D53" s="438"/>
      <c r="E53" s="436"/>
      <c r="F53" s="437"/>
      <c r="G53" s="438"/>
      <c r="H53" s="575"/>
      <c r="I53" s="576"/>
      <c r="J53" s="577"/>
      <c r="K53" s="578"/>
      <c r="L53" s="578"/>
      <c r="M53" s="578"/>
      <c r="N53" s="579"/>
    </row>
    <row r="54" spans="1:14" ht="6.75" customHeight="1">
      <c r="A54" s="547"/>
      <c r="B54" s="436"/>
      <c r="C54" s="437"/>
      <c r="D54" s="438"/>
      <c r="E54" s="436"/>
      <c r="F54" s="437"/>
      <c r="G54" s="438"/>
      <c r="H54" s="580" t="s">
        <v>35</v>
      </c>
      <c r="I54" s="581">
        <v>3</v>
      </c>
      <c r="J54" s="577"/>
      <c r="K54" s="578"/>
      <c r="L54" s="578"/>
      <c r="M54" s="578"/>
      <c r="N54" s="579"/>
    </row>
    <row r="55" spans="1:14" ht="6.75" customHeight="1">
      <c r="A55" s="547"/>
      <c r="B55" s="436"/>
      <c r="C55" s="437"/>
      <c r="D55" s="438"/>
      <c r="E55" s="436"/>
      <c r="F55" s="437"/>
      <c r="G55" s="438"/>
      <c r="H55" s="560"/>
      <c r="I55" s="574"/>
      <c r="J55" s="577"/>
      <c r="K55" s="578"/>
      <c r="L55" s="578"/>
      <c r="M55" s="578"/>
      <c r="N55" s="579"/>
    </row>
    <row r="56" spans="1:14" ht="6.75" customHeight="1">
      <c r="A56" s="488"/>
      <c r="B56" s="509"/>
      <c r="C56" s="510"/>
      <c r="D56" s="511"/>
      <c r="E56" s="509"/>
      <c r="F56" s="510"/>
      <c r="G56" s="511"/>
      <c r="H56" s="575"/>
      <c r="I56" s="576"/>
      <c r="J56" s="577"/>
      <c r="K56" s="578"/>
      <c r="L56" s="578"/>
      <c r="M56" s="578"/>
      <c r="N56" s="579"/>
    </row>
    <row r="57" spans="1:14" ht="39" customHeight="1">
      <c r="A57" s="582" t="s">
        <v>251</v>
      </c>
      <c r="B57" s="583"/>
      <c r="C57" s="583"/>
      <c r="D57" s="583"/>
      <c r="E57" s="583"/>
      <c r="F57" s="583"/>
      <c r="G57" s="583"/>
      <c r="H57" s="583"/>
      <c r="I57" s="583"/>
      <c r="J57" s="577"/>
      <c r="K57" s="578"/>
      <c r="L57" s="578"/>
      <c r="M57" s="578"/>
      <c r="N57" s="579"/>
    </row>
    <row r="58" spans="1:14" ht="27" customHeight="1" thickBot="1">
      <c r="A58" s="584"/>
      <c r="B58" s="585"/>
      <c r="C58" s="585"/>
      <c r="D58" s="585"/>
      <c r="E58" s="585"/>
      <c r="F58" s="585"/>
      <c r="G58" s="585"/>
      <c r="H58" s="585"/>
      <c r="I58" s="585"/>
      <c r="J58" s="521"/>
      <c r="K58" s="522"/>
      <c r="L58" s="522"/>
      <c r="M58" s="522"/>
      <c r="N58" s="523"/>
    </row>
    <row r="59" spans="1:14" ht="15" customHeight="1">
      <c r="A59" s="586"/>
      <c r="B59" s="586"/>
      <c r="C59" s="586"/>
      <c r="D59" s="586"/>
      <c r="E59" s="586"/>
      <c r="F59" s="586"/>
      <c r="G59" s="586"/>
      <c r="H59" s="586"/>
      <c r="I59" s="586"/>
      <c r="J59" s="525"/>
      <c r="K59" s="525"/>
      <c r="L59" s="525"/>
      <c r="M59" s="525"/>
      <c r="N59" s="525"/>
    </row>
    <row r="60" spans="1:14" ht="15" customHeight="1" thickBot="1">
      <c r="A60" s="586"/>
      <c r="B60" s="586"/>
      <c r="C60" s="586"/>
      <c r="D60" s="586"/>
      <c r="E60" s="586"/>
      <c r="F60" s="586"/>
      <c r="G60" s="586"/>
      <c r="H60" s="586"/>
      <c r="I60" s="586"/>
      <c r="J60" s="525"/>
      <c r="K60" s="525"/>
      <c r="L60" s="525"/>
      <c r="M60" s="525"/>
      <c r="N60" s="525"/>
    </row>
    <row r="61" spans="1:14" ht="15.75">
      <c r="A61" s="404"/>
      <c r="B61" s="405" t="s">
        <v>252</v>
      </c>
      <c r="C61" s="405"/>
      <c r="D61" s="405"/>
      <c r="E61" s="405"/>
      <c r="F61" s="405"/>
      <c r="G61" s="405"/>
      <c r="H61" s="405"/>
      <c r="I61" s="406" t="s">
        <v>253</v>
      </c>
      <c r="J61" s="406"/>
      <c r="K61" s="406"/>
      <c r="L61" s="406"/>
      <c r="M61" s="407"/>
      <c r="N61" s="408"/>
    </row>
    <row r="62" spans="1:14" ht="15.75">
      <c r="A62" s="410"/>
      <c r="B62" s="411"/>
      <c r="C62" s="411"/>
      <c r="D62" s="411"/>
      <c r="E62" s="411"/>
      <c r="F62" s="411"/>
      <c r="G62" s="411"/>
      <c r="H62" s="411"/>
      <c r="I62" s="412" t="s">
        <v>254</v>
      </c>
      <c r="J62" s="412"/>
      <c r="K62" s="412"/>
      <c r="L62" s="412"/>
      <c r="M62" s="413"/>
      <c r="N62" s="414"/>
    </row>
    <row r="63" spans="1:14" ht="15.75">
      <c r="A63" s="410"/>
      <c r="B63" s="411" t="s">
        <v>255</v>
      </c>
      <c r="C63" s="411"/>
      <c r="D63" s="411"/>
      <c r="E63" s="411"/>
      <c r="F63" s="411"/>
      <c r="G63" s="411"/>
      <c r="H63" s="411"/>
      <c r="I63" s="412" t="s">
        <v>265</v>
      </c>
      <c r="J63" s="412"/>
      <c r="K63" s="412"/>
      <c r="L63" s="412"/>
      <c r="M63" s="413"/>
      <c r="N63" s="414"/>
    </row>
    <row r="64" spans="1:14" ht="15.75">
      <c r="A64" s="410"/>
      <c r="B64" s="411"/>
      <c r="C64" s="411"/>
      <c r="D64" s="411"/>
      <c r="E64" s="411"/>
      <c r="F64" s="411"/>
      <c r="G64" s="411"/>
      <c r="H64" s="411"/>
      <c r="I64" s="412" t="s">
        <v>256</v>
      </c>
      <c r="J64" s="412"/>
      <c r="K64" s="412"/>
      <c r="L64" s="412"/>
      <c r="M64" s="413"/>
      <c r="N64" s="414"/>
    </row>
    <row r="65" spans="1:15">
      <c r="A65" s="415"/>
      <c r="B65" s="416"/>
      <c r="C65" s="416"/>
      <c r="D65" s="416"/>
      <c r="E65" s="416"/>
      <c r="F65" s="416"/>
      <c r="G65" s="416"/>
      <c r="H65" s="416"/>
      <c r="I65" s="416"/>
      <c r="J65" s="416"/>
      <c r="K65" s="416"/>
      <c r="L65" s="416"/>
      <c r="M65" s="416"/>
      <c r="N65" s="417"/>
    </row>
    <row r="66" spans="1:15" ht="15.75">
      <c r="A66" s="418" t="s">
        <v>78</v>
      </c>
      <c r="B66" s="419"/>
      <c r="C66" s="419"/>
      <c r="D66" s="419"/>
      <c r="E66" s="419"/>
      <c r="F66" s="419"/>
      <c r="G66" s="419"/>
      <c r="H66" s="419"/>
      <c r="I66" s="419"/>
      <c r="J66" s="419"/>
      <c r="K66" s="419"/>
      <c r="L66" s="419"/>
      <c r="M66" s="419"/>
      <c r="N66" s="420"/>
    </row>
    <row r="67" spans="1:15" ht="15.75">
      <c r="A67" s="421" t="s">
        <v>177</v>
      </c>
      <c r="B67" s="422" t="s">
        <v>224</v>
      </c>
      <c r="C67" s="423"/>
      <c r="D67" s="423"/>
      <c r="E67" s="423"/>
      <c r="F67" s="423"/>
      <c r="G67" s="423"/>
      <c r="H67" s="423"/>
      <c r="I67" s="423"/>
      <c r="J67" s="423"/>
      <c r="K67" s="423"/>
      <c r="L67" s="423"/>
      <c r="M67" s="423"/>
      <c r="N67" s="424"/>
    </row>
    <row r="68" spans="1:15" ht="15.75" customHeight="1">
      <c r="A68" s="433" t="s">
        <v>79</v>
      </c>
      <c r="B68" s="434"/>
      <c r="C68" s="434"/>
      <c r="D68" s="434"/>
      <c r="E68" s="434"/>
      <c r="F68" s="435"/>
      <c r="G68" s="526" t="s">
        <v>268</v>
      </c>
      <c r="H68" s="587"/>
      <c r="I68" s="588"/>
      <c r="J68" s="430" t="s">
        <v>9</v>
      </c>
      <c r="K68" s="431"/>
      <c r="L68" s="431"/>
      <c r="M68" s="431"/>
      <c r="N68" s="432"/>
    </row>
    <row r="69" spans="1:15" ht="15.75" customHeight="1">
      <c r="A69" s="433" t="s">
        <v>80</v>
      </c>
      <c r="B69" s="434"/>
      <c r="C69" s="434"/>
      <c r="D69" s="434"/>
      <c r="E69" s="434"/>
      <c r="F69" s="435"/>
      <c r="G69" s="589"/>
      <c r="H69" s="590"/>
      <c r="I69" s="591"/>
      <c r="J69" s="439" t="s">
        <v>11</v>
      </c>
      <c r="K69" s="440" t="s">
        <v>12</v>
      </c>
      <c r="L69" s="440"/>
      <c r="M69" s="440"/>
      <c r="N69" s="441" t="s">
        <v>13</v>
      </c>
    </row>
    <row r="70" spans="1:15" ht="32.25" customHeight="1">
      <c r="A70" s="442" t="s">
        <v>92</v>
      </c>
      <c r="B70" s="443"/>
      <c r="C70" s="443"/>
      <c r="D70" s="443"/>
      <c r="E70" s="443"/>
      <c r="F70" s="444"/>
      <c r="G70" s="589"/>
      <c r="H70" s="590"/>
      <c r="I70" s="591"/>
      <c r="J70" s="592" t="s">
        <v>209</v>
      </c>
      <c r="K70" s="445" t="s">
        <v>179</v>
      </c>
      <c r="L70" s="445"/>
      <c r="M70" s="445"/>
      <c r="N70" s="593">
        <f>14400000+11050000+28250000+12750000+ 17400000+11050000+29750000+10341667+25500000+25079125+9975000+29750000+3919997</f>
        <v>229215789</v>
      </c>
    </row>
    <row r="71" spans="1:15" ht="32.25" customHeight="1">
      <c r="A71" s="442" t="s">
        <v>93</v>
      </c>
      <c r="B71" s="443"/>
      <c r="C71" s="443"/>
      <c r="D71" s="443"/>
      <c r="E71" s="443"/>
      <c r="F71" s="444"/>
      <c r="G71" s="589"/>
      <c r="H71" s="590"/>
      <c r="I71" s="591"/>
      <c r="J71" s="594"/>
      <c r="K71" s="445"/>
      <c r="L71" s="445"/>
      <c r="M71" s="445"/>
      <c r="N71" s="595"/>
    </row>
    <row r="72" spans="1:15" ht="15.75" customHeight="1">
      <c r="A72" s="433" t="s">
        <v>83</v>
      </c>
      <c r="B72" s="434"/>
      <c r="C72" s="434"/>
      <c r="D72" s="434"/>
      <c r="E72" s="434"/>
      <c r="F72" s="435"/>
      <c r="G72" s="589"/>
      <c r="H72" s="590"/>
      <c r="I72" s="591"/>
      <c r="J72" s="596">
        <v>119</v>
      </c>
      <c r="K72" s="445" t="s">
        <v>180</v>
      </c>
      <c r="L72" s="445"/>
      <c r="M72" s="445"/>
      <c r="N72" s="593">
        <f>26300000+11050000</f>
        <v>37350000</v>
      </c>
      <c r="O72" s="394"/>
    </row>
    <row r="73" spans="1:15" ht="15.75">
      <c r="A73" s="433" t="s">
        <v>84</v>
      </c>
      <c r="B73" s="434"/>
      <c r="C73" s="434"/>
      <c r="D73" s="434"/>
      <c r="E73" s="434"/>
      <c r="F73" s="435"/>
      <c r="G73" s="589"/>
      <c r="H73" s="590"/>
      <c r="I73" s="591"/>
      <c r="J73" s="596"/>
      <c r="K73" s="445"/>
      <c r="L73" s="445"/>
      <c r="M73" s="445"/>
      <c r="N73" s="595"/>
      <c r="O73" s="394"/>
    </row>
    <row r="74" spans="1:15" ht="32.25" customHeight="1">
      <c r="A74" s="528" t="s">
        <v>167</v>
      </c>
      <c r="B74" s="529"/>
      <c r="C74" s="529"/>
      <c r="D74" s="529"/>
      <c r="E74" s="529"/>
      <c r="F74" s="530"/>
      <c r="G74" s="589"/>
      <c r="H74" s="590"/>
      <c r="I74" s="591"/>
      <c r="J74" s="597">
        <v>798</v>
      </c>
      <c r="K74" s="598" t="s">
        <v>203</v>
      </c>
      <c r="L74" s="599"/>
      <c r="M74" s="596"/>
      <c r="N74" s="600">
        <v>108232458</v>
      </c>
      <c r="O74" s="394"/>
    </row>
    <row r="75" spans="1:15" ht="32.25" customHeight="1">
      <c r="A75" s="601"/>
      <c r="B75" s="602"/>
      <c r="C75" s="602"/>
      <c r="D75" s="602"/>
      <c r="E75" s="602"/>
      <c r="F75" s="603"/>
      <c r="G75" s="589"/>
      <c r="H75" s="590"/>
      <c r="I75" s="591"/>
      <c r="J75" s="604">
        <v>1166</v>
      </c>
      <c r="K75" s="598" t="s">
        <v>205</v>
      </c>
      <c r="L75" s="599"/>
      <c r="M75" s="596"/>
      <c r="N75" s="600">
        <f>195966555+5070511</f>
        <v>201037066</v>
      </c>
      <c r="O75" s="394"/>
    </row>
    <row r="76" spans="1:15" ht="15" customHeight="1" thickBot="1">
      <c r="A76" s="601"/>
      <c r="B76" s="602"/>
      <c r="C76" s="602"/>
      <c r="D76" s="602"/>
      <c r="E76" s="602"/>
      <c r="F76" s="603"/>
      <c r="G76" s="589"/>
      <c r="H76" s="590"/>
      <c r="I76" s="591"/>
      <c r="J76" s="605"/>
      <c r="K76" s="448"/>
      <c r="L76" s="449"/>
      <c r="M76" s="450"/>
      <c r="N76" s="600"/>
      <c r="O76" s="394"/>
    </row>
    <row r="77" spans="1:15" ht="15.75" customHeight="1">
      <c r="A77" s="460" t="s">
        <v>17</v>
      </c>
      <c r="B77" s="461" t="s">
        <v>85</v>
      </c>
      <c r="C77" s="462" t="s">
        <v>19</v>
      </c>
      <c r="D77" s="462" t="s">
        <v>20</v>
      </c>
      <c r="E77" s="462" t="s">
        <v>21</v>
      </c>
      <c r="F77" s="462" t="s">
        <v>94</v>
      </c>
      <c r="G77" s="462"/>
      <c r="H77" s="462"/>
      <c r="I77" s="534"/>
      <c r="J77" s="535" t="s">
        <v>23</v>
      </c>
      <c r="K77" s="462"/>
      <c r="L77" s="464" t="s">
        <v>24</v>
      </c>
      <c r="M77" s="464"/>
      <c r="N77" s="465"/>
      <c r="O77" s="394"/>
    </row>
    <row r="78" spans="1:15" ht="14.25" customHeight="1">
      <c r="A78" s="467"/>
      <c r="B78" s="468"/>
      <c r="C78" s="468"/>
      <c r="D78" s="468"/>
      <c r="E78" s="468"/>
      <c r="F78" s="468"/>
      <c r="G78" s="468"/>
      <c r="H78" s="468"/>
      <c r="I78" s="536"/>
      <c r="J78" s="537"/>
      <c r="K78" s="468"/>
      <c r="L78" s="468" t="s">
        <v>25</v>
      </c>
      <c r="M78" s="468" t="s">
        <v>26</v>
      </c>
      <c r="N78" s="470" t="s">
        <v>27</v>
      </c>
      <c r="O78" s="394"/>
    </row>
    <row r="79" spans="1:15" ht="15.75">
      <c r="A79" s="467"/>
      <c r="B79" s="468"/>
      <c r="C79" s="468"/>
      <c r="D79" s="468"/>
      <c r="E79" s="468"/>
      <c r="F79" s="506" t="s">
        <v>28</v>
      </c>
      <c r="G79" s="506" t="s">
        <v>29</v>
      </c>
      <c r="H79" s="506" t="s">
        <v>30</v>
      </c>
      <c r="I79" s="538" t="s">
        <v>31</v>
      </c>
      <c r="J79" s="539" t="s">
        <v>32</v>
      </c>
      <c r="K79" s="479" t="s">
        <v>33</v>
      </c>
      <c r="L79" s="468"/>
      <c r="M79" s="468"/>
      <c r="N79" s="470"/>
      <c r="O79" s="394"/>
    </row>
    <row r="80" spans="1:15" ht="15" customHeight="1">
      <c r="A80" s="606" t="s">
        <v>95</v>
      </c>
      <c r="B80" s="540" t="s">
        <v>34</v>
      </c>
      <c r="C80" s="607" t="s">
        <v>161</v>
      </c>
      <c r="D80" s="608">
        <v>253</v>
      </c>
      <c r="E80" s="541">
        <v>108232458</v>
      </c>
      <c r="F80" s="541">
        <f>+E80</f>
        <v>108232458</v>
      </c>
      <c r="G80" s="609"/>
      <c r="H80" s="609"/>
      <c r="I80" s="609"/>
      <c r="J80" s="543">
        <v>44927</v>
      </c>
      <c r="K80" s="486">
        <v>45290</v>
      </c>
      <c r="L80" s="544">
        <f>+D81/D80</f>
        <v>1</v>
      </c>
      <c r="M80" s="545">
        <f>+E81/E80</f>
        <v>1</v>
      </c>
      <c r="N80" s="740">
        <f>+L80*L80/M80</f>
        <v>1</v>
      </c>
      <c r="O80" s="394"/>
    </row>
    <row r="81" spans="1:18" ht="15.75">
      <c r="A81" s="606"/>
      <c r="B81" s="540" t="s">
        <v>35</v>
      </c>
      <c r="C81" s="607"/>
      <c r="D81" s="608">
        <v>253</v>
      </c>
      <c r="E81" s="541">
        <f>+N74</f>
        <v>108232458</v>
      </c>
      <c r="F81" s="541">
        <f t="shared" ref="F81:F87" si="1">+E81</f>
        <v>108232458</v>
      </c>
      <c r="G81" s="609"/>
      <c r="H81" s="609"/>
      <c r="I81" s="609"/>
      <c r="J81" s="543">
        <v>44927</v>
      </c>
      <c r="K81" s="486">
        <v>45290</v>
      </c>
      <c r="L81" s="548"/>
      <c r="M81" s="549"/>
      <c r="N81" s="741"/>
      <c r="O81" s="610"/>
      <c r="P81" s="395"/>
      <c r="Q81" s="396"/>
      <c r="R81" s="611"/>
    </row>
    <row r="82" spans="1:18" ht="15" customHeight="1">
      <c r="A82" s="478" t="s">
        <v>96</v>
      </c>
      <c r="B82" s="540" t="s">
        <v>34</v>
      </c>
      <c r="C82" s="607" t="s">
        <v>162</v>
      </c>
      <c r="D82" s="612">
        <v>36</v>
      </c>
      <c r="E82" s="541">
        <v>201037066</v>
      </c>
      <c r="F82" s="541">
        <f t="shared" si="1"/>
        <v>201037066</v>
      </c>
      <c r="G82" s="609"/>
      <c r="H82" s="609"/>
      <c r="I82" s="609"/>
      <c r="J82" s="543">
        <v>44927</v>
      </c>
      <c r="K82" s="486">
        <v>45290</v>
      </c>
      <c r="L82" s="544">
        <f t="shared" ref="L82:L85" si="2">+D83/D82</f>
        <v>1</v>
      </c>
      <c r="M82" s="545">
        <f t="shared" ref="M82:M85" si="3">+E83/E82</f>
        <v>1</v>
      </c>
      <c r="N82" s="740">
        <f t="shared" ref="N82" si="4">+L82*L82/M82</f>
        <v>1</v>
      </c>
      <c r="O82" s="394"/>
      <c r="P82" s="395"/>
      <c r="Q82" s="396"/>
      <c r="R82" s="611"/>
    </row>
    <row r="83" spans="1:18" ht="15.75">
      <c r="A83" s="488"/>
      <c r="B83" s="540" t="s">
        <v>35</v>
      </c>
      <c r="C83" s="607"/>
      <c r="D83" s="612">
        <v>36</v>
      </c>
      <c r="E83" s="541">
        <f>+N75</f>
        <v>201037066</v>
      </c>
      <c r="F83" s="541">
        <f t="shared" si="1"/>
        <v>201037066</v>
      </c>
      <c r="G83" s="609"/>
      <c r="H83" s="609"/>
      <c r="I83" s="609"/>
      <c r="J83" s="543">
        <v>44927</v>
      </c>
      <c r="K83" s="486">
        <v>45290</v>
      </c>
      <c r="L83" s="548"/>
      <c r="M83" s="549"/>
      <c r="N83" s="741"/>
      <c r="O83" s="394"/>
      <c r="P83" s="395"/>
      <c r="Q83" s="396"/>
      <c r="R83" s="611"/>
    </row>
    <row r="84" spans="1:18" ht="15" customHeight="1">
      <c r="A84" s="478" t="s">
        <v>97</v>
      </c>
      <c r="B84" s="540" t="s">
        <v>34</v>
      </c>
      <c r="C84" s="607" t="s">
        <v>163</v>
      </c>
      <c r="D84" s="81">
        <v>0.98</v>
      </c>
      <c r="E84" s="541">
        <v>314392827.19499201</v>
      </c>
      <c r="F84" s="541">
        <f t="shared" si="1"/>
        <v>314392827.19499201</v>
      </c>
      <c r="G84" s="609"/>
      <c r="H84" s="609"/>
      <c r="I84" s="609"/>
      <c r="J84" s="543">
        <v>44927</v>
      </c>
      <c r="K84" s="486">
        <v>45290</v>
      </c>
      <c r="L84" s="544">
        <v>1</v>
      </c>
      <c r="M84" s="545">
        <f t="shared" ref="M84:M85" si="5">+E85/E84</f>
        <v>0.84787490662015386</v>
      </c>
      <c r="N84" s="740">
        <f t="shared" ref="N84" si="6">+L84*L84/M84</f>
        <v>1.1794192659696177</v>
      </c>
      <c r="P84" s="395"/>
      <c r="Q84" s="396"/>
      <c r="R84" s="395"/>
    </row>
    <row r="85" spans="1:18">
      <c r="A85" s="488"/>
      <c r="B85" s="540" t="s">
        <v>35</v>
      </c>
      <c r="C85" s="607"/>
      <c r="D85" s="81">
        <v>0.99</v>
      </c>
      <c r="E85" s="541">
        <f>+N70+N72</f>
        <v>266565789</v>
      </c>
      <c r="F85" s="541">
        <f t="shared" si="1"/>
        <v>266565789</v>
      </c>
      <c r="G85" s="609"/>
      <c r="H85" s="609"/>
      <c r="I85" s="609"/>
      <c r="J85" s="543">
        <v>44927</v>
      </c>
      <c r="K85" s="486">
        <v>45290</v>
      </c>
      <c r="L85" s="548"/>
      <c r="M85" s="549"/>
      <c r="N85" s="741"/>
    </row>
    <row r="86" spans="1:18" ht="15.75">
      <c r="A86" s="467" t="s">
        <v>87</v>
      </c>
      <c r="B86" s="479" t="s">
        <v>34</v>
      </c>
      <c r="C86" s="480"/>
      <c r="D86" s="492">
        <v>0.83</v>
      </c>
      <c r="E86" s="493">
        <f>+E84+E82+E80</f>
        <v>623662351.19499207</v>
      </c>
      <c r="F86" s="493">
        <f t="shared" si="1"/>
        <v>623662351.19499207</v>
      </c>
      <c r="G86" s="609"/>
      <c r="H86" s="609"/>
      <c r="I86" s="609"/>
      <c r="J86" s="543">
        <v>44927</v>
      </c>
      <c r="K86" s="486">
        <v>45290</v>
      </c>
      <c r="L86" s="544"/>
      <c r="M86" s="545"/>
      <c r="N86" s="494"/>
      <c r="P86" s="395"/>
    </row>
    <row r="87" spans="1:18" ht="16.5" thickBot="1">
      <c r="A87" s="471"/>
      <c r="B87" s="476" t="s">
        <v>35</v>
      </c>
      <c r="C87" s="613"/>
      <c r="D87" s="614">
        <v>1</v>
      </c>
      <c r="E87" s="551">
        <f>+E85+E83+E81</f>
        <v>575835313</v>
      </c>
      <c r="F87" s="493">
        <f t="shared" si="1"/>
        <v>575835313</v>
      </c>
      <c r="G87" s="615"/>
      <c r="H87" s="615"/>
      <c r="I87" s="615"/>
      <c r="J87" s="554">
        <v>44927</v>
      </c>
      <c r="K87" s="555">
        <v>45290</v>
      </c>
      <c r="L87" s="556"/>
      <c r="M87" s="557"/>
      <c r="N87" s="558"/>
      <c r="P87" s="395"/>
    </row>
    <row r="88" spans="1:18" ht="16.5" thickBot="1">
      <c r="A88" s="559" t="s">
        <v>37</v>
      </c>
      <c r="B88" s="560" t="s">
        <v>38</v>
      </c>
      <c r="C88" s="560"/>
      <c r="D88" s="560"/>
      <c r="E88" s="561" t="s">
        <v>39</v>
      </c>
      <c r="F88" s="561"/>
      <c r="G88" s="561"/>
      <c r="H88" s="561"/>
      <c r="I88" s="562"/>
      <c r="J88" s="563" t="s">
        <v>40</v>
      </c>
      <c r="K88" s="563"/>
      <c r="L88" s="563"/>
      <c r="M88" s="563"/>
      <c r="N88" s="564"/>
      <c r="P88" s="395"/>
    </row>
    <row r="89" spans="1:18" ht="15.75" customHeight="1">
      <c r="A89" s="565" t="s">
        <v>148</v>
      </c>
      <c r="B89" s="566" t="s">
        <v>98</v>
      </c>
      <c r="C89" s="567"/>
      <c r="D89" s="568"/>
      <c r="E89" s="616" t="s">
        <v>149</v>
      </c>
      <c r="F89" s="617"/>
      <c r="G89" s="618"/>
      <c r="H89" s="619" t="s">
        <v>34</v>
      </c>
      <c r="I89" s="397">
        <f>+D86</f>
        <v>0.83</v>
      </c>
      <c r="J89" s="571" t="s">
        <v>176</v>
      </c>
      <c r="K89" s="572"/>
      <c r="L89" s="572"/>
      <c r="M89" s="572"/>
      <c r="N89" s="573"/>
      <c r="O89" s="527"/>
      <c r="P89" s="527"/>
    </row>
    <row r="90" spans="1:18" ht="15" customHeight="1">
      <c r="A90" s="547"/>
      <c r="B90" s="436"/>
      <c r="C90" s="437"/>
      <c r="D90" s="438"/>
      <c r="E90" s="620"/>
      <c r="F90" s="621"/>
      <c r="G90" s="622"/>
      <c r="H90" s="623"/>
      <c r="I90" s="398"/>
      <c r="J90" s="515" t="s">
        <v>99</v>
      </c>
      <c r="K90" s="516"/>
      <c r="L90" s="516"/>
      <c r="M90" s="516"/>
      <c r="N90" s="517"/>
      <c r="O90" s="527"/>
      <c r="P90" s="527"/>
    </row>
    <row r="91" spans="1:18" ht="15" customHeight="1">
      <c r="A91" s="547"/>
      <c r="B91" s="436"/>
      <c r="C91" s="437"/>
      <c r="D91" s="438"/>
      <c r="E91" s="620"/>
      <c r="F91" s="621"/>
      <c r="G91" s="622"/>
      <c r="H91" s="624"/>
      <c r="I91" s="399"/>
      <c r="J91" s="577"/>
      <c r="K91" s="578"/>
      <c r="L91" s="578"/>
      <c r="M91" s="578"/>
      <c r="N91" s="579"/>
      <c r="O91" s="527"/>
      <c r="P91" s="527"/>
    </row>
    <row r="92" spans="1:18" ht="15" customHeight="1">
      <c r="A92" s="547"/>
      <c r="B92" s="436"/>
      <c r="C92" s="437"/>
      <c r="D92" s="438"/>
      <c r="E92" s="620"/>
      <c r="F92" s="621"/>
      <c r="G92" s="622"/>
      <c r="H92" s="625" t="s">
        <v>35</v>
      </c>
      <c r="I92" s="400">
        <f>+D87</f>
        <v>1</v>
      </c>
      <c r="J92" s="577"/>
      <c r="K92" s="578"/>
      <c r="L92" s="578"/>
      <c r="M92" s="578"/>
      <c r="N92" s="579"/>
      <c r="O92" s="527"/>
      <c r="P92" s="527"/>
    </row>
    <row r="93" spans="1:18" ht="15" customHeight="1">
      <c r="A93" s="547"/>
      <c r="B93" s="436"/>
      <c r="C93" s="437"/>
      <c r="D93" s="438"/>
      <c r="E93" s="620"/>
      <c r="F93" s="621"/>
      <c r="G93" s="622"/>
      <c r="H93" s="623"/>
      <c r="I93" s="398"/>
      <c r="J93" s="577"/>
      <c r="K93" s="578"/>
      <c r="L93" s="578"/>
      <c r="M93" s="578"/>
      <c r="N93" s="579"/>
      <c r="O93" s="527"/>
      <c r="P93" s="527"/>
    </row>
    <row r="94" spans="1:18" ht="15" customHeight="1">
      <c r="A94" s="488"/>
      <c r="B94" s="509"/>
      <c r="C94" s="510"/>
      <c r="D94" s="511"/>
      <c r="E94" s="626"/>
      <c r="F94" s="627"/>
      <c r="G94" s="628"/>
      <c r="H94" s="624"/>
      <c r="I94" s="399"/>
      <c r="J94" s="577"/>
      <c r="K94" s="578"/>
      <c r="L94" s="578"/>
      <c r="M94" s="578"/>
      <c r="N94" s="579"/>
      <c r="O94" s="527"/>
      <c r="P94" s="527"/>
    </row>
    <row r="95" spans="1:18" ht="43.5" customHeight="1">
      <c r="A95" s="582" t="s">
        <v>246</v>
      </c>
      <c r="B95" s="583"/>
      <c r="C95" s="583"/>
      <c r="D95" s="583"/>
      <c r="E95" s="583"/>
      <c r="F95" s="583"/>
      <c r="G95" s="583"/>
      <c r="H95" s="583"/>
      <c r="I95" s="583"/>
      <c r="J95" s="577"/>
      <c r="K95" s="578"/>
      <c r="L95" s="578"/>
      <c r="M95" s="578"/>
      <c r="N95" s="579"/>
      <c r="O95" s="527"/>
      <c r="P95" s="527"/>
    </row>
    <row r="96" spans="1:18" ht="43.5" customHeight="1" thickBot="1">
      <c r="A96" s="584"/>
      <c r="B96" s="585"/>
      <c r="C96" s="585"/>
      <c r="D96" s="585"/>
      <c r="E96" s="585"/>
      <c r="F96" s="585"/>
      <c r="G96" s="585"/>
      <c r="H96" s="585"/>
      <c r="I96" s="585"/>
      <c r="J96" s="521"/>
      <c r="K96" s="522"/>
      <c r="L96" s="522"/>
      <c r="M96" s="522"/>
      <c r="N96" s="523"/>
      <c r="O96" s="527"/>
      <c r="P96" s="527"/>
    </row>
    <row r="97" spans="1:14">
      <c r="E97" s="630"/>
    </row>
    <row r="98" spans="1:14" ht="15.75" thickBot="1"/>
    <row r="99" spans="1:14" ht="15.75">
      <c r="A99" s="404"/>
      <c r="B99" s="405" t="s">
        <v>252</v>
      </c>
      <c r="C99" s="405"/>
      <c r="D99" s="405"/>
      <c r="E99" s="405"/>
      <c r="F99" s="405"/>
      <c r="G99" s="405"/>
      <c r="H99" s="405"/>
      <c r="I99" s="406" t="s">
        <v>253</v>
      </c>
      <c r="J99" s="406"/>
      <c r="K99" s="406"/>
      <c r="L99" s="406"/>
      <c r="M99" s="407"/>
      <c r="N99" s="408"/>
    </row>
    <row r="100" spans="1:14" ht="15.75">
      <c r="A100" s="410"/>
      <c r="B100" s="411"/>
      <c r="C100" s="411"/>
      <c r="D100" s="411"/>
      <c r="E100" s="411"/>
      <c r="F100" s="411"/>
      <c r="G100" s="411"/>
      <c r="H100" s="411"/>
      <c r="I100" s="412" t="s">
        <v>254</v>
      </c>
      <c r="J100" s="412"/>
      <c r="K100" s="412"/>
      <c r="L100" s="412"/>
      <c r="M100" s="413"/>
      <c r="N100" s="414"/>
    </row>
    <row r="101" spans="1:14" ht="15.75">
      <c r="A101" s="410"/>
      <c r="B101" s="411" t="s">
        <v>255</v>
      </c>
      <c r="C101" s="411"/>
      <c r="D101" s="411"/>
      <c r="E101" s="411"/>
      <c r="F101" s="411"/>
      <c r="G101" s="411"/>
      <c r="H101" s="411"/>
      <c r="I101" s="412" t="s">
        <v>265</v>
      </c>
      <c r="J101" s="412"/>
      <c r="K101" s="412"/>
      <c r="L101" s="412"/>
      <c r="M101" s="413"/>
      <c r="N101" s="414"/>
    </row>
    <row r="102" spans="1:14" ht="15.75">
      <c r="A102" s="410"/>
      <c r="B102" s="411"/>
      <c r="C102" s="411"/>
      <c r="D102" s="411"/>
      <c r="E102" s="411"/>
      <c r="F102" s="411"/>
      <c r="G102" s="411"/>
      <c r="H102" s="411"/>
      <c r="I102" s="412" t="s">
        <v>256</v>
      </c>
      <c r="J102" s="412"/>
      <c r="K102" s="412"/>
      <c r="L102" s="412"/>
      <c r="M102" s="413"/>
      <c r="N102" s="414"/>
    </row>
    <row r="103" spans="1:14">
      <c r="A103" s="415"/>
      <c r="B103" s="416"/>
      <c r="C103" s="416"/>
      <c r="D103" s="416"/>
      <c r="E103" s="416"/>
      <c r="F103" s="416"/>
      <c r="G103" s="416"/>
      <c r="H103" s="416"/>
      <c r="I103" s="416"/>
      <c r="J103" s="416"/>
      <c r="K103" s="416"/>
      <c r="L103" s="416"/>
      <c r="M103" s="416"/>
      <c r="N103" s="417"/>
    </row>
    <row r="104" spans="1:14" ht="15.75">
      <c r="A104" s="418" t="s">
        <v>78</v>
      </c>
      <c r="B104" s="419"/>
      <c r="C104" s="419"/>
      <c r="D104" s="419"/>
      <c r="E104" s="419"/>
      <c r="F104" s="419"/>
      <c r="G104" s="419"/>
      <c r="H104" s="419"/>
      <c r="I104" s="419"/>
      <c r="J104" s="419"/>
      <c r="K104" s="419"/>
      <c r="L104" s="419"/>
      <c r="M104" s="419"/>
      <c r="N104" s="420"/>
    </row>
    <row r="105" spans="1:14" ht="15.75">
      <c r="A105" s="421" t="s">
        <v>175</v>
      </c>
      <c r="B105" s="422" t="s">
        <v>224</v>
      </c>
      <c r="C105" s="423"/>
      <c r="D105" s="423"/>
      <c r="E105" s="423"/>
      <c r="F105" s="423"/>
      <c r="G105" s="423"/>
      <c r="H105" s="423"/>
      <c r="I105" s="423"/>
      <c r="J105" s="423"/>
      <c r="K105" s="423"/>
      <c r="L105" s="423"/>
      <c r="M105" s="423"/>
      <c r="N105" s="424"/>
    </row>
    <row r="106" spans="1:14" ht="15.75" customHeight="1">
      <c r="A106" s="433" t="s">
        <v>79</v>
      </c>
      <c r="B106" s="434"/>
      <c r="C106" s="434"/>
      <c r="D106" s="434"/>
      <c r="E106" s="434"/>
      <c r="F106" s="435"/>
      <c r="G106" s="427" t="s">
        <v>269</v>
      </c>
      <c r="H106" s="428"/>
      <c r="I106" s="429"/>
      <c r="J106" s="430" t="s">
        <v>9</v>
      </c>
      <c r="K106" s="431"/>
      <c r="L106" s="431"/>
      <c r="M106" s="431"/>
      <c r="N106" s="432"/>
    </row>
    <row r="107" spans="1:14" ht="15.75">
      <c r="A107" s="433" t="s">
        <v>80</v>
      </c>
      <c r="B107" s="434"/>
      <c r="C107" s="434"/>
      <c r="D107" s="434"/>
      <c r="E107" s="434"/>
      <c r="F107" s="435"/>
      <c r="G107" s="436"/>
      <c r="H107" s="437"/>
      <c r="I107" s="438"/>
      <c r="J107" s="439" t="s">
        <v>11</v>
      </c>
      <c r="K107" s="440" t="s">
        <v>12</v>
      </c>
      <c r="L107" s="440"/>
      <c r="M107" s="440"/>
      <c r="N107" s="441" t="s">
        <v>13</v>
      </c>
    </row>
    <row r="108" spans="1:14" ht="15.75" customHeight="1">
      <c r="A108" s="442" t="s">
        <v>92</v>
      </c>
      <c r="B108" s="443"/>
      <c r="C108" s="443"/>
      <c r="D108" s="443"/>
      <c r="E108" s="443"/>
      <c r="F108" s="444"/>
      <c r="G108" s="436"/>
      <c r="H108" s="437"/>
      <c r="I108" s="438"/>
      <c r="J108" s="607">
        <v>312</v>
      </c>
      <c r="K108" s="445" t="s">
        <v>185</v>
      </c>
      <c r="L108" s="445"/>
      <c r="M108" s="445"/>
      <c r="N108" s="631">
        <v>25200000</v>
      </c>
    </row>
    <row r="109" spans="1:14" ht="15.75" customHeight="1">
      <c r="A109" s="442" t="s">
        <v>93</v>
      </c>
      <c r="B109" s="443"/>
      <c r="C109" s="443"/>
      <c r="D109" s="443"/>
      <c r="E109" s="443"/>
      <c r="F109" s="444"/>
      <c r="G109" s="436"/>
      <c r="H109" s="437"/>
      <c r="I109" s="438"/>
      <c r="J109" s="632"/>
      <c r="K109" s="445"/>
      <c r="L109" s="445"/>
      <c r="M109" s="445"/>
      <c r="N109" s="633"/>
    </row>
    <row r="110" spans="1:14" ht="21" customHeight="1">
      <c r="A110" s="433" t="s">
        <v>83</v>
      </c>
      <c r="B110" s="434"/>
      <c r="C110" s="434"/>
      <c r="D110" s="434"/>
      <c r="E110" s="434"/>
      <c r="F110" s="435"/>
      <c r="G110" s="436"/>
      <c r="H110" s="437"/>
      <c r="I110" s="438"/>
      <c r="J110" s="445" t="s">
        <v>210</v>
      </c>
      <c r="K110" s="445" t="s">
        <v>186</v>
      </c>
      <c r="L110" s="445"/>
      <c r="M110" s="445"/>
      <c r="N110" s="631">
        <f>21579125+25830003</f>
        <v>47409128</v>
      </c>
    </row>
    <row r="111" spans="1:14" ht="15.75">
      <c r="A111" s="634" t="s">
        <v>84</v>
      </c>
      <c r="B111" s="635"/>
      <c r="C111" s="635"/>
      <c r="D111" s="635"/>
      <c r="E111" s="635"/>
      <c r="F111" s="636"/>
      <c r="G111" s="436"/>
      <c r="H111" s="437"/>
      <c r="I111" s="438"/>
      <c r="J111" s="445"/>
      <c r="K111" s="445"/>
      <c r="L111" s="445"/>
      <c r="M111" s="445"/>
      <c r="N111" s="633"/>
    </row>
    <row r="112" spans="1:14" ht="44.25" customHeight="1">
      <c r="A112" s="528" t="s">
        <v>168</v>
      </c>
      <c r="B112" s="529"/>
      <c r="C112" s="529"/>
      <c r="D112" s="529"/>
      <c r="E112" s="529"/>
      <c r="F112" s="530"/>
      <c r="G112" s="436"/>
      <c r="H112" s="437"/>
      <c r="I112" s="438"/>
      <c r="J112" s="637">
        <v>722</v>
      </c>
      <c r="K112" s="532" t="s">
        <v>187</v>
      </c>
      <c r="L112" s="532"/>
      <c r="M112" s="532"/>
      <c r="N112" s="533">
        <v>21600000</v>
      </c>
    </row>
    <row r="113" spans="1:18" ht="27.75" customHeight="1">
      <c r="A113" s="601"/>
      <c r="B113" s="602"/>
      <c r="C113" s="602"/>
      <c r="D113" s="602"/>
      <c r="E113" s="602"/>
      <c r="F113" s="603"/>
      <c r="G113" s="436"/>
      <c r="H113" s="437"/>
      <c r="I113" s="438"/>
      <c r="J113" s="637">
        <v>722</v>
      </c>
      <c r="K113" s="532" t="s">
        <v>187</v>
      </c>
      <c r="L113" s="532"/>
      <c r="M113" s="532"/>
      <c r="N113" s="401">
        <v>8880000</v>
      </c>
    </row>
    <row r="114" spans="1:18" ht="46.5" customHeight="1">
      <c r="A114" s="601"/>
      <c r="B114" s="602"/>
      <c r="C114" s="602"/>
      <c r="D114" s="602"/>
      <c r="E114" s="602"/>
      <c r="F114" s="603"/>
      <c r="G114" s="436"/>
      <c r="H114" s="437"/>
      <c r="I114" s="438"/>
      <c r="J114" s="531">
        <v>1681</v>
      </c>
      <c r="K114" s="638" t="s">
        <v>211</v>
      </c>
      <c r="L114" s="639"/>
      <c r="M114" s="640"/>
      <c r="N114" s="533">
        <v>9442269</v>
      </c>
    </row>
    <row r="115" spans="1:18" ht="21" customHeight="1">
      <c r="A115" s="537"/>
      <c r="B115" s="468"/>
      <c r="C115" s="468"/>
      <c r="D115" s="468"/>
      <c r="E115" s="468"/>
      <c r="F115" s="468"/>
      <c r="G115" s="468"/>
      <c r="H115" s="468"/>
      <c r="I115" s="468"/>
      <c r="J115" s="468"/>
      <c r="K115" s="468"/>
      <c r="L115" s="468"/>
      <c r="M115" s="468"/>
      <c r="N115" s="536"/>
    </row>
    <row r="116" spans="1:18" ht="15.75" customHeight="1">
      <c r="A116" s="641" t="s">
        <v>17</v>
      </c>
      <c r="B116" s="642" t="s">
        <v>85</v>
      </c>
      <c r="C116" s="495" t="s">
        <v>19</v>
      </c>
      <c r="D116" s="495" t="s">
        <v>20</v>
      </c>
      <c r="E116" s="643" t="s">
        <v>61</v>
      </c>
      <c r="F116" s="495" t="s">
        <v>94</v>
      </c>
      <c r="G116" s="495"/>
      <c r="H116" s="495"/>
      <c r="I116" s="495"/>
      <c r="J116" s="495" t="s">
        <v>23</v>
      </c>
      <c r="K116" s="495"/>
      <c r="L116" s="644" t="s">
        <v>24</v>
      </c>
      <c r="M116" s="644"/>
      <c r="N116" s="645"/>
    </row>
    <row r="117" spans="1:18" ht="14.25" customHeight="1">
      <c r="A117" s="467"/>
      <c r="B117" s="468"/>
      <c r="C117" s="468"/>
      <c r="D117" s="468"/>
      <c r="E117" s="646"/>
      <c r="F117" s="468"/>
      <c r="G117" s="468"/>
      <c r="H117" s="468"/>
      <c r="I117" s="468"/>
      <c r="J117" s="468"/>
      <c r="K117" s="468"/>
      <c r="L117" s="468" t="s">
        <v>25</v>
      </c>
      <c r="M117" s="468" t="s">
        <v>26</v>
      </c>
      <c r="N117" s="470" t="s">
        <v>27</v>
      </c>
      <c r="P117" s="466"/>
    </row>
    <row r="118" spans="1:18" ht="15.75">
      <c r="A118" s="467"/>
      <c r="B118" s="468"/>
      <c r="C118" s="468"/>
      <c r="D118" s="468"/>
      <c r="E118" s="646"/>
      <c r="F118" s="506" t="s">
        <v>28</v>
      </c>
      <c r="G118" s="506" t="s">
        <v>29</v>
      </c>
      <c r="H118" s="506" t="s">
        <v>30</v>
      </c>
      <c r="I118" s="647" t="s">
        <v>31</v>
      </c>
      <c r="J118" s="506" t="s">
        <v>32</v>
      </c>
      <c r="K118" s="479" t="s">
        <v>33</v>
      </c>
      <c r="L118" s="468"/>
      <c r="M118" s="468"/>
      <c r="N118" s="470"/>
    </row>
    <row r="119" spans="1:18" ht="32.25" customHeight="1">
      <c r="A119" s="606" t="s">
        <v>100</v>
      </c>
      <c r="B119" s="479" t="s">
        <v>34</v>
      </c>
      <c r="C119" s="607" t="s">
        <v>101</v>
      </c>
      <c r="D119" s="82">
        <v>1</v>
      </c>
      <c r="E119" s="648">
        <v>31569961.899999999</v>
      </c>
      <c r="F119" s="648">
        <f>+E119</f>
        <v>31569961.899999999</v>
      </c>
      <c r="G119" s="649"/>
      <c r="H119" s="649"/>
      <c r="I119" s="649"/>
      <c r="J119" s="650">
        <v>44927</v>
      </c>
      <c r="K119" s="486">
        <v>45290</v>
      </c>
      <c r="L119" s="545">
        <f>+D120/D119</f>
        <v>1</v>
      </c>
      <c r="M119" s="545">
        <f>+E120/E119</f>
        <v>0.2990902881007278</v>
      </c>
      <c r="N119" s="740">
        <f>+L119*L119/M119</f>
        <v>3.3434719875063927</v>
      </c>
      <c r="Q119" s="651"/>
      <c r="R119" s="651"/>
    </row>
    <row r="120" spans="1:18" ht="32.25" customHeight="1">
      <c r="A120" s="606"/>
      <c r="B120" s="540" t="s">
        <v>35</v>
      </c>
      <c r="C120" s="607"/>
      <c r="D120" s="82">
        <v>1</v>
      </c>
      <c r="E120" s="648">
        <f>+N114</f>
        <v>9442269</v>
      </c>
      <c r="F120" s="648">
        <f t="shared" ref="F120:F124" si="7">+E120</f>
        <v>9442269</v>
      </c>
      <c r="G120" s="649"/>
      <c r="H120" s="649"/>
      <c r="I120" s="649"/>
      <c r="J120" s="650">
        <v>44927</v>
      </c>
      <c r="K120" s="486">
        <v>45290</v>
      </c>
      <c r="L120" s="549"/>
      <c r="M120" s="549"/>
      <c r="N120" s="741"/>
    </row>
    <row r="121" spans="1:18" ht="24" customHeight="1">
      <c r="A121" s="606" t="s">
        <v>206</v>
      </c>
      <c r="B121" s="479" t="s">
        <v>34</v>
      </c>
      <c r="C121" s="607" t="s">
        <v>102</v>
      </c>
      <c r="D121" s="82">
        <v>1</v>
      </c>
      <c r="E121" s="648">
        <v>103089128</v>
      </c>
      <c r="F121" s="648">
        <f t="shared" si="7"/>
        <v>103089128</v>
      </c>
      <c r="G121" s="649"/>
      <c r="H121" s="649"/>
      <c r="I121" s="649"/>
      <c r="J121" s="650">
        <v>44927</v>
      </c>
      <c r="K121" s="486">
        <v>45290</v>
      </c>
      <c r="L121" s="545">
        <f>+D122/D121</f>
        <v>1</v>
      </c>
      <c r="M121" s="545">
        <f>+E122/E121</f>
        <v>1</v>
      </c>
      <c r="N121" s="740">
        <f>+L121*L121/M121</f>
        <v>1</v>
      </c>
      <c r="Q121" s="651"/>
      <c r="R121" s="651"/>
    </row>
    <row r="122" spans="1:18" ht="24" customHeight="1">
      <c r="A122" s="606"/>
      <c r="B122" s="540" t="s">
        <v>35</v>
      </c>
      <c r="C122" s="607"/>
      <c r="D122" s="82">
        <v>1</v>
      </c>
      <c r="E122" s="648">
        <f>+N110+N108+N112+N113</f>
        <v>103089128</v>
      </c>
      <c r="F122" s="648">
        <f t="shared" si="7"/>
        <v>103089128</v>
      </c>
      <c r="G122" s="649"/>
      <c r="H122" s="649"/>
      <c r="I122" s="649"/>
      <c r="J122" s="650">
        <v>44927</v>
      </c>
      <c r="K122" s="486">
        <v>45290</v>
      </c>
      <c r="L122" s="549"/>
      <c r="M122" s="549"/>
      <c r="N122" s="741"/>
    </row>
    <row r="123" spans="1:18" ht="15.75">
      <c r="A123" s="467" t="s">
        <v>87</v>
      </c>
      <c r="B123" s="479" t="s">
        <v>34</v>
      </c>
      <c r="C123" s="540"/>
      <c r="D123" s="490">
        <v>2</v>
      </c>
      <c r="E123" s="493">
        <f>+E121+E119</f>
        <v>134659089.90000001</v>
      </c>
      <c r="F123" s="652">
        <f t="shared" si="7"/>
        <v>134659089.90000001</v>
      </c>
      <c r="G123" s="649"/>
      <c r="H123" s="649"/>
      <c r="I123" s="649"/>
      <c r="J123" s="650">
        <v>44927</v>
      </c>
      <c r="K123" s="486">
        <v>45290</v>
      </c>
      <c r="L123" s="545"/>
      <c r="M123" s="545"/>
      <c r="N123" s="546"/>
    </row>
    <row r="124" spans="1:18" ht="15.75">
      <c r="A124" s="467"/>
      <c r="B124" s="479" t="s">
        <v>35</v>
      </c>
      <c r="C124" s="479"/>
      <c r="D124" s="490">
        <v>2</v>
      </c>
      <c r="E124" s="493">
        <f>+E122+E120</f>
        <v>112531397</v>
      </c>
      <c r="F124" s="652">
        <f t="shared" si="7"/>
        <v>112531397</v>
      </c>
      <c r="G124" s="649"/>
      <c r="H124" s="649"/>
      <c r="I124" s="649"/>
      <c r="J124" s="650">
        <v>44927</v>
      </c>
      <c r="K124" s="486">
        <v>45290</v>
      </c>
      <c r="L124" s="549"/>
      <c r="M124" s="549"/>
      <c r="N124" s="550"/>
    </row>
    <row r="125" spans="1:18" ht="15.75">
      <c r="A125" s="497" t="s">
        <v>37</v>
      </c>
      <c r="B125" s="498" t="s">
        <v>38</v>
      </c>
      <c r="C125" s="498"/>
      <c r="D125" s="498"/>
      <c r="E125" s="499" t="s">
        <v>39</v>
      </c>
      <c r="F125" s="499"/>
      <c r="G125" s="499"/>
      <c r="H125" s="499"/>
      <c r="I125" s="500"/>
      <c r="J125" s="501" t="s">
        <v>40</v>
      </c>
      <c r="K125" s="501"/>
      <c r="L125" s="501"/>
      <c r="M125" s="501"/>
      <c r="N125" s="502"/>
    </row>
    <row r="126" spans="1:18" ht="14.25" customHeight="1">
      <c r="A126" s="653"/>
      <c r="B126" s="654"/>
      <c r="C126" s="654"/>
      <c r="D126" s="654"/>
      <c r="E126" s="654"/>
      <c r="F126" s="654"/>
      <c r="G126" s="654"/>
      <c r="H126" s="655"/>
      <c r="I126" s="656"/>
      <c r="J126" s="657"/>
      <c r="K126" s="657"/>
      <c r="L126" s="657"/>
      <c r="M126" s="657"/>
      <c r="N126" s="658"/>
    </row>
    <row r="127" spans="1:18" ht="22.5" customHeight="1">
      <c r="A127" s="478" t="s">
        <v>151</v>
      </c>
      <c r="B127" s="659" t="s">
        <v>103</v>
      </c>
      <c r="C127" s="660"/>
      <c r="D127" s="661"/>
      <c r="E127" s="659" t="s">
        <v>150</v>
      </c>
      <c r="F127" s="660"/>
      <c r="G127" s="661"/>
      <c r="H127" s="542" t="s">
        <v>34</v>
      </c>
      <c r="I127" s="402">
        <v>1</v>
      </c>
      <c r="J127" s="662" t="s">
        <v>176</v>
      </c>
      <c r="K127" s="663"/>
      <c r="L127" s="663"/>
      <c r="M127" s="663"/>
      <c r="N127" s="664"/>
    </row>
    <row r="128" spans="1:18" ht="22.5" customHeight="1">
      <c r="A128" s="547"/>
      <c r="B128" s="665"/>
      <c r="C128" s="666"/>
      <c r="D128" s="667"/>
      <c r="E128" s="665"/>
      <c r="F128" s="666"/>
      <c r="G128" s="667"/>
      <c r="H128" s="542" t="s">
        <v>35</v>
      </c>
      <c r="I128" s="668">
        <v>1</v>
      </c>
      <c r="J128" s="669" t="s">
        <v>99</v>
      </c>
      <c r="K128" s="670"/>
      <c r="L128" s="670"/>
      <c r="M128" s="670"/>
      <c r="N128" s="671"/>
    </row>
    <row r="129" spans="1:14" ht="14.25" customHeight="1">
      <c r="A129" s="672" t="s">
        <v>222</v>
      </c>
      <c r="B129" s="673"/>
      <c r="C129" s="673"/>
      <c r="D129" s="673"/>
      <c r="E129" s="673"/>
      <c r="F129" s="673"/>
      <c r="G129" s="673"/>
      <c r="H129" s="673"/>
      <c r="I129" s="673"/>
      <c r="J129" s="674"/>
      <c r="K129" s="670"/>
      <c r="L129" s="670"/>
      <c r="M129" s="670"/>
      <c r="N129" s="671"/>
    </row>
    <row r="130" spans="1:14" ht="15" customHeight="1" thickBot="1">
      <c r="A130" s="675"/>
      <c r="B130" s="676"/>
      <c r="C130" s="676"/>
      <c r="D130" s="676"/>
      <c r="E130" s="676"/>
      <c r="F130" s="676"/>
      <c r="G130" s="676"/>
      <c r="H130" s="676"/>
      <c r="I130" s="676"/>
      <c r="J130" s="677"/>
      <c r="K130" s="678"/>
      <c r="L130" s="678"/>
      <c r="M130" s="678"/>
      <c r="N130" s="679"/>
    </row>
    <row r="131" spans="1:14"/>
    <row r="132" spans="1:14" ht="15.75" thickBot="1"/>
    <row r="133" spans="1:14" ht="15.75">
      <c r="A133" s="404"/>
      <c r="B133" s="405" t="s">
        <v>252</v>
      </c>
      <c r="C133" s="405"/>
      <c r="D133" s="405"/>
      <c r="E133" s="405"/>
      <c r="F133" s="405"/>
      <c r="G133" s="405"/>
      <c r="H133" s="405"/>
      <c r="I133" s="406" t="s">
        <v>253</v>
      </c>
      <c r="J133" s="406"/>
      <c r="K133" s="406"/>
      <c r="L133" s="406"/>
      <c r="M133" s="407"/>
      <c r="N133" s="408"/>
    </row>
    <row r="134" spans="1:14" ht="15.75">
      <c r="A134" s="410"/>
      <c r="B134" s="411"/>
      <c r="C134" s="411"/>
      <c r="D134" s="411"/>
      <c r="E134" s="411"/>
      <c r="F134" s="411"/>
      <c r="G134" s="411"/>
      <c r="H134" s="411"/>
      <c r="I134" s="412" t="s">
        <v>254</v>
      </c>
      <c r="J134" s="412"/>
      <c r="K134" s="412"/>
      <c r="L134" s="412"/>
      <c r="M134" s="413"/>
      <c r="N134" s="414"/>
    </row>
    <row r="135" spans="1:14" ht="15.75">
      <c r="A135" s="410"/>
      <c r="B135" s="411" t="s">
        <v>255</v>
      </c>
      <c r="C135" s="411"/>
      <c r="D135" s="411"/>
      <c r="E135" s="411"/>
      <c r="F135" s="411"/>
      <c r="G135" s="411"/>
      <c r="H135" s="411"/>
      <c r="I135" s="412" t="s">
        <v>265</v>
      </c>
      <c r="J135" s="412"/>
      <c r="K135" s="412"/>
      <c r="L135" s="412"/>
      <c r="M135" s="413"/>
      <c r="N135" s="414"/>
    </row>
    <row r="136" spans="1:14" ht="15.75">
      <c r="A136" s="410"/>
      <c r="B136" s="411"/>
      <c r="C136" s="411"/>
      <c r="D136" s="411"/>
      <c r="E136" s="411"/>
      <c r="F136" s="411"/>
      <c r="G136" s="411"/>
      <c r="H136" s="411"/>
      <c r="I136" s="412" t="s">
        <v>256</v>
      </c>
      <c r="J136" s="412"/>
      <c r="K136" s="412"/>
      <c r="L136" s="412"/>
      <c r="M136" s="413"/>
      <c r="N136" s="414"/>
    </row>
    <row r="137" spans="1:14">
      <c r="A137" s="415"/>
      <c r="B137" s="416"/>
      <c r="C137" s="416"/>
      <c r="D137" s="416"/>
      <c r="E137" s="416"/>
      <c r="F137" s="416"/>
      <c r="G137" s="416"/>
      <c r="H137" s="416"/>
      <c r="I137" s="416"/>
      <c r="J137" s="416"/>
      <c r="K137" s="416"/>
      <c r="L137" s="416"/>
      <c r="M137" s="416"/>
      <c r="N137" s="417"/>
    </row>
    <row r="138" spans="1:14" ht="15.75">
      <c r="A138" s="418" t="s">
        <v>78</v>
      </c>
      <c r="B138" s="419"/>
      <c r="C138" s="419"/>
      <c r="D138" s="419"/>
      <c r="E138" s="419"/>
      <c r="F138" s="419"/>
      <c r="G138" s="419"/>
      <c r="H138" s="419"/>
      <c r="I138" s="419"/>
      <c r="J138" s="419"/>
      <c r="K138" s="419"/>
      <c r="L138" s="419"/>
      <c r="M138" s="419"/>
      <c r="N138" s="420"/>
    </row>
    <row r="139" spans="1:14" ht="15.75">
      <c r="A139" s="421" t="s">
        <v>175</v>
      </c>
      <c r="B139" s="422" t="s">
        <v>224</v>
      </c>
      <c r="C139" s="423"/>
      <c r="D139" s="423"/>
      <c r="E139" s="423"/>
      <c r="F139" s="423"/>
      <c r="G139" s="423"/>
      <c r="H139" s="423"/>
      <c r="I139" s="423"/>
      <c r="J139" s="423"/>
      <c r="K139" s="423"/>
      <c r="L139" s="423"/>
      <c r="M139" s="423"/>
      <c r="N139" s="424"/>
    </row>
    <row r="140" spans="1:14" ht="15.75" customHeight="1">
      <c r="A140" s="433" t="s">
        <v>79</v>
      </c>
      <c r="B140" s="434"/>
      <c r="C140" s="434"/>
      <c r="D140" s="434"/>
      <c r="E140" s="434"/>
      <c r="F140" s="435"/>
      <c r="G140" s="427" t="s">
        <v>270</v>
      </c>
      <c r="H140" s="428"/>
      <c r="I140" s="429"/>
      <c r="J140" s="430" t="s">
        <v>9</v>
      </c>
      <c r="K140" s="431"/>
      <c r="L140" s="431"/>
      <c r="M140" s="431"/>
      <c r="N140" s="432"/>
    </row>
    <row r="141" spans="1:14" ht="15.75">
      <c r="A141" s="433" t="s">
        <v>80</v>
      </c>
      <c r="B141" s="434"/>
      <c r="C141" s="434"/>
      <c r="D141" s="434"/>
      <c r="E141" s="434"/>
      <c r="F141" s="435"/>
      <c r="G141" s="436"/>
      <c r="H141" s="437"/>
      <c r="I141" s="438"/>
      <c r="J141" s="439" t="s">
        <v>11</v>
      </c>
      <c r="K141" s="440" t="s">
        <v>12</v>
      </c>
      <c r="L141" s="440"/>
      <c r="M141" s="440"/>
      <c r="N141" s="680" t="s">
        <v>13</v>
      </c>
    </row>
    <row r="142" spans="1:14" ht="15.75" customHeight="1">
      <c r="A142" s="442" t="s">
        <v>92</v>
      </c>
      <c r="B142" s="443"/>
      <c r="C142" s="443"/>
      <c r="D142" s="443"/>
      <c r="E142" s="443"/>
      <c r="F142" s="444"/>
      <c r="G142" s="436"/>
      <c r="H142" s="437"/>
      <c r="I142" s="438"/>
      <c r="J142" s="445">
        <v>376</v>
      </c>
      <c r="K142" s="445" t="s">
        <v>186</v>
      </c>
      <c r="L142" s="445"/>
      <c r="M142" s="445"/>
      <c r="N142" s="681">
        <v>8170875</v>
      </c>
    </row>
    <row r="143" spans="1:14" ht="15.75" customHeight="1">
      <c r="A143" s="442" t="s">
        <v>93</v>
      </c>
      <c r="B143" s="443"/>
      <c r="C143" s="443"/>
      <c r="D143" s="443"/>
      <c r="E143" s="443"/>
      <c r="F143" s="444"/>
      <c r="G143" s="436"/>
      <c r="H143" s="437"/>
      <c r="I143" s="438"/>
      <c r="J143" s="445"/>
      <c r="K143" s="445"/>
      <c r="L143" s="445"/>
      <c r="M143" s="445"/>
      <c r="N143" s="681"/>
    </row>
    <row r="144" spans="1:14" ht="15.75" customHeight="1">
      <c r="A144" s="433" t="s">
        <v>83</v>
      </c>
      <c r="B144" s="434"/>
      <c r="C144" s="434"/>
      <c r="D144" s="434"/>
      <c r="E144" s="434"/>
      <c r="F144" s="435"/>
      <c r="G144" s="436"/>
      <c r="H144" s="437"/>
      <c r="I144" s="438"/>
      <c r="J144" s="445">
        <v>355</v>
      </c>
      <c r="K144" s="445" t="s">
        <v>179</v>
      </c>
      <c r="L144" s="445"/>
      <c r="M144" s="445"/>
      <c r="N144" s="681">
        <v>8170875</v>
      </c>
    </row>
    <row r="145" spans="1:14" ht="15.75">
      <c r="A145" s="433" t="s">
        <v>84</v>
      </c>
      <c r="B145" s="434"/>
      <c r="C145" s="434"/>
      <c r="D145" s="434"/>
      <c r="E145" s="434"/>
      <c r="F145" s="435"/>
      <c r="G145" s="436"/>
      <c r="H145" s="437"/>
      <c r="I145" s="438"/>
      <c r="J145" s="445"/>
      <c r="K145" s="445"/>
      <c r="L145" s="445"/>
      <c r="M145" s="445"/>
      <c r="N145" s="681"/>
    </row>
    <row r="146" spans="1:14" s="685" customFormat="1" ht="44.25" customHeight="1" thickBot="1">
      <c r="A146" s="528" t="s">
        <v>169</v>
      </c>
      <c r="B146" s="529"/>
      <c r="C146" s="529"/>
      <c r="D146" s="529"/>
      <c r="E146" s="529"/>
      <c r="F146" s="530"/>
      <c r="G146" s="436"/>
      <c r="H146" s="437"/>
      <c r="I146" s="438"/>
      <c r="J146" s="682"/>
      <c r="K146" s="683"/>
      <c r="L146" s="683"/>
      <c r="M146" s="683"/>
      <c r="N146" s="684"/>
    </row>
    <row r="147" spans="1:14" ht="15.75" customHeight="1">
      <c r="A147" s="460" t="s">
        <v>17</v>
      </c>
      <c r="B147" s="461" t="s">
        <v>85</v>
      </c>
      <c r="C147" s="462" t="s">
        <v>19</v>
      </c>
      <c r="D147" s="462" t="s">
        <v>20</v>
      </c>
      <c r="E147" s="686" t="s">
        <v>61</v>
      </c>
      <c r="F147" s="462" t="s">
        <v>22</v>
      </c>
      <c r="G147" s="462"/>
      <c r="H147" s="462"/>
      <c r="I147" s="462"/>
      <c r="J147" s="462" t="s">
        <v>23</v>
      </c>
      <c r="K147" s="462"/>
      <c r="L147" s="464" t="s">
        <v>24</v>
      </c>
      <c r="M147" s="464"/>
      <c r="N147" s="465"/>
    </row>
    <row r="148" spans="1:14" ht="14.25" customHeight="1">
      <c r="A148" s="467"/>
      <c r="B148" s="468"/>
      <c r="C148" s="468"/>
      <c r="D148" s="468"/>
      <c r="E148" s="646"/>
      <c r="F148" s="468"/>
      <c r="G148" s="468"/>
      <c r="H148" s="468"/>
      <c r="I148" s="468"/>
      <c r="J148" s="468"/>
      <c r="K148" s="468"/>
      <c r="L148" s="468" t="s">
        <v>25</v>
      </c>
      <c r="M148" s="468" t="s">
        <v>26</v>
      </c>
      <c r="N148" s="470" t="s">
        <v>27</v>
      </c>
    </row>
    <row r="149" spans="1:14" ht="15.75">
      <c r="A149" s="467"/>
      <c r="B149" s="468"/>
      <c r="C149" s="468"/>
      <c r="D149" s="468"/>
      <c r="E149" s="646"/>
      <c r="F149" s="506" t="s">
        <v>28</v>
      </c>
      <c r="G149" s="506" t="s">
        <v>29</v>
      </c>
      <c r="H149" s="506" t="s">
        <v>30</v>
      </c>
      <c r="I149" s="647" t="s">
        <v>31</v>
      </c>
      <c r="J149" s="506" t="s">
        <v>32</v>
      </c>
      <c r="K149" s="479" t="s">
        <v>33</v>
      </c>
      <c r="L149" s="468"/>
      <c r="M149" s="468"/>
      <c r="N149" s="470"/>
    </row>
    <row r="150" spans="1:14" ht="33" customHeight="1">
      <c r="A150" s="606" t="s">
        <v>104</v>
      </c>
      <c r="B150" s="479" t="s">
        <v>34</v>
      </c>
      <c r="C150" s="607" t="s">
        <v>130</v>
      </c>
      <c r="D150" s="687">
        <v>0.9</v>
      </c>
      <c r="E150" s="688">
        <v>16341750</v>
      </c>
      <c r="F150" s="688">
        <f t="shared" ref="F150:F155" si="8">+E150</f>
        <v>16341750</v>
      </c>
      <c r="G150" s="649"/>
      <c r="H150" s="649"/>
      <c r="I150" s="649"/>
      <c r="J150" s="650">
        <v>44927</v>
      </c>
      <c r="K150" s="486">
        <v>45290</v>
      </c>
      <c r="L150" s="545">
        <f>+D151/D150</f>
        <v>0.74444444444444446</v>
      </c>
      <c r="M150" s="545">
        <f>+E151/E150</f>
        <v>1</v>
      </c>
      <c r="N150" s="740">
        <f>+L150*L150/M150</f>
        <v>0.55419753086419754</v>
      </c>
    </row>
    <row r="151" spans="1:14" ht="33" customHeight="1">
      <c r="A151" s="606"/>
      <c r="B151" s="540" t="s">
        <v>35</v>
      </c>
      <c r="C151" s="607"/>
      <c r="D151" s="83">
        <v>0.67</v>
      </c>
      <c r="E151" s="688">
        <f>+N142+N144</f>
        <v>16341750</v>
      </c>
      <c r="F151" s="688">
        <f t="shared" si="8"/>
        <v>16341750</v>
      </c>
      <c r="G151" s="649"/>
      <c r="H151" s="649"/>
      <c r="I151" s="649"/>
      <c r="J151" s="650">
        <v>44927</v>
      </c>
      <c r="K151" s="486">
        <v>45290</v>
      </c>
      <c r="L151" s="549"/>
      <c r="M151" s="549"/>
      <c r="N151" s="741"/>
    </row>
    <row r="152" spans="1:14" ht="33" customHeight="1">
      <c r="A152" s="606" t="s">
        <v>212</v>
      </c>
      <c r="B152" s="479" t="s">
        <v>34</v>
      </c>
      <c r="C152" s="607"/>
      <c r="D152" s="687"/>
      <c r="E152" s="688">
        <v>8188000</v>
      </c>
      <c r="F152" s="688">
        <f t="shared" si="8"/>
        <v>8188000</v>
      </c>
      <c r="G152" s="649"/>
      <c r="H152" s="649"/>
      <c r="I152" s="649"/>
      <c r="J152" s="650">
        <v>44927</v>
      </c>
      <c r="K152" s="486">
        <v>45290</v>
      </c>
      <c r="L152" s="545"/>
      <c r="M152" s="545"/>
      <c r="N152" s="546"/>
    </row>
    <row r="153" spans="1:14" ht="33" customHeight="1">
      <c r="A153" s="606"/>
      <c r="B153" s="540" t="s">
        <v>35</v>
      </c>
      <c r="C153" s="607"/>
      <c r="D153" s="83"/>
      <c r="E153" s="688"/>
      <c r="F153" s="688">
        <f t="shared" si="8"/>
        <v>0</v>
      </c>
      <c r="G153" s="649"/>
      <c r="H153" s="649"/>
      <c r="I153" s="649"/>
      <c r="J153" s="650">
        <v>44927</v>
      </c>
      <c r="K153" s="486">
        <v>45290</v>
      </c>
      <c r="L153" s="549"/>
      <c r="M153" s="549"/>
      <c r="N153" s="550"/>
    </row>
    <row r="154" spans="1:14" ht="15.75">
      <c r="A154" s="467" t="s">
        <v>87</v>
      </c>
      <c r="B154" s="479" t="s">
        <v>34</v>
      </c>
      <c r="C154" s="468"/>
      <c r="D154" s="689">
        <v>0.9</v>
      </c>
      <c r="E154" s="493">
        <f>+E150+E152</f>
        <v>24529750</v>
      </c>
      <c r="F154" s="690">
        <f t="shared" si="8"/>
        <v>24529750</v>
      </c>
      <c r="G154" s="649"/>
      <c r="H154" s="649"/>
      <c r="I154" s="649"/>
      <c r="J154" s="650">
        <v>44927</v>
      </c>
      <c r="K154" s="486">
        <v>45290</v>
      </c>
      <c r="L154" s="545"/>
      <c r="M154" s="691"/>
      <c r="N154" s="494"/>
    </row>
    <row r="155" spans="1:14" ht="15.75">
      <c r="A155" s="467"/>
      <c r="B155" s="479" t="s">
        <v>35</v>
      </c>
      <c r="C155" s="468"/>
      <c r="D155" s="689">
        <v>0.67</v>
      </c>
      <c r="E155" s="493">
        <f>+E151+E153</f>
        <v>16341750</v>
      </c>
      <c r="F155" s="690">
        <f t="shared" si="8"/>
        <v>16341750</v>
      </c>
      <c r="G155" s="649"/>
      <c r="H155" s="649"/>
      <c r="I155" s="649"/>
      <c r="J155" s="650">
        <v>44927</v>
      </c>
      <c r="K155" s="486">
        <v>45290</v>
      </c>
      <c r="L155" s="549"/>
      <c r="M155" s="549"/>
      <c r="N155" s="496"/>
    </row>
    <row r="156" spans="1:14" ht="15.75">
      <c r="A156" s="497" t="s">
        <v>37</v>
      </c>
      <c r="B156" s="498" t="s">
        <v>38</v>
      </c>
      <c r="C156" s="498"/>
      <c r="D156" s="498"/>
      <c r="E156" s="499" t="s">
        <v>39</v>
      </c>
      <c r="F156" s="499"/>
      <c r="G156" s="499"/>
      <c r="H156" s="499"/>
      <c r="I156" s="500"/>
      <c r="J156" s="501" t="s">
        <v>40</v>
      </c>
      <c r="K156" s="501"/>
      <c r="L156" s="501"/>
      <c r="M156" s="501"/>
      <c r="N156" s="502"/>
    </row>
    <row r="157" spans="1:14" ht="26.25" customHeight="1">
      <c r="A157" s="692" t="s">
        <v>271</v>
      </c>
      <c r="B157" s="659" t="s">
        <v>105</v>
      </c>
      <c r="C157" s="660"/>
      <c r="D157" s="661"/>
      <c r="E157" s="427" t="s">
        <v>152</v>
      </c>
      <c r="F157" s="428"/>
      <c r="G157" s="429"/>
      <c r="H157" s="542" t="s">
        <v>34</v>
      </c>
      <c r="I157" s="693" t="s">
        <v>247</v>
      </c>
      <c r="J157" s="662" t="s">
        <v>176</v>
      </c>
      <c r="K157" s="663"/>
      <c r="L157" s="663"/>
      <c r="M157" s="663"/>
      <c r="N157" s="664"/>
    </row>
    <row r="158" spans="1:14" ht="26.25" customHeight="1">
      <c r="A158" s="694"/>
      <c r="B158" s="665"/>
      <c r="C158" s="666"/>
      <c r="D158" s="667"/>
      <c r="E158" s="509"/>
      <c r="F158" s="510"/>
      <c r="G158" s="511"/>
      <c r="H158" s="542" t="s">
        <v>35</v>
      </c>
      <c r="I158" s="693">
        <v>0.92</v>
      </c>
      <c r="J158" s="669" t="s">
        <v>106</v>
      </c>
      <c r="K158" s="670"/>
      <c r="L158" s="670"/>
      <c r="M158" s="670"/>
      <c r="N158" s="671"/>
    </row>
    <row r="159" spans="1:14" ht="14.25" customHeight="1">
      <c r="A159" s="695" t="s">
        <v>250</v>
      </c>
      <c r="B159" s="696"/>
      <c r="C159" s="696"/>
      <c r="D159" s="696"/>
      <c r="E159" s="696"/>
      <c r="F159" s="696"/>
      <c r="G159" s="696"/>
      <c r="H159" s="696"/>
      <c r="I159" s="696"/>
      <c r="J159" s="674"/>
      <c r="K159" s="670"/>
      <c r="L159" s="670"/>
      <c r="M159" s="670"/>
      <c r="N159" s="671"/>
    </row>
    <row r="160" spans="1:14" ht="15" customHeight="1" thickBot="1">
      <c r="A160" s="697"/>
      <c r="B160" s="698"/>
      <c r="C160" s="698"/>
      <c r="D160" s="698"/>
      <c r="E160" s="698"/>
      <c r="F160" s="698"/>
      <c r="G160" s="698"/>
      <c r="H160" s="698"/>
      <c r="I160" s="698"/>
      <c r="J160" s="677"/>
      <c r="K160" s="678"/>
      <c r="L160" s="678"/>
      <c r="M160" s="678"/>
      <c r="N160" s="679"/>
    </row>
    <row r="161" spans="1:14" ht="15.75">
      <c r="A161" s="699"/>
      <c r="B161" s="699"/>
      <c r="C161" s="699"/>
      <c r="D161" s="699"/>
      <c r="E161" s="699"/>
      <c r="F161" s="699"/>
      <c r="G161" s="699"/>
      <c r="H161" s="699"/>
      <c r="I161" s="699"/>
      <c r="J161" s="700"/>
      <c r="K161" s="700"/>
      <c r="L161" s="700"/>
      <c r="M161" s="700"/>
      <c r="N161" s="700"/>
    </row>
    <row r="162" spans="1:14" ht="15.75" thickBot="1"/>
    <row r="163" spans="1:14" ht="15.75">
      <c r="A163" s="404"/>
      <c r="B163" s="405" t="s">
        <v>252</v>
      </c>
      <c r="C163" s="405"/>
      <c r="D163" s="405"/>
      <c r="E163" s="405"/>
      <c r="F163" s="405"/>
      <c r="G163" s="405"/>
      <c r="H163" s="405"/>
      <c r="I163" s="406" t="s">
        <v>253</v>
      </c>
      <c r="J163" s="406"/>
      <c r="K163" s="406"/>
      <c r="L163" s="406"/>
      <c r="M163" s="407"/>
      <c r="N163" s="408"/>
    </row>
    <row r="164" spans="1:14" ht="15.75">
      <c r="A164" s="410"/>
      <c r="B164" s="411"/>
      <c r="C164" s="411"/>
      <c r="D164" s="411"/>
      <c r="E164" s="411"/>
      <c r="F164" s="411"/>
      <c r="G164" s="411"/>
      <c r="H164" s="411"/>
      <c r="I164" s="412" t="s">
        <v>254</v>
      </c>
      <c r="J164" s="412"/>
      <c r="K164" s="412"/>
      <c r="L164" s="412"/>
      <c r="M164" s="413"/>
      <c r="N164" s="414"/>
    </row>
    <row r="165" spans="1:14" ht="15.75">
      <c r="A165" s="410"/>
      <c r="B165" s="411" t="s">
        <v>255</v>
      </c>
      <c r="C165" s="411"/>
      <c r="D165" s="411"/>
      <c r="E165" s="411"/>
      <c r="F165" s="411"/>
      <c r="G165" s="411"/>
      <c r="H165" s="411"/>
      <c r="I165" s="412" t="s">
        <v>265</v>
      </c>
      <c r="J165" s="412"/>
      <c r="K165" s="412"/>
      <c r="L165" s="412"/>
      <c r="M165" s="413"/>
      <c r="N165" s="414"/>
    </row>
    <row r="166" spans="1:14" ht="15.75">
      <c r="A166" s="410"/>
      <c r="B166" s="411"/>
      <c r="C166" s="411"/>
      <c r="D166" s="411"/>
      <c r="E166" s="411"/>
      <c r="F166" s="411"/>
      <c r="G166" s="411"/>
      <c r="H166" s="411"/>
      <c r="I166" s="412" t="s">
        <v>256</v>
      </c>
      <c r="J166" s="412"/>
      <c r="K166" s="412"/>
      <c r="L166" s="412"/>
      <c r="M166" s="413"/>
      <c r="N166" s="414"/>
    </row>
    <row r="167" spans="1:14">
      <c r="A167" s="415"/>
      <c r="B167" s="416"/>
      <c r="C167" s="416"/>
      <c r="D167" s="416"/>
      <c r="E167" s="416"/>
      <c r="F167" s="416"/>
      <c r="G167" s="416"/>
      <c r="H167" s="416"/>
      <c r="I167" s="416"/>
      <c r="J167" s="416"/>
      <c r="K167" s="416"/>
      <c r="L167" s="416"/>
      <c r="M167" s="416"/>
      <c r="N167" s="417"/>
    </row>
    <row r="168" spans="1:14" ht="15.75">
      <c r="A168" s="418" t="s">
        <v>78</v>
      </c>
      <c r="B168" s="419"/>
      <c r="C168" s="419"/>
      <c r="D168" s="419"/>
      <c r="E168" s="419"/>
      <c r="F168" s="419"/>
      <c r="G168" s="419"/>
      <c r="H168" s="419"/>
      <c r="I168" s="419"/>
      <c r="J168" s="419"/>
      <c r="K168" s="419"/>
      <c r="L168" s="419"/>
      <c r="M168" s="419"/>
      <c r="N168" s="420"/>
    </row>
    <row r="169" spans="1:14" ht="15.75">
      <c r="A169" s="421" t="s">
        <v>177</v>
      </c>
      <c r="B169" s="422" t="s">
        <v>224</v>
      </c>
      <c r="C169" s="423"/>
      <c r="D169" s="423"/>
      <c r="E169" s="423"/>
      <c r="F169" s="423"/>
      <c r="G169" s="423"/>
      <c r="H169" s="423"/>
      <c r="I169" s="423"/>
      <c r="J169" s="423"/>
      <c r="K169" s="423"/>
      <c r="L169" s="423"/>
      <c r="M169" s="423"/>
      <c r="N169" s="424"/>
    </row>
    <row r="170" spans="1:14" ht="15.75">
      <c r="A170" s="433" t="s">
        <v>79</v>
      </c>
      <c r="B170" s="434"/>
      <c r="C170" s="434"/>
      <c r="D170" s="434"/>
      <c r="E170" s="434"/>
      <c r="F170" s="435"/>
      <c r="G170" s="526" t="s">
        <v>268</v>
      </c>
      <c r="H170" s="428"/>
      <c r="I170" s="429"/>
      <c r="J170" s="430" t="s">
        <v>9</v>
      </c>
      <c r="K170" s="431"/>
      <c r="L170" s="431"/>
      <c r="M170" s="431"/>
      <c r="N170" s="432"/>
    </row>
    <row r="171" spans="1:14" ht="15.75">
      <c r="A171" s="433" t="s">
        <v>80</v>
      </c>
      <c r="B171" s="434"/>
      <c r="C171" s="434"/>
      <c r="D171" s="434"/>
      <c r="E171" s="434"/>
      <c r="F171" s="435"/>
      <c r="G171" s="436"/>
      <c r="H171" s="437"/>
      <c r="I171" s="438"/>
      <c r="J171" s="439" t="s">
        <v>11</v>
      </c>
      <c r="K171" s="440" t="s">
        <v>12</v>
      </c>
      <c r="L171" s="440"/>
      <c r="M171" s="440"/>
      <c r="N171" s="441" t="s">
        <v>13</v>
      </c>
    </row>
    <row r="172" spans="1:14" ht="15.75">
      <c r="A172" s="442" t="s">
        <v>92</v>
      </c>
      <c r="B172" s="443"/>
      <c r="C172" s="443"/>
      <c r="D172" s="443"/>
      <c r="E172" s="443"/>
      <c r="F172" s="444"/>
      <c r="G172" s="436"/>
      <c r="H172" s="437"/>
      <c r="I172" s="438"/>
      <c r="J172" s="607">
        <v>102</v>
      </c>
      <c r="K172" s="701" t="s">
        <v>179</v>
      </c>
      <c r="L172" s="701"/>
      <c r="M172" s="701"/>
      <c r="N172" s="631">
        <v>1500000</v>
      </c>
    </row>
    <row r="173" spans="1:14" ht="15.75">
      <c r="A173" s="442" t="s">
        <v>93</v>
      </c>
      <c r="B173" s="443"/>
      <c r="C173" s="443"/>
      <c r="D173" s="443"/>
      <c r="E173" s="443"/>
      <c r="F173" s="444"/>
      <c r="G173" s="436"/>
      <c r="H173" s="437"/>
      <c r="I173" s="438"/>
      <c r="J173" s="632"/>
      <c r="K173" s="701"/>
      <c r="L173" s="701"/>
      <c r="M173" s="701"/>
      <c r="N173" s="633"/>
    </row>
    <row r="174" spans="1:14" ht="15.75">
      <c r="A174" s="433" t="s">
        <v>83</v>
      </c>
      <c r="B174" s="434"/>
      <c r="C174" s="434"/>
      <c r="D174" s="434"/>
      <c r="E174" s="434"/>
      <c r="F174" s="435"/>
      <c r="G174" s="436"/>
      <c r="H174" s="437"/>
      <c r="I174" s="438"/>
      <c r="J174" s="445"/>
      <c r="K174" s="701"/>
      <c r="L174" s="701"/>
      <c r="M174" s="701"/>
      <c r="N174" s="631"/>
    </row>
    <row r="175" spans="1:14" ht="15.75">
      <c r="A175" s="433" t="s">
        <v>84</v>
      </c>
      <c r="B175" s="434"/>
      <c r="C175" s="434"/>
      <c r="D175" s="434"/>
      <c r="E175" s="434"/>
      <c r="F175" s="435"/>
      <c r="G175" s="436"/>
      <c r="H175" s="437"/>
      <c r="I175" s="438"/>
      <c r="J175" s="445"/>
      <c r="K175" s="701"/>
      <c r="L175" s="701"/>
      <c r="M175" s="701"/>
      <c r="N175" s="633"/>
    </row>
    <row r="176" spans="1:14" ht="16.5" thickBot="1">
      <c r="A176" s="528" t="s">
        <v>169</v>
      </c>
      <c r="B176" s="529"/>
      <c r="C176" s="529"/>
      <c r="D176" s="529"/>
      <c r="E176" s="529"/>
      <c r="F176" s="530"/>
      <c r="G176" s="436"/>
      <c r="H176" s="437"/>
      <c r="I176" s="438"/>
      <c r="J176" s="637"/>
      <c r="K176" s="683"/>
      <c r="L176" s="683"/>
      <c r="M176" s="683"/>
      <c r="N176" s="533"/>
    </row>
    <row r="177" spans="1:14" ht="15.75">
      <c r="A177" s="460" t="s">
        <v>17</v>
      </c>
      <c r="B177" s="461" t="s">
        <v>85</v>
      </c>
      <c r="C177" s="462" t="s">
        <v>19</v>
      </c>
      <c r="D177" s="462" t="s">
        <v>20</v>
      </c>
      <c r="E177" s="686" t="s">
        <v>61</v>
      </c>
      <c r="F177" s="462" t="s">
        <v>22</v>
      </c>
      <c r="G177" s="462"/>
      <c r="H177" s="462"/>
      <c r="I177" s="462"/>
      <c r="J177" s="462" t="s">
        <v>23</v>
      </c>
      <c r="K177" s="462"/>
      <c r="L177" s="464" t="s">
        <v>24</v>
      </c>
      <c r="M177" s="464"/>
      <c r="N177" s="465"/>
    </row>
    <row r="178" spans="1:14">
      <c r="A178" s="467"/>
      <c r="B178" s="468"/>
      <c r="C178" s="468"/>
      <c r="D178" s="468"/>
      <c r="E178" s="646"/>
      <c r="F178" s="468"/>
      <c r="G178" s="468"/>
      <c r="H178" s="468"/>
      <c r="I178" s="468"/>
      <c r="J178" s="468"/>
      <c r="K178" s="468"/>
      <c r="L178" s="468" t="s">
        <v>25</v>
      </c>
      <c r="M178" s="468" t="s">
        <v>26</v>
      </c>
      <c r="N178" s="470" t="s">
        <v>27</v>
      </c>
    </row>
    <row r="179" spans="1:14" ht="15.75">
      <c r="A179" s="467"/>
      <c r="B179" s="468"/>
      <c r="C179" s="468"/>
      <c r="D179" s="468"/>
      <c r="E179" s="646"/>
      <c r="F179" s="506" t="s">
        <v>28</v>
      </c>
      <c r="G179" s="506" t="s">
        <v>29</v>
      </c>
      <c r="H179" s="506" t="s">
        <v>30</v>
      </c>
      <c r="I179" s="647" t="s">
        <v>31</v>
      </c>
      <c r="J179" s="506" t="s">
        <v>32</v>
      </c>
      <c r="K179" s="479" t="s">
        <v>33</v>
      </c>
      <c r="L179" s="468"/>
      <c r="M179" s="468"/>
      <c r="N179" s="470"/>
    </row>
    <row r="180" spans="1:14" ht="23.25" customHeight="1">
      <c r="A180" s="702" t="s">
        <v>107</v>
      </c>
      <c r="B180" s="479" t="s">
        <v>34</v>
      </c>
      <c r="C180" s="607" t="s">
        <v>108</v>
      </c>
      <c r="D180" s="703">
        <v>1</v>
      </c>
      <c r="E180" s="688">
        <v>1500000</v>
      </c>
      <c r="F180" s="688">
        <f>+E180</f>
        <v>1500000</v>
      </c>
      <c r="G180" s="609"/>
      <c r="H180" s="609"/>
      <c r="I180" s="609"/>
      <c r="J180" s="650">
        <v>44927</v>
      </c>
      <c r="K180" s="486">
        <v>45290</v>
      </c>
      <c r="L180" s="545">
        <f>+D181/D180</f>
        <v>1</v>
      </c>
      <c r="M180" s="545">
        <f>+E181/E180</f>
        <v>1</v>
      </c>
      <c r="N180" s="740">
        <f>+L180*L180/M180</f>
        <v>1</v>
      </c>
    </row>
    <row r="181" spans="1:14" ht="23.25" customHeight="1">
      <c r="A181" s="702"/>
      <c r="B181" s="479" t="s">
        <v>35</v>
      </c>
      <c r="C181" s="607"/>
      <c r="D181" s="604">
        <v>1</v>
      </c>
      <c r="E181" s="688">
        <f>+N172</f>
        <v>1500000</v>
      </c>
      <c r="F181" s="688">
        <f>+E181</f>
        <v>1500000</v>
      </c>
      <c r="G181" s="609"/>
      <c r="H181" s="609"/>
      <c r="I181" s="609"/>
      <c r="J181" s="650">
        <v>44927</v>
      </c>
      <c r="K181" s="486">
        <v>45290</v>
      </c>
      <c r="L181" s="549"/>
      <c r="M181" s="549"/>
      <c r="N181" s="741"/>
    </row>
    <row r="182" spans="1:14" ht="15.75">
      <c r="A182" s="467" t="s">
        <v>87</v>
      </c>
      <c r="B182" s="479" t="s">
        <v>34</v>
      </c>
      <c r="C182" s="468"/>
      <c r="D182" s="490">
        <v>1</v>
      </c>
      <c r="E182" s="493">
        <v>1500000</v>
      </c>
      <c r="F182" s="690">
        <f>+E182</f>
        <v>1500000</v>
      </c>
      <c r="G182" s="609">
        <v>0</v>
      </c>
      <c r="H182" s="609">
        <v>0</v>
      </c>
      <c r="I182" s="609">
        <v>0</v>
      </c>
      <c r="J182" s="650">
        <v>44927</v>
      </c>
      <c r="K182" s="486">
        <v>45290</v>
      </c>
      <c r="L182" s="545"/>
      <c r="M182" s="545"/>
      <c r="N182" s="546"/>
    </row>
    <row r="183" spans="1:14" ht="15.75">
      <c r="A183" s="467"/>
      <c r="B183" s="479" t="s">
        <v>35</v>
      </c>
      <c r="C183" s="468"/>
      <c r="D183" s="490">
        <f t="shared" ref="D183:F183" si="9">+D181</f>
        <v>1</v>
      </c>
      <c r="E183" s="493">
        <f t="shared" si="9"/>
        <v>1500000</v>
      </c>
      <c r="F183" s="690">
        <f t="shared" si="9"/>
        <v>1500000</v>
      </c>
      <c r="G183" s="609">
        <v>0</v>
      </c>
      <c r="H183" s="609">
        <v>0</v>
      </c>
      <c r="I183" s="609">
        <v>0</v>
      </c>
      <c r="J183" s="650">
        <v>44927</v>
      </c>
      <c r="K183" s="486">
        <v>45290</v>
      </c>
      <c r="L183" s="549"/>
      <c r="M183" s="549"/>
      <c r="N183" s="550"/>
    </row>
    <row r="184" spans="1:14" ht="15.75">
      <c r="A184" s="497" t="s">
        <v>37</v>
      </c>
      <c r="B184" s="498" t="s">
        <v>38</v>
      </c>
      <c r="C184" s="498"/>
      <c r="D184" s="498"/>
      <c r="E184" s="499" t="s">
        <v>39</v>
      </c>
      <c r="F184" s="499"/>
      <c r="G184" s="499"/>
      <c r="H184" s="499"/>
      <c r="I184" s="500"/>
      <c r="J184" s="501" t="s">
        <v>40</v>
      </c>
      <c r="K184" s="501"/>
      <c r="L184" s="501"/>
      <c r="M184" s="501"/>
      <c r="N184" s="502"/>
    </row>
    <row r="185" spans="1:14" ht="33" customHeight="1">
      <c r="A185" s="692" t="s">
        <v>272</v>
      </c>
      <c r="B185" s="654" t="s">
        <v>109</v>
      </c>
      <c r="C185" s="654"/>
      <c r="D185" s="654"/>
      <c r="E185" s="654" t="s">
        <v>110</v>
      </c>
      <c r="F185" s="654"/>
      <c r="G185" s="654"/>
      <c r="H185" s="542" t="s">
        <v>34</v>
      </c>
      <c r="I185" s="402">
        <f>+D182</f>
        <v>1</v>
      </c>
      <c r="J185" s="662" t="s">
        <v>176</v>
      </c>
      <c r="K185" s="663"/>
      <c r="L185" s="663"/>
      <c r="M185" s="663"/>
      <c r="N185" s="664"/>
    </row>
    <row r="186" spans="1:14" ht="33" customHeight="1">
      <c r="A186" s="694"/>
      <c r="B186" s="654"/>
      <c r="C186" s="654"/>
      <c r="D186" s="654"/>
      <c r="E186" s="654"/>
      <c r="F186" s="654"/>
      <c r="G186" s="654"/>
      <c r="H186" s="542" t="s">
        <v>35</v>
      </c>
      <c r="I186" s="402">
        <f>+D183</f>
        <v>1</v>
      </c>
      <c r="J186" s="704" t="s">
        <v>99</v>
      </c>
      <c r="K186" s="705"/>
      <c r="L186" s="705"/>
      <c r="M186" s="705"/>
      <c r="N186" s="706"/>
    </row>
    <row r="187" spans="1:14" ht="26.25" customHeight="1">
      <c r="A187" s="707" t="s">
        <v>273</v>
      </c>
      <c r="B187" s="708"/>
      <c r="C187" s="708"/>
      <c r="D187" s="708"/>
      <c r="E187" s="708"/>
      <c r="F187" s="708"/>
      <c r="G187" s="708"/>
      <c r="H187" s="708"/>
      <c r="I187" s="708"/>
      <c r="J187" s="709"/>
      <c r="K187" s="705"/>
      <c r="L187" s="705"/>
      <c r="M187" s="705"/>
      <c r="N187" s="706"/>
    </row>
    <row r="188" spans="1:14" ht="26.25" customHeight="1" thickBot="1">
      <c r="A188" s="710"/>
      <c r="B188" s="711"/>
      <c r="C188" s="711"/>
      <c r="D188" s="711"/>
      <c r="E188" s="711"/>
      <c r="F188" s="711"/>
      <c r="G188" s="711"/>
      <c r="H188" s="711"/>
      <c r="I188" s="711"/>
      <c r="J188" s="712"/>
      <c r="K188" s="713"/>
      <c r="L188" s="713"/>
      <c r="M188" s="713"/>
      <c r="N188" s="714"/>
    </row>
    <row r="189" spans="1:14" ht="23.25" customHeight="1">
      <c r="A189" s="715"/>
      <c r="B189" s="715"/>
      <c r="C189" s="715"/>
      <c r="D189" s="715"/>
      <c r="E189" s="715"/>
      <c r="F189" s="715"/>
      <c r="G189" s="715"/>
      <c r="H189" s="715"/>
      <c r="I189" s="715"/>
      <c r="J189" s="700"/>
      <c r="K189" s="700"/>
      <c r="L189" s="700"/>
      <c r="M189" s="700"/>
      <c r="N189" s="700"/>
    </row>
    <row r="190" spans="1:14" ht="23.25" customHeight="1" thickBot="1">
      <c r="A190" s="715"/>
      <c r="B190" s="715"/>
      <c r="C190" s="715"/>
      <c r="D190" s="715"/>
      <c r="E190" s="715"/>
      <c r="F190" s="715"/>
      <c r="G190" s="715"/>
      <c r="H190" s="715"/>
      <c r="I190" s="715"/>
      <c r="J190" s="700"/>
      <c r="K190" s="700"/>
      <c r="L190" s="700"/>
      <c r="M190" s="700"/>
      <c r="N190" s="700"/>
    </row>
    <row r="191" spans="1:14" ht="15.75">
      <c r="A191" s="404"/>
      <c r="B191" s="405" t="s">
        <v>252</v>
      </c>
      <c r="C191" s="405"/>
      <c r="D191" s="405"/>
      <c r="E191" s="405"/>
      <c r="F191" s="405"/>
      <c r="G191" s="405"/>
      <c r="H191" s="405"/>
      <c r="I191" s="406" t="s">
        <v>253</v>
      </c>
      <c r="J191" s="406"/>
      <c r="K191" s="406"/>
      <c r="L191" s="406"/>
      <c r="M191" s="407"/>
      <c r="N191" s="408"/>
    </row>
    <row r="192" spans="1:14" ht="15.75">
      <c r="A192" s="410"/>
      <c r="B192" s="411"/>
      <c r="C192" s="411"/>
      <c r="D192" s="411"/>
      <c r="E192" s="411"/>
      <c r="F192" s="411"/>
      <c r="G192" s="411"/>
      <c r="H192" s="411"/>
      <c r="I192" s="412" t="s">
        <v>254</v>
      </c>
      <c r="J192" s="412"/>
      <c r="K192" s="412"/>
      <c r="L192" s="412"/>
      <c r="M192" s="413"/>
      <c r="N192" s="414"/>
    </row>
    <row r="193" spans="1:14" ht="15.75">
      <c r="A193" s="410"/>
      <c r="B193" s="411" t="s">
        <v>255</v>
      </c>
      <c r="C193" s="411"/>
      <c r="D193" s="411"/>
      <c r="E193" s="411"/>
      <c r="F193" s="411"/>
      <c r="G193" s="411"/>
      <c r="H193" s="411"/>
      <c r="I193" s="412" t="s">
        <v>265</v>
      </c>
      <c r="J193" s="412"/>
      <c r="K193" s="412"/>
      <c r="L193" s="412"/>
      <c r="M193" s="413"/>
      <c r="N193" s="414"/>
    </row>
    <row r="194" spans="1:14" ht="15.75">
      <c r="A194" s="410"/>
      <c r="B194" s="411"/>
      <c r="C194" s="411"/>
      <c r="D194" s="411"/>
      <c r="E194" s="411"/>
      <c r="F194" s="411"/>
      <c r="G194" s="411"/>
      <c r="H194" s="411"/>
      <c r="I194" s="412" t="s">
        <v>256</v>
      </c>
      <c r="J194" s="412"/>
      <c r="K194" s="412"/>
      <c r="L194" s="412"/>
      <c r="M194" s="413"/>
      <c r="N194" s="414"/>
    </row>
    <row r="195" spans="1:14">
      <c r="A195" s="415"/>
      <c r="B195" s="416"/>
      <c r="C195" s="416"/>
      <c r="D195" s="416"/>
      <c r="E195" s="416"/>
      <c r="F195" s="416"/>
      <c r="G195" s="416"/>
      <c r="H195" s="416"/>
      <c r="I195" s="416"/>
      <c r="J195" s="416"/>
      <c r="K195" s="416"/>
      <c r="L195" s="416"/>
      <c r="M195" s="416"/>
      <c r="N195" s="417"/>
    </row>
    <row r="196" spans="1:14" ht="15.75">
      <c r="A196" s="418" t="s">
        <v>78</v>
      </c>
      <c r="B196" s="419"/>
      <c r="C196" s="419"/>
      <c r="D196" s="419"/>
      <c r="E196" s="419"/>
      <c r="F196" s="419"/>
      <c r="G196" s="419"/>
      <c r="H196" s="419"/>
      <c r="I196" s="419"/>
      <c r="J196" s="419"/>
      <c r="K196" s="419"/>
      <c r="L196" s="419"/>
      <c r="M196" s="419"/>
      <c r="N196" s="420"/>
    </row>
    <row r="197" spans="1:14" ht="15.75">
      <c r="A197" s="421" t="s">
        <v>175</v>
      </c>
      <c r="B197" s="422" t="s">
        <v>224</v>
      </c>
      <c r="C197" s="423"/>
      <c r="D197" s="423"/>
      <c r="E197" s="423"/>
      <c r="F197" s="423"/>
      <c r="G197" s="423"/>
      <c r="H197" s="423"/>
      <c r="I197" s="423"/>
      <c r="J197" s="423"/>
      <c r="K197" s="423"/>
      <c r="L197" s="423"/>
      <c r="M197" s="423"/>
      <c r="N197" s="424"/>
    </row>
    <row r="198" spans="1:14" ht="15.75">
      <c r="A198" s="433" t="s">
        <v>79</v>
      </c>
      <c r="B198" s="434"/>
      <c r="C198" s="434"/>
      <c r="D198" s="434"/>
      <c r="E198" s="434"/>
      <c r="F198" s="435"/>
      <c r="G198" s="427" t="s">
        <v>269</v>
      </c>
      <c r="H198" s="428"/>
      <c r="I198" s="429"/>
      <c r="J198" s="430" t="s">
        <v>9</v>
      </c>
      <c r="K198" s="431"/>
      <c r="L198" s="431"/>
      <c r="M198" s="431"/>
      <c r="N198" s="432"/>
    </row>
    <row r="199" spans="1:14" ht="15.75">
      <c r="A199" s="433" t="s">
        <v>80</v>
      </c>
      <c r="B199" s="434"/>
      <c r="C199" s="434"/>
      <c r="D199" s="434"/>
      <c r="E199" s="434"/>
      <c r="F199" s="435"/>
      <c r="G199" s="436"/>
      <c r="H199" s="437"/>
      <c r="I199" s="438"/>
      <c r="J199" s="439" t="s">
        <v>11</v>
      </c>
      <c r="K199" s="440" t="s">
        <v>12</v>
      </c>
      <c r="L199" s="440"/>
      <c r="M199" s="440"/>
      <c r="N199" s="441" t="s">
        <v>13</v>
      </c>
    </row>
    <row r="200" spans="1:14" ht="15.75" customHeight="1">
      <c r="A200" s="442" t="s">
        <v>92</v>
      </c>
      <c r="B200" s="443"/>
      <c r="C200" s="443"/>
      <c r="D200" s="443"/>
      <c r="E200" s="443"/>
      <c r="F200" s="444"/>
      <c r="G200" s="436"/>
      <c r="H200" s="437"/>
      <c r="I200" s="438"/>
      <c r="J200" s="607">
        <v>102</v>
      </c>
      <c r="K200" s="701" t="s">
        <v>179</v>
      </c>
      <c r="L200" s="701"/>
      <c r="M200" s="701"/>
      <c r="N200" s="631">
        <v>1500000</v>
      </c>
    </row>
    <row r="201" spans="1:14" ht="15.75">
      <c r="A201" s="442" t="s">
        <v>93</v>
      </c>
      <c r="B201" s="443"/>
      <c r="C201" s="443"/>
      <c r="D201" s="443"/>
      <c r="E201" s="443"/>
      <c r="F201" s="444"/>
      <c r="G201" s="436"/>
      <c r="H201" s="437"/>
      <c r="I201" s="438"/>
      <c r="J201" s="632"/>
      <c r="K201" s="701"/>
      <c r="L201" s="701"/>
      <c r="M201" s="701"/>
      <c r="N201" s="633"/>
    </row>
    <row r="202" spans="1:14" ht="15.75">
      <c r="A202" s="433" t="s">
        <v>83</v>
      </c>
      <c r="B202" s="434"/>
      <c r="C202" s="434"/>
      <c r="D202" s="434"/>
      <c r="E202" s="434"/>
      <c r="F202" s="435"/>
      <c r="G202" s="436"/>
      <c r="H202" s="437"/>
      <c r="I202" s="438"/>
      <c r="J202" s="445"/>
      <c r="K202" s="701"/>
      <c r="L202" s="701"/>
      <c r="M202" s="701"/>
      <c r="N202" s="631"/>
    </row>
    <row r="203" spans="1:14" ht="15.75">
      <c r="A203" s="433" t="s">
        <v>84</v>
      </c>
      <c r="B203" s="434"/>
      <c r="C203" s="434"/>
      <c r="D203" s="434"/>
      <c r="E203" s="434"/>
      <c r="F203" s="435"/>
      <c r="G203" s="436"/>
      <c r="H203" s="437"/>
      <c r="I203" s="438"/>
      <c r="J203" s="445"/>
      <c r="K203" s="701"/>
      <c r="L203" s="701"/>
      <c r="M203" s="701"/>
      <c r="N203" s="633"/>
    </row>
    <row r="204" spans="1:14" ht="16.5" thickBot="1">
      <c r="A204" s="528" t="s">
        <v>169</v>
      </c>
      <c r="B204" s="529"/>
      <c r="C204" s="529"/>
      <c r="D204" s="529"/>
      <c r="E204" s="529"/>
      <c r="F204" s="530"/>
      <c r="G204" s="436"/>
      <c r="H204" s="437"/>
      <c r="I204" s="438"/>
      <c r="J204" s="637"/>
      <c r="K204" s="683"/>
      <c r="L204" s="683"/>
      <c r="M204" s="683"/>
      <c r="N204" s="533"/>
    </row>
    <row r="205" spans="1:14" ht="48.75" customHeight="1">
      <c r="A205" s="460" t="s">
        <v>17</v>
      </c>
      <c r="B205" s="461" t="s">
        <v>85</v>
      </c>
      <c r="C205" s="462" t="s">
        <v>19</v>
      </c>
      <c r="D205" s="462" t="s">
        <v>20</v>
      </c>
      <c r="E205" s="686" t="s">
        <v>61</v>
      </c>
      <c r="F205" s="462" t="s">
        <v>22</v>
      </c>
      <c r="G205" s="462"/>
      <c r="H205" s="462"/>
      <c r="I205" s="462"/>
      <c r="J205" s="462" t="s">
        <v>23</v>
      </c>
      <c r="K205" s="462"/>
      <c r="L205" s="464" t="s">
        <v>24</v>
      </c>
      <c r="M205" s="464"/>
      <c r="N205" s="465"/>
    </row>
    <row r="206" spans="1:14">
      <c r="A206" s="467"/>
      <c r="B206" s="468"/>
      <c r="C206" s="468"/>
      <c r="D206" s="468"/>
      <c r="E206" s="646"/>
      <c r="F206" s="468"/>
      <c r="G206" s="468"/>
      <c r="H206" s="468"/>
      <c r="I206" s="468"/>
      <c r="J206" s="468"/>
      <c r="K206" s="468"/>
      <c r="L206" s="468" t="s">
        <v>25</v>
      </c>
      <c r="M206" s="468" t="s">
        <v>26</v>
      </c>
      <c r="N206" s="470" t="s">
        <v>27</v>
      </c>
    </row>
    <row r="207" spans="1:14" ht="15.75">
      <c r="A207" s="467"/>
      <c r="B207" s="468"/>
      <c r="C207" s="468"/>
      <c r="D207" s="468"/>
      <c r="E207" s="646"/>
      <c r="F207" s="506" t="s">
        <v>28</v>
      </c>
      <c r="G207" s="506" t="s">
        <v>29</v>
      </c>
      <c r="H207" s="506" t="s">
        <v>30</v>
      </c>
      <c r="I207" s="647" t="s">
        <v>31</v>
      </c>
      <c r="J207" s="506" t="s">
        <v>32</v>
      </c>
      <c r="K207" s="479" t="s">
        <v>33</v>
      </c>
      <c r="L207" s="468"/>
      <c r="M207" s="468"/>
      <c r="N207" s="470"/>
    </row>
    <row r="208" spans="1:14" ht="26.25" customHeight="1">
      <c r="A208" s="702" t="s">
        <v>111</v>
      </c>
      <c r="B208" s="479" t="s">
        <v>34</v>
      </c>
      <c r="C208" s="607" t="s">
        <v>164</v>
      </c>
      <c r="D208" s="703">
        <v>1</v>
      </c>
      <c r="E208" s="688">
        <v>1500000</v>
      </c>
      <c r="F208" s="688">
        <f>+E208</f>
        <v>1500000</v>
      </c>
      <c r="G208" s="609"/>
      <c r="H208" s="609"/>
      <c r="I208" s="609"/>
      <c r="J208" s="650">
        <v>44927</v>
      </c>
      <c r="K208" s="486">
        <v>45290</v>
      </c>
      <c r="L208" s="545">
        <f>+D209/D208</f>
        <v>1</v>
      </c>
      <c r="M208" s="545">
        <f>+E209/E208</f>
        <v>1</v>
      </c>
      <c r="N208" s="742">
        <f>+L208*L208/M208</f>
        <v>1</v>
      </c>
    </row>
    <row r="209" spans="1:14" ht="26.25" customHeight="1">
      <c r="A209" s="702"/>
      <c r="B209" s="479" t="s">
        <v>35</v>
      </c>
      <c r="C209" s="607"/>
      <c r="D209" s="604">
        <v>1</v>
      </c>
      <c r="E209" s="688">
        <f>+N200</f>
        <v>1500000</v>
      </c>
      <c r="F209" s="688">
        <f>+E209</f>
        <v>1500000</v>
      </c>
      <c r="G209" s="609"/>
      <c r="H209" s="609"/>
      <c r="I209" s="609"/>
      <c r="J209" s="650">
        <v>44927</v>
      </c>
      <c r="K209" s="486">
        <v>45290</v>
      </c>
      <c r="L209" s="549"/>
      <c r="M209" s="549"/>
      <c r="N209" s="743"/>
    </row>
    <row r="210" spans="1:14" ht="15.75">
      <c r="A210" s="467" t="s">
        <v>87</v>
      </c>
      <c r="B210" s="479" t="s">
        <v>34</v>
      </c>
      <c r="C210" s="468"/>
      <c r="D210" s="490">
        <v>0</v>
      </c>
      <c r="E210" s="493">
        <v>1500000</v>
      </c>
      <c r="F210" s="690">
        <f>+E210</f>
        <v>1500000</v>
      </c>
      <c r="G210" s="609"/>
      <c r="H210" s="609"/>
      <c r="I210" s="609"/>
      <c r="J210" s="650">
        <v>44927</v>
      </c>
      <c r="K210" s="486">
        <v>45290</v>
      </c>
      <c r="L210" s="545"/>
      <c r="M210" s="545"/>
      <c r="N210" s="546"/>
    </row>
    <row r="211" spans="1:14" ht="15.75">
      <c r="A211" s="467"/>
      <c r="B211" s="479" t="s">
        <v>35</v>
      </c>
      <c r="C211" s="468"/>
      <c r="D211" s="490">
        <f>+D209</f>
        <v>1</v>
      </c>
      <c r="E211" s="493">
        <f>+E209</f>
        <v>1500000</v>
      </c>
      <c r="F211" s="690">
        <f>+E211</f>
        <v>1500000</v>
      </c>
      <c r="G211" s="609"/>
      <c r="H211" s="609"/>
      <c r="I211" s="609"/>
      <c r="J211" s="650">
        <v>44927</v>
      </c>
      <c r="K211" s="486">
        <v>45290</v>
      </c>
      <c r="L211" s="549"/>
      <c r="M211" s="549"/>
      <c r="N211" s="550"/>
    </row>
    <row r="212" spans="1:14" ht="15.75">
      <c r="A212" s="497" t="s">
        <v>37</v>
      </c>
      <c r="B212" s="498" t="s">
        <v>38</v>
      </c>
      <c r="C212" s="498"/>
      <c r="D212" s="498"/>
      <c r="E212" s="499" t="s">
        <v>39</v>
      </c>
      <c r="F212" s="499"/>
      <c r="G212" s="499"/>
      <c r="H212" s="499"/>
      <c r="I212" s="716"/>
      <c r="J212" s="501" t="s">
        <v>40</v>
      </c>
      <c r="K212" s="501"/>
      <c r="L212" s="501"/>
      <c r="M212" s="501"/>
      <c r="N212" s="502"/>
    </row>
    <row r="213" spans="1:14" ht="29.25" customHeight="1">
      <c r="A213" s="692" t="s">
        <v>272</v>
      </c>
      <c r="B213" s="654" t="s">
        <v>112</v>
      </c>
      <c r="C213" s="654"/>
      <c r="D213" s="654"/>
      <c r="E213" s="654" t="s">
        <v>113</v>
      </c>
      <c r="F213" s="654"/>
      <c r="G213" s="654"/>
      <c r="H213" s="542" t="s">
        <v>34</v>
      </c>
      <c r="I213" s="402">
        <f>+D210</f>
        <v>0</v>
      </c>
      <c r="J213" s="662" t="s">
        <v>176</v>
      </c>
      <c r="K213" s="663"/>
      <c r="L213" s="663"/>
      <c r="M213" s="663"/>
      <c r="N213" s="664"/>
    </row>
    <row r="214" spans="1:14" ht="29.25" customHeight="1">
      <c r="A214" s="694"/>
      <c r="B214" s="654"/>
      <c r="C214" s="654"/>
      <c r="D214" s="654"/>
      <c r="E214" s="654"/>
      <c r="F214" s="654"/>
      <c r="G214" s="654"/>
      <c r="H214" s="542" t="s">
        <v>35</v>
      </c>
      <c r="I214" s="402">
        <f>+D211</f>
        <v>1</v>
      </c>
      <c r="J214" s="669" t="s">
        <v>99</v>
      </c>
      <c r="K214" s="670"/>
      <c r="L214" s="670"/>
      <c r="M214" s="670"/>
      <c r="N214" s="671"/>
    </row>
    <row r="215" spans="1:14" ht="52.5" customHeight="1">
      <c r="A215" s="717" t="s">
        <v>274</v>
      </c>
      <c r="B215" s="718"/>
      <c r="C215" s="718"/>
      <c r="D215" s="718"/>
      <c r="E215" s="718"/>
      <c r="F215" s="718"/>
      <c r="G215" s="718"/>
      <c r="H215" s="718"/>
      <c r="I215" s="718"/>
      <c r="J215" s="674"/>
      <c r="K215" s="670"/>
      <c r="L215" s="670"/>
      <c r="M215" s="670"/>
      <c r="N215" s="671"/>
    </row>
    <row r="216" spans="1:14" ht="52.5" customHeight="1" thickBot="1">
      <c r="A216" s="719"/>
      <c r="B216" s="720"/>
      <c r="C216" s="720"/>
      <c r="D216" s="720"/>
      <c r="E216" s="720"/>
      <c r="F216" s="720"/>
      <c r="G216" s="720"/>
      <c r="H216" s="720"/>
      <c r="I216" s="720"/>
      <c r="J216" s="677"/>
      <c r="K216" s="678"/>
      <c r="L216" s="678"/>
      <c r="M216" s="678"/>
      <c r="N216" s="679"/>
    </row>
    <row r="217" spans="1:14" ht="19.5" customHeight="1">
      <c r="A217" s="715"/>
      <c r="B217" s="715"/>
      <c r="C217" s="715"/>
      <c r="D217" s="715"/>
      <c r="E217" s="715"/>
      <c r="F217" s="715"/>
      <c r="G217" s="715"/>
      <c r="H217" s="715"/>
      <c r="I217" s="715"/>
      <c r="J217" s="700"/>
      <c r="K217" s="700"/>
      <c r="L217" s="700"/>
      <c r="M217" s="700"/>
      <c r="N217" s="700"/>
    </row>
    <row r="218" spans="1:14" ht="19.5" customHeight="1">
      <c r="A218" s="715"/>
      <c r="B218" s="715"/>
      <c r="C218" s="715"/>
      <c r="D218" s="715"/>
      <c r="E218" s="715"/>
      <c r="F218" s="715"/>
      <c r="G218" s="715"/>
      <c r="H218" s="715"/>
      <c r="I218" s="715"/>
      <c r="J218" s="700"/>
      <c r="K218" s="700"/>
      <c r="L218" s="700"/>
      <c r="M218" s="700"/>
      <c r="N218" s="700"/>
    </row>
    <row r="219" spans="1:14" ht="19.5" customHeight="1" thickBot="1">
      <c r="A219" s="715"/>
      <c r="B219" s="715"/>
      <c r="C219" s="715"/>
      <c r="D219" s="715"/>
      <c r="E219" s="715"/>
      <c r="F219" s="715"/>
      <c r="G219" s="715"/>
      <c r="H219" s="715"/>
      <c r="I219" s="715"/>
      <c r="J219" s="700"/>
      <c r="K219" s="700"/>
      <c r="L219" s="700"/>
      <c r="M219" s="700"/>
      <c r="N219" s="700"/>
    </row>
    <row r="220" spans="1:14" ht="15.75">
      <c r="A220" s="404"/>
      <c r="B220" s="405" t="s">
        <v>252</v>
      </c>
      <c r="C220" s="405"/>
      <c r="D220" s="405"/>
      <c r="E220" s="405"/>
      <c r="F220" s="405"/>
      <c r="G220" s="405"/>
      <c r="H220" s="405"/>
      <c r="I220" s="406" t="s">
        <v>253</v>
      </c>
      <c r="J220" s="406"/>
      <c r="K220" s="406"/>
      <c r="L220" s="406"/>
      <c r="M220" s="407"/>
      <c r="N220" s="408"/>
    </row>
    <row r="221" spans="1:14" ht="15.75">
      <c r="A221" s="410"/>
      <c r="B221" s="411"/>
      <c r="C221" s="411"/>
      <c r="D221" s="411"/>
      <c r="E221" s="411"/>
      <c r="F221" s="411"/>
      <c r="G221" s="411"/>
      <c r="H221" s="411"/>
      <c r="I221" s="412" t="s">
        <v>254</v>
      </c>
      <c r="J221" s="412"/>
      <c r="K221" s="412"/>
      <c r="L221" s="412"/>
      <c r="M221" s="413"/>
      <c r="N221" s="414"/>
    </row>
    <row r="222" spans="1:14" ht="15.75">
      <c r="A222" s="410"/>
      <c r="B222" s="411" t="s">
        <v>255</v>
      </c>
      <c r="C222" s="411"/>
      <c r="D222" s="411"/>
      <c r="E222" s="411"/>
      <c r="F222" s="411"/>
      <c r="G222" s="411"/>
      <c r="H222" s="411"/>
      <c r="I222" s="412" t="s">
        <v>265</v>
      </c>
      <c r="J222" s="412"/>
      <c r="K222" s="412"/>
      <c r="L222" s="412"/>
      <c r="M222" s="413"/>
      <c r="N222" s="414"/>
    </row>
    <row r="223" spans="1:14" ht="15.75">
      <c r="A223" s="410"/>
      <c r="B223" s="411"/>
      <c r="C223" s="411"/>
      <c r="D223" s="411"/>
      <c r="E223" s="411"/>
      <c r="F223" s="411"/>
      <c r="G223" s="411"/>
      <c r="H223" s="411"/>
      <c r="I223" s="412" t="s">
        <v>256</v>
      </c>
      <c r="J223" s="412"/>
      <c r="K223" s="412"/>
      <c r="L223" s="412"/>
      <c r="M223" s="413"/>
      <c r="N223" s="414"/>
    </row>
    <row r="224" spans="1:14">
      <c r="A224" s="415"/>
      <c r="B224" s="416"/>
      <c r="C224" s="416"/>
      <c r="D224" s="416"/>
      <c r="E224" s="416"/>
      <c r="F224" s="416"/>
      <c r="G224" s="416"/>
      <c r="H224" s="416"/>
      <c r="I224" s="416"/>
      <c r="J224" s="416"/>
      <c r="K224" s="416"/>
      <c r="L224" s="416"/>
      <c r="M224" s="416"/>
      <c r="N224" s="417"/>
    </row>
    <row r="225" spans="1:14" ht="15.75">
      <c r="A225" s="418" t="s">
        <v>78</v>
      </c>
      <c r="B225" s="419"/>
      <c r="C225" s="419"/>
      <c r="D225" s="419"/>
      <c r="E225" s="419"/>
      <c r="F225" s="419"/>
      <c r="G225" s="419"/>
      <c r="H225" s="419"/>
      <c r="I225" s="419"/>
      <c r="J225" s="419"/>
      <c r="K225" s="419"/>
      <c r="L225" s="419"/>
      <c r="M225" s="419"/>
      <c r="N225" s="420"/>
    </row>
    <row r="226" spans="1:14" ht="15.75">
      <c r="A226" s="421" t="s">
        <v>177</v>
      </c>
      <c r="B226" s="422" t="s">
        <v>224</v>
      </c>
      <c r="C226" s="423"/>
      <c r="D226" s="423"/>
      <c r="E226" s="423"/>
      <c r="F226" s="423"/>
      <c r="G226" s="423"/>
      <c r="H226" s="423"/>
      <c r="I226" s="423"/>
      <c r="J226" s="423"/>
      <c r="K226" s="423"/>
      <c r="L226" s="423"/>
      <c r="M226" s="423"/>
      <c r="N226" s="424"/>
    </row>
    <row r="227" spans="1:14" ht="15.75">
      <c r="A227" s="433" t="s">
        <v>79</v>
      </c>
      <c r="B227" s="434"/>
      <c r="C227" s="434"/>
      <c r="D227" s="434"/>
      <c r="E227" s="434"/>
      <c r="F227" s="435"/>
      <c r="G227" s="427" t="s">
        <v>266</v>
      </c>
      <c r="H227" s="428"/>
      <c r="I227" s="429"/>
      <c r="J227" s="430" t="s">
        <v>9</v>
      </c>
      <c r="K227" s="431"/>
      <c r="L227" s="431"/>
      <c r="M227" s="431"/>
      <c r="N227" s="432"/>
    </row>
    <row r="228" spans="1:14" ht="15.75">
      <c r="A228" s="433" t="s">
        <v>80</v>
      </c>
      <c r="B228" s="434"/>
      <c r="C228" s="434"/>
      <c r="D228" s="434"/>
      <c r="E228" s="434"/>
      <c r="F228" s="435"/>
      <c r="G228" s="436"/>
      <c r="H228" s="437"/>
      <c r="I228" s="438"/>
      <c r="J228" s="439" t="s">
        <v>11</v>
      </c>
      <c r="K228" s="440" t="s">
        <v>12</v>
      </c>
      <c r="L228" s="440"/>
      <c r="M228" s="440"/>
      <c r="N228" s="441" t="s">
        <v>13</v>
      </c>
    </row>
    <row r="229" spans="1:14" ht="15.75">
      <c r="A229" s="442" t="s">
        <v>92</v>
      </c>
      <c r="B229" s="443"/>
      <c r="C229" s="443"/>
      <c r="D229" s="443"/>
      <c r="E229" s="443"/>
      <c r="F229" s="444"/>
      <c r="G229" s="436"/>
      <c r="H229" s="437"/>
      <c r="I229" s="438"/>
      <c r="J229" s="607">
        <v>103</v>
      </c>
      <c r="K229" s="445" t="s">
        <v>179</v>
      </c>
      <c r="L229" s="445"/>
      <c r="M229" s="445"/>
      <c r="N229" s="631">
        <v>1500000</v>
      </c>
    </row>
    <row r="230" spans="1:14" ht="15.75">
      <c r="A230" s="442" t="s">
        <v>93</v>
      </c>
      <c r="B230" s="443"/>
      <c r="C230" s="443"/>
      <c r="D230" s="443"/>
      <c r="E230" s="443"/>
      <c r="F230" s="444"/>
      <c r="G230" s="436"/>
      <c r="H230" s="437"/>
      <c r="I230" s="438"/>
      <c r="J230" s="632"/>
      <c r="K230" s="445"/>
      <c r="L230" s="445"/>
      <c r="M230" s="445"/>
      <c r="N230" s="633"/>
    </row>
    <row r="231" spans="1:14" ht="15.75">
      <c r="A231" s="433" t="s">
        <v>83</v>
      </c>
      <c r="B231" s="434"/>
      <c r="C231" s="434"/>
      <c r="D231" s="434"/>
      <c r="E231" s="434"/>
      <c r="F231" s="435"/>
      <c r="G231" s="436"/>
      <c r="H231" s="437"/>
      <c r="I231" s="438"/>
      <c r="J231" s="445"/>
      <c r="K231" s="701"/>
      <c r="L231" s="701"/>
      <c r="M231" s="701"/>
      <c r="N231" s="631"/>
    </row>
    <row r="232" spans="1:14" ht="15.75">
      <c r="A232" s="433" t="s">
        <v>84</v>
      </c>
      <c r="B232" s="434"/>
      <c r="C232" s="434"/>
      <c r="D232" s="434"/>
      <c r="E232" s="434"/>
      <c r="F232" s="435"/>
      <c r="G232" s="436"/>
      <c r="H232" s="437"/>
      <c r="I232" s="438"/>
      <c r="J232" s="445"/>
      <c r="K232" s="701"/>
      <c r="L232" s="701"/>
      <c r="M232" s="701"/>
      <c r="N232" s="633"/>
    </row>
    <row r="233" spans="1:14">
      <c r="A233" s="528" t="s">
        <v>169</v>
      </c>
      <c r="B233" s="529"/>
      <c r="C233" s="529"/>
      <c r="D233" s="529"/>
      <c r="E233" s="529"/>
      <c r="F233" s="530"/>
      <c r="G233" s="436"/>
      <c r="H233" s="437"/>
      <c r="I233" s="438"/>
      <c r="J233" s="637"/>
      <c r="K233" s="683"/>
      <c r="L233" s="683"/>
      <c r="M233" s="683"/>
      <c r="N233" s="533"/>
    </row>
    <row r="234" spans="1:14" ht="23.25" customHeight="1" thickBot="1">
      <c r="A234" s="601"/>
      <c r="B234" s="602"/>
      <c r="C234" s="602"/>
      <c r="D234" s="602"/>
      <c r="E234" s="602"/>
      <c r="F234" s="603"/>
      <c r="G234" s="436"/>
      <c r="H234" s="437"/>
      <c r="I234" s="438"/>
      <c r="J234" s="637"/>
      <c r="K234" s="683"/>
      <c r="L234" s="683"/>
      <c r="M234" s="683"/>
      <c r="N234" s="533"/>
    </row>
    <row r="235" spans="1:14" ht="15.75">
      <c r="A235" s="460" t="s">
        <v>17</v>
      </c>
      <c r="B235" s="461" t="s">
        <v>85</v>
      </c>
      <c r="C235" s="462" t="s">
        <v>19</v>
      </c>
      <c r="D235" s="462" t="s">
        <v>20</v>
      </c>
      <c r="E235" s="686" t="s">
        <v>61</v>
      </c>
      <c r="F235" s="462" t="s">
        <v>22</v>
      </c>
      <c r="G235" s="462"/>
      <c r="H235" s="462"/>
      <c r="I235" s="462"/>
      <c r="J235" s="462" t="s">
        <v>23</v>
      </c>
      <c r="K235" s="462"/>
      <c r="L235" s="464" t="s">
        <v>24</v>
      </c>
      <c r="M235" s="464"/>
      <c r="N235" s="465"/>
    </row>
    <row r="236" spans="1:14">
      <c r="A236" s="467"/>
      <c r="B236" s="468"/>
      <c r="C236" s="468"/>
      <c r="D236" s="468"/>
      <c r="E236" s="646"/>
      <c r="F236" s="468"/>
      <c r="G236" s="468"/>
      <c r="H236" s="468"/>
      <c r="I236" s="468"/>
      <c r="J236" s="468"/>
      <c r="K236" s="468"/>
      <c r="L236" s="468" t="s">
        <v>25</v>
      </c>
      <c r="M236" s="468" t="s">
        <v>26</v>
      </c>
      <c r="N236" s="470" t="s">
        <v>27</v>
      </c>
    </row>
    <row r="237" spans="1:14" ht="15.75">
      <c r="A237" s="467"/>
      <c r="B237" s="468"/>
      <c r="C237" s="468"/>
      <c r="D237" s="468"/>
      <c r="E237" s="646"/>
      <c r="F237" s="506" t="s">
        <v>28</v>
      </c>
      <c r="G237" s="506" t="s">
        <v>29</v>
      </c>
      <c r="H237" s="506" t="s">
        <v>30</v>
      </c>
      <c r="I237" s="647" t="s">
        <v>31</v>
      </c>
      <c r="J237" s="506" t="s">
        <v>32</v>
      </c>
      <c r="K237" s="479" t="s">
        <v>33</v>
      </c>
      <c r="L237" s="468"/>
      <c r="M237" s="468"/>
      <c r="N237" s="470"/>
    </row>
    <row r="238" spans="1:14" ht="33" customHeight="1">
      <c r="A238" s="702" t="s">
        <v>124</v>
      </c>
      <c r="B238" s="479" t="s">
        <v>34</v>
      </c>
      <c r="C238" s="607" t="s">
        <v>275</v>
      </c>
      <c r="D238" s="703">
        <v>1</v>
      </c>
      <c r="E238" s="648">
        <v>1500000</v>
      </c>
      <c r="F238" s="688">
        <f>+E238</f>
        <v>1500000</v>
      </c>
      <c r="G238" s="609"/>
      <c r="H238" s="609"/>
      <c r="I238" s="609"/>
      <c r="J238" s="650">
        <v>44927</v>
      </c>
      <c r="K238" s="486">
        <v>45290</v>
      </c>
      <c r="L238" s="545">
        <f>+D239/D238</f>
        <v>1</v>
      </c>
      <c r="M238" s="545">
        <f>+E239/E238</f>
        <v>1</v>
      </c>
      <c r="N238" s="740">
        <f>+L238*L238/M238</f>
        <v>1</v>
      </c>
    </row>
    <row r="239" spans="1:14" ht="33" customHeight="1">
      <c r="A239" s="702"/>
      <c r="B239" s="479" t="s">
        <v>35</v>
      </c>
      <c r="C239" s="607"/>
      <c r="D239" s="703">
        <v>1</v>
      </c>
      <c r="E239" s="648">
        <f>+N229</f>
        <v>1500000</v>
      </c>
      <c r="F239" s="688">
        <f>+E239</f>
        <v>1500000</v>
      </c>
      <c r="G239" s="609"/>
      <c r="H239" s="609"/>
      <c r="I239" s="609"/>
      <c r="J239" s="650">
        <v>44927</v>
      </c>
      <c r="K239" s="486">
        <v>45290</v>
      </c>
      <c r="L239" s="549"/>
      <c r="M239" s="549"/>
      <c r="N239" s="741"/>
    </row>
    <row r="240" spans="1:14" ht="15.75">
      <c r="A240" s="467" t="s">
        <v>87</v>
      </c>
      <c r="B240" s="479" t="s">
        <v>34</v>
      </c>
      <c r="C240" s="468"/>
      <c r="D240" s="492">
        <v>0.85</v>
      </c>
      <c r="E240" s="493">
        <v>1500000</v>
      </c>
      <c r="F240" s="690">
        <f>+E240</f>
        <v>1500000</v>
      </c>
      <c r="G240" s="609"/>
      <c r="H240" s="609"/>
      <c r="I240" s="609"/>
      <c r="J240" s="650">
        <v>44927</v>
      </c>
      <c r="K240" s="486">
        <v>45290</v>
      </c>
      <c r="L240" s="545"/>
      <c r="M240" s="545"/>
      <c r="N240" s="546"/>
    </row>
    <row r="241" spans="1:14" ht="15.75">
      <c r="A241" s="467"/>
      <c r="B241" s="479" t="s">
        <v>35</v>
      </c>
      <c r="C241" s="468"/>
      <c r="D241" s="492">
        <f>+D240</f>
        <v>0.85</v>
      </c>
      <c r="E241" s="493">
        <f>+E239</f>
        <v>1500000</v>
      </c>
      <c r="F241" s="690">
        <f>+E241</f>
        <v>1500000</v>
      </c>
      <c r="G241" s="609"/>
      <c r="H241" s="609"/>
      <c r="I241" s="609"/>
      <c r="J241" s="650">
        <v>44927</v>
      </c>
      <c r="K241" s="486">
        <v>45290</v>
      </c>
      <c r="L241" s="549"/>
      <c r="M241" s="549"/>
      <c r="N241" s="550"/>
    </row>
    <row r="242" spans="1:14" ht="15.75">
      <c r="A242" s="497" t="s">
        <v>37</v>
      </c>
      <c r="B242" s="498" t="s">
        <v>38</v>
      </c>
      <c r="C242" s="498"/>
      <c r="D242" s="498"/>
      <c r="E242" s="499" t="s">
        <v>39</v>
      </c>
      <c r="F242" s="499"/>
      <c r="G242" s="499"/>
      <c r="H242" s="499"/>
      <c r="I242" s="500"/>
      <c r="J242" s="501" t="s">
        <v>40</v>
      </c>
      <c r="K242" s="501"/>
      <c r="L242" s="501"/>
      <c r="M242" s="501"/>
      <c r="N242" s="502"/>
    </row>
    <row r="243" spans="1:14" ht="25.5" customHeight="1">
      <c r="A243" s="478" t="s">
        <v>276</v>
      </c>
      <c r="B243" s="659" t="s">
        <v>114</v>
      </c>
      <c r="C243" s="660"/>
      <c r="D243" s="661"/>
      <c r="E243" s="427" t="s">
        <v>153</v>
      </c>
      <c r="F243" s="428"/>
      <c r="G243" s="429"/>
      <c r="H243" s="542" t="s">
        <v>34</v>
      </c>
      <c r="I243" s="693">
        <f>+D240</f>
        <v>0.85</v>
      </c>
      <c r="J243" s="662" t="s">
        <v>176</v>
      </c>
      <c r="K243" s="663"/>
      <c r="L243" s="663"/>
      <c r="M243" s="663"/>
      <c r="N243" s="664"/>
    </row>
    <row r="244" spans="1:14" ht="25.5" customHeight="1">
      <c r="A244" s="547"/>
      <c r="B244" s="665"/>
      <c r="C244" s="666"/>
      <c r="D244" s="667"/>
      <c r="E244" s="509"/>
      <c r="F244" s="510"/>
      <c r="G244" s="511"/>
      <c r="H244" s="542" t="s">
        <v>35</v>
      </c>
      <c r="I244" s="693">
        <f>+D241</f>
        <v>0.85</v>
      </c>
      <c r="J244" s="669" t="s">
        <v>99</v>
      </c>
      <c r="K244" s="670"/>
      <c r="L244" s="670"/>
      <c r="M244" s="670"/>
      <c r="N244" s="671"/>
    </row>
    <row r="245" spans="1:14" ht="147.75" customHeight="1">
      <c r="A245" s="707" t="s">
        <v>277</v>
      </c>
      <c r="B245" s="708"/>
      <c r="C245" s="708"/>
      <c r="D245" s="708"/>
      <c r="E245" s="708"/>
      <c r="F245" s="708"/>
      <c r="G245" s="708"/>
      <c r="H245" s="708"/>
      <c r="I245" s="708"/>
      <c r="J245" s="674"/>
      <c r="K245" s="670"/>
      <c r="L245" s="670"/>
      <c r="M245" s="670"/>
      <c r="N245" s="671"/>
    </row>
    <row r="246" spans="1:14" ht="4.5" customHeight="1" thickBot="1">
      <c r="A246" s="710"/>
      <c r="B246" s="711"/>
      <c r="C246" s="711"/>
      <c r="D246" s="711"/>
      <c r="E246" s="711"/>
      <c r="F246" s="711"/>
      <c r="G246" s="711"/>
      <c r="H246" s="711"/>
      <c r="I246" s="711"/>
      <c r="J246" s="677"/>
      <c r="K246" s="678"/>
      <c r="L246" s="678"/>
      <c r="M246" s="678"/>
      <c r="N246" s="679"/>
    </row>
    <row r="247" spans="1:14" ht="21" customHeight="1">
      <c r="A247" s="715"/>
      <c r="B247" s="715"/>
      <c r="C247" s="715"/>
      <c r="D247" s="715"/>
      <c r="E247" s="715"/>
      <c r="F247" s="715"/>
      <c r="G247" s="715"/>
      <c r="H247" s="715"/>
      <c r="I247" s="715"/>
      <c r="J247" s="700"/>
      <c r="K247" s="700"/>
      <c r="L247" s="700"/>
      <c r="M247" s="700"/>
      <c r="N247" s="700"/>
    </row>
    <row r="248" spans="1:14" ht="21" customHeight="1">
      <c r="A248" s="715"/>
      <c r="B248" s="715"/>
      <c r="C248" s="715"/>
      <c r="D248" s="715"/>
      <c r="E248" s="715"/>
      <c r="F248" s="715"/>
      <c r="G248" s="715"/>
      <c r="H248" s="715"/>
      <c r="I248" s="715"/>
      <c r="J248" s="700"/>
      <c r="K248" s="700"/>
      <c r="L248" s="700"/>
      <c r="M248" s="700"/>
      <c r="N248" s="700"/>
    </row>
    <row r="249" spans="1:14" ht="21" customHeight="1">
      <c r="A249" s="715"/>
      <c r="B249" s="715"/>
      <c r="C249" s="715"/>
      <c r="D249" s="715"/>
      <c r="E249" s="715"/>
      <c r="F249" s="715"/>
      <c r="G249" s="715"/>
      <c r="H249" s="715"/>
      <c r="I249" s="715"/>
      <c r="J249" s="700"/>
      <c r="K249" s="700"/>
      <c r="L249" s="700"/>
      <c r="M249" s="700"/>
      <c r="N249" s="700"/>
    </row>
    <row r="250" spans="1:14" ht="21" customHeight="1" thickBot="1">
      <c r="A250" s="715"/>
      <c r="B250" s="715"/>
      <c r="C250" s="715"/>
      <c r="D250" s="715"/>
      <c r="E250" s="715"/>
      <c r="F250" s="715"/>
      <c r="G250" s="715"/>
      <c r="H250" s="715"/>
      <c r="I250" s="715"/>
      <c r="J250" s="700"/>
      <c r="K250" s="700"/>
      <c r="L250" s="700"/>
      <c r="M250" s="700"/>
      <c r="N250" s="700"/>
    </row>
    <row r="251" spans="1:14" ht="15.75">
      <c r="A251" s="404"/>
      <c r="B251" s="405" t="s">
        <v>252</v>
      </c>
      <c r="C251" s="405"/>
      <c r="D251" s="405"/>
      <c r="E251" s="405"/>
      <c r="F251" s="405"/>
      <c r="G251" s="405"/>
      <c r="H251" s="405"/>
      <c r="I251" s="406" t="s">
        <v>253</v>
      </c>
      <c r="J251" s="406"/>
      <c r="K251" s="406"/>
      <c r="L251" s="406"/>
      <c r="M251" s="407"/>
      <c r="N251" s="408"/>
    </row>
    <row r="252" spans="1:14" ht="15.75">
      <c r="A252" s="410"/>
      <c r="B252" s="411"/>
      <c r="C252" s="411"/>
      <c r="D252" s="411"/>
      <c r="E252" s="411"/>
      <c r="F252" s="411"/>
      <c r="G252" s="411"/>
      <c r="H252" s="411"/>
      <c r="I252" s="412" t="s">
        <v>254</v>
      </c>
      <c r="J252" s="412"/>
      <c r="K252" s="412"/>
      <c r="L252" s="412"/>
      <c r="M252" s="413"/>
      <c r="N252" s="414"/>
    </row>
    <row r="253" spans="1:14" ht="15.75">
      <c r="A253" s="410"/>
      <c r="B253" s="411" t="s">
        <v>255</v>
      </c>
      <c r="C253" s="411"/>
      <c r="D253" s="411"/>
      <c r="E253" s="411"/>
      <c r="F253" s="411"/>
      <c r="G253" s="411"/>
      <c r="H253" s="411"/>
      <c r="I253" s="412" t="s">
        <v>265</v>
      </c>
      <c r="J253" s="412"/>
      <c r="K253" s="412"/>
      <c r="L253" s="412"/>
      <c r="M253" s="413"/>
      <c r="N253" s="414"/>
    </row>
    <row r="254" spans="1:14" ht="15.75">
      <c r="A254" s="410"/>
      <c r="B254" s="411"/>
      <c r="C254" s="411"/>
      <c r="D254" s="411"/>
      <c r="E254" s="411"/>
      <c r="F254" s="411"/>
      <c r="G254" s="411"/>
      <c r="H254" s="411"/>
      <c r="I254" s="412" t="s">
        <v>256</v>
      </c>
      <c r="J254" s="412"/>
      <c r="K254" s="412"/>
      <c r="L254" s="412"/>
      <c r="M254" s="413"/>
      <c r="N254" s="414"/>
    </row>
    <row r="255" spans="1:14">
      <c r="A255" s="415"/>
      <c r="B255" s="416"/>
      <c r="C255" s="416"/>
      <c r="D255" s="416"/>
      <c r="E255" s="416"/>
      <c r="F255" s="416"/>
      <c r="G255" s="416"/>
      <c r="H255" s="416"/>
      <c r="I255" s="416"/>
      <c r="J255" s="416"/>
      <c r="K255" s="416"/>
      <c r="L255" s="416"/>
      <c r="M255" s="416"/>
      <c r="N255" s="417"/>
    </row>
    <row r="256" spans="1:14" ht="15.75">
      <c r="A256" s="418" t="s">
        <v>78</v>
      </c>
      <c r="B256" s="419"/>
      <c r="C256" s="419"/>
      <c r="D256" s="419"/>
      <c r="E256" s="419"/>
      <c r="F256" s="419"/>
      <c r="G256" s="419"/>
      <c r="H256" s="419"/>
      <c r="I256" s="419"/>
      <c r="J256" s="419"/>
      <c r="K256" s="419"/>
      <c r="L256" s="419"/>
      <c r="M256" s="419"/>
      <c r="N256" s="420"/>
    </row>
    <row r="257" spans="1:14" ht="15.75">
      <c r="A257" s="421" t="s">
        <v>175</v>
      </c>
      <c r="B257" s="422" t="s">
        <v>224</v>
      </c>
      <c r="C257" s="423"/>
      <c r="D257" s="423"/>
      <c r="E257" s="423"/>
      <c r="F257" s="423"/>
      <c r="G257" s="423"/>
      <c r="H257" s="423"/>
      <c r="I257" s="423"/>
      <c r="J257" s="423"/>
      <c r="K257" s="423"/>
      <c r="L257" s="423"/>
      <c r="M257" s="423"/>
      <c r="N257" s="424"/>
    </row>
    <row r="258" spans="1:14" ht="15.75">
      <c r="A258" s="433" t="s">
        <v>79</v>
      </c>
      <c r="B258" s="434"/>
      <c r="C258" s="434"/>
      <c r="D258" s="434"/>
      <c r="E258" s="434"/>
      <c r="F258" s="435"/>
      <c r="G258" s="427" t="s">
        <v>269</v>
      </c>
      <c r="H258" s="428"/>
      <c r="I258" s="429"/>
      <c r="J258" s="430" t="s">
        <v>9</v>
      </c>
      <c r="K258" s="431"/>
      <c r="L258" s="431"/>
      <c r="M258" s="431"/>
      <c r="N258" s="432"/>
    </row>
    <row r="259" spans="1:14" ht="15.75">
      <c r="A259" s="433" t="s">
        <v>80</v>
      </c>
      <c r="B259" s="434"/>
      <c r="C259" s="434"/>
      <c r="D259" s="434"/>
      <c r="E259" s="434"/>
      <c r="F259" s="435"/>
      <c r="G259" s="436"/>
      <c r="H259" s="437"/>
      <c r="I259" s="438"/>
      <c r="J259" s="439" t="s">
        <v>11</v>
      </c>
      <c r="K259" s="440" t="s">
        <v>12</v>
      </c>
      <c r="L259" s="440"/>
      <c r="M259" s="440"/>
      <c r="N259" s="441" t="s">
        <v>13</v>
      </c>
    </row>
    <row r="260" spans="1:14" ht="15.75" customHeight="1">
      <c r="A260" s="442" t="s">
        <v>92</v>
      </c>
      <c r="B260" s="443"/>
      <c r="C260" s="443"/>
      <c r="D260" s="443"/>
      <c r="E260" s="443"/>
      <c r="F260" s="444"/>
      <c r="G260" s="436"/>
      <c r="H260" s="437"/>
      <c r="I260" s="438"/>
      <c r="J260" s="607" t="s">
        <v>184</v>
      </c>
      <c r="K260" s="445" t="s">
        <v>179</v>
      </c>
      <c r="L260" s="445"/>
      <c r="M260" s="445"/>
      <c r="N260" s="631">
        <f>4250000+4250000+4250000</f>
        <v>12750000</v>
      </c>
    </row>
    <row r="261" spans="1:14" ht="15.75">
      <c r="A261" s="442" t="s">
        <v>93</v>
      </c>
      <c r="B261" s="443"/>
      <c r="C261" s="443"/>
      <c r="D261" s="443"/>
      <c r="E261" s="443"/>
      <c r="F261" s="444"/>
      <c r="G261" s="436"/>
      <c r="H261" s="437"/>
      <c r="I261" s="438"/>
      <c r="J261" s="632"/>
      <c r="K261" s="445"/>
      <c r="L261" s="445"/>
      <c r="M261" s="445"/>
      <c r="N261" s="633"/>
    </row>
    <row r="262" spans="1:14" ht="15.75">
      <c r="A262" s="433" t="s">
        <v>83</v>
      </c>
      <c r="B262" s="434"/>
      <c r="C262" s="434"/>
      <c r="D262" s="434"/>
      <c r="E262" s="434"/>
      <c r="F262" s="435"/>
      <c r="G262" s="436"/>
      <c r="H262" s="437"/>
      <c r="I262" s="438"/>
      <c r="J262" s="596">
        <v>119</v>
      </c>
      <c r="K262" s="445" t="s">
        <v>180</v>
      </c>
      <c r="L262" s="445"/>
      <c r="M262" s="445"/>
      <c r="N262" s="631">
        <v>3450000</v>
      </c>
    </row>
    <row r="263" spans="1:14" ht="15.75">
      <c r="A263" s="433" t="s">
        <v>84</v>
      </c>
      <c r="B263" s="434"/>
      <c r="C263" s="434"/>
      <c r="D263" s="434"/>
      <c r="E263" s="434"/>
      <c r="F263" s="435"/>
      <c r="G263" s="436"/>
      <c r="H263" s="437"/>
      <c r="I263" s="438"/>
      <c r="J263" s="596"/>
      <c r="K263" s="445"/>
      <c r="L263" s="445"/>
      <c r="M263" s="445"/>
      <c r="N263" s="633"/>
    </row>
    <row r="264" spans="1:14" ht="16.5" thickBot="1">
      <c r="A264" s="528" t="s">
        <v>169</v>
      </c>
      <c r="B264" s="529"/>
      <c r="C264" s="529"/>
      <c r="D264" s="529"/>
      <c r="E264" s="529"/>
      <c r="F264" s="530"/>
      <c r="G264" s="436"/>
      <c r="H264" s="437"/>
      <c r="I264" s="438"/>
      <c r="J264" s="637"/>
      <c r="K264" s="598"/>
      <c r="L264" s="599"/>
      <c r="M264" s="596"/>
      <c r="N264" s="533"/>
    </row>
    <row r="265" spans="1:14" ht="15.75">
      <c r="A265" s="460" t="s">
        <v>17</v>
      </c>
      <c r="B265" s="461" t="s">
        <v>85</v>
      </c>
      <c r="C265" s="462" t="s">
        <v>19</v>
      </c>
      <c r="D265" s="462" t="s">
        <v>20</v>
      </c>
      <c r="E265" s="686" t="s">
        <v>61</v>
      </c>
      <c r="F265" s="462" t="s">
        <v>22</v>
      </c>
      <c r="G265" s="462"/>
      <c r="H265" s="462"/>
      <c r="I265" s="462"/>
      <c r="J265" s="462" t="s">
        <v>23</v>
      </c>
      <c r="K265" s="462"/>
      <c r="L265" s="464" t="s">
        <v>24</v>
      </c>
      <c r="M265" s="464"/>
      <c r="N265" s="465"/>
    </row>
    <row r="266" spans="1:14">
      <c r="A266" s="467"/>
      <c r="B266" s="468"/>
      <c r="C266" s="468"/>
      <c r="D266" s="468"/>
      <c r="E266" s="646"/>
      <c r="F266" s="468"/>
      <c r="G266" s="468"/>
      <c r="H266" s="468"/>
      <c r="I266" s="468"/>
      <c r="J266" s="468"/>
      <c r="K266" s="468"/>
      <c r="L266" s="468" t="s">
        <v>25</v>
      </c>
      <c r="M266" s="468" t="s">
        <v>26</v>
      </c>
      <c r="N266" s="470" t="s">
        <v>27</v>
      </c>
    </row>
    <row r="267" spans="1:14" ht="19.5" customHeight="1">
      <c r="A267" s="467"/>
      <c r="B267" s="468"/>
      <c r="C267" s="468"/>
      <c r="D267" s="468"/>
      <c r="E267" s="646"/>
      <c r="F267" s="506" t="s">
        <v>28</v>
      </c>
      <c r="G267" s="506" t="s">
        <v>29</v>
      </c>
      <c r="H267" s="506" t="s">
        <v>30</v>
      </c>
      <c r="I267" s="647" t="s">
        <v>31</v>
      </c>
      <c r="J267" s="506" t="s">
        <v>32</v>
      </c>
      <c r="K267" s="479" t="s">
        <v>33</v>
      </c>
      <c r="L267" s="468"/>
      <c r="M267" s="468"/>
      <c r="N267" s="470"/>
    </row>
    <row r="268" spans="1:14" ht="30" customHeight="1">
      <c r="A268" s="606" t="s">
        <v>115</v>
      </c>
      <c r="B268" s="479" t="s">
        <v>34</v>
      </c>
      <c r="C268" s="607" t="s">
        <v>116</v>
      </c>
      <c r="D268" s="82">
        <v>3</v>
      </c>
      <c r="E268" s="688">
        <v>16200000</v>
      </c>
      <c r="F268" s="688">
        <f>+E268</f>
        <v>16200000</v>
      </c>
      <c r="G268" s="649"/>
      <c r="H268" s="649"/>
      <c r="I268" s="649"/>
      <c r="J268" s="650">
        <v>44927</v>
      </c>
      <c r="K268" s="486">
        <v>45290</v>
      </c>
      <c r="L268" s="545">
        <v>1</v>
      </c>
      <c r="M268" s="545">
        <f>E269/E268</f>
        <v>1</v>
      </c>
      <c r="N268" s="740">
        <f>L268*L268/M268</f>
        <v>1</v>
      </c>
    </row>
    <row r="269" spans="1:14" ht="30" customHeight="1">
      <c r="A269" s="606"/>
      <c r="B269" s="540" t="s">
        <v>35</v>
      </c>
      <c r="C269" s="607"/>
      <c r="D269" s="82">
        <v>5</v>
      </c>
      <c r="E269" s="688">
        <f>+N260+N262</f>
        <v>16200000</v>
      </c>
      <c r="F269" s="688">
        <f>+E269</f>
        <v>16200000</v>
      </c>
      <c r="G269" s="649"/>
      <c r="H269" s="649"/>
      <c r="I269" s="649"/>
      <c r="J269" s="650">
        <v>44927</v>
      </c>
      <c r="K269" s="486">
        <v>45290</v>
      </c>
      <c r="L269" s="549"/>
      <c r="M269" s="549"/>
      <c r="N269" s="741"/>
    </row>
    <row r="270" spans="1:14" ht="15.75">
      <c r="A270" s="467" t="s">
        <v>87</v>
      </c>
      <c r="B270" s="479" t="s">
        <v>34</v>
      </c>
      <c r="C270" s="540"/>
      <c r="D270" s="490">
        <v>3</v>
      </c>
      <c r="E270" s="690">
        <v>16200000</v>
      </c>
      <c r="F270" s="690">
        <f>+E270</f>
        <v>16200000</v>
      </c>
      <c r="G270" s="649"/>
      <c r="H270" s="649"/>
      <c r="I270" s="649"/>
      <c r="J270" s="650">
        <v>44927</v>
      </c>
      <c r="K270" s="486">
        <v>45290</v>
      </c>
      <c r="L270" s="545"/>
      <c r="M270" s="545"/>
      <c r="N270" s="546"/>
    </row>
    <row r="271" spans="1:14" ht="15.75">
      <c r="A271" s="467"/>
      <c r="B271" s="479" t="s">
        <v>35</v>
      </c>
      <c r="C271" s="479"/>
      <c r="D271" s="490">
        <f>+D269</f>
        <v>5</v>
      </c>
      <c r="E271" s="690">
        <f>+E269</f>
        <v>16200000</v>
      </c>
      <c r="F271" s="690">
        <f>+E271</f>
        <v>16200000</v>
      </c>
      <c r="G271" s="649"/>
      <c r="H271" s="649"/>
      <c r="I271" s="649"/>
      <c r="J271" s="650">
        <v>44927</v>
      </c>
      <c r="K271" s="486">
        <v>45290</v>
      </c>
      <c r="L271" s="549"/>
      <c r="M271" s="549"/>
      <c r="N271" s="550"/>
    </row>
    <row r="272" spans="1:14" ht="15.75">
      <c r="A272" s="497" t="s">
        <v>37</v>
      </c>
      <c r="B272" s="498" t="s">
        <v>38</v>
      </c>
      <c r="C272" s="498"/>
      <c r="D272" s="498"/>
      <c r="E272" s="499" t="s">
        <v>39</v>
      </c>
      <c r="F272" s="499"/>
      <c r="G272" s="499"/>
      <c r="H272" s="499"/>
      <c r="I272" s="721"/>
      <c r="J272" s="501" t="s">
        <v>40</v>
      </c>
      <c r="K272" s="501"/>
      <c r="L272" s="501"/>
      <c r="M272" s="501"/>
      <c r="N272" s="502"/>
    </row>
    <row r="273" spans="1:14" ht="24" customHeight="1">
      <c r="A273" s="478" t="s">
        <v>276</v>
      </c>
      <c r="B273" s="659" t="s">
        <v>117</v>
      </c>
      <c r="C273" s="660"/>
      <c r="D273" s="661"/>
      <c r="E273" s="659" t="s">
        <v>154</v>
      </c>
      <c r="F273" s="660"/>
      <c r="G273" s="661"/>
      <c r="H273" s="542" t="s">
        <v>34</v>
      </c>
      <c r="I273" s="402">
        <f>+D270</f>
        <v>3</v>
      </c>
      <c r="J273" s="662" t="s">
        <v>176</v>
      </c>
      <c r="K273" s="663"/>
      <c r="L273" s="663"/>
      <c r="M273" s="663"/>
      <c r="N273" s="664"/>
    </row>
    <row r="274" spans="1:14" ht="24" customHeight="1">
      <c r="A274" s="488"/>
      <c r="B274" s="665"/>
      <c r="C274" s="666"/>
      <c r="D274" s="667"/>
      <c r="E274" s="665"/>
      <c r="F274" s="666"/>
      <c r="G274" s="667"/>
      <c r="H274" s="542" t="s">
        <v>35</v>
      </c>
      <c r="I274" s="668">
        <f>+D271</f>
        <v>5</v>
      </c>
      <c r="J274" s="669" t="s">
        <v>99</v>
      </c>
      <c r="K274" s="670"/>
      <c r="L274" s="670"/>
      <c r="M274" s="670"/>
      <c r="N274" s="671"/>
    </row>
    <row r="275" spans="1:14" ht="99" customHeight="1">
      <c r="A275" s="717" t="s">
        <v>278</v>
      </c>
      <c r="B275" s="718"/>
      <c r="C275" s="718"/>
      <c r="D275" s="718"/>
      <c r="E275" s="718"/>
      <c r="F275" s="718"/>
      <c r="G275" s="718"/>
      <c r="H275" s="718"/>
      <c r="I275" s="718"/>
      <c r="J275" s="674"/>
      <c r="K275" s="670"/>
      <c r="L275" s="670"/>
      <c r="M275" s="670"/>
      <c r="N275" s="671"/>
    </row>
    <row r="276" spans="1:14" ht="99" customHeight="1" thickBot="1">
      <c r="A276" s="719"/>
      <c r="B276" s="720"/>
      <c r="C276" s="720"/>
      <c r="D276" s="720"/>
      <c r="E276" s="720"/>
      <c r="F276" s="720"/>
      <c r="G276" s="720"/>
      <c r="H276" s="720"/>
      <c r="I276" s="720"/>
      <c r="J276" s="677"/>
      <c r="K276" s="678"/>
      <c r="L276" s="678"/>
      <c r="M276" s="678"/>
      <c r="N276" s="679"/>
    </row>
    <row r="277" spans="1:14" ht="15.75">
      <c r="A277" s="586"/>
      <c r="B277" s="586"/>
      <c r="C277" s="586"/>
      <c r="D277" s="586"/>
      <c r="E277" s="586"/>
      <c r="F277" s="586"/>
      <c r="G277" s="586"/>
      <c r="H277" s="586"/>
      <c r="I277" s="586"/>
      <c r="J277" s="722"/>
      <c r="K277" s="722"/>
      <c r="L277" s="722"/>
      <c r="M277" s="722"/>
      <c r="N277" s="722"/>
    </row>
    <row r="278" spans="1:14" ht="15.75">
      <c r="A278" s="586"/>
      <c r="B278" s="586"/>
      <c r="C278" s="586"/>
      <c r="D278" s="586"/>
      <c r="E278" s="586"/>
      <c r="F278" s="586"/>
      <c r="G278" s="586"/>
      <c r="H278" s="586"/>
      <c r="I278" s="586"/>
      <c r="J278" s="722"/>
      <c r="K278" s="722"/>
      <c r="L278" s="722"/>
      <c r="M278" s="722"/>
      <c r="N278" s="722"/>
    </row>
    <row r="279" spans="1:14" ht="15.75">
      <c r="A279" s="586"/>
      <c r="B279" s="586"/>
      <c r="C279" s="586"/>
      <c r="D279" s="586"/>
      <c r="E279" s="586"/>
      <c r="F279" s="586"/>
      <c r="G279" s="586"/>
      <c r="H279" s="586"/>
      <c r="I279" s="586"/>
      <c r="J279" s="722"/>
      <c r="K279" s="722"/>
      <c r="L279" s="722"/>
      <c r="M279" s="722"/>
      <c r="N279" s="722"/>
    </row>
    <row r="280" spans="1:14" ht="15.75">
      <c r="A280" s="586"/>
      <c r="B280" s="586"/>
      <c r="C280" s="586"/>
      <c r="D280" s="586"/>
      <c r="E280" s="586"/>
      <c r="F280" s="586"/>
      <c r="G280" s="586"/>
      <c r="H280" s="586"/>
      <c r="I280" s="586"/>
      <c r="J280" s="722"/>
      <c r="K280" s="722"/>
      <c r="L280" s="722"/>
      <c r="M280" s="722"/>
      <c r="N280" s="722"/>
    </row>
    <row r="281" spans="1:14" ht="16.5" thickBot="1">
      <c r="A281" s="586"/>
      <c r="B281" s="586"/>
      <c r="C281" s="586"/>
      <c r="D281" s="586"/>
      <c r="E281" s="586"/>
      <c r="F281" s="586"/>
      <c r="G281" s="586"/>
      <c r="H281" s="586"/>
      <c r="I281" s="586"/>
      <c r="J281" s="722"/>
      <c r="K281" s="722"/>
      <c r="L281" s="722"/>
      <c r="M281" s="722"/>
      <c r="N281" s="722"/>
    </row>
    <row r="282" spans="1:14" ht="15.75">
      <c r="A282" s="404"/>
      <c r="B282" s="405" t="s">
        <v>252</v>
      </c>
      <c r="C282" s="405"/>
      <c r="D282" s="405"/>
      <c r="E282" s="405"/>
      <c r="F282" s="405"/>
      <c r="G282" s="405"/>
      <c r="H282" s="405"/>
      <c r="I282" s="406" t="s">
        <v>253</v>
      </c>
      <c r="J282" s="406"/>
      <c r="K282" s="406"/>
      <c r="L282" s="406"/>
      <c r="M282" s="407"/>
      <c r="N282" s="408"/>
    </row>
    <row r="283" spans="1:14" ht="15.75">
      <c r="A283" s="410"/>
      <c r="B283" s="411"/>
      <c r="C283" s="411"/>
      <c r="D283" s="411"/>
      <c r="E283" s="411"/>
      <c r="F283" s="411"/>
      <c r="G283" s="411"/>
      <c r="H283" s="411"/>
      <c r="I283" s="412" t="s">
        <v>254</v>
      </c>
      <c r="J283" s="412"/>
      <c r="K283" s="412"/>
      <c r="L283" s="412"/>
      <c r="M283" s="413"/>
      <c r="N283" s="414"/>
    </row>
    <row r="284" spans="1:14" ht="15.75">
      <c r="A284" s="410"/>
      <c r="B284" s="411" t="s">
        <v>255</v>
      </c>
      <c r="C284" s="411"/>
      <c r="D284" s="411"/>
      <c r="E284" s="411"/>
      <c r="F284" s="411"/>
      <c r="G284" s="411"/>
      <c r="H284" s="411"/>
      <c r="I284" s="412" t="s">
        <v>265</v>
      </c>
      <c r="J284" s="412"/>
      <c r="K284" s="412"/>
      <c r="L284" s="412"/>
      <c r="M284" s="413"/>
      <c r="N284" s="414"/>
    </row>
    <row r="285" spans="1:14" ht="15.75">
      <c r="A285" s="410"/>
      <c r="B285" s="411"/>
      <c r="C285" s="411"/>
      <c r="D285" s="411"/>
      <c r="E285" s="411"/>
      <c r="F285" s="411"/>
      <c r="G285" s="411"/>
      <c r="H285" s="411"/>
      <c r="I285" s="412" t="s">
        <v>256</v>
      </c>
      <c r="J285" s="412"/>
      <c r="K285" s="412"/>
      <c r="L285" s="412"/>
      <c r="M285" s="413"/>
      <c r="N285" s="414"/>
    </row>
    <row r="286" spans="1:14">
      <c r="A286" s="415"/>
      <c r="B286" s="416"/>
      <c r="C286" s="416"/>
      <c r="D286" s="416"/>
      <c r="E286" s="416"/>
      <c r="F286" s="416"/>
      <c r="G286" s="416"/>
      <c r="H286" s="416"/>
      <c r="I286" s="416"/>
      <c r="J286" s="416"/>
      <c r="K286" s="416"/>
      <c r="L286" s="416"/>
      <c r="M286" s="416"/>
      <c r="N286" s="417"/>
    </row>
    <row r="287" spans="1:14" ht="15.75">
      <c r="A287" s="418" t="s">
        <v>78</v>
      </c>
      <c r="B287" s="419"/>
      <c r="C287" s="419"/>
      <c r="D287" s="419"/>
      <c r="E287" s="419"/>
      <c r="F287" s="419"/>
      <c r="G287" s="419"/>
      <c r="H287" s="419"/>
      <c r="I287" s="419"/>
      <c r="J287" s="419"/>
      <c r="K287" s="419"/>
      <c r="L287" s="419"/>
      <c r="M287" s="419"/>
      <c r="N287" s="420"/>
    </row>
    <row r="288" spans="1:14" ht="15.75">
      <c r="A288" s="421" t="s">
        <v>175</v>
      </c>
      <c r="B288" s="422" t="s">
        <v>224</v>
      </c>
      <c r="C288" s="423"/>
      <c r="D288" s="423"/>
      <c r="E288" s="423"/>
      <c r="F288" s="423"/>
      <c r="G288" s="423"/>
      <c r="H288" s="423"/>
      <c r="I288" s="423"/>
      <c r="J288" s="423"/>
      <c r="K288" s="423"/>
      <c r="L288" s="423"/>
      <c r="M288" s="423"/>
      <c r="N288" s="424"/>
    </row>
    <row r="289" spans="1:14" ht="15.75">
      <c r="A289" s="433" t="s">
        <v>79</v>
      </c>
      <c r="B289" s="434"/>
      <c r="C289" s="434"/>
      <c r="D289" s="434"/>
      <c r="E289" s="434"/>
      <c r="F289" s="435"/>
      <c r="G289" s="526" t="s">
        <v>268</v>
      </c>
      <c r="H289" s="428"/>
      <c r="I289" s="429"/>
      <c r="J289" s="430" t="s">
        <v>9</v>
      </c>
      <c r="K289" s="431"/>
      <c r="L289" s="431"/>
      <c r="M289" s="431"/>
      <c r="N289" s="432"/>
    </row>
    <row r="290" spans="1:14" ht="15.75">
      <c r="A290" s="433" t="s">
        <v>80</v>
      </c>
      <c r="B290" s="434"/>
      <c r="C290" s="434"/>
      <c r="D290" s="434"/>
      <c r="E290" s="434"/>
      <c r="F290" s="435"/>
      <c r="G290" s="436"/>
      <c r="H290" s="437"/>
      <c r="I290" s="438"/>
      <c r="J290" s="439" t="s">
        <v>11</v>
      </c>
      <c r="K290" s="440" t="s">
        <v>12</v>
      </c>
      <c r="L290" s="440"/>
      <c r="M290" s="440"/>
      <c r="N290" s="441" t="s">
        <v>13</v>
      </c>
    </row>
    <row r="291" spans="1:14" ht="15.75">
      <c r="A291" s="442" t="s">
        <v>92</v>
      </c>
      <c r="B291" s="443"/>
      <c r="C291" s="443"/>
      <c r="D291" s="443"/>
      <c r="E291" s="443"/>
      <c r="F291" s="444"/>
      <c r="G291" s="436"/>
      <c r="H291" s="437"/>
      <c r="I291" s="438"/>
      <c r="J291" s="607" t="s">
        <v>181</v>
      </c>
      <c r="K291" s="701" t="s">
        <v>179</v>
      </c>
      <c r="L291" s="701"/>
      <c r="M291" s="701"/>
      <c r="N291" s="631">
        <f>8100000+8100000</f>
        <v>16200000</v>
      </c>
    </row>
    <row r="292" spans="1:14" ht="15.75">
      <c r="A292" s="442" t="s">
        <v>93</v>
      </c>
      <c r="B292" s="443"/>
      <c r="C292" s="443"/>
      <c r="D292" s="443"/>
      <c r="E292" s="443"/>
      <c r="F292" s="444"/>
      <c r="G292" s="436"/>
      <c r="H292" s="437"/>
      <c r="I292" s="438"/>
      <c r="J292" s="632"/>
      <c r="K292" s="701"/>
      <c r="L292" s="701"/>
      <c r="M292" s="701"/>
      <c r="N292" s="633"/>
    </row>
    <row r="293" spans="1:14" ht="15.75">
      <c r="A293" s="433" t="s">
        <v>83</v>
      </c>
      <c r="B293" s="434"/>
      <c r="C293" s="434"/>
      <c r="D293" s="434"/>
      <c r="E293" s="434"/>
      <c r="F293" s="435"/>
      <c r="G293" s="436"/>
      <c r="H293" s="437"/>
      <c r="I293" s="438"/>
      <c r="J293" s="445"/>
      <c r="K293" s="701"/>
      <c r="L293" s="701"/>
      <c r="M293" s="701"/>
      <c r="N293" s="631"/>
    </row>
    <row r="294" spans="1:14" ht="15.75">
      <c r="A294" s="433" t="s">
        <v>84</v>
      </c>
      <c r="B294" s="434"/>
      <c r="C294" s="434"/>
      <c r="D294" s="434"/>
      <c r="E294" s="434"/>
      <c r="F294" s="435"/>
      <c r="G294" s="436"/>
      <c r="H294" s="437"/>
      <c r="I294" s="438"/>
      <c r="J294" s="445"/>
      <c r="K294" s="701"/>
      <c r="L294" s="701"/>
      <c r="M294" s="701"/>
      <c r="N294" s="633"/>
    </row>
    <row r="295" spans="1:14" ht="18.75" customHeight="1">
      <c r="A295" s="528" t="s">
        <v>169</v>
      </c>
      <c r="B295" s="529"/>
      <c r="C295" s="529"/>
      <c r="D295" s="529"/>
      <c r="E295" s="529"/>
      <c r="F295" s="530"/>
      <c r="G295" s="436"/>
      <c r="H295" s="437"/>
      <c r="I295" s="438"/>
      <c r="J295" s="637"/>
      <c r="K295" s="683"/>
      <c r="L295" s="683"/>
      <c r="M295" s="683"/>
      <c r="N295" s="533"/>
    </row>
    <row r="296" spans="1:14" ht="18.75" customHeight="1" thickBot="1">
      <c r="A296" s="601"/>
      <c r="B296" s="602"/>
      <c r="C296" s="602"/>
      <c r="D296" s="602"/>
      <c r="E296" s="602"/>
      <c r="F296" s="603"/>
      <c r="G296" s="436"/>
      <c r="H296" s="437"/>
      <c r="I296" s="438"/>
      <c r="J296" s="637"/>
      <c r="K296" s="683"/>
      <c r="L296" s="683"/>
      <c r="M296" s="683"/>
      <c r="N296" s="533"/>
    </row>
    <row r="297" spans="1:14" ht="15.75">
      <c r="A297" s="460" t="s">
        <v>17</v>
      </c>
      <c r="B297" s="461" t="s">
        <v>85</v>
      </c>
      <c r="C297" s="462" t="s">
        <v>19</v>
      </c>
      <c r="D297" s="462" t="s">
        <v>20</v>
      </c>
      <c r="E297" s="686" t="s">
        <v>61</v>
      </c>
      <c r="F297" s="462" t="s">
        <v>22</v>
      </c>
      <c r="G297" s="462"/>
      <c r="H297" s="462"/>
      <c r="I297" s="462"/>
      <c r="J297" s="462" t="s">
        <v>23</v>
      </c>
      <c r="K297" s="462"/>
      <c r="L297" s="464" t="s">
        <v>24</v>
      </c>
      <c r="M297" s="464"/>
      <c r="N297" s="465"/>
    </row>
    <row r="298" spans="1:14">
      <c r="A298" s="467"/>
      <c r="B298" s="468"/>
      <c r="C298" s="468"/>
      <c r="D298" s="468"/>
      <c r="E298" s="646"/>
      <c r="F298" s="468"/>
      <c r="G298" s="468"/>
      <c r="H298" s="468"/>
      <c r="I298" s="468"/>
      <c r="J298" s="468"/>
      <c r="K298" s="468"/>
      <c r="L298" s="468" t="s">
        <v>25</v>
      </c>
      <c r="M298" s="468" t="s">
        <v>26</v>
      </c>
      <c r="N298" s="470" t="s">
        <v>27</v>
      </c>
    </row>
    <row r="299" spans="1:14" ht="15.75">
      <c r="A299" s="467"/>
      <c r="B299" s="468"/>
      <c r="C299" s="468"/>
      <c r="D299" s="468"/>
      <c r="E299" s="646"/>
      <c r="F299" s="506" t="s">
        <v>28</v>
      </c>
      <c r="G299" s="506" t="s">
        <v>29</v>
      </c>
      <c r="H299" s="506" t="s">
        <v>30</v>
      </c>
      <c r="I299" s="647" t="s">
        <v>31</v>
      </c>
      <c r="J299" s="506" t="s">
        <v>32</v>
      </c>
      <c r="K299" s="479" t="s">
        <v>33</v>
      </c>
      <c r="L299" s="468"/>
      <c r="M299" s="468"/>
      <c r="N299" s="470"/>
    </row>
    <row r="300" spans="1:14" ht="16.5" customHeight="1">
      <c r="A300" s="702" t="s">
        <v>118</v>
      </c>
      <c r="B300" s="479" t="s">
        <v>34</v>
      </c>
      <c r="C300" s="607" t="s">
        <v>119</v>
      </c>
      <c r="D300" s="703">
        <v>3</v>
      </c>
      <c r="E300" s="688">
        <v>16200000</v>
      </c>
      <c r="F300" s="688">
        <f>+E300</f>
        <v>16200000</v>
      </c>
      <c r="G300" s="609"/>
      <c r="H300" s="609"/>
      <c r="I300" s="609"/>
      <c r="J300" s="650">
        <v>44927</v>
      </c>
      <c r="K300" s="486">
        <v>45290</v>
      </c>
      <c r="L300" s="545">
        <f>+D301/D300</f>
        <v>0.33333333333333331</v>
      </c>
      <c r="M300" s="545">
        <f>+E301/E300</f>
        <v>1</v>
      </c>
      <c r="N300" s="740">
        <f>+L300*L300/M300</f>
        <v>0.1111111111111111</v>
      </c>
    </row>
    <row r="301" spans="1:14" ht="16.5" customHeight="1">
      <c r="A301" s="702"/>
      <c r="B301" s="479" t="s">
        <v>35</v>
      </c>
      <c r="C301" s="607"/>
      <c r="D301" s="604">
        <v>1</v>
      </c>
      <c r="E301" s="688">
        <f>+N291</f>
        <v>16200000</v>
      </c>
      <c r="F301" s="688">
        <f>+E301</f>
        <v>16200000</v>
      </c>
      <c r="G301" s="609"/>
      <c r="H301" s="609"/>
      <c r="I301" s="609"/>
      <c r="J301" s="650">
        <v>44927</v>
      </c>
      <c r="K301" s="486">
        <v>45290</v>
      </c>
      <c r="L301" s="549"/>
      <c r="M301" s="549"/>
      <c r="N301" s="741"/>
    </row>
    <row r="302" spans="1:14" ht="15.75">
      <c r="A302" s="467" t="s">
        <v>87</v>
      </c>
      <c r="B302" s="479" t="s">
        <v>34</v>
      </c>
      <c r="C302" s="607"/>
      <c r="D302" s="490">
        <v>3</v>
      </c>
      <c r="E302" s="690">
        <v>16200000</v>
      </c>
      <c r="F302" s="690">
        <f>+E302</f>
        <v>16200000</v>
      </c>
      <c r="G302" s="609"/>
      <c r="H302" s="609"/>
      <c r="I302" s="609"/>
      <c r="J302" s="650">
        <v>44927</v>
      </c>
      <c r="K302" s="486">
        <v>45290</v>
      </c>
      <c r="L302" s="545"/>
      <c r="M302" s="545"/>
      <c r="N302" s="546"/>
    </row>
    <row r="303" spans="1:14" ht="15.75">
      <c r="A303" s="467"/>
      <c r="B303" s="479" t="s">
        <v>35</v>
      </c>
      <c r="C303" s="607"/>
      <c r="D303" s="490">
        <f>+D301</f>
        <v>1</v>
      </c>
      <c r="E303" s="690">
        <f>+E301</f>
        <v>16200000</v>
      </c>
      <c r="F303" s="690">
        <f>+E303</f>
        <v>16200000</v>
      </c>
      <c r="G303" s="609"/>
      <c r="H303" s="609"/>
      <c r="I303" s="609"/>
      <c r="J303" s="650">
        <v>44927</v>
      </c>
      <c r="K303" s="486">
        <v>45290</v>
      </c>
      <c r="L303" s="549"/>
      <c r="M303" s="549"/>
      <c r="N303" s="550"/>
    </row>
    <row r="304" spans="1:14" ht="15.75">
      <c r="A304" s="497" t="s">
        <v>37</v>
      </c>
      <c r="B304" s="498" t="s">
        <v>38</v>
      </c>
      <c r="C304" s="498"/>
      <c r="D304" s="498"/>
      <c r="E304" s="499" t="s">
        <v>39</v>
      </c>
      <c r="F304" s="499"/>
      <c r="G304" s="499"/>
      <c r="H304" s="499"/>
      <c r="I304" s="500"/>
      <c r="J304" s="501" t="s">
        <v>40</v>
      </c>
      <c r="K304" s="501"/>
      <c r="L304" s="501"/>
      <c r="M304" s="501"/>
      <c r="N304" s="502"/>
    </row>
    <row r="305" spans="1:14" ht="28.5" customHeight="1">
      <c r="A305" s="478" t="s">
        <v>276</v>
      </c>
      <c r="B305" s="659" t="s">
        <v>120</v>
      </c>
      <c r="C305" s="660"/>
      <c r="D305" s="661"/>
      <c r="E305" s="427" t="s">
        <v>121</v>
      </c>
      <c r="F305" s="428"/>
      <c r="G305" s="429"/>
      <c r="H305" s="542" t="s">
        <v>34</v>
      </c>
      <c r="I305" s="402">
        <f>+D302</f>
        <v>3</v>
      </c>
      <c r="J305" s="662" t="s">
        <v>176</v>
      </c>
      <c r="K305" s="663"/>
      <c r="L305" s="663"/>
      <c r="M305" s="663"/>
      <c r="N305" s="664"/>
    </row>
    <row r="306" spans="1:14" ht="28.5" customHeight="1">
      <c r="A306" s="547"/>
      <c r="B306" s="665"/>
      <c r="C306" s="666"/>
      <c r="D306" s="667"/>
      <c r="E306" s="509"/>
      <c r="F306" s="510"/>
      <c r="G306" s="511"/>
      <c r="H306" s="542" t="s">
        <v>35</v>
      </c>
      <c r="I306" s="668">
        <f>+D303</f>
        <v>1</v>
      </c>
      <c r="J306" s="669" t="s">
        <v>99</v>
      </c>
      <c r="K306" s="670"/>
      <c r="L306" s="670"/>
      <c r="M306" s="670"/>
      <c r="N306" s="671"/>
    </row>
    <row r="307" spans="1:14" ht="27.75" customHeight="1">
      <c r="A307" s="717" t="s">
        <v>279</v>
      </c>
      <c r="B307" s="718"/>
      <c r="C307" s="718"/>
      <c r="D307" s="718"/>
      <c r="E307" s="718"/>
      <c r="F307" s="718"/>
      <c r="G307" s="718"/>
      <c r="H307" s="718"/>
      <c r="I307" s="718"/>
      <c r="J307" s="674"/>
      <c r="K307" s="670"/>
      <c r="L307" s="670"/>
      <c r="M307" s="670"/>
      <c r="N307" s="671"/>
    </row>
    <row r="308" spans="1:14" ht="27.75" customHeight="1" thickBot="1">
      <c r="A308" s="719"/>
      <c r="B308" s="720"/>
      <c r="C308" s="720"/>
      <c r="D308" s="720"/>
      <c r="E308" s="720"/>
      <c r="F308" s="720"/>
      <c r="G308" s="720"/>
      <c r="H308" s="720"/>
      <c r="I308" s="720"/>
      <c r="J308" s="677"/>
      <c r="K308" s="678"/>
      <c r="L308" s="678"/>
      <c r="M308" s="678"/>
      <c r="N308" s="679"/>
    </row>
    <row r="309" spans="1:14" ht="15.75">
      <c r="A309" s="715"/>
      <c r="B309" s="715"/>
      <c r="C309" s="715"/>
      <c r="D309" s="715"/>
      <c r="E309" s="715"/>
      <c r="F309" s="715"/>
      <c r="G309" s="715"/>
      <c r="H309" s="715"/>
      <c r="I309" s="715"/>
      <c r="J309" s="722"/>
      <c r="K309" s="722"/>
      <c r="L309" s="722"/>
      <c r="M309" s="722"/>
      <c r="N309" s="722"/>
    </row>
    <row r="310" spans="1:14" ht="15.75">
      <c r="A310" s="715"/>
      <c r="B310" s="715"/>
      <c r="C310" s="715"/>
      <c r="D310" s="715"/>
      <c r="E310" s="715"/>
      <c r="F310" s="715"/>
      <c r="G310" s="715"/>
      <c r="H310" s="715"/>
      <c r="I310" s="715"/>
      <c r="J310" s="722"/>
      <c r="K310" s="722"/>
      <c r="L310" s="722"/>
      <c r="M310" s="722"/>
      <c r="N310" s="722"/>
    </row>
    <row r="311" spans="1:14" ht="15.75">
      <c r="C311" s="723"/>
      <c r="M311" s="722"/>
    </row>
    <row r="312" spans="1:14" ht="16.5" thickBot="1">
      <c r="C312" s="724"/>
      <c r="H312" s="725"/>
      <c r="M312" s="722"/>
    </row>
    <row r="313" spans="1:14" ht="38.25" customHeight="1">
      <c r="A313" s="726" t="s">
        <v>248</v>
      </c>
      <c r="B313" s="727">
        <f>+E22+E48+E86+E123+E270+E302+E240+E154+E210+E182</f>
        <v>955483781.09499204</v>
      </c>
      <c r="C313" s="728"/>
      <c r="E313" s="729" t="s">
        <v>122</v>
      </c>
      <c r="F313" s="730" t="s">
        <v>123</v>
      </c>
      <c r="H313" s="725"/>
      <c r="M313" s="722"/>
    </row>
    <row r="314" spans="1:14" ht="16.5" thickBot="1">
      <c r="A314" s="731" t="s">
        <v>249</v>
      </c>
      <c r="B314" s="732">
        <f>+E23+E49+E87+E124+E271+E303+E241+E155+E211+E183</f>
        <v>877341050</v>
      </c>
      <c r="C314" s="733"/>
      <c r="E314" s="734">
        <f>+IFERROR(SUM(B313,'uso y apropiación'!B189:C189,PROYECTOS!B171),0)</f>
        <v>2704692335.9949923</v>
      </c>
      <c r="F314" s="735">
        <f>+IFERROR(SUM(B314,'uso y apropiación'!B190:C190,PROYECTOS!B172),0)</f>
        <v>2500193152</v>
      </c>
      <c r="G314" s="736"/>
      <c r="H314" s="737"/>
      <c r="M314" s="722"/>
    </row>
    <row r="315" spans="1:14" ht="15.75">
      <c r="C315" s="738"/>
      <c r="F315" s="466"/>
      <c r="H315" s="725"/>
      <c r="M315" s="722"/>
    </row>
    <row r="316" spans="1:14" ht="15.75" hidden="1">
      <c r="C316" s="466"/>
      <c r="M316" s="722"/>
    </row>
    <row r="317" spans="1:14" ht="15.75">
      <c r="A317" s="725"/>
      <c r="B317" s="725"/>
      <c r="C317" s="725"/>
      <c r="D317" s="725"/>
      <c r="F317" s="403"/>
      <c r="M317" s="722"/>
    </row>
    <row r="318" spans="1:14" ht="15.75" hidden="1">
      <c r="A318" s="725"/>
      <c r="B318" s="725"/>
      <c r="C318" s="725"/>
      <c r="D318" s="725"/>
      <c r="M318" s="722"/>
    </row>
    <row r="319" spans="1:14" ht="15.75" hidden="1">
      <c r="A319" s="725"/>
      <c r="B319" s="725"/>
      <c r="C319" s="725"/>
      <c r="D319" s="725"/>
      <c r="M319" s="722"/>
    </row>
    <row r="320" spans="1:14" ht="15.75" hidden="1">
      <c r="A320" s="725"/>
      <c r="B320" s="725"/>
      <c r="C320" s="725"/>
      <c r="D320" s="725"/>
      <c r="M320" s="722"/>
    </row>
    <row r="321" spans="1:13" ht="15.75" hidden="1">
      <c r="A321" s="725"/>
      <c r="B321" s="725"/>
      <c r="C321" s="725"/>
      <c r="D321" s="725"/>
      <c r="M321" s="722"/>
    </row>
    <row r="322" spans="1:13" ht="15.75" hidden="1">
      <c r="A322" s="725"/>
      <c r="B322" s="725"/>
      <c r="C322" s="725"/>
      <c r="D322" s="725"/>
      <c r="M322" s="722"/>
    </row>
    <row r="323" spans="1:13" ht="15.75" hidden="1">
      <c r="A323" s="725"/>
      <c r="B323" s="725"/>
      <c r="C323" s="725"/>
      <c r="D323" s="725"/>
      <c r="M323" s="722"/>
    </row>
    <row r="324" spans="1:13" ht="15.75" hidden="1">
      <c r="A324" s="725"/>
      <c r="B324" s="725"/>
      <c r="C324" s="725"/>
      <c r="D324" s="725"/>
      <c r="M324" s="722"/>
    </row>
    <row r="325" spans="1:13" ht="15.75" hidden="1">
      <c r="A325" s="725"/>
      <c r="B325" s="725"/>
      <c r="C325" s="725"/>
      <c r="D325" s="725"/>
      <c r="M325" s="722"/>
    </row>
    <row r="326" spans="1:13" ht="15.75" hidden="1">
      <c r="A326" s="725"/>
      <c r="B326" s="725"/>
      <c r="C326" s="725"/>
      <c r="D326" s="725"/>
      <c r="M326" s="722"/>
    </row>
    <row r="327" spans="1:13" ht="15.75" hidden="1">
      <c r="A327" s="725"/>
      <c r="B327" s="725"/>
      <c r="C327" s="725"/>
      <c r="D327" s="725"/>
      <c r="M327" s="722"/>
    </row>
    <row r="328" spans="1:13" ht="15.75" hidden="1">
      <c r="A328" s="725"/>
      <c r="B328" s="725"/>
      <c r="C328" s="725"/>
      <c r="D328" s="725"/>
      <c r="M328" s="722"/>
    </row>
    <row r="329" spans="1:13" ht="15.75" hidden="1">
      <c r="A329" s="725"/>
      <c r="B329" s="725"/>
      <c r="C329" s="725"/>
      <c r="D329" s="725"/>
      <c r="M329" s="722"/>
    </row>
    <row r="330" spans="1:13" ht="15.75" hidden="1">
      <c r="A330" s="725"/>
      <c r="B330" s="725"/>
      <c r="C330" s="725"/>
      <c r="D330" s="725"/>
      <c r="M330" s="722"/>
    </row>
    <row r="331" spans="1:13" ht="15.75" hidden="1">
      <c r="A331" s="725"/>
      <c r="B331" s="725"/>
      <c r="C331" s="725"/>
      <c r="D331" s="725"/>
      <c r="M331" s="722"/>
    </row>
    <row r="332" spans="1:13" ht="15.75" hidden="1">
      <c r="A332" s="725"/>
      <c r="B332" s="725"/>
      <c r="C332" s="725"/>
      <c r="D332" s="725"/>
      <c r="M332" s="722"/>
    </row>
    <row r="333" spans="1:13" ht="15.75" hidden="1">
      <c r="A333" s="725"/>
      <c r="B333" s="725"/>
      <c r="C333" s="725"/>
      <c r="D333" s="725"/>
      <c r="M333" s="722"/>
    </row>
    <row r="334" spans="1:13" ht="15.75" hidden="1">
      <c r="A334" s="725"/>
      <c r="B334" s="725"/>
      <c r="C334" s="725"/>
      <c r="D334" s="725"/>
      <c r="M334" s="722"/>
    </row>
    <row r="335" spans="1:13" ht="15.75" hidden="1">
      <c r="A335" s="725"/>
      <c r="B335" s="725"/>
      <c r="C335" s="725"/>
      <c r="D335" s="725"/>
      <c r="M335" s="722"/>
    </row>
    <row r="336" spans="1:13" ht="15.75" hidden="1">
      <c r="A336" s="725"/>
      <c r="B336" s="725"/>
      <c r="C336" s="725"/>
      <c r="D336" s="725"/>
      <c r="M336" s="722"/>
    </row>
    <row r="337" spans="1:13" ht="15.75" hidden="1">
      <c r="A337" s="725"/>
      <c r="B337" s="725"/>
      <c r="C337" s="725"/>
      <c r="D337" s="725"/>
      <c r="M337" s="722"/>
    </row>
    <row r="338" spans="1:13" ht="15.75" hidden="1">
      <c r="A338" s="725"/>
      <c r="B338" s="725"/>
      <c r="C338" s="725"/>
      <c r="D338" s="725"/>
      <c r="M338" s="722"/>
    </row>
    <row r="339" spans="1:13" ht="15.75" hidden="1">
      <c r="A339" s="725"/>
      <c r="B339" s="725"/>
      <c r="C339" s="725"/>
      <c r="D339" s="725"/>
      <c r="M339" s="722"/>
    </row>
    <row r="340" spans="1:13" ht="15.75" hidden="1">
      <c r="A340" s="725"/>
      <c r="B340" s="725"/>
      <c r="C340" s="725"/>
      <c r="D340" s="725"/>
      <c r="M340" s="722"/>
    </row>
    <row r="341" spans="1:13" ht="15.75" hidden="1">
      <c r="A341" s="725"/>
      <c r="B341" s="725"/>
      <c r="C341" s="725"/>
      <c r="D341" s="725"/>
      <c r="M341" s="722"/>
    </row>
    <row r="342" spans="1:13" ht="15.75" hidden="1">
      <c r="A342" s="725"/>
      <c r="B342" s="725"/>
      <c r="C342" s="725"/>
      <c r="D342" s="725"/>
      <c r="M342" s="722"/>
    </row>
    <row r="343" spans="1:13" ht="15.75" hidden="1">
      <c r="A343" s="725"/>
      <c r="B343" s="725"/>
      <c r="C343" s="725"/>
      <c r="D343" s="725"/>
      <c r="M343" s="722"/>
    </row>
    <row r="344" spans="1:13" ht="15.75" hidden="1">
      <c r="A344" s="725"/>
      <c r="B344" s="725"/>
      <c r="C344" s="725"/>
      <c r="D344" s="725"/>
      <c r="M344" s="722"/>
    </row>
    <row r="345" spans="1:13" ht="15.75" hidden="1">
      <c r="A345" s="725"/>
      <c r="B345" s="725"/>
      <c r="C345" s="725"/>
      <c r="D345" s="725"/>
      <c r="M345" s="722"/>
    </row>
    <row r="346" spans="1:13" ht="15.75" hidden="1">
      <c r="A346" s="725"/>
      <c r="B346" s="725"/>
      <c r="C346" s="725"/>
      <c r="D346" s="725"/>
      <c r="M346" s="722"/>
    </row>
    <row r="347" spans="1:13" ht="15.75" hidden="1">
      <c r="A347" s="725"/>
      <c r="B347" s="725"/>
      <c r="C347" s="725"/>
      <c r="D347" s="725"/>
      <c r="M347" s="722"/>
    </row>
    <row r="348" spans="1:13" ht="15.75" hidden="1">
      <c r="A348" s="725"/>
      <c r="B348" s="725"/>
      <c r="C348" s="725"/>
      <c r="D348" s="725"/>
      <c r="M348" s="722"/>
    </row>
    <row r="349" spans="1:13" ht="15.75" hidden="1">
      <c r="A349" s="725"/>
      <c r="B349" s="725"/>
      <c r="C349" s="725"/>
      <c r="D349" s="725"/>
      <c r="M349" s="722"/>
    </row>
    <row r="350" spans="1:13" ht="15.75" hidden="1">
      <c r="A350" s="725"/>
      <c r="B350" s="725"/>
      <c r="C350" s="725"/>
      <c r="D350" s="725"/>
      <c r="M350" s="722"/>
    </row>
    <row r="351" spans="1:13" ht="15.75" hidden="1">
      <c r="A351" s="725"/>
      <c r="B351" s="725"/>
      <c r="C351" s="725"/>
      <c r="D351" s="725"/>
      <c r="M351" s="722"/>
    </row>
    <row r="352" spans="1:13" ht="15.75" hidden="1">
      <c r="A352" s="725"/>
      <c r="B352" s="725"/>
      <c r="C352" s="725"/>
      <c r="D352" s="725"/>
      <c r="M352" s="722"/>
    </row>
    <row r="353" spans="1:13" ht="15.75" hidden="1">
      <c r="A353" s="725"/>
      <c r="B353" s="725"/>
      <c r="C353" s="725"/>
      <c r="D353" s="725"/>
      <c r="M353" s="722"/>
    </row>
    <row r="354" spans="1:13" ht="15.75" hidden="1">
      <c r="A354" s="725"/>
      <c r="B354" s="725"/>
      <c r="C354" s="725"/>
      <c r="D354" s="725"/>
      <c r="M354" s="722"/>
    </row>
    <row r="355" spans="1:13" ht="15.75" hidden="1">
      <c r="A355" s="725"/>
      <c r="B355" s="725"/>
      <c r="C355" s="725"/>
      <c r="D355" s="725"/>
      <c r="M355" s="722"/>
    </row>
    <row r="356" spans="1:13" ht="15.75" hidden="1">
      <c r="A356" s="725"/>
      <c r="B356" s="725"/>
      <c r="C356" s="725"/>
      <c r="D356" s="725"/>
      <c r="M356" s="722"/>
    </row>
    <row r="357" spans="1:13" ht="15.75" hidden="1">
      <c r="A357" s="725"/>
      <c r="B357" s="725"/>
      <c r="C357" s="725"/>
      <c r="D357" s="725"/>
      <c r="M357" s="722"/>
    </row>
    <row r="358" spans="1:13" ht="15.75">
      <c r="A358" s="725"/>
      <c r="B358" s="725"/>
      <c r="C358" s="725"/>
      <c r="D358" s="725"/>
    </row>
    <row r="359" spans="1:13" ht="15.75">
      <c r="A359" s="725"/>
      <c r="B359" s="725"/>
      <c r="C359" s="725"/>
      <c r="D359" s="725"/>
      <c r="E359" s="395"/>
    </row>
    <row r="360" spans="1:13" ht="15.75">
      <c r="A360" s="725"/>
      <c r="B360" s="725"/>
      <c r="C360" s="725"/>
      <c r="D360" s="725"/>
      <c r="E360" s="724"/>
    </row>
    <row r="361" spans="1:13">
      <c r="E361" s="611"/>
      <c r="F361" s="724"/>
    </row>
    <row r="362" spans="1:13">
      <c r="C362" s="395"/>
      <c r="F362" s="611"/>
    </row>
    <row r="363" spans="1:13">
      <c r="C363" s="630"/>
    </row>
    <row r="364" spans="1:13">
      <c r="B364" s="630"/>
      <c r="C364" s="630"/>
    </row>
    <row r="365" spans="1:13"/>
    <row r="366" spans="1:13"/>
    <row r="368" spans="1:13"/>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sheetData>
  <mergeCells count="614">
    <mergeCell ref="N86:N87"/>
    <mergeCell ref="C84:C85"/>
    <mergeCell ref="L84:L85"/>
    <mergeCell ref="J106:N106"/>
    <mergeCell ref="I100:L100"/>
    <mergeCell ref="B101:H102"/>
    <mergeCell ref="K113:M113"/>
    <mergeCell ref="I101:L101"/>
    <mergeCell ref="I102:L102"/>
    <mergeCell ref="A109:F109"/>
    <mergeCell ref="N84:N85"/>
    <mergeCell ref="I92:I94"/>
    <mergeCell ref="A95:I96"/>
    <mergeCell ref="K107:M107"/>
    <mergeCell ref="M84:M85"/>
    <mergeCell ref="E88:H88"/>
    <mergeCell ref="H92:H94"/>
    <mergeCell ref="N108:N109"/>
    <mergeCell ref="K108:M109"/>
    <mergeCell ref="K110:M111"/>
    <mergeCell ref="J108:J109"/>
    <mergeCell ref="A84:A85"/>
    <mergeCell ref="C86:C87"/>
    <mergeCell ref="A86:A87"/>
    <mergeCell ref="N48:N49"/>
    <mergeCell ref="N72:N73"/>
    <mergeCell ref="A65:N65"/>
    <mergeCell ref="K74:M74"/>
    <mergeCell ref="K72:M73"/>
    <mergeCell ref="J52:N58"/>
    <mergeCell ref="J77:K78"/>
    <mergeCell ref="L77:N77"/>
    <mergeCell ref="L78:L79"/>
    <mergeCell ref="M78:M79"/>
    <mergeCell ref="N78:N79"/>
    <mergeCell ref="A74:F76"/>
    <mergeCell ref="G68:I76"/>
    <mergeCell ref="I54:I56"/>
    <mergeCell ref="J70:J71"/>
    <mergeCell ref="K70:M71"/>
    <mergeCell ref="A71:F71"/>
    <mergeCell ref="J72:J73"/>
    <mergeCell ref="K76:M76"/>
    <mergeCell ref="A70:F70"/>
    <mergeCell ref="A77:A79"/>
    <mergeCell ref="B77:B79"/>
    <mergeCell ref="B89:D94"/>
    <mergeCell ref="E89:G94"/>
    <mergeCell ref="L116:N116"/>
    <mergeCell ref="N117:N118"/>
    <mergeCell ref="A103:N103"/>
    <mergeCell ref="A104:N104"/>
    <mergeCell ref="A110:F110"/>
    <mergeCell ref="A106:F106"/>
    <mergeCell ref="K112:M112"/>
    <mergeCell ref="I99:L99"/>
    <mergeCell ref="M99:N102"/>
    <mergeCell ref="G106:I114"/>
    <mergeCell ref="B99:H100"/>
    <mergeCell ref="B67:N67"/>
    <mergeCell ref="A68:F68"/>
    <mergeCell ref="A48:A49"/>
    <mergeCell ref="L48:L49"/>
    <mergeCell ref="M48:M49"/>
    <mergeCell ref="B50:D50"/>
    <mergeCell ref="A80:A81"/>
    <mergeCell ref="C80:C81"/>
    <mergeCell ref="A72:F72"/>
    <mergeCell ref="J50:N50"/>
    <mergeCell ref="J51:N51"/>
    <mergeCell ref="B63:H64"/>
    <mergeCell ref="I63:L63"/>
    <mergeCell ref="I64:L64"/>
    <mergeCell ref="A57:I58"/>
    <mergeCell ref="N70:N71"/>
    <mergeCell ref="C77:C79"/>
    <mergeCell ref="A66:N66"/>
    <mergeCell ref="A61:A64"/>
    <mergeCell ref="B61:H62"/>
    <mergeCell ref="D77:D79"/>
    <mergeCell ref="E77:E79"/>
    <mergeCell ref="J68:N68"/>
    <mergeCell ref="K75:M75"/>
    <mergeCell ref="C46:C47"/>
    <mergeCell ref="A46:A47"/>
    <mergeCell ref="N44:N45"/>
    <mergeCell ref="N40:N41"/>
    <mergeCell ref="K37:M37"/>
    <mergeCell ref="A39:F39"/>
    <mergeCell ref="A40:F40"/>
    <mergeCell ref="J40:J41"/>
    <mergeCell ref="K40:M41"/>
    <mergeCell ref="A41:F41"/>
    <mergeCell ref="A42:F42"/>
    <mergeCell ref="K42:M42"/>
    <mergeCell ref="G36:I42"/>
    <mergeCell ref="L46:L47"/>
    <mergeCell ref="M46:M47"/>
    <mergeCell ref="J43:K44"/>
    <mergeCell ref="L43:N43"/>
    <mergeCell ref="B24:D24"/>
    <mergeCell ref="A27:I27"/>
    <mergeCell ref="B43:B45"/>
    <mergeCell ref="C43:C45"/>
    <mergeCell ref="D43:D45"/>
    <mergeCell ref="E43:E45"/>
    <mergeCell ref="F43:I44"/>
    <mergeCell ref="J26:N27"/>
    <mergeCell ref="J36:N36"/>
    <mergeCell ref="J38:J39"/>
    <mergeCell ref="E24:H24"/>
    <mergeCell ref="J24:N24"/>
    <mergeCell ref="A34:N34"/>
    <mergeCell ref="B35:N35"/>
    <mergeCell ref="A36:F36"/>
    <mergeCell ref="A37:F37"/>
    <mergeCell ref="A33:N33"/>
    <mergeCell ref="M44:M45"/>
    <mergeCell ref="M20:M21"/>
    <mergeCell ref="A18:A19"/>
    <mergeCell ref="C18:C19"/>
    <mergeCell ref="N22:N23"/>
    <mergeCell ref="L18:L19"/>
    <mergeCell ref="N18:N19"/>
    <mergeCell ref="C22:C23"/>
    <mergeCell ref="A15:A17"/>
    <mergeCell ref="B15:B17"/>
    <mergeCell ref="C15:C17"/>
    <mergeCell ref="D15:D17"/>
    <mergeCell ref="E15:E17"/>
    <mergeCell ref="F15:I16"/>
    <mergeCell ref="J15:K16"/>
    <mergeCell ref="L15:N15"/>
    <mergeCell ref="L16:L17"/>
    <mergeCell ref="A22:A23"/>
    <mergeCell ref="L22:L23"/>
    <mergeCell ref="M22:M23"/>
    <mergeCell ref="M16:M17"/>
    <mergeCell ref="N16:N17"/>
    <mergeCell ref="A20:A21"/>
    <mergeCell ref="C20:C21"/>
    <mergeCell ref="L20:L21"/>
    <mergeCell ref="A6:N6"/>
    <mergeCell ref="B7:N7"/>
    <mergeCell ref="A8:F8"/>
    <mergeCell ref="J8:N8"/>
    <mergeCell ref="A9:F9"/>
    <mergeCell ref="K9:M9"/>
    <mergeCell ref="A10:F10"/>
    <mergeCell ref="J10:J11"/>
    <mergeCell ref="K10:M11"/>
    <mergeCell ref="N10:N11"/>
    <mergeCell ref="G8:I14"/>
    <mergeCell ref="A14:F14"/>
    <mergeCell ref="A11:F11"/>
    <mergeCell ref="A12:F12"/>
    <mergeCell ref="J12:J13"/>
    <mergeCell ref="K12:M13"/>
    <mergeCell ref="N12:N13"/>
    <mergeCell ref="A13:F13"/>
    <mergeCell ref="K14:M14"/>
    <mergeCell ref="A1:A4"/>
    <mergeCell ref="B1:H2"/>
    <mergeCell ref="I1:L1"/>
    <mergeCell ref="M1:N4"/>
    <mergeCell ref="I2:L2"/>
    <mergeCell ref="B3:H4"/>
    <mergeCell ref="I3:L3"/>
    <mergeCell ref="I4:L4"/>
    <mergeCell ref="A5:N5"/>
    <mergeCell ref="L82:L83"/>
    <mergeCell ref="J110:J111"/>
    <mergeCell ref="H89:H91"/>
    <mergeCell ref="I89:I91"/>
    <mergeCell ref="C82:C83"/>
    <mergeCell ref="J89:N89"/>
    <mergeCell ref="A116:A118"/>
    <mergeCell ref="B116:B118"/>
    <mergeCell ref="C116:C118"/>
    <mergeCell ref="A111:F111"/>
    <mergeCell ref="A112:F114"/>
    <mergeCell ref="N82:N83"/>
    <mergeCell ref="N110:N111"/>
    <mergeCell ref="A99:A102"/>
    <mergeCell ref="B105:N105"/>
    <mergeCell ref="A82:A83"/>
    <mergeCell ref="M82:M83"/>
    <mergeCell ref="L86:L87"/>
    <mergeCell ref="M86:M87"/>
    <mergeCell ref="B88:D88"/>
    <mergeCell ref="A115:N115"/>
    <mergeCell ref="D116:D118"/>
    <mergeCell ref="J88:N88"/>
    <mergeCell ref="A89:A94"/>
    <mergeCell ref="A107:F107"/>
    <mergeCell ref="A108:F108"/>
    <mergeCell ref="E116:E118"/>
    <mergeCell ref="J116:K117"/>
    <mergeCell ref="K202:M203"/>
    <mergeCell ref="A191:A194"/>
    <mergeCell ref="B191:H192"/>
    <mergeCell ref="I191:L191"/>
    <mergeCell ref="M191:N194"/>
    <mergeCell ref="I192:L192"/>
    <mergeCell ref="B193:H194"/>
    <mergeCell ref="I193:L193"/>
    <mergeCell ref="I194:L194"/>
    <mergeCell ref="N202:N203"/>
    <mergeCell ref="A154:A155"/>
    <mergeCell ref="I163:L163"/>
    <mergeCell ref="L119:L120"/>
    <mergeCell ref="N119:N120"/>
    <mergeCell ref="N172:N173"/>
    <mergeCell ref="A173:F173"/>
    <mergeCell ref="B147:B149"/>
    <mergeCell ref="C147:C149"/>
    <mergeCell ref="B169:N169"/>
    <mergeCell ref="A170:F170"/>
    <mergeCell ref="J170:N170"/>
    <mergeCell ref="J172:J173"/>
    <mergeCell ref="K172:M173"/>
    <mergeCell ref="A245:I246"/>
    <mergeCell ref="A240:A241"/>
    <mergeCell ref="C240:C241"/>
    <mergeCell ref="L240:L241"/>
    <mergeCell ref="M240:M241"/>
    <mergeCell ref="J231:J232"/>
    <mergeCell ref="K231:M232"/>
    <mergeCell ref="A220:A223"/>
    <mergeCell ref="A265:A267"/>
    <mergeCell ref="B265:B267"/>
    <mergeCell ref="B220:H221"/>
    <mergeCell ref="A233:F234"/>
    <mergeCell ref="A227:F227"/>
    <mergeCell ref="G227:I234"/>
    <mergeCell ref="J227:N227"/>
    <mergeCell ref="A228:F228"/>
    <mergeCell ref="I223:L223"/>
    <mergeCell ref="A224:N224"/>
    <mergeCell ref="A225:N225"/>
    <mergeCell ref="K228:M228"/>
    <mergeCell ref="A229:F229"/>
    <mergeCell ref="J229:J230"/>
    <mergeCell ref="K229:M230"/>
    <mergeCell ref="N229:N230"/>
    <mergeCell ref="A230:F230"/>
    <mergeCell ref="B226:N226"/>
    <mergeCell ref="I220:L220"/>
    <mergeCell ref="M220:N223"/>
    <mergeCell ref="I221:L221"/>
    <mergeCell ref="B222:H223"/>
    <mergeCell ref="C265:C267"/>
    <mergeCell ref="D265:D267"/>
    <mergeCell ref="A268:A269"/>
    <mergeCell ref="C268:C269"/>
    <mergeCell ref="L268:L269"/>
    <mergeCell ref="M268:M269"/>
    <mergeCell ref="C235:C237"/>
    <mergeCell ref="D235:D237"/>
    <mergeCell ref="E235:E237"/>
    <mergeCell ref="F235:I236"/>
    <mergeCell ref="J235:K236"/>
    <mergeCell ref="L235:N235"/>
    <mergeCell ref="L236:L237"/>
    <mergeCell ref="M236:M237"/>
    <mergeCell ref="N236:N237"/>
    <mergeCell ref="A243:A244"/>
    <mergeCell ref="B243:D244"/>
    <mergeCell ref="E243:G244"/>
    <mergeCell ref="J244:N246"/>
    <mergeCell ref="K262:M263"/>
    <mergeCell ref="N262:N263"/>
    <mergeCell ref="A263:F263"/>
    <mergeCell ref="B251:H252"/>
    <mergeCell ref="I251:L251"/>
    <mergeCell ref="M251:N254"/>
    <mergeCell ref="I252:L252"/>
    <mergeCell ref="E265:E267"/>
    <mergeCell ref="F265:I266"/>
    <mergeCell ref="J265:K266"/>
    <mergeCell ref="L265:N265"/>
    <mergeCell ref="L266:L267"/>
    <mergeCell ref="I222:L222"/>
    <mergeCell ref="A231:F231"/>
    <mergeCell ref="M266:M267"/>
    <mergeCell ref="N266:N267"/>
    <mergeCell ref="N231:N232"/>
    <mergeCell ref="A232:F232"/>
    <mergeCell ref="B253:H254"/>
    <mergeCell ref="I253:L253"/>
    <mergeCell ref="I254:L254"/>
    <mergeCell ref="K233:M233"/>
    <mergeCell ref="A251:A254"/>
    <mergeCell ref="B235:B237"/>
    <mergeCell ref="B242:D242"/>
    <mergeCell ref="E242:H242"/>
    <mergeCell ref="J242:N242"/>
    <mergeCell ref="N238:N239"/>
    <mergeCell ref="N240:N241"/>
    <mergeCell ref="A255:N255"/>
    <mergeCell ref="A256:N256"/>
    <mergeCell ref="A273:A274"/>
    <mergeCell ref="B273:D274"/>
    <mergeCell ref="E273:G274"/>
    <mergeCell ref="J274:N276"/>
    <mergeCell ref="A275:I276"/>
    <mergeCell ref="A270:A271"/>
    <mergeCell ref="B272:D272"/>
    <mergeCell ref="E272:H272"/>
    <mergeCell ref="J272:N272"/>
    <mergeCell ref="L270:L271"/>
    <mergeCell ref="M270:M271"/>
    <mergeCell ref="N270:N271"/>
    <mergeCell ref="K295:M295"/>
    <mergeCell ref="K296:M296"/>
    <mergeCell ref="A282:A285"/>
    <mergeCell ref="B282:H283"/>
    <mergeCell ref="I282:L282"/>
    <mergeCell ref="M282:N285"/>
    <mergeCell ref="I283:L283"/>
    <mergeCell ref="B284:H285"/>
    <mergeCell ref="I284:L284"/>
    <mergeCell ref="I285:L285"/>
    <mergeCell ref="A305:A306"/>
    <mergeCell ref="B305:D306"/>
    <mergeCell ref="E305:G306"/>
    <mergeCell ref="J306:N308"/>
    <mergeCell ref="A307:I308"/>
    <mergeCell ref="B304:D304"/>
    <mergeCell ref="E304:H304"/>
    <mergeCell ref="J304:N304"/>
    <mergeCell ref="A297:A299"/>
    <mergeCell ref="B297:B299"/>
    <mergeCell ref="C297:C299"/>
    <mergeCell ref="D297:D299"/>
    <mergeCell ref="E297:E299"/>
    <mergeCell ref="F297:I298"/>
    <mergeCell ref="J297:K298"/>
    <mergeCell ref="L297:N297"/>
    <mergeCell ref="L298:L299"/>
    <mergeCell ref="M298:M299"/>
    <mergeCell ref="N298:N299"/>
    <mergeCell ref="N302:N303"/>
    <mergeCell ref="A300:A301"/>
    <mergeCell ref="C300:C301"/>
    <mergeCell ref="L300:L301"/>
    <mergeCell ref="M300:M301"/>
    <mergeCell ref="C302:C303"/>
    <mergeCell ref="A302:A303"/>
    <mergeCell ref="L302:L303"/>
    <mergeCell ref="M302:M303"/>
    <mergeCell ref="A286:N286"/>
    <mergeCell ref="A287:N287"/>
    <mergeCell ref="B288:N288"/>
    <mergeCell ref="A289:F289"/>
    <mergeCell ref="G289:I296"/>
    <mergeCell ref="J289:N289"/>
    <mergeCell ref="A290:F290"/>
    <mergeCell ref="K290:M290"/>
    <mergeCell ref="A291:F291"/>
    <mergeCell ref="J291:J292"/>
    <mergeCell ref="K291:M292"/>
    <mergeCell ref="N291:N292"/>
    <mergeCell ref="A292:F292"/>
    <mergeCell ref="A293:F293"/>
    <mergeCell ref="N300:N301"/>
    <mergeCell ref="J293:J294"/>
    <mergeCell ref="K293:M294"/>
    <mergeCell ref="N293:N294"/>
    <mergeCell ref="A294:F294"/>
    <mergeCell ref="A295:F296"/>
    <mergeCell ref="E147:E149"/>
    <mergeCell ref="F147:I148"/>
    <mergeCell ref="J147:K148"/>
    <mergeCell ref="L147:N147"/>
    <mergeCell ref="L148:L149"/>
    <mergeCell ref="M148:M149"/>
    <mergeCell ref="N148:N149"/>
    <mergeCell ref="B163:H164"/>
    <mergeCell ref="J156:N156"/>
    <mergeCell ref="C152:C153"/>
    <mergeCell ref="L152:L153"/>
    <mergeCell ref="M152:M153"/>
    <mergeCell ref="N152:N153"/>
    <mergeCell ref="A147:A149"/>
    <mergeCell ref="A201:F201"/>
    <mergeCell ref="A202:F202"/>
    <mergeCell ref="J202:J203"/>
    <mergeCell ref="A238:A239"/>
    <mergeCell ref="C238:C239"/>
    <mergeCell ref="L238:L239"/>
    <mergeCell ref="M238:M239"/>
    <mergeCell ref="K234:M234"/>
    <mergeCell ref="A235:A237"/>
    <mergeCell ref="M163:N166"/>
    <mergeCell ref="I164:L164"/>
    <mergeCell ref="B165:H166"/>
    <mergeCell ref="I165:L165"/>
    <mergeCell ref="I166:L166"/>
    <mergeCell ref="A167:N167"/>
    <mergeCell ref="A168:N168"/>
    <mergeCell ref="A175:F175"/>
    <mergeCell ref="K174:M175"/>
    <mergeCell ref="N174:N175"/>
    <mergeCell ref="J174:J175"/>
    <mergeCell ref="A163:A166"/>
    <mergeCell ref="J198:N198"/>
    <mergeCell ref="D147:D149"/>
    <mergeCell ref="K176:M176"/>
    <mergeCell ref="A176:F176"/>
    <mergeCell ref="A174:F174"/>
    <mergeCell ref="A205:A207"/>
    <mergeCell ref="B205:B207"/>
    <mergeCell ref="C205:C207"/>
    <mergeCell ref="G170:I176"/>
    <mergeCell ref="K171:M171"/>
    <mergeCell ref="A172:F172"/>
    <mergeCell ref="A187:I188"/>
    <mergeCell ref="K199:M199"/>
    <mergeCell ref="A200:F200"/>
    <mergeCell ref="J200:J201"/>
    <mergeCell ref="K200:M201"/>
    <mergeCell ref="A199:F199"/>
    <mergeCell ref="D205:D207"/>
    <mergeCell ref="E205:E207"/>
    <mergeCell ref="F205:I206"/>
    <mergeCell ref="J205:K206"/>
    <mergeCell ref="L205:N205"/>
    <mergeCell ref="L206:L207"/>
    <mergeCell ref="M206:M207"/>
    <mergeCell ref="N206:N207"/>
    <mergeCell ref="A171:F171"/>
    <mergeCell ref="A150:A151"/>
    <mergeCell ref="C150:C151"/>
    <mergeCell ref="L150:L151"/>
    <mergeCell ref="M150:M151"/>
    <mergeCell ref="A157:A158"/>
    <mergeCell ref="B157:D158"/>
    <mergeCell ref="E157:G158"/>
    <mergeCell ref="J158:N160"/>
    <mergeCell ref="A159:I160"/>
    <mergeCell ref="N150:N151"/>
    <mergeCell ref="N154:N155"/>
    <mergeCell ref="C154:C155"/>
    <mergeCell ref="L154:L155"/>
    <mergeCell ref="M154:M155"/>
    <mergeCell ref="B156:D156"/>
    <mergeCell ref="E156:H156"/>
    <mergeCell ref="A152:A153"/>
    <mergeCell ref="J214:N216"/>
    <mergeCell ref="A215:I216"/>
    <mergeCell ref="L210:L211"/>
    <mergeCell ref="N200:N201"/>
    <mergeCell ref="A195:N195"/>
    <mergeCell ref="A196:N196"/>
    <mergeCell ref="B197:N197"/>
    <mergeCell ref="A177:A179"/>
    <mergeCell ref="B177:B179"/>
    <mergeCell ref="N208:N209"/>
    <mergeCell ref="C210:C211"/>
    <mergeCell ref="I136:L136"/>
    <mergeCell ref="B314:C314"/>
    <mergeCell ref="A182:A183"/>
    <mergeCell ref="C182:C183"/>
    <mergeCell ref="L182:L183"/>
    <mergeCell ref="M182:M183"/>
    <mergeCell ref="A180:A181"/>
    <mergeCell ref="C180:C181"/>
    <mergeCell ref="L180:L181"/>
    <mergeCell ref="M180:M181"/>
    <mergeCell ref="B184:D184"/>
    <mergeCell ref="E184:H184"/>
    <mergeCell ref="J184:N184"/>
    <mergeCell ref="A185:A186"/>
    <mergeCell ref="B185:D186"/>
    <mergeCell ref="E185:G186"/>
    <mergeCell ref="J186:N188"/>
    <mergeCell ref="A203:F203"/>
    <mergeCell ref="A204:F204"/>
    <mergeCell ref="K204:M204"/>
    <mergeCell ref="A213:A214"/>
    <mergeCell ref="B213:D214"/>
    <mergeCell ref="E213:G214"/>
    <mergeCell ref="N182:N183"/>
    <mergeCell ref="N268:N269"/>
    <mergeCell ref="N210:N211"/>
    <mergeCell ref="M210:M211"/>
    <mergeCell ref="A198:F198"/>
    <mergeCell ref="G198:I204"/>
    <mergeCell ref="L121:L122"/>
    <mergeCell ref="A137:N137"/>
    <mergeCell ref="A138:N138"/>
    <mergeCell ref="B139:N139"/>
    <mergeCell ref="C177:C179"/>
    <mergeCell ref="D177:D179"/>
    <mergeCell ref="E177:E179"/>
    <mergeCell ref="F177:I178"/>
    <mergeCell ref="J177:K178"/>
    <mergeCell ref="L177:N177"/>
    <mergeCell ref="L178:L179"/>
    <mergeCell ref="M178:M179"/>
    <mergeCell ref="N178:N179"/>
    <mergeCell ref="A208:A209"/>
    <mergeCell ref="C208:C209"/>
    <mergeCell ref="L208:L209"/>
    <mergeCell ref="M208:M209"/>
    <mergeCell ref="A210:A211"/>
    <mergeCell ref="K114:M114"/>
    <mergeCell ref="A121:A122"/>
    <mergeCell ref="N123:N124"/>
    <mergeCell ref="B313:C313"/>
    <mergeCell ref="E212:H212"/>
    <mergeCell ref="J212:N212"/>
    <mergeCell ref="A140:F140"/>
    <mergeCell ref="G140:I146"/>
    <mergeCell ref="J140:N140"/>
    <mergeCell ref="A141:F141"/>
    <mergeCell ref="K141:M141"/>
    <mergeCell ref="A142:F142"/>
    <mergeCell ref="A143:F143"/>
    <mergeCell ref="A144:F144"/>
    <mergeCell ref="A145:F145"/>
    <mergeCell ref="K146:M146"/>
    <mergeCell ref="A146:F146"/>
    <mergeCell ref="J142:J143"/>
    <mergeCell ref="K142:M143"/>
    <mergeCell ref="J144:J145"/>
    <mergeCell ref="K144:M145"/>
    <mergeCell ref="N144:N145"/>
    <mergeCell ref="N142:N143"/>
    <mergeCell ref="N180:N181"/>
    <mergeCell ref="A133:A136"/>
    <mergeCell ref="B133:H134"/>
    <mergeCell ref="I133:L133"/>
    <mergeCell ref="M133:N136"/>
    <mergeCell ref="I134:L134"/>
    <mergeCell ref="B135:H136"/>
    <mergeCell ref="I135:L135"/>
    <mergeCell ref="A123:A124"/>
    <mergeCell ref="B125:D125"/>
    <mergeCell ref="E125:H125"/>
    <mergeCell ref="J125:N125"/>
    <mergeCell ref="B126:D126"/>
    <mergeCell ref="E126:G126"/>
    <mergeCell ref="A129:I130"/>
    <mergeCell ref="L123:L124"/>
    <mergeCell ref="M123:M124"/>
    <mergeCell ref="B127:D128"/>
    <mergeCell ref="J128:N130"/>
    <mergeCell ref="E127:G128"/>
    <mergeCell ref="A127:A128"/>
    <mergeCell ref="C121:C122"/>
    <mergeCell ref="M117:M118"/>
    <mergeCell ref="L117:L118"/>
    <mergeCell ref="A119:A120"/>
    <mergeCell ref="C119:C120"/>
    <mergeCell ref="I29:L29"/>
    <mergeCell ref="F77:I78"/>
    <mergeCell ref="A38:F38"/>
    <mergeCell ref="K38:M39"/>
    <mergeCell ref="L44:L45"/>
    <mergeCell ref="I61:L61"/>
    <mergeCell ref="M61:N64"/>
    <mergeCell ref="I62:L62"/>
    <mergeCell ref="A73:F73"/>
    <mergeCell ref="L80:L81"/>
    <mergeCell ref="M80:M81"/>
    <mergeCell ref="N80:N81"/>
    <mergeCell ref="M119:M120"/>
    <mergeCell ref="J90:N96"/>
    <mergeCell ref="N38:N39"/>
    <mergeCell ref="F116:I117"/>
    <mergeCell ref="K69:M69"/>
    <mergeCell ref="N121:N122"/>
    <mergeCell ref="A43:A45"/>
    <mergeCell ref="B257:N257"/>
    <mergeCell ref="A258:F258"/>
    <mergeCell ref="G258:I264"/>
    <mergeCell ref="J258:N258"/>
    <mergeCell ref="A259:F259"/>
    <mergeCell ref="K259:M259"/>
    <mergeCell ref="A260:F260"/>
    <mergeCell ref="J260:J261"/>
    <mergeCell ref="K260:M261"/>
    <mergeCell ref="N260:N261"/>
    <mergeCell ref="A261:F261"/>
    <mergeCell ref="A262:F262"/>
    <mergeCell ref="J262:J263"/>
    <mergeCell ref="A264:F264"/>
    <mergeCell ref="K264:M264"/>
    <mergeCell ref="B212:D212"/>
    <mergeCell ref="M18:M19"/>
    <mergeCell ref="A69:F69"/>
    <mergeCell ref="A25:A26"/>
    <mergeCell ref="B25:D26"/>
    <mergeCell ref="E25:G26"/>
    <mergeCell ref="B51:D56"/>
    <mergeCell ref="E51:G56"/>
    <mergeCell ref="H51:H53"/>
    <mergeCell ref="I51:I53"/>
    <mergeCell ref="H54:H56"/>
    <mergeCell ref="E50:H50"/>
    <mergeCell ref="A51:A56"/>
    <mergeCell ref="M29:N32"/>
    <mergeCell ref="I30:L30"/>
    <mergeCell ref="B31:H32"/>
    <mergeCell ref="J25:N25"/>
    <mergeCell ref="N20:N21"/>
    <mergeCell ref="N46:N47"/>
    <mergeCell ref="I31:L31"/>
    <mergeCell ref="I32:L32"/>
    <mergeCell ref="A29:A32"/>
    <mergeCell ref="B29:H30"/>
    <mergeCell ref="M121:M122"/>
  </mergeCells>
  <pageMargins left="0.70866141732283472" right="0.56999999999999995" top="0.74803149606299213" bottom="0.74803149606299213" header="0.31496062992125984" footer="0.31496062992125984"/>
  <pageSetup scale="42" fitToHeight="0" orientation="landscape" r:id="rId1"/>
  <rowBreaks count="9" manualBreakCount="9">
    <brk id="27" max="16383" man="1"/>
    <brk id="59" max="16383" man="1"/>
    <brk id="97" max="16383" man="1"/>
    <brk id="131" max="16383" man="1"/>
    <brk id="162" max="16383" man="1"/>
    <brk id="189" max="13" man="1"/>
    <brk id="218" max="16383" man="1"/>
    <brk id="248" max="13" man="1"/>
    <brk id="279" max="13" man="1"/>
  </rowBreaks>
  <drawing r:id="rId2"/>
  <legacyDrawing r:id="rId3"/>
  <oleObjects>
    <mc:AlternateContent xmlns:mc="http://schemas.openxmlformats.org/markup-compatibility/2006">
      <mc:Choice Requires="x14">
        <oleObject shapeId="6170" r:id="rId4">
          <objectPr defaultSize="0" autoPict="0" r:id="rId5">
            <anchor moveWithCells="1" sizeWithCells="1">
              <from>
                <xdr:col>0</xdr:col>
                <xdr:colOff>47625</xdr:colOff>
                <xdr:row>0</xdr:row>
                <xdr:rowOff>152400</xdr:rowOff>
              </from>
              <to>
                <xdr:col>0</xdr:col>
                <xdr:colOff>2895600</xdr:colOff>
                <xdr:row>3</xdr:row>
                <xdr:rowOff>142875</xdr:rowOff>
              </to>
            </anchor>
          </objectPr>
        </oleObject>
      </mc:Choice>
      <mc:Fallback>
        <oleObject shapeId="6170" r:id="rId4"/>
      </mc:Fallback>
    </mc:AlternateContent>
    <mc:AlternateContent xmlns:mc="http://schemas.openxmlformats.org/markup-compatibility/2006">
      <mc:Choice Requires="x14">
        <oleObject shapeId="6178" r:id="rId6">
          <objectPr defaultSize="0" autoPict="0" r:id="rId5">
            <anchor moveWithCells="1" sizeWithCells="1">
              <from>
                <xdr:col>0</xdr:col>
                <xdr:colOff>66675</xdr:colOff>
                <xdr:row>28</xdr:row>
                <xdr:rowOff>114300</xdr:rowOff>
              </from>
              <to>
                <xdr:col>0</xdr:col>
                <xdr:colOff>2914650</xdr:colOff>
                <xdr:row>31</xdr:row>
                <xdr:rowOff>104775</xdr:rowOff>
              </to>
            </anchor>
          </objectPr>
        </oleObject>
      </mc:Choice>
      <mc:Fallback>
        <oleObject shapeId="6178" r:id="rId6"/>
      </mc:Fallback>
    </mc:AlternateContent>
    <mc:AlternateContent xmlns:mc="http://schemas.openxmlformats.org/markup-compatibility/2006">
      <mc:Choice Requires="x14">
        <oleObject shapeId="6179" r:id="rId7">
          <objectPr defaultSize="0" autoPict="0" r:id="rId5">
            <anchor moveWithCells="1" sizeWithCells="1">
              <from>
                <xdr:col>0</xdr:col>
                <xdr:colOff>85725</xdr:colOff>
                <xdr:row>60</xdr:row>
                <xdr:rowOff>114300</xdr:rowOff>
              </from>
              <to>
                <xdr:col>0</xdr:col>
                <xdr:colOff>2933700</xdr:colOff>
                <xdr:row>63</xdr:row>
                <xdr:rowOff>104775</xdr:rowOff>
              </to>
            </anchor>
          </objectPr>
        </oleObject>
      </mc:Choice>
      <mc:Fallback>
        <oleObject shapeId="6179" r:id="rId7"/>
      </mc:Fallback>
    </mc:AlternateContent>
    <mc:AlternateContent xmlns:mc="http://schemas.openxmlformats.org/markup-compatibility/2006">
      <mc:Choice Requires="x14">
        <oleObject shapeId="6180" r:id="rId8">
          <objectPr defaultSize="0" autoPict="0" r:id="rId5">
            <anchor moveWithCells="1" sizeWithCells="1">
              <from>
                <xdr:col>0</xdr:col>
                <xdr:colOff>104775</xdr:colOff>
                <xdr:row>98</xdr:row>
                <xdr:rowOff>123825</xdr:rowOff>
              </from>
              <to>
                <xdr:col>0</xdr:col>
                <xdr:colOff>2952750</xdr:colOff>
                <xdr:row>101</xdr:row>
                <xdr:rowOff>123825</xdr:rowOff>
              </to>
            </anchor>
          </objectPr>
        </oleObject>
      </mc:Choice>
      <mc:Fallback>
        <oleObject shapeId="6180" r:id="rId8"/>
      </mc:Fallback>
    </mc:AlternateContent>
    <mc:AlternateContent xmlns:mc="http://schemas.openxmlformats.org/markup-compatibility/2006">
      <mc:Choice Requires="x14">
        <oleObject shapeId="6198" r:id="rId9">
          <objectPr defaultSize="0" autoPict="0" r:id="rId5">
            <anchor moveWithCells="1" sizeWithCells="1">
              <from>
                <xdr:col>0</xdr:col>
                <xdr:colOff>85725</xdr:colOff>
                <xdr:row>250</xdr:row>
                <xdr:rowOff>114300</xdr:rowOff>
              </from>
              <to>
                <xdr:col>0</xdr:col>
                <xdr:colOff>2933700</xdr:colOff>
                <xdr:row>253</xdr:row>
                <xdr:rowOff>104775</xdr:rowOff>
              </to>
            </anchor>
          </objectPr>
        </oleObject>
      </mc:Choice>
      <mc:Fallback>
        <oleObject shapeId="6198" r:id="rId9"/>
      </mc:Fallback>
    </mc:AlternateContent>
    <mc:AlternateContent xmlns:mc="http://schemas.openxmlformats.org/markup-compatibility/2006">
      <mc:Choice Requires="x14">
        <oleObject shapeId="6199" r:id="rId10">
          <objectPr defaultSize="0" autoPict="0" r:id="rId5">
            <anchor moveWithCells="1" sizeWithCells="1">
              <from>
                <xdr:col>0</xdr:col>
                <xdr:colOff>104775</xdr:colOff>
                <xdr:row>281</xdr:row>
                <xdr:rowOff>123825</xdr:rowOff>
              </from>
              <to>
                <xdr:col>0</xdr:col>
                <xdr:colOff>2952750</xdr:colOff>
                <xdr:row>284</xdr:row>
                <xdr:rowOff>123825</xdr:rowOff>
              </to>
            </anchor>
          </objectPr>
        </oleObject>
      </mc:Choice>
      <mc:Fallback>
        <oleObject shapeId="6199" r:id="rId10"/>
      </mc:Fallback>
    </mc:AlternateContent>
    <mc:AlternateContent xmlns:mc="http://schemas.openxmlformats.org/markup-compatibility/2006">
      <mc:Choice Requires="x14">
        <oleObject shapeId="6200" r:id="rId11">
          <objectPr defaultSize="0" autoPict="0" r:id="rId5">
            <anchor moveWithCells="1" sizeWithCells="1">
              <from>
                <xdr:col>0</xdr:col>
                <xdr:colOff>104775</xdr:colOff>
                <xdr:row>219</xdr:row>
                <xdr:rowOff>123825</xdr:rowOff>
              </from>
              <to>
                <xdr:col>0</xdr:col>
                <xdr:colOff>2952750</xdr:colOff>
                <xdr:row>222</xdr:row>
                <xdr:rowOff>123825</xdr:rowOff>
              </to>
            </anchor>
          </objectPr>
        </oleObject>
      </mc:Choice>
      <mc:Fallback>
        <oleObject shapeId="6200" r:id="rId11"/>
      </mc:Fallback>
    </mc:AlternateContent>
    <mc:AlternateContent xmlns:mc="http://schemas.openxmlformats.org/markup-compatibility/2006">
      <mc:Choice Requires="x14">
        <oleObject shapeId="6201" r:id="rId12">
          <objectPr defaultSize="0" autoPict="0" r:id="rId5">
            <anchor moveWithCells="1" sizeWithCells="1">
              <from>
                <xdr:col>0</xdr:col>
                <xdr:colOff>104775</xdr:colOff>
                <xdr:row>132</xdr:row>
                <xdr:rowOff>123825</xdr:rowOff>
              </from>
              <to>
                <xdr:col>0</xdr:col>
                <xdr:colOff>2952750</xdr:colOff>
                <xdr:row>135</xdr:row>
                <xdr:rowOff>123825</xdr:rowOff>
              </to>
            </anchor>
          </objectPr>
        </oleObject>
      </mc:Choice>
      <mc:Fallback>
        <oleObject shapeId="6201" r:id="rId12"/>
      </mc:Fallback>
    </mc:AlternateContent>
    <mc:AlternateContent xmlns:mc="http://schemas.openxmlformats.org/markup-compatibility/2006">
      <mc:Choice Requires="x14">
        <oleObject shapeId="6203" r:id="rId13">
          <objectPr defaultSize="0" autoPict="0" r:id="rId5">
            <anchor moveWithCells="1" sizeWithCells="1">
              <from>
                <xdr:col>0</xdr:col>
                <xdr:colOff>104775</xdr:colOff>
                <xdr:row>190</xdr:row>
                <xdr:rowOff>123825</xdr:rowOff>
              </from>
              <to>
                <xdr:col>0</xdr:col>
                <xdr:colOff>2952750</xdr:colOff>
                <xdr:row>193</xdr:row>
                <xdr:rowOff>123825</xdr:rowOff>
              </to>
            </anchor>
          </objectPr>
        </oleObject>
      </mc:Choice>
      <mc:Fallback>
        <oleObject shapeId="6203" r:id="rId13"/>
      </mc:Fallback>
    </mc:AlternateContent>
    <mc:AlternateContent xmlns:mc="http://schemas.openxmlformats.org/markup-compatibility/2006">
      <mc:Choice Requires="x14">
        <oleObject shapeId="6204" r:id="rId14">
          <objectPr defaultSize="0" autoPict="0" r:id="rId5">
            <anchor moveWithCells="1" sizeWithCells="1">
              <from>
                <xdr:col>0</xdr:col>
                <xdr:colOff>104775</xdr:colOff>
                <xdr:row>162</xdr:row>
                <xdr:rowOff>123825</xdr:rowOff>
              </from>
              <to>
                <xdr:col>0</xdr:col>
                <xdr:colOff>2952750</xdr:colOff>
                <xdr:row>165</xdr:row>
                <xdr:rowOff>123825</xdr:rowOff>
              </to>
            </anchor>
          </objectPr>
        </oleObject>
      </mc:Choice>
      <mc:Fallback>
        <oleObject shapeId="6204" r:id="rId14"/>
      </mc:Fallback>
    </mc:AlternateContent>
    <mc:AlternateContent xmlns:mc="http://schemas.openxmlformats.org/markup-compatibility/2006">
      <mc:Choice Requires="x14">
        <oleObject shapeId="6205" r:id="rId15">
          <objectPr defaultSize="0" autoPict="0" r:id="rId5">
            <anchor moveWithCells="1" sizeWithCells="1">
              <from>
                <xdr:col>0</xdr:col>
                <xdr:colOff>47625</xdr:colOff>
                <xdr:row>0</xdr:row>
                <xdr:rowOff>152400</xdr:rowOff>
              </from>
              <to>
                <xdr:col>0</xdr:col>
                <xdr:colOff>2895600</xdr:colOff>
                <xdr:row>3</xdr:row>
                <xdr:rowOff>142875</xdr:rowOff>
              </to>
            </anchor>
          </objectPr>
        </oleObject>
      </mc:Choice>
      <mc:Fallback>
        <oleObject shapeId="6205" r:id="rId15"/>
      </mc:Fallback>
    </mc:AlternateContent>
    <mc:AlternateContent xmlns:mc="http://schemas.openxmlformats.org/markup-compatibility/2006">
      <mc:Choice Requires="x14">
        <oleObject shapeId="6206" r:id="rId16">
          <objectPr defaultSize="0" autoPict="0" r:id="rId5">
            <anchor moveWithCells="1" sizeWithCells="1">
              <from>
                <xdr:col>0</xdr:col>
                <xdr:colOff>66675</xdr:colOff>
                <xdr:row>28</xdr:row>
                <xdr:rowOff>114300</xdr:rowOff>
              </from>
              <to>
                <xdr:col>0</xdr:col>
                <xdr:colOff>2914650</xdr:colOff>
                <xdr:row>31</xdr:row>
                <xdr:rowOff>104775</xdr:rowOff>
              </to>
            </anchor>
          </objectPr>
        </oleObject>
      </mc:Choice>
      <mc:Fallback>
        <oleObject shapeId="6206" r:id="rId16"/>
      </mc:Fallback>
    </mc:AlternateContent>
    <mc:AlternateContent xmlns:mc="http://schemas.openxmlformats.org/markup-compatibility/2006">
      <mc:Choice Requires="x14">
        <oleObject shapeId="6207" r:id="rId17">
          <objectPr defaultSize="0" autoPict="0" r:id="rId5">
            <anchor moveWithCells="1" sizeWithCells="1">
              <from>
                <xdr:col>0</xdr:col>
                <xdr:colOff>85725</xdr:colOff>
                <xdr:row>60</xdr:row>
                <xdr:rowOff>114300</xdr:rowOff>
              </from>
              <to>
                <xdr:col>0</xdr:col>
                <xdr:colOff>2933700</xdr:colOff>
                <xdr:row>63</xdr:row>
                <xdr:rowOff>104775</xdr:rowOff>
              </to>
            </anchor>
          </objectPr>
        </oleObject>
      </mc:Choice>
      <mc:Fallback>
        <oleObject shapeId="6207" r:id="rId17"/>
      </mc:Fallback>
    </mc:AlternateContent>
    <mc:AlternateContent xmlns:mc="http://schemas.openxmlformats.org/markup-compatibility/2006">
      <mc:Choice Requires="x14">
        <oleObject shapeId="6208" r:id="rId18">
          <objectPr defaultSize="0" autoPict="0" r:id="rId5">
            <anchor moveWithCells="1" sizeWithCells="1">
              <from>
                <xdr:col>0</xdr:col>
                <xdr:colOff>104775</xdr:colOff>
                <xdr:row>98</xdr:row>
                <xdr:rowOff>123825</xdr:rowOff>
              </from>
              <to>
                <xdr:col>0</xdr:col>
                <xdr:colOff>2952750</xdr:colOff>
                <xdr:row>101</xdr:row>
                <xdr:rowOff>123825</xdr:rowOff>
              </to>
            </anchor>
          </objectPr>
        </oleObject>
      </mc:Choice>
      <mc:Fallback>
        <oleObject shapeId="6208" r:id="rId18"/>
      </mc:Fallback>
    </mc:AlternateContent>
    <mc:AlternateContent xmlns:mc="http://schemas.openxmlformats.org/markup-compatibility/2006">
      <mc:Choice Requires="x14">
        <oleObject shapeId="6209" r:id="rId19">
          <objectPr defaultSize="0" autoPict="0" r:id="rId5">
            <anchor moveWithCells="1" sizeWithCells="1">
              <from>
                <xdr:col>0</xdr:col>
                <xdr:colOff>104775</xdr:colOff>
                <xdr:row>132</xdr:row>
                <xdr:rowOff>123825</xdr:rowOff>
              </from>
              <to>
                <xdr:col>0</xdr:col>
                <xdr:colOff>2952750</xdr:colOff>
                <xdr:row>135</xdr:row>
                <xdr:rowOff>123825</xdr:rowOff>
              </to>
            </anchor>
          </objectPr>
        </oleObject>
      </mc:Choice>
      <mc:Fallback>
        <oleObject shapeId="6209" r:id="rId1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PROYECTOS</vt:lpstr>
      <vt:lpstr>uso y apropiación</vt:lpstr>
      <vt:lpstr>Fortalecimiento plataforma tecn</vt:lpstr>
      <vt:lpstr>'Fortalecimiento plataforma tecn'!Área_de_impresión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Leonardo</dc:creator>
  <cp:keywords/>
  <dc:description/>
  <cp:lastModifiedBy>ARGENIS01</cp:lastModifiedBy>
  <cp:revision/>
  <cp:lastPrinted>2023-10-13T20:33:22Z</cp:lastPrinted>
  <dcterms:created xsi:type="dcterms:W3CDTF">2017-08-24T15:03:39Z</dcterms:created>
  <dcterms:modified xsi:type="dcterms:W3CDTF">2023-11-18T16:51:27Z</dcterms:modified>
  <cp:category/>
  <cp:contentStatus/>
</cp:coreProperties>
</file>