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tabRatio="926" firstSheet="4" activeTab="5"/>
  </bookViews>
  <sheets>
    <sheet name="SALUD PUBLICA" sheetId="2" r:id="rId1"/>
    <sheet name="CONTRATOS SALUDPUBLICA" sheetId="3" r:id="rId2"/>
    <sheet name="SALUD SEXUAL-VULNERABLES" sheetId="4" r:id="rId3"/>
    <sheet name="CONTRATOS SEXUAL-VULNERABLES" sheetId="5" r:id="rId4"/>
    <sheet name="AUTORIDAD SANITARIA" sheetId="6" r:id="rId5"/>
    <sheet name="CONTRATOS AUTORIDAD SANITARIA" sheetId="7" r:id="rId6"/>
    <sheet name="PRESTACION DE SERVICIOS" sheetId="8" r:id="rId7"/>
    <sheet name="CONTRATOS PRESTACION" sheetId="9" r:id="rId8"/>
    <sheet name="MAITE" sheetId="10" r:id="rId9"/>
    <sheet name="CONTRATOS MAITE" sheetId="11" r:id="rId10"/>
  </sheets>
  <definedNames>
    <definedName name="_xlnm._FilterDatabase" localSheetId="0" hidden="1">'SALUD PUBLICA'!$A$14:$R$214</definedName>
    <definedName name="_xlnm._FilterDatabase" localSheetId="2" hidden="1">'SALUD SEXUAL-VULNERABLES'!$A$14:$P$120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10" l="1"/>
  <c r="L21" i="10"/>
  <c r="L17" i="10"/>
  <c r="K19" i="10"/>
  <c r="K21" i="10"/>
  <c r="K17" i="10"/>
  <c r="J19" i="10"/>
  <c r="J21" i="10"/>
  <c r="J17" i="10"/>
  <c r="P29" i="8"/>
  <c r="P23" i="8"/>
  <c r="P25" i="8"/>
  <c r="P27" i="8"/>
  <c r="P21" i="8"/>
  <c r="Q46" i="6"/>
  <c r="Q48" i="6"/>
  <c r="Q50" i="6"/>
  <c r="Q52" i="6"/>
  <c r="Q40" i="6"/>
  <c r="Q42" i="6"/>
  <c r="Q44" i="6"/>
  <c r="Q34" i="6"/>
  <c r="Q36" i="6"/>
  <c r="Q38" i="6"/>
  <c r="Q28" i="6"/>
  <c r="Q30" i="6"/>
  <c r="Q32" i="6"/>
  <c r="Q24" i="6"/>
  <c r="Q26" i="6"/>
  <c r="Q20" i="6"/>
  <c r="Q22" i="6"/>
  <c r="L75" i="4"/>
  <c r="L77" i="4"/>
  <c r="L79" i="4"/>
  <c r="L81" i="4"/>
  <c r="L83" i="4"/>
  <c r="L85" i="4"/>
  <c r="L87" i="4"/>
  <c r="L89" i="4"/>
  <c r="L91" i="4"/>
  <c r="L73" i="4"/>
  <c r="L63" i="4"/>
  <c r="L67" i="4"/>
  <c r="L69" i="4"/>
  <c r="L71" i="4"/>
  <c r="L31" i="4"/>
  <c r="L33" i="4"/>
  <c r="L35" i="4"/>
  <c r="L37" i="4"/>
  <c r="L39" i="4"/>
  <c r="L41" i="4"/>
  <c r="L43" i="4"/>
  <c r="L45" i="4"/>
  <c r="L47" i="4"/>
  <c r="L49" i="4"/>
  <c r="L51" i="4"/>
  <c r="L53" i="4"/>
  <c r="L55" i="4"/>
  <c r="L57" i="4"/>
  <c r="L59" i="4"/>
  <c r="L23" i="4"/>
  <c r="L25" i="4"/>
  <c r="L27" i="4"/>
  <c r="L29" i="4"/>
  <c r="L19" i="4"/>
  <c r="L21" i="4"/>
  <c r="L17" i="4"/>
  <c r="M169" i="2"/>
  <c r="M173" i="2"/>
  <c r="M151" i="2"/>
  <c r="M153" i="2"/>
  <c r="M155" i="2"/>
  <c r="M157" i="2"/>
  <c r="M159" i="2"/>
  <c r="M163" i="2"/>
  <c r="M165" i="2"/>
  <c r="M167" i="2"/>
  <c r="M139" i="2"/>
  <c r="M141" i="2"/>
  <c r="M143" i="2"/>
  <c r="M145" i="2"/>
  <c r="M147" i="2"/>
  <c r="M129" i="2"/>
  <c r="M131" i="2"/>
  <c r="M133" i="2"/>
  <c r="M135" i="2"/>
  <c r="M137" i="2"/>
  <c r="M107" i="2"/>
  <c r="M111" i="2"/>
  <c r="M113" i="2"/>
  <c r="M121" i="2"/>
  <c r="M123" i="2"/>
  <c r="M93" i="2"/>
  <c r="M95" i="2"/>
  <c r="M97" i="2"/>
  <c r="M99" i="2"/>
  <c r="M101" i="2"/>
  <c r="M103" i="2"/>
  <c r="M105" i="2"/>
  <c r="M73" i="2"/>
  <c r="M75" i="2"/>
  <c r="M77" i="2"/>
  <c r="M79" i="2"/>
  <c r="M81" i="2"/>
  <c r="M83" i="2"/>
  <c r="M85" i="2"/>
  <c r="M91" i="2"/>
  <c r="M67" i="2"/>
  <c r="M69" i="2"/>
  <c r="M71" i="2"/>
  <c r="K81" i="2"/>
  <c r="K79" i="2"/>
  <c r="K65" i="2"/>
  <c r="M65" i="2" s="1"/>
  <c r="M53" i="2"/>
  <c r="M55" i="2"/>
  <c r="M57" i="2"/>
  <c r="M61" i="2"/>
  <c r="M63" i="2"/>
  <c r="M41" i="2"/>
  <c r="M43" i="2"/>
  <c r="M45" i="2"/>
  <c r="M47" i="2"/>
  <c r="M49" i="2"/>
  <c r="M51" i="2"/>
  <c r="M25" i="2"/>
  <c r="M27" i="2"/>
  <c r="M29" i="2"/>
  <c r="M31" i="2"/>
  <c r="M33" i="2"/>
  <c r="M37" i="2"/>
  <c r="M39" i="2"/>
  <c r="M19" i="2"/>
  <c r="M21" i="2"/>
  <c r="M17" i="2"/>
  <c r="N21" i="8" l="1"/>
  <c r="N23" i="8"/>
  <c r="N25" i="8"/>
  <c r="N27" i="8"/>
  <c r="N29" i="8"/>
  <c r="N31" i="8"/>
  <c r="N33" i="8"/>
  <c r="N19" i="8"/>
  <c r="O20" i="6"/>
  <c r="O22" i="6"/>
  <c r="O24" i="6"/>
  <c r="O26" i="6"/>
  <c r="O28" i="6"/>
  <c r="O30" i="6"/>
  <c r="O32" i="6"/>
  <c r="O34" i="6"/>
  <c r="O36" i="6"/>
  <c r="O38" i="6"/>
  <c r="O40" i="6"/>
  <c r="O42" i="6"/>
  <c r="O44" i="6"/>
  <c r="O46" i="6"/>
  <c r="O48" i="6"/>
  <c r="O50" i="6"/>
  <c r="O52" i="6"/>
  <c r="O18" i="6"/>
  <c r="J17" i="4"/>
  <c r="K67" i="2"/>
  <c r="K51" i="2"/>
  <c r="E34" i="2" l="1"/>
  <c r="F6" i="11" l="1"/>
  <c r="F8" i="11" s="1"/>
  <c r="G24" i="10"/>
  <c r="D24" i="10"/>
  <c r="G23" i="10"/>
  <c r="D23" i="10"/>
  <c r="F22" i="10"/>
  <c r="E22" i="10" s="1"/>
  <c r="N21" i="10"/>
  <c r="E21" i="10"/>
  <c r="F20" i="10"/>
  <c r="E20" i="10"/>
  <c r="N19" i="10"/>
  <c r="E19" i="10"/>
  <c r="N17" i="10"/>
  <c r="F17" i="10"/>
  <c r="E17" i="10" s="1"/>
  <c r="E58" i="9"/>
  <c r="E48" i="9"/>
  <c r="E28" i="9"/>
  <c r="E14" i="9"/>
  <c r="P36" i="8"/>
  <c r="O36" i="8"/>
  <c r="N36" i="8"/>
  <c r="M36" i="8"/>
  <c r="L36" i="8"/>
  <c r="J36" i="8"/>
  <c r="H36" i="8"/>
  <c r="F36" i="8"/>
  <c r="R35" i="8"/>
  <c r="Q35" i="8"/>
  <c r="N35" i="8"/>
  <c r="K35" i="8"/>
  <c r="J35" i="8"/>
  <c r="I35" i="8"/>
  <c r="H35" i="8"/>
  <c r="G35" i="8"/>
  <c r="F35" i="8"/>
  <c r="K34" i="8"/>
  <c r="K36" i="8" s="1"/>
  <c r="E34" i="8"/>
  <c r="E33" i="8"/>
  <c r="E32" i="8"/>
  <c r="E31" i="8"/>
  <c r="E30" i="8"/>
  <c r="E29" i="8"/>
  <c r="E28" i="8"/>
  <c r="E27" i="8"/>
  <c r="E26" i="8"/>
  <c r="E25" i="8"/>
  <c r="E24" i="8"/>
  <c r="E23" i="8"/>
  <c r="E22" i="8"/>
  <c r="E21" i="8"/>
  <c r="E19" i="8"/>
  <c r="E99" i="7"/>
  <c r="E85" i="7"/>
  <c r="E86" i="7" s="1"/>
  <c r="E80" i="7"/>
  <c r="E77" i="7"/>
  <c r="E72" i="7"/>
  <c r="E62" i="7"/>
  <c r="E65" i="7" s="1"/>
  <c r="E53" i="7"/>
  <c r="F52" i="7"/>
  <c r="E46" i="7"/>
  <c r="E37" i="7"/>
  <c r="E27" i="7"/>
  <c r="E13" i="7"/>
  <c r="E7" i="7"/>
  <c r="L55" i="6"/>
  <c r="K55" i="6"/>
  <c r="J55" i="6"/>
  <c r="I55" i="6"/>
  <c r="H55" i="6"/>
  <c r="L54" i="6"/>
  <c r="K54" i="6"/>
  <c r="J54" i="6"/>
  <c r="I54" i="6"/>
  <c r="F53" i="6"/>
  <c r="F52" i="6"/>
  <c r="F51" i="6"/>
  <c r="P50" i="6" s="1"/>
  <c r="F50" i="6"/>
  <c r="F49" i="6"/>
  <c r="F48" i="6"/>
  <c r="F47" i="6"/>
  <c r="F46" i="6"/>
  <c r="F45" i="6"/>
  <c r="F44" i="6"/>
  <c r="G43" i="6"/>
  <c r="F43" i="6" s="1"/>
  <c r="P42" i="6" s="1"/>
  <c r="F42" i="6"/>
  <c r="F41" i="6"/>
  <c r="P40" i="6" s="1"/>
  <c r="F40" i="6"/>
  <c r="F39" i="6"/>
  <c r="H38" i="6"/>
  <c r="H54" i="6" s="1"/>
  <c r="F38" i="6"/>
  <c r="F37" i="6"/>
  <c r="P36" i="6" s="1"/>
  <c r="F36" i="6"/>
  <c r="F35" i="6"/>
  <c r="F34" i="6"/>
  <c r="F33" i="6"/>
  <c r="F32" i="6"/>
  <c r="F31" i="6"/>
  <c r="F30" i="6"/>
  <c r="F29" i="6"/>
  <c r="P28" i="6" s="1"/>
  <c r="F28" i="6"/>
  <c r="F27" i="6"/>
  <c r="F26" i="6"/>
  <c r="F25" i="6"/>
  <c r="P24" i="6" s="1"/>
  <c r="F24" i="6"/>
  <c r="F23" i="6"/>
  <c r="F22" i="6"/>
  <c r="F21" i="6"/>
  <c r="F20" i="6"/>
  <c r="G19" i="6"/>
  <c r="F19" i="6" s="1"/>
  <c r="G18" i="6"/>
  <c r="G54" i="6" s="1"/>
  <c r="O25" i="8" l="1"/>
  <c r="O33" i="8"/>
  <c r="E35" i="8"/>
  <c r="P22" i="6"/>
  <c r="P30" i="6"/>
  <c r="P44" i="6"/>
  <c r="P52" i="6"/>
  <c r="O27" i="8"/>
  <c r="E23" i="10"/>
  <c r="E60" i="9"/>
  <c r="F18" i="6"/>
  <c r="P18" i="6" s="1"/>
  <c r="Q18" i="6" s="1"/>
  <c r="P38" i="6"/>
  <c r="N23" i="10"/>
  <c r="P32" i="6"/>
  <c r="P46" i="6"/>
  <c r="O21" i="8"/>
  <c r="O29" i="8"/>
  <c r="E73" i="7"/>
  <c r="P26" i="6"/>
  <c r="P34" i="6"/>
  <c r="P48" i="6"/>
  <c r="O23" i="8"/>
  <c r="O31" i="8"/>
  <c r="P20" i="6"/>
  <c r="F54" i="6"/>
  <c r="G55" i="6"/>
  <c r="F55" i="6" s="1"/>
  <c r="F18" i="10"/>
  <c r="F23" i="10"/>
  <c r="M21" i="10" l="1"/>
  <c r="M19" i="10"/>
  <c r="M17" i="10"/>
  <c r="E18" i="10"/>
  <c r="E24" i="10" s="1"/>
  <c r="F24" i="10"/>
  <c r="E115" i="3" l="1"/>
  <c r="E120" i="3"/>
  <c r="E156" i="3"/>
  <c r="E151" i="3"/>
  <c r="E22" i="5"/>
  <c r="E38" i="5" l="1"/>
  <c r="E29" i="5"/>
  <c r="E123" i="3"/>
  <c r="E29" i="3"/>
  <c r="E126" i="3"/>
  <c r="E128" i="3"/>
  <c r="E6" i="3"/>
  <c r="E24" i="3" s="1"/>
  <c r="E95" i="3"/>
  <c r="E99" i="3" s="1"/>
  <c r="E125" i="3"/>
  <c r="E32" i="3"/>
  <c r="E102" i="3"/>
  <c r="E105" i="3" s="1"/>
  <c r="E77" i="3"/>
  <c r="E90" i="3" s="1"/>
  <c r="E129" i="3"/>
  <c r="E36" i="3"/>
  <c r="E70" i="3" l="1"/>
  <c r="E146" i="3"/>
  <c r="H176" i="2"/>
  <c r="G176" i="2"/>
  <c r="F176" i="2"/>
  <c r="H175" i="2"/>
  <c r="G175" i="2"/>
  <c r="F175" i="2"/>
  <c r="G93" i="4"/>
  <c r="F93" i="4"/>
  <c r="E30" i="4" l="1"/>
  <c r="J29" i="4"/>
  <c r="E29" i="4"/>
  <c r="K29" i="4" l="1"/>
  <c r="G70" i="3"/>
  <c r="I70" i="3" s="1"/>
  <c r="E157" i="3"/>
  <c r="E43" i="5" l="1"/>
  <c r="E44" i="5" s="1"/>
  <c r="E174" i="2" l="1"/>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3" i="2"/>
  <c r="E32" i="2"/>
  <c r="E31" i="2"/>
  <c r="E30" i="2"/>
  <c r="E29" i="2"/>
  <c r="E28" i="2"/>
  <c r="E27" i="2"/>
  <c r="E26" i="2"/>
  <c r="E25" i="2"/>
  <c r="E24" i="2"/>
  <c r="E23" i="2"/>
  <c r="E22" i="2"/>
  <c r="E21" i="2"/>
  <c r="E20" i="2"/>
  <c r="E19" i="2"/>
  <c r="E18" i="2"/>
  <c r="E17" i="2"/>
  <c r="D94" i="4"/>
  <c r="E72" i="4"/>
  <c r="D176" i="2"/>
  <c r="D175" i="2"/>
  <c r="E176" i="2" l="1"/>
  <c r="E175" i="2"/>
  <c r="G88" i="4"/>
  <c r="E88" i="4" s="1"/>
  <c r="J87" i="4"/>
  <c r="E87" i="4"/>
  <c r="K87" i="4" l="1"/>
  <c r="K83" i="2"/>
  <c r="L137" i="2"/>
  <c r="K137" i="2"/>
  <c r="L83" i="2" l="1"/>
  <c r="K119" i="2" l="1"/>
  <c r="K117" i="2"/>
  <c r="K113" i="2"/>
  <c r="L119" i="2" l="1"/>
  <c r="L117" i="2"/>
  <c r="L113" i="2"/>
  <c r="E91" i="4" l="1"/>
  <c r="D93" i="4" l="1"/>
  <c r="G40" i="4" l="1"/>
  <c r="F40" i="4" s="1"/>
  <c r="E40" i="4" s="1"/>
  <c r="J39" i="4"/>
  <c r="E39" i="4"/>
  <c r="G38" i="4"/>
  <c r="F38" i="4" s="1"/>
  <c r="E38" i="4" s="1"/>
  <c r="J37" i="4"/>
  <c r="E37" i="4"/>
  <c r="G34" i="4"/>
  <c r="F26" i="4"/>
  <c r="J25" i="4"/>
  <c r="E25" i="4"/>
  <c r="E26" i="4" l="1"/>
  <c r="K25" i="4"/>
  <c r="G92" i="4"/>
  <c r="E92" i="4" s="1"/>
  <c r="G90" i="4"/>
  <c r="E90" i="4" s="1"/>
  <c r="G86" i="4"/>
  <c r="F86" i="4" s="1"/>
  <c r="E86" i="4" s="1"/>
  <c r="G84" i="4"/>
  <c r="E84" i="4" s="1"/>
  <c r="G82" i="4"/>
  <c r="F82" i="4" s="1"/>
  <c r="E82" i="4" s="1"/>
  <c r="G80" i="4"/>
  <c r="E80" i="4" s="1"/>
  <c r="G78" i="4"/>
  <c r="E78" i="4" s="1"/>
  <c r="E76" i="4"/>
  <c r="E74" i="4"/>
  <c r="E70" i="4"/>
  <c r="E68" i="4"/>
  <c r="G66" i="4"/>
  <c r="E66" i="4" s="1"/>
  <c r="E64" i="4"/>
  <c r="E62" i="4"/>
  <c r="E60" i="4"/>
  <c r="E58" i="4"/>
  <c r="G56" i="4"/>
  <c r="E56" i="4" s="1"/>
  <c r="E54" i="4"/>
  <c r="G52" i="4"/>
  <c r="F52" i="4" s="1"/>
  <c r="E52" i="4" s="1"/>
  <c r="G50" i="4"/>
  <c r="F50" i="4" s="1"/>
  <c r="E50" i="4" s="1"/>
  <c r="E48" i="4"/>
  <c r="G46" i="4"/>
  <c r="F46" i="4" s="1"/>
  <c r="E46" i="4" s="1"/>
  <c r="E44" i="4"/>
  <c r="E42" i="4"/>
  <c r="G36" i="4"/>
  <c r="F36" i="4" s="1"/>
  <c r="E36" i="4" s="1"/>
  <c r="F34" i="4"/>
  <c r="E34" i="4" s="1"/>
  <c r="E32" i="4"/>
  <c r="E28" i="4"/>
  <c r="E24" i="4"/>
  <c r="E22" i="4"/>
  <c r="G20" i="4"/>
  <c r="K75" i="2"/>
  <c r="G94" i="4" l="1"/>
  <c r="F94" i="4"/>
  <c r="E20" i="4"/>
  <c r="L75" i="2"/>
  <c r="K85" i="2"/>
  <c r="L85" i="2" l="1"/>
  <c r="J91" i="4" l="1"/>
  <c r="J89" i="4"/>
  <c r="E89" i="4"/>
  <c r="K89" i="4" s="1"/>
  <c r="J85" i="4"/>
  <c r="E85" i="4"/>
  <c r="J83" i="4"/>
  <c r="E83" i="4"/>
  <c r="J81" i="4"/>
  <c r="E81" i="4"/>
  <c r="J79" i="4"/>
  <c r="E79" i="4"/>
  <c r="J77" i="4"/>
  <c r="E77" i="4"/>
  <c r="J75" i="4"/>
  <c r="E75" i="4"/>
  <c r="K75" i="4" s="1"/>
  <c r="J73" i="4"/>
  <c r="E73" i="4"/>
  <c r="J71" i="4"/>
  <c r="E71" i="4"/>
  <c r="K71" i="4" s="1"/>
  <c r="J69" i="4"/>
  <c r="E69" i="4"/>
  <c r="K69" i="4" s="1"/>
  <c r="J67" i="4"/>
  <c r="E67" i="4"/>
  <c r="K67" i="4" s="1"/>
  <c r="J65" i="4"/>
  <c r="E65" i="4"/>
  <c r="J63" i="4"/>
  <c r="E63" i="4"/>
  <c r="J61" i="4"/>
  <c r="E61" i="4"/>
  <c r="J59" i="4"/>
  <c r="E59" i="4"/>
  <c r="K59" i="4" s="1"/>
  <c r="J57" i="4"/>
  <c r="E57" i="4"/>
  <c r="K57" i="4" s="1"/>
  <c r="J55" i="4"/>
  <c r="E55" i="4"/>
  <c r="K55" i="4" s="1"/>
  <c r="J53" i="4"/>
  <c r="E53" i="4"/>
  <c r="J51" i="4"/>
  <c r="E51" i="4"/>
  <c r="J49" i="4"/>
  <c r="E49" i="4"/>
  <c r="K49" i="4" s="1"/>
  <c r="J47" i="4"/>
  <c r="E47" i="4"/>
  <c r="J45" i="4"/>
  <c r="E45" i="4"/>
  <c r="J43" i="4"/>
  <c r="E43" i="4"/>
  <c r="J41" i="4"/>
  <c r="E41" i="4"/>
  <c r="J35" i="4"/>
  <c r="E35" i="4"/>
  <c r="J33" i="4"/>
  <c r="E33" i="4"/>
  <c r="J31" i="4"/>
  <c r="E31" i="4"/>
  <c r="K31" i="4" s="1"/>
  <c r="J27" i="4"/>
  <c r="E27" i="4"/>
  <c r="J23" i="4"/>
  <c r="E23" i="4"/>
  <c r="J21" i="4"/>
  <c r="E21" i="4"/>
  <c r="J19" i="4"/>
  <c r="E19" i="4"/>
  <c r="K19" i="4" s="1"/>
  <c r="E18" i="4"/>
  <c r="E94" i="4" s="1"/>
  <c r="E17" i="4"/>
  <c r="E93" i="4" s="1"/>
  <c r="K173" i="2"/>
  <c r="K171" i="2"/>
  <c r="K169" i="2"/>
  <c r="K167" i="2"/>
  <c r="K165" i="2"/>
  <c r="K163" i="2"/>
  <c r="K161" i="2"/>
  <c r="K159" i="2"/>
  <c r="K157" i="2"/>
  <c r="K155" i="2"/>
  <c r="K153" i="2"/>
  <c r="K151" i="2"/>
  <c r="K149" i="2"/>
  <c r="K147" i="2"/>
  <c r="K145" i="2"/>
  <c r="K143" i="2"/>
  <c r="K141" i="2"/>
  <c r="K139" i="2"/>
  <c r="K135" i="2"/>
  <c r="K133" i="2"/>
  <c r="K131" i="2"/>
  <c r="K129" i="2"/>
  <c r="K127" i="2"/>
  <c r="K125" i="2"/>
  <c r="K123" i="2"/>
  <c r="K121" i="2"/>
  <c r="K115" i="2"/>
  <c r="K111" i="2"/>
  <c r="K109" i="2"/>
  <c r="K107" i="2"/>
  <c r="K105" i="2"/>
  <c r="K103" i="2"/>
  <c r="K101" i="2"/>
  <c r="K99" i="2"/>
  <c r="K97" i="2"/>
  <c r="K95" i="2"/>
  <c r="K93" i="2"/>
  <c r="K91" i="2"/>
  <c r="K89" i="2"/>
  <c r="K87" i="2"/>
  <c r="K77" i="2"/>
  <c r="K73" i="2"/>
  <c r="K71" i="2"/>
  <c r="K69" i="2"/>
  <c r="K63" i="2"/>
  <c r="K61" i="2"/>
  <c r="K59" i="2"/>
  <c r="K57" i="2"/>
  <c r="K55" i="2"/>
  <c r="K53" i="2"/>
  <c r="K49" i="2"/>
  <c r="K47" i="2"/>
  <c r="K45" i="2"/>
  <c r="K43" i="2"/>
  <c r="K41" i="2"/>
  <c r="K39" i="2"/>
  <c r="K37" i="2"/>
  <c r="K35" i="2"/>
  <c r="K33" i="2"/>
  <c r="K31" i="2"/>
  <c r="K29" i="2"/>
  <c r="K27" i="2"/>
  <c r="K25" i="2"/>
  <c r="K23" i="2"/>
  <c r="K21" i="2"/>
  <c r="K19" i="2"/>
  <c r="K17" i="2"/>
  <c r="L163" i="2" l="1"/>
  <c r="K83" i="4"/>
  <c r="K45" i="4"/>
  <c r="K73" i="4"/>
  <c r="K47" i="4"/>
  <c r="K61" i="4"/>
  <c r="K85" i="4"/>
  <c r="K53" i="4"/>
  <c r="L39" i="2"/>
  <c r="L173" i="2"/>
  <c r="L127" i="2"/>
  <c r="L145" i="2"/>
  <c r="L101" i="2"/>
  <c r="L47" i="2"/>
  <c r="L45" i="2"/>
  <c r="L43" i="2"/>
  <c r="L141" i="2"/>
  <c r="L153" i="2"/>
  <c r="L121" i="2"/>
  <c r="L91" i="2"/>
  <c r="L165" i="2"/>
  <c r="L131" i="2"/>
  <c r="L67" i="2"/>
  <c r="L167" i="2"/>
  <c r="L55" i="2"/>
  <c r="L57" i="2"/>
  <c r="L69" i="2"/>
  <c r="L151" i="2"/>
  <c r="L79" i="2"/>
  <c r="L41" i="2"/>
  <c r="L105" i="2"/>
  <c r="L169" i="2"/>
  <c r="L59" i="2"/>
  <c r="L63" i="2"/>
  <c r="L161" i="2"/>
  <c r="L97" i="2"/>
  <c r="L157" i="2"/>
  <c r="L155" i="2"/>
  <c r="L139" i="2"/>
  <c r="L135" i="2"/>
  <c r="L133" i="2"/>
  <c r="L115" i="2"/>
  <c r="L111" i="2"/>
  <c r="L99" i="2"/>
  <c r="L77" i="2"/>
  <c r="L73" i="2"/>
  <c r="L37" i="2"/>
  <c r="L31" i="2"/>
  <c r="L19" i="2"/>
  <c r="L21" i="2"/>
  <c r="K21" i="4"/>
  <c r="K41" i="4"/>
  <c r="K51" i="4"/>
  <c r="K65" i="4"/>
  <c r="L27" i="2"/>
  <c r="L65" i="2"/>
  <c r="L107" i="2"/>
  <c r="L125" i="2"/>
  <c r="L129" i="2"/>
  <c r="L33" i="2"/>
  <c r="L51" i="2"/>
  <c r="L61" i="2"/>
  <c r="L93" i="2"/>
  <c r="L147" i="2"/>
  <c r="K23" i="4"/>
  <c r="K43" i="4"/>
  <c r="K77" i="4"/>
  <c r="L17" i="2"/>
  <c r="L71" i="2"/>
  <c r="L103" i="2"/>
  <c r="L25" i="2"/>
  <c r="L29" i="2"/>
  <c r="L35" i="2"/>
  <c r="L53" i="2"/>
  <c r="L81" i="2"/>
  <c r="L89" i="2"/>
  <c r="L95" i="2"/>
  <c r="L123" i="2"/>
  <c r="L149" i="2"/>
  <c r="K17" i="4"/>
  <c r="K27" i="4"/>
  <c r="K79" i="4"/>
  <c r="L49" i="2"/>
  <c r="L143" i="2"/>
  <c r="L159" i="2"/>
  <c r="K91" i="4"/>
  <c r="K63" i="4" l="1"/>
  <c r="I36" i="8"/>
  <c r="G36" i="8"/>
  <c r="E20" i="8"/>
  <c r="E36" i="8" l="1"/>
  <c r="O19" i="8"/>
  <c r="P19" i="8" l="1"/>
  <c r="P35" i="8" s="1"/>
  <c r="O35" i="8"/>
</calcChain>
</file>

<file path=xl/comments1.xml><?xml version="1.0" encoding="utf-8"?>
<comments xmlns="http://schemas.openxmlformats.org/spreadsheetml/2006/main">
  <authors>
    <author>alcaldia</author>
  </authors>
  <commentList>
    <comment ref="A81" authorId="0" shapeId="0">
      <text>
        <r>
          <rPr>
            <b/>
            <sz val="9"/>
            <color indexed="81"/>
            <rFont val="Tahoma"/>
            <family val="2"/>
          </rPr>
          <t>alcaldia:</t>
        </r>
        <r>
          <rPr>
            <sz val="9"/>
            <color indexed="81"/>
            <rFont val="Tahoma"/>
            <family val="2"/>
          </rPr>
          <t xml:space="preserve">
CONFIRMAR SI SE INCLUYE
</t>
        </r>
      </text>
    </comment>
  </commentList>
</comments>
</file>

<file path=xl/comments2.xml><?xml version="1.0" encoding="utf-8"?>
<comments xmlns="http://schemas.openxmlformats.org/spreadsheetml/2006/main">
  <authors>
    <author>YefersonAseguramien</author>
    <author>Luffi</author>
  </authors>
  <commentList>
    <comment ref="B18" authorId="0" shapeId="0">
      <text>
        <r>
          <rPr>
            <b/>
            <sz val="9"/>
            <color indexed="81"/>
            <rFont val="Tahoma"/>
            <family val="2"/>
          </rPr>
          <t>YefersonAseguramien:</t>
        </r>
        <r>
          <rPr>
            <sz val="9"/>
            <color indexed="81"/>
            <rFont val="Tahoma"/>
            <family val="2"/>
          </rPr>
          <t xml:space="preserve">
DAVID Y GILDARDO
</t>
        </r>
      </text>
    </comment>
    <comment ref="B20" authorId="0" shapeId="0">
      <text>
        <r>
          <rPr>
            <b/>
            <sz val="9"/>
            <color indexed="81"/>
            <rFont val="Tahoma"/>
            <family val="2"/>
          </rPr>
          <t>YefersonAseguramien:</t>
        </r>
        <r>
          <rPr>
            <sz val="9"/>
            <color indexed="81"/>
            <rFont val="Tahoma"/>
            <family val="2"/>
          </rPr>
          <t xml:space="preserve">
JOHANNA Y MARIO</t>
        </r>
      </text>
    </comment>
    <comment ref="B22" authorId="0" shapeId="0">
      <text>
        <r>
          <rPr>
            <b/>
            <sz val="9"/>
            <color indexed="81"/>
            <rFont val="Tahoma"/>
            <family val="2"/>
          </rPr>
          <t>YefersonAseguramien:</t>
        </r>
        <r>
          <rPr>
            <sz val="9"/>
            <color indexed="81"/>
            <rFont val="Tahoma"/>
            <family val="2"/>
          </rPr>
          <t xml:space="preserve">
ROBERTO</t>
        </r>
      </text>
    </comment>
    <comment ref="B24" authorId="0" shapeId="0">
      <text>
        <r>
          <rPr>
            <b/>
            <sz val="9"/>
            <color indexed="81"/>
            <rFont val="Tahoma"/>
            <family val="2"/>
          </rPr>
          <t>YefersonAseguramien:</t>
        </r>
        <r>
          <rPr>
            <sz val="9"/>
            <color indexed="81"/>
            <rFont val="Tahoma"/>
            <family val="2"/>
          </rPr>
          <t xml:space="preserve">
JENNY PAOLA 
</t>
        </r>
      </text>
    </comment>
    <comment ref="F24" authorId="1" shapeId="0">
      <text>
        <r>
          <rPr>
            <b/>
            <sz val="9"/>
            <color indexed="81"/>
            <rFont val="Tahoma"/>
            <family val="2"/>
          </rPr>
          <t>Luffi:</t>
        </r>
        <r>
          <rPr>
            <sz val="9"/>
            <color indexed="81"/>
            <rFont val="Tahoma"/>
            <family val="2"/>
          </rPr>
          <t xml:space="preserve">
OO  SOLO JENY</t>
        </r>
      </text>
    </comment>
    <comment ref="B26" authorId="0" shapeId="0">
      <text>
        <r>
          <rPr>
            <b/>
            <sz val="9"/>
            <color indexed="81"/>
            <rFont val="Tahoma"/>
            <family val="2"/>
          </rPr>
          <t>YefersonAseguramien:</t>
        </r>
        <r>
          <rPr>
            <sz val="9"/>
            <color indexed="81"/>
            <rFont val="Tahoma"/>
            <family val="2"/>
          </rPr>
          <t xml:space="preserve">
EDWIN Y  DIEGO CHOACHI
 </t>
        </r>
      </text>
    </comment>
    <comment ref="B28" authorId="0" shapeId="0">
      <text>
        <r>
          <rPr>
            <b/>
            <sz val="9"/>
            <color indexed="81"/>
            <rFont val="Tahoma"/>
            <family val="2"/>
          </rPr>
          <t>YefersonAseguramien:</t>
        </r>
        <r>
          <rPr>
            <sz val="9"/>
            <color indexed="81"/>
            <rFont val="Tahoma"/>
            <family val="2"/>
          </rPr>
          <t xml:space="preserve">
NAKARIT  - JULY MESA -  WANDA- ADRIANA MARQUEZ</t>
        </r>
      </text>
    </comment>
    <comment ref="B30" authorId="0" shapeId="0">
      <text>
        <r>
          <rPr>
            <b/>
            <sz val="9"/>
            <color indexed="81"/>
            <rFont val="Tahoma"/>
            <family val="2"/>
          </rPr>
          <t>YefersonAseguramien:</t>
        </r>
        <r>
          <rPr>
            <sz val="9"/>
            <color indexed="81"/>
            <rFont val="Tahoma"/>
            <family val="2"/>
          </rPr>
          <t xml:space="preserve">
JEIXA CANIZALEZ</t>
        </r>
      </text>
    </comment>
    <comment ref="B32" authorId="0" shapeId="0">
      <text>
        <r>
          <rPr>
            <b/>
            <sz val="9"/>
            <color indexed="81"/>
            <rFont val="Tahoma"/>
            <family val="2"/>
          </rPr>
          <t>YefersonAseguramien:</t>
        </r>
        <r>
          <rPr>
            <sz val="9"/>
            <color indexed="81"/>
            <rFont val="Tahoma"/>
            <family val="2"/>
          </rPr>
          <t xml:space="preserve">
YENNY CUELLAR</t>
        </r>
      </text>
    </comment>
    <comment ref="B34" authorId="1" shapeId="0">
      <text>
        <r>
          <rPr>
            <b/>
            <sz val="9"/>
            <color indexed="81"/>
            <rFont val="Tahoma"/>
            <family val="2"/>
          </rPr>
          <t>Luffi:</t>
        </r>
        <r>
          <rPr>
            <sz val="9"/>
            <color indexed="81"/>
            <rFont val="Tahoma"/>
            <family val="2"/>
          </rPr>
          <t xml:space="preserve">
 DIANA DIAZ - GLORIA Y MAUREN</t>
        </r>
      </text>
    </comment>
    <comment ref="B36" authorId="0" shapeId="0">
      <text>
        <r>
          <rPr>
            <b/>
            <sz val="9"/>
            <color indexed="81"/>
            <rFont val="Tahoma"/>
            <family val="2"/>
          </rPr>
          <t>YefersonAseguramien:</t>
        </r>
        <r>
          <rPr>
            <sz val="9"/>
            <color indexed="81"/>
            <rFont val="Tahoma"/>
            <family val="2"/>
          </rPr>
          <t xml:space="preserve">
LEONIDAS </t>
        </r>
      </text>
    </comment>
    <comment ref="B38" authorId="0" shapeId="0">
      <text>
        <r>
          <rPr>
            <b/>
            <sz val="9"/>
            <color indexed="81"/>
            <rFont val="Tahoma"/>
            <family val="2"/>
          </rPr>
          <t>YefersonAseguramien:</t>
        </r>
        <r>
          <rPr>
            <sz val="9"/>
            <color indexed="81"/>
            <rFont val="Tahoma"/>
            <family val="2"/>
          </rPr>
          <t xml:space="preserve">
EQUIPO DE VIGILANCIA marilu. Aura. Angla.ilse</t>
        </r>
      </text>
    </comment>
    <comment ref="B40" authorId="1" shapeId="0">
      <text>
        <r>
          <rPr>
            <b/>
            <sz val="9"/>
            <color indexed="81"/>
            <rFont val="Tahoma"/>
            <family val="2"/>
          </rPr>
          <t>Luffi:</t>
        </r>
        <r>
          <rPr>
            <sz val="9"/>
            <color indexed="81"/>
            <rFont val="Tahoma"/>
            <family val="2"/>
          </rPr>
          <t xml:space="preserve">
JAVIER R - CLAUDIA - DIEGO SILVA</t>
        </r>
      </text>
    </comment>
    <comment ref="B42" authorId="1" shapeId="0">
      <text>
        <r>
          <rPr>
            <b/>
            <sz val="9"/>
            <color indexed="81"/>
            <rFont val="Tahoma"/>
            <family val="2"/>
          </rPr>
          <t>Luffi:</t>
        </r>
        <r>
          <rPr>
            <sz val="9"/>
            <color indexed="81"/>
            <rFont val="Tahoma"/>
            <family val="2"/>
          </rPr>
          <t xml:space="preserve">
maricell. Sandra, ivan, uankk, paola, luks, jessia, diana r - daniela varon
</t>
        </r>
      </text>
    </comment>
  </commentList>
</comments>
</file>

<file path=xl/comments3.xml><?xml version="1.0" encoding="utf-8"?>
<comments xmlns="http://schemas.openxmlformats.org/spreadsheetml/2006/main">
  <authors>
    <author>YefersonAseguramien</author>
  </authors>
  <commentList>
    <comment ref="C41" authorId="0" shapeId="0">
      <text>
        <r>
          <rPr>
            <b/>
            <sz val="9"/>
            <color indexed="81"/>
            <rFont val="Tahoma"/>
            <family val="2"/>
          </rPr>
          <t>YefersonAseguramien:</t>
        </r>
        <r>
          <rPr>
            <sz val="9"/>
            <color indexed="81"/>
            <rFont val="Tahoma"/>
            <family val="2"/>
          </rPr>
          <t xml:space="preserve">
PAOLA GALLO</t>
        </r>
      </text>
    </comment>
  </commentList>
</comments>
</file>

<file path=xl/comments4.xml><?xml version="1.0" encoding="utf-8"?>
<comments xmlns="http://schemas.openxmlformats.org/spreadsheetml/2006/main">
  <authors>
    <author>YefersonAseguramien</author>
  </authors>
  <commentList>
    <comment ref="A19" authorId="0" shapeId="0">
      <text>
        <r>
          <rPr>
            <b/>
            <sz val="9"/>
            <color indexed="81"/>
            <rFont val="Tahoma"/>
            <family val="2"/>
          </rPr>
          <t>YefersonAseguramien:</t>
        </r>
        <r>
          <rPr>
            <sz val="9"/>
            <color indexed="81"/>
            <rFont val="Tahoma"/>
            <family val="2"/>
          </rPr>
          <t xml:space="preserve">
GESTORES  JORGE. MONILLA., OSWALDO, EDNA AMADO, LOREINE, DIEGO LARA, JANETH C. WENDY , DEIBER  ING Y TECNICOS. KAREN PACHECO AUDITORA</t>
        </r>
      </text>
    </comment>
    <comment ref="A21" authorId="0" shapeId="0">
      <text>
        <r>
          <rPr>
            <b/>
            <sz val="9"/>
            <color indexed="81"/>
            <rFont val="Tahoma"/>
            <family val="2"/>
          </rPr>
          <t>YefersonAseguramien:</t>
        </r>
        <r>
          <rPr>
            <sz val="9"/>
            <color indexed="81"/>
            <rFont val="Tahoma"/>
            <family val="2"/>
          </rPr>
          <t xml:space="preserve">
MARIBEL</t>
        </r>
      </text>
    </comment>
    <comment ref="A23" authorId="0" shapeId="0">
      <text>
        <r>
          <rPr>
            <b/>
            <sz val="9"/>
            <color indexed="81"/>
            <rFont val="Tahoma"/>
            <family val="2"/>
          </rPr>
          <t>YefersonAseguramien:</t>
        </r>
        <r>
          <rPr>
            <sz val="9"/>
            <color indexed="81"/>
            <rFont val="Tahoma"/>
            <family val="2"/>
          </rPr>
          <t xml:space="preserve">
OSKAR, EDNA. - FABIOLA Y BERMUDEZ</t>
        </r>
      </text>
    </comment>
    <comment ref="A25" authorId="0" shapeId="0">
      <text>
        <r>
          <rPr>
            <b/>
            <sz val="9"/>
            <color indexed="81"/>
            <rFont val="Tahoma"/>
            <family val="2"/>
          </rPr>
          <t>YefersonAseguramien:</t>
        </r>
        <r>
          <rPr>
            <sz val="9"/>
            <color indexed="81"/>
            <rFont val="Tahoma"/>
            <family val="2"/>
          </rPr>
          <t xml:space="preserve">
EVM</t>
        </r>
      </text>
    </comment>
    <comment ref="A27" authorId="0" shapeId="0">
      <text>
        <r>
          <rPr>
            <b/>
            <sz val="9"/>
            <color indexed="81"/>
            <rFont val="Tahoma"/>
            <family val="2"/>
          </rPr>
          <t>YefersonAseguramien:</t>
        </r>
        <r>
          <rPr>
            <sz val="9"/>
            <color indexed="81"/>
            <rFont val="Tahoma"/>
            <family val="2"/>
          </rPr>
          <t xml:space="preserve">
AURA, ,ANDREA C - LUIS G - LEIDY V- CLARA C- ANDREA CIFU - DIANA H - LUZ ORTEGA - MARIA T - NATALIA D- SHIRLEY S</t>
        </r>
      </text>
    </comment>
  </commentList>
</comments>
</file>

<file path=xl/comments5.xml><?xml version="1.0" encoding="utf-8"?>
<comments xmlns="http://schemas.openxmlformats.org/spreadsheetml/2006/main">
  <authors>
    <author>SALUD200</author>
    <author>YefersonAseguramien</author>
  </authors>
  <commentList>
    <comment ref="C9" authorId="0" shapeId="0">
      <text>
        <r>
          <rPr>
            <b/>
            <sz val="9"/>
            <color indexed="81"/>
            <rFont val="Tahoma"/>
            <family val="2"/>
          </rPr>
          <t>SALUD200:</t>
        </r>
        <r>
          <rPr>
            <sz val="9"/>
            <color indexed="81"/>
            <rFont val="Tahoma"/>
            <family val="2"/>
          </rPr>
          <t xml:space="preserve">
PINTO</t>
        </r>
      </text>
    </comment>
    <comment ref="C26" authorId="1" shapeId="0">
      <text>
        <r>
          <rPr>
            <b/>
            <sz val="9"/>
            <color indexed="81"/>
            <rFont val="Tahoma"/>
            <family val="2"/>
          </rPr>
          <t>YefersonAseguramien:</t>
        </r>
        <r>
          <rPr>
            <sz val="9"/>
            <color indexed="81"/>
            <rFont val="Tahoma"/>
            <family val="2"/>
          </rPr>
          <t xml:space="preserve">
CARLOS CASTRO</t>
        </r>
      </text>
    </comment>
  </commentList>
</comments>
</file>

<file path=xl/comments6.xml><?xml version="1.0" encoding="utf-8"?>
<comments xmlns="http://schemas.openxmlformats.org/spreadsheetml/2006/main">
  <authors>
    <author>Luffi</author>
  </authors>
  <commentList>
    <comment ref="F17" authorId="0" shapeId="0">
      <text>
        <r>
          <rPr>
            <b/>
            <sz val="9"/>
            <color indexed="81"/>
            <rFont val="Tahoma"/>
            <family val="2"/>
          </rPr>
          <t>Luffi:</t>
        </r>
        <r>
          <rPr>
            <sz val="9"/>
            <color indexed="81"/>
            <rFont val="Tahoma"/>
            <family val="2"/>
          </rPr>
          <t xml:space="preserve">
INCLUYE LOS $51.605.016 DE LA USI</t>
        </r>
      </text>
    </comment>
  </commentList>
</comments>
</file>

<file path=xl/sharedStrings.xml><?xml version="1.0" encoding="utf-8"?>
<sst xmlns="http://schemas.openxmlformats.org/spreadsheetml/2006/main" count="1852" uniqueCount="1084">
  <si>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</si>
  <si>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</si>
  <si>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</si>
  <si>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</si>
  <si>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</si>
  <si>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</si>
  <si>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SECRETARÍA / ENTIDAD: SALUD                                        GRUPO: SALUD PUBLICA</t>
  </si>
  <si>
    <r>
      <t xml:space="preserve">DIMENSIÓN: </t>
    </r>
    <r>
      <rPr>
        <sz val="11"/>
        <rFont val="Calibri"/>
        <family val="2"/>
        <scheme val="minor"/>
      </rPr>
      <t>IBAGUE SOCIOCULTURAL</t>
    </r>
  </si>
  <si>
    <r>
      <t xml:space="preserve">SECTOR: </t>
    </r>
    <r>
      <rPr>
        <sz val="11"/>
        <rFont val="Calibri"/>
        <family val="2"/>
        <scheme val="minor"/>
      </rPr>
      <t>SALUD Y PROTECCION SOCIAL</t>
    </r>
  </si>
  <si>
    <r>
      <t xml:space="preserve">OBJETIVOS: </t>
    </r>
    <r>
      <rPr>
        <sz val="11"/>
        <rFont val="Calibri"/>
        <family val="2"/>
        <scheme val="minor"/>
      </rPr>
      <t xml:space="preserve">  Disminuir las tasas de morbilidad, mortalidad y discapacidad por causas evitables en el municipio de Ibagué; </t>
    </r>
  </si>
  <si>
    <t xml:space="preserve">RELACION DE CONTRATOS Y CONVENIOS </t>
  </si>
  <si>
    <r>
      <t xml:space="preserve">PROGRAMA: </t>
    </r>
    <r>
      <rPr>
        <sz val="11"/>
        <rFont val="Calibri"/>
        <family val="2"/>
        <scheme val="minor"/>
      </rPr>
      <t>SALUD PUBLICA</t>
    </r>
  </si>
  <si>
    <t>NOMBRE / No</t>
  </si>
  <si>
    <t>OBJETO</t>
  </si>
  <si>
    <t>VALOR</t>
  </si>
  <si>
    <r>
      <t xml:space="preserve">NOMBRE  DEL PROYECTO POAI: </t>
    </r>
    <r>
      <rPr>
        <sz val="11"/>
        <rFont val="Calibri"/>
        <family val="2"/>
        <scheme val="minor"/>
      </rPr>
      <t xml:space="preserve"> FORTALECIMIENTO DE LA SALUD PÚBLICA PARA LOS IBAGUEREÑOS IBAGUÉ</t>
    </r>
    <r>
      <rPr>
        <b/>
        <sz val="11"/>
        <rFont val="Calibri"/>
        <family val="2"/>
        <scheme val="minor"/>
      </rPr>
      <t xml:space="preserve">
</t>
    </r>
  </si>
  <si>
    <t>SE RELACIONAN EN UN ADJUNTO</t>
  </si>
  <si>
    <r>
      <t>CODIGO BPIN:</t>
    </r>
    <r>
      <rPr>
        <sz val="11"/>
        <rFont val="Calibri"/>
        <family val="2"/>
        <scheme val="minor"/>
      </rPr>
      <t>2020730010007</t>
    </r>
  </si>
  <si>
    <t xml:space="preserve">TOTAL </t>
  </si>
  <si>
    <t>PRINCIPALES ACTIVIDADES</t>
  </si>
  <si>
    <r>
      <t>PROG</t>
    </r>
    <r>
      <rPr>
        <b/>
        <sz val="11"/>
        <rFont val="Calibri"/>
        <family val="2"/>
        <scheme val="minor"/>
      </rPr>
      <t xml:space="preserve">  EJEC</t>
    </r>
  </si>
  <si>
    <t>UNIDAD DE MEDIDA</t>
  </si>
  <si>
    <t>CANT.</t>
  </si>
  <si>
    <t>COSTO TOTAL</t>
  </si>
  <si>
    <t xml:space="preserve">FUENTES DE FINANCIACION </t>
  </si>
  <si>
    <t>PROGRAMACION (dd/mm/aa)</t>
  </si>
  <si>
    <t>INDICADORES DE GESTION</t>
  </si>
  <si>
    <t>INDICE FISICO</t>
  </si>
  <si>
    <t>INDICE INVERSION</t>
  </si>
  <si>
    <t>EFICIENCIA</t>
  </si>
  <si>
    <t>R.P.</t>
  </si>
  <si>
    <t>SGP</t>
  </si>
  <si>
    <t>OTRAS TRANSFERENCIAS</t>
  </si>
  <si>
    <t xml:space="preserve">INICIO </t>
  </si>
  <si>
    <t>TERMINACION</t>
  </si>
  <si>
    <t>REALIZAR ASISTENCIA TECNICA AL 100% DE LAS JUNTAS ADMINISTRADORAS DE LOS ACUEDUCTOS URBANOS Y RURALES SOBRE LAS CONDICIONES SANITARIAS REQUERIDAS POR LA NORMATIVIDAD VIGENTE</t>
  </si>
  <si>
    <t>P</t>
  </si>
  <si>
    <t>Porcentaje de Asistencias técnicas realizadas</t>
  </si>
  <si>
    <t>E</t>
  </si>
  <si>
    <t>REALIZAR LA INSPECCIÓN, VIGILANCIA Y CONTROL A 102 ACUEDUCTOS URBANOS Y RURALES DEL MUNICIPIO DE IBAGUÉ CON EL FIN DE VERIFICAR LA CALIDAD DEL AGUA PARA CONSUMO HUMANO.</t>
  </si>
  <si>
    <t>N° Visitas  I.V.C realizadas a acueductos</t>
  </si>
  <si>
    <t>REALIZAR LA INSPECCIÓN, VIGILANCIA Y CONTROL AL 100% DE LAS PISCINAS DEL MUNICIPIO DE IBAGUÉ QUE LO SOLICITE Y EMITIR EL CONCEPTO SANITARIO.</t>
  </si>
  <si>
    <t>Porcentaje de cumplimiento de Visitas I.V.C solicitadas realizadas</t>
  </si>
  <si>
    <t>REALIZAR PROCESAMIENTO Y ANÁLISIS DE LAS MUESTRAS DE AGUAS (FÍSICO QUÍMICO Y MICROBIOLÓGICO) MÍNIMO A LOS 33 ACUEDUCTOS URBANOS Y RURALES DEL MUNICIPIO DE IBAGUÉ</t>
  </si>
  <si>
    <t>Número de analisis de muestras de aguas realizadas</t>
  </si>
  <si>
    <t>REALIZAR UN SEGUIMIENTO AL CUMPLIMIENTO DE LOS PLANES DE MEJORAMIENTO DE LOS 32 MAPAS DE RIESGO DE LA CALIDAD DEL AGUA PARA CONSUMO SEGÚN RESOLUCION 129 DEL 26 DE DICIEMBRE DE 2019 DEL MUNICIPIO DE IBAGUÉ</t>
  </si>
  <si>
    <t>Número de seguimientos  al cumplimiento del plan de mejoramiento realizados</t>
  </si>
  <si>
    <t>REALIZAR UNA ASISTENCIA TÉCNICA DIRIGIDA AL TALENTO HUMANO DE  LA ESE DEL MUNICIPIO DE IBAGUE ENFOCADA EN LOS DIEZ OBJETIVOS PARA LA IMPLEMENTACIÓN DEL PROGRAMA HOSPITAL VERDE</t>
  </si>
  <si>
    <t>Número de Asistencias Técnicas realizadas</t>
  </si>
  <si>
    <t>REALIZAR ASISTENCIA TÉCNICA AL 100%  DE LOS RESPONSABLES DE LOS ESTABLECIMIENTOS (EXCEPTO LOS QUE MANIPULAN, PROCESAN Y COMERCIALIZAN ALIMENTOS Y CLÍNICAS Y CONSULTORIOS VETERINARIOS Y AFINES) Y PISCINAS DEL MUNICIPIO DE IBAGUÉ QUE LO REQUIERAN SOBRE LAS CONDICIONES SANITARIAS EMITIDAS POR LA NORMATIVIDAD VIGENTE</t>
  </si>
  <si>
    <t>Porcentaje de Asistencias Técnicas</t>
  </si>
  <si>
    <t>REALIZAR UN ENCUENTRO CON LOS ENTES DE VIGILANCIA, ENTE TERRITORIAL MUNICIPAL, CAMARA DE COMERCIO, POLICÍA  Y REPRESENTANTES LEGALES Y/O ADMINISTRADORES DE  LOS ESTABLECIMIENTOS (EXCEPTO LOS QUE MANIPULAN, PROCESAN Y COMERCIALIZAN ALIMENTOS Y CLÍNICAS Y CONSULTORIOS VETERINARIOS Y AFINES)  DEL MUNICPIO DE IBAGUÉ QUE LO REQUIERA  PARA IMPARTIR LINEAMIENTOS SOBRE LA ADECUADA OPERATIVIDAD  Y CONSTRUIR UN PROCESO PARA MITIGAR LOS REQUERIMIENTOS.</t>
  </si>
  <si>
    <t>Número de Encuentros con los entes de vigilancia realizados</t>
  </si>
  <si>
    <t>REALIZAR VISITAS DE IVC AL 100% DE ESTABLECIMIENTOS COMERCIALES QUE SOLICITEN CONCEPTO SANITARIO</t>
  </si>
  <si>
    <t>porcentaje de Visitas I.V.C realizadas</t>
  </si>
  <si>
    <t>REALIZAR ASISTENCIA TÉCNICA AL 100% DE LOS REPRESENTANTES LEGALES, ADMINISTRADORES Y TRABAJADORES DE LAS ÓPTICAS CON Y SIN CONSULTORIO Y TALLERES ÓPTICOS DEL MUNICIPIO DE IBAGUÉ SOBRE LAS CONDICIONES SANITARIAS REQUERIDAS POR LA NORMATIVIDAD VIGENTE</t>
  </si>
  <si>
    <t>Porcentaje de cumplimiento de Asistencias técnicas solicitadas realizadas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</si>
  <si>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</si>
  <si>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Número de estrategias de comunicación en colectivas realizadas</t>
  </si>
  <si>
    <t>REALIZAR UNA SESION INFORMATIVA A LA POBLACION BENEFICIADA DE 7 ACUEDUCTOS URBANOS CON CONCEPTO SANITARIO DESFAVORABLE DEL 2020 PRIORIZADOS POR LA SECRETARIA DE SALUD SOBRE LAS BUENAS PRACTICAS DEL USO DEL AGUA.</t>
  </si>
  <si>
    <t>Cantidad de Sesiónes informativas realizadas</t>
  </si>
  <si>
    <t>DISEÑAR, PRODUCIR Y DIVULGAR UN MENSAJE RADIAL, PERIFONEO Y/O ANUNCIO PUBLICITARIO EN MATERIAL POP (VALLAS, FLAYERS, PENDONES, PASACALLES) Y/O DIGITALES PARA PROMOVER EL USO Y/O BUENAS PRACTICAS SANITARIAS EN LOS PISCINAS DEL MUNICIPIO DE IBAGUÉ Y OFRECER GARANTIAS A LOS VISITANTES</t>
  </si>
  <si>
    <t>Número de estrategias de comunicación en colectivas</t>
  </si>
  <si>
    <t>REALIZAR UNA SESION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ECONOMICA QUE DESARROLLAN Y CONDUCIRLOS A MEJORAR LA CONDICIONES SANITARIAS QUE GARANTICEN EL FUNCIONAMIENTO.</t>
  </si>
  <si>
    <t>REALIZAR TRES  SESIONES  INFORMATIVAS EN SITIOS ESTRATEGICOS PRIORIZADOS  DIRIGIDA A LOS RESPONSABLES DE LOS ESTABLECIMIENTOS GENERADORES DE PUNTOS CRITICOS  CON EL FIN DE PROMOVER ACCIONES QUE PERMITAN REDUCIR  EL NÚMERO DE PUNTOS CRITICOS EN LA ZONA URBANA DEL MUNICIPIO DE IBAGUE, EN DONDE SE ENTREGARA UNA PIEZA INFORMATIVA INFORMATIVA QUE CONTENGA LA NORMATIVIDAD Y SANCIONES A LOS GENERADORES DE LOS PUNTOS CRITICOS.</t>
  </si>
  <si>
    <t xml:space="preserve">DETERMINAR EL COMPORTAMIENTO Y LOS CICLOS DEL AEDES AEGYPTI, ASI COMO LA DELIMITACION GEOGRAFICA Y CARACTERISTICAS DE LAS AREAS TANTO AMBIENTALES COMO SOCIODEMOGRAFICAS DE LOS FOCOS IDENTIFICADOS EN LAS 13 COMUNAS DEL MUNICIPIO DE IBAGUE. </t>
  </si>
  <si>
    <t>Número de Comunas caracterizadas</t>
  </si>
  <si>
    <t>DETERMINAR EL COMPORTAMIENTO Y LOS CICLOS DEL VECTOR RESPONSABLE DE LA LEISHMANIASIS CUTÁNEA, ASÍ COMO LA DELIMITACIÓN GEOGRÁFICA Y CARACTERÍSTICAS DE LAS ÁREAS TANTO AMBIENTALES COMO SOCIODEMOGRÁFICAS DE LOS FOCOS IDENTIFICADOS EN EL ÁREA RURAL DEL MUNICIPIO DE IBAGUÉ.</t>
  </si>
  <si>
    <t>p</t>
  </si>
  <si>
    <t>Número de Sectores Rurales caracterizados</t>
  </si>
  <si>
    <t xml:space="preserve">REALIZAR ASISTENCIA TÉCNICA A 27 IPS/EPS (10 EAPB Y 17 IPS) SOBRE LA IMPLEMENTACIÓN DE LAS GUÍAS DE PRÁCTICA CLÍNICA DE LEISHMANIASIS.  </t>
  </si>
  <si>
    <t>Número Asistencias técnicas realizadas en IPS/EPS</t>
  </si>
  <si>
    <t>ENTREGA DE 500 TOLDILLOS PARA LA PREVENCIÓN DE LA PICADURA POR ZANCUDO QUE TRANSMITE EL DENGUE EN LOS GRUPOS DE RIESGO DETERMINADOS POR LA SECRETARÍA DEL ÁREA URBANA</t>
  </si>
  <si>
    <t>Número entregas de toldillos realizadas</t>
  </si>
  <si>
    <t>DISEÑAR, PRODUCIR Y DIVULGAR UN MENSAJE RADIAL, PERIFONEO Y/O ANUNCIO PUBLICITARIO EN MATERIAL POP (VALLAS, FLAYERS, PENDONES, PASACALLES) PARA PROMOVER LAS ACCIONES DE PROMOCION Y PREVENCION DEL DENGUE EN LA POBLACION DE LAS 13 COMUNAS DEL MUNICIPIO DE IBAGUE</t>
  </si>
  <si>
    <t>Número entregas de elementos realizados</t>
  </si>
  <si>
    <t>DISTRIBUIR 1000 TOLDILLOS IMPREGNADOS CON INSECTICIDA A LA POBLACIÓN AFECTADA Y EN RIESGO DE CONTRAER LEISHMANIASIS CUTÁNEA PRIORIZADA POR LA SECRETARIA EN EL ÁREA RURAL Y RURAL DISPERSA DEL MUNICIPIO DE IBAGUÉ.</t>
  </si>
  <si>
    <t>DISEÑAR, PRODUCIR Y DIVULGAR UN MENSAJE RADIAL, PERIFONEO Y/O ANUNCIO PUBLICITARIO EN MATERIAL POP (VALLAS, FLAYERS, PENDONES, PASACALLES)  PARA PROMOVER LAS ACCIONES DE PROMOCION Y PREVENCION DE LA LEISHMANISIS CUTANEA EN LA POBLACION DE AREA RURAL Y RURAL DISPERSA</t>
  </si>
  <si>
    <t>REALIZAR AL 100% LAS VISITAS DE INSPECCION, VIGILANCIA Y CONTROL, A ESTABLECIMIENTOS VETERINARIOS (CLINICAS, CONSULTORIOS Y AFINES) QUE SOLICITEN CONCEPTO SANITARIO CON SOPORTE EN LA  LEY 9/1979. ACORDE A LOS LINEAMIENTOS DADOS POR EL MSPS.</t>
  </si>
  <si>
    <t>Porcentaje Visitas I.V.C  realizadas</t>
  </si>
  <si>
    <t>REALIZAR ASISTENCIA TÉCNICA A 27 IPS/EPS (10 EAPB Y 17 IPS) SOBRE LA IMPLEMENTACIÓN DE LAS GUÍAS DE PRÁCTICA CLÍNICA DE RABIA HUMANA.</t>
  </si>
  <si>
    <t>REALIZAR 100% DE VACUNACION ANTIRABICA EN FELINOS Y CANINOS RESIDENTES EN LA ZONA URBANA Y RURAL EN EL MUNICIPIO DE IBAGUE DE ACUERDO CON LOS LINEAMIENTOS DEL MSPS.</t>
  </si>
  <si>
    <t>Porcentaje de Vacunaciones realizadas</t>
  </si>
  <si>
    <t>DISEÑAR, PRODUCIR Y DIVULGAR UN (1) MENSAJE RADIAL, PERIFONEO Y/O ANUNCIO PUBLICITARIO EN MATERIAL POP (VALLAS, FLAYERS, PENDONES, PASACALLES) Y/O DIGITALES PARA INFORMAR A LOS PROPIETARIOS DE FELINOS Y CANINOS LA IMPORTANCIA DE TENENCIA RESPONSABLE DE MASCOTAS HACIENDO ENFASIS EN LA VACUNACION ANTIRRABICA  EL AMBITO RURAL Y URBANA.ADQUIRR LOS INSUMOS NECESARIOS PARA LA VACUNACION(CARNET,JERINGAS,,GUARDIANES)</t>
  </si>
  <si>
    <t>REALIZAR ASISTENCIAS TECNICAS A 40 IPS/EAPB (16 IPS, 13 CENTROS DE SALUD Y 11 EAPB) SOBRE LOS LINEAMIENTOS DEL PROGRAMA AMPLIADO DE INMUNIZACIONES</t>
  </si>
  <si>
    <t>REALIZAR INSPECCIÓN Y VIGILANCIA A 40 IPS/EAPB (16 IPS, 13 CENTROS DE SALUD Y 11 EAPB) EN LA IMPLEMENTACIÓN DE LOS LINEAMIENTOS DEL PROGRAMA AMPLIADO DE INMUNIZACIONES</t>
  </si>
  <si>
    <t>Número de Inspección y Vigilancia a IPS/EAPB</t>
  </si>
  <si>
    <t xml:space="preserve">REALIZAR LA PLANEACION, PROGRAMACION, ADQUISICION, ALMACENAMIENTO, CONTROL DE LA DISPONIBILIDAD, DISTRIBUCION Y DISPOSICION FINAL DE LOS BIOLOGICOS E INSUMOS DEL PROGRAMA AMPLIADO DE INMUNIZACIONES PARA EL MUNICIPIO.  </t>
  </si>
  <si>
    <t>Número de actividades realizadas</t>
  </si>
  <si>
    <t>FORTALECER LA GESTIÓN TÉCNICA Y OPERATIVA DEL PAI A PARTIR DEL SEGUIMIENTO Y ARTICULACIÓN CON ACTORES SOCIALES PARA EL LOGRO DE COBERTURAS EN VACUNACIÓN</t>
  </si>
  <si>
    <t>Número de Seguimientos realizados</t>
  </si>
  <si>
    <t>GESTIONAR MENSUALMENTE EL SEGUIMIENTO NOMINAL DE LA VACUNACION DE LA POBLACION OBJETO DEL PAI.</t>
  </si>
  <si>
    <t>Número de Gestiones Realizadas</t>
  </si>
  <si>
    <t>GESTIONAR MENSUALMENTE EL SEGUIMIENTO AL FUNCIONAMIENTO DEL SISTEMA DE INFORMACIÓN PAI-WEB</t>
  </si>
  <si>
    <t>Número de Monitoreos realizados</t>
  </si>
  <si>
    <t>REALIZAR EL MONITOREO EN TIEMPO REAL DE LA TEMPERATURA DE LOS EQUIPOS QUE HACEN PARTE DEL CUARTO FRÍO MUNICPAL GARANTIZANDO LA CONSERVACIÓN Y MANTENIMIENTO DE LOS BIOLÓGICOS E INSUMOS DEL PAI</t>
  </si>
  <si>
    <t>DISEÑAR, PRODUCIR Y DIVULGAR UN MENSAJE RADIAL, PERIFONEO Y/O ANUNCIO PUBLICITARIO EN MATERIAL POP (VALLAS, FLAYERS, PENDONES, PASACALLES) Y/O DIGITALES PARA INFORMAR SOBRE LA IMPORTANCIA DE LA INMUNIZACION Y LA PARTICIPACION DE LA COMUNIDAD EN LAS JORNADAS DE VACUNACION EN EL AMBITO RURAL Y URBANA</t>
  </si>
  <si>
    <t>REALIZAR CANALIZACION DE LA POBLACION OBJETO PAI (3.300 NIÑOS) EN EL AREA URBANA CON EL FIN DE IDENTIFICAR CREENCIAS, ACTITUDES Y PRACTICA RELACIONADA CON EL PROCESO DE INMUNIZACION Y LA GESTION DE RIESGO EXISTENTE EN LA COMUNIDAD.</t>
  </si>
  <si>
    <t>Número de niños identificados</t>
  </si>
  <si>
    <t xml:space="preserve">REALIZAR UNA SESION INFORMATIVA DIRIGIDA A LAS MADRES COMUNITARIAS DE 20 HOGARES COMUNITARIOS EL AREA URBANA DEL MUNICIPIO DE IBAGUE SOBRE LA IMPORTANCIA DEL ESQUEMA COMPLETO DE VACUNACION, LA INTERPRETACION DEL CARNE DE VACUNACION Y LA GESTION PARA SU CUMPLIMIENTO .   </t>
  </si>
  <si>
    <t>Número Sesiónes Informativas realizadas</t>
  </si>
  <si>
    <t>REALIZAR ASISTENCIAS TECNICAS A 40 IPS/EAPB (16 IPS, 13 CENTROS DE SALUD Y 11 EAPB) SOBRE LOS LINEAMIENTOS PARA LA IMPLEMENTACION DE LA RUTA DE PROMOCION Y MANTENIMIENTO DE LA SALUD Y LAS GUIAS DE PRACTICA CLINICA DE TUBERCULOSIS Y LEPRA</t>
  </si>
  <si>
    <t>Número de Asistencias técnicas realizadas</t>
  </si>
  <si>
    <t>REALIZAR INSPECCIÓN Y VIGILANCIA A 40 IPS/EAPB (16 IPS, 13 CENTROS DE SALUD Y 11 EAPB) EN LA IMPLEMENTACIÓN DE RUTA DE PROMOCIÓN Y MANTENIMIENTO DE LA SALUD Y LAS GUÍAS DE PRACTICA CLÍNICA DE TUBERCULOSIS Y LEPRA.</t>
  </si>
  <si>
    <t>Número Inspecciónes y Vigilancias realizadas</t>
  </si>
  <si>
    <t>REALIZAR SEGUIMIENTO AL 100% DE LOS CASOS NUEVOS REPORTADOS CON DIAGNOSTICO DE TUBERCULOSIS CON RESIDENCIA EN IBAGUE SOBRE LA OPORTUNIDAD, ACCESIBILIDAD Y CALIDAD DE LA ATENCION</t>
  </si>
  <si>
    <t>Porcentaje de Seguimientos realizados a casos nuevos de Tuberculosis residentes en ibagué</t>
  </si>
  <si>
    <t>REALIZAR CANALIZACIÓN  DE LA POBLACIÓN DIAGNOSTICADA CON TUBERCULOSIS EN CONDICIÓN DE RIESGO, CONTEXTO DE VULNERABILIDAD Y/O PROBLEMAS PSICOSOCIALES, EN EL ÁREA URBANA, CON EL FIN DE  IDENTIFICAR CREENCIAS, ACTITUDES Y PRÁCTICAS RELACIONADAS CON ESTA ENFERMEDAD A NIVEL COMUNITARIO Y BUSQUEDA COMUNITARIA DE SINTOMÁTICO RESPIRATORIO Y DE PIEL</t>
  </si>
  <si>
    <t>Número  de CANALIZACIÓNES  DE LA POBLACIÓN DIAGNOSTICADA CON TUBERCULOSIS realizadas</t>
  </si>
  <si>
    <t>APLICAR UN INSTRUMENTO PARA DETECCION TEMPRANA DE 1900 SINTOMATICOS RESPIRATORIOS Y 1900 DE PIEL EN LA POBLACIÒN PRIVADA DE LA LIBERTAD DEL MUNICIPIO DE IBAGUE</t>
  </si>
  <si>
    <t>Número de Personas Detectadas</t>
  </si>
  <si>
    <t>DISEÑAR, PRODUCIR Y DIVULGAR UN MENSAJE RADIAL, PERIFONEO Y/O ANUNCIO PUBLICITARIO EN MATERIAL POP (VALLAS, FLAYERS, PENDONES, PASACALLES) Y/O DIGITALES PARA INFORMAR LAS ACCIONES DE PROMOCIÓN Y PREVENCIÓN DE TUBERCULOSIS Y LEPRA Y/O COVID 19 EN LA POBLACIÓN DEL ÁMBITO RURAL Y URBANO</t>
  </si>
  <si>
    <t>REALIZAR 4 REUNIONES ANUALES DEL COMITÉ DE ESTILOS DE VIDA SALUDABLE PARA SEGUIMIENTO PLAN DE ACCIÓN DE LA POLÍTICA PÚBLICA</t>
  </si>
  <si>
    <t>Número de reuniones realizadas</t>
  </si>
  <si>
    <t>REALIZAR ASISTENCIA TECNICA A 26 EPS EPS/IPS (11 EPS Y 15 IPS) EN LA IMPLEMENTACION DE LA RUTA DE PROMOCION Y MANTENIMIENTO DE LA SALUD EN EL COMPONENTE DE SALUD ORAL</t>
  </si>
  <si>
    <t>Número Asistencias técnicas a EPS/IPS Realizadas</t>
  </si>
  <si>
    <t>REALIZAR ASISTENCIA TECNICA A 26  EPS E IPS  SOBRE LOS LINEAMIENTOS PARA LA IMPLEMENTACION DE LA RUTA DE PROMOCION Y MANTENIMIENTO EN LAS INTERVENCIONES DE DETECCION TEMPRANA DE CANCER DE MAMA</t>
  </si>
  <si>
    <t>REALIZAR UNA ESTRATEGIA DE INFORMACIÓN EN SALUD CON USO DE MEDIOS MASIVOS DE COMUNICACIÓN PARA INCENTIVAR A LA COMUNIDAD EN GENERAL LA REALIZACIÓN DE ACTIVIDAD FÍSICA</t>
  </si>
  <si>
    <t>PROMOCIONAR LOS CONSULTORIOS ROSADOS CON IPS PÚBLICAS Y PRIVADAS</t>
  </si>
  <si>
    <t>REALIZAR UNA ESTRATEGIA DE INFORMACION Y EDUCACION A LA COMUNIDAD EN GENERAL SOBRE PREVENCION  CANCER DE MAMA</t>
  </si>
  <si>
    <t>REALIZAR UNA ESTRATEGIA DE INFORMACION Y EDUCACION A LA COMUNIDAD EN GENERAL SOBRE PREVENCION  CANCER DE PROSTATA</t>
  </si>
  <si>
    <t>REALIZAR UNA ESTRATEGIA DE INFORMACION Y EDUCACION A LA COMUNIDAD EN GENERAL SOBRE PREVENCION  CANCER DE CUELLO DEL UTERO</t>
  </si>
  <si>
    <t>REALIZAR ASISTENCIA TÉCNICA A 26 EPS E IPS SOBRE LOS LINEAMIENTOS PARA LA IMPLEMENTACIÓN DE LA RUTA DE PROMOCIÓN Y MANTENIMIENTO DESNUTRICIÓN AGUDA</t>
  </si>
  <si>
    <t>SEGUIMIENTO AL 100% CASOS REPORTADOS AL SIVIGILA   DE NIÑOS CON DESNUTRICIÓN AGUDA</t>
  </si>
  <si>
    <t>Porcentaje de cumplimiento en Seguimiento atenciones en salud realizadas</t>
  </si>
  <si>
    <t>REALIZAR VISITAS DE IVC CON EL PROPÓSITO DE EMITIR CONCEPTO SANITARIO AL 100% DE LOS ESTABLECIMIENTOS COMERCIALES QUE PROCESEN, MANIPULEN Y COMERCIALICEN ALIMENTOS QUE LO SOLICITEN</t>
  </si>
  <si>
    <t>porcentaje de cumplimiento en Número Visitas solicitadas</t>
  </si>
  <si>
    <t>REALIZAR UNA ESTRATEGIA DE INFORMACIÓN Y EDUCACIÓN A LA COMUNIDAD EN GENERAL SOBRE ALIMENTACIÓN SALUDABLE</t>
  </si>
  <si>
    <t>Número de estrategias Realizadas</t>
  </si>
  <si>
    <t>REALIZAR UNA ESTRATEGIA DE INFORMACIÓN Y EDUCACIÓN A LA COMUNIDAD EN GENERAL SOBRE LACTANCIA MATERNA Y BANCO DE LECHE HUMANA</t>
  </si>
  <si>
    <t>IMPLEMENTAR UNA ESTRATEGIA DE INFORMACIÓN EN SALUD CON USO MASIVO DE MEDIOS DE COMUNICACIÓN DIRIGIDA A LA COMUNIDAD DONDE SE INFORME SOBRE INOCUIDAD DE LOS ALIMENTOS, NORMATIVIDAD DE CONSERVACIÓN, PRODUCCIÓN Y MANIPULACIÓN DE ALIMENTOS Y BEBIDAS</t>
  </si>
  <si>
    <t>REALIZAR ACUERDO ADMINISTRATIVO PARA LA OPERATIVIDAD Y SEGUIMIENTO DEL SISTEMA DE EMERGENCIA MÉDICAS DE IBAGUÉ CON LA GOBERNACION DEL TOLIMA CRUET</t>
  </si>
  <si>
    <t>Número de Acuerdo Administrativos Realizados</t>
  </si>
  <si>
    <t>REALIZAR  2 REUNIONES  DE SEGUIMIENTO A LAS DOS UNIDADES INFORMATIVAS ( TERMINAL Y AEROPUERTO ) SOBRE EL REGLAMENTO SANITARIO INTERNACIONAL</t>
  </si>
  <si>
    <t>Cantidad de Reuniones de Seguimiento Realizadas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</si>
  <si>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HOGAR,PRIMEROS AUXILIOS</t>
  </si>
  <si>
    <t>Número de estrategias</t>
  </si>
  <si>
    <t>REALIZAR VIGILANCIA EPIDEMIOLOGICA DE LOS EVENTOS DE INTERES EN SALUD Y GESTIÓN DE CASOS A NIVEL COMUNITARIO</t>
  </si>
  <si>
    <t>Porcentaje de Cumplimiento en Visitas realizadas</t>
  </si>
  <si>
    <t>REALIZAR ASISTENCIA TÉCNICA A LAS 10 EAPB PARA VERIFICAR LA ADHESIÓN AL MODELO DE ATENCIÓN INTEGRAL A TRASTORNOS POR USO DE SUSTANCIAS PSICOACTIVAS (MAITUS). VISITA DE DIAGNÓSTICO Y SEGUIMIENTO</t>
  </si>
  <si>
    <t>DESARROLLAR UN PROGRAMA DE FORMACIÓN EN PRIMEROS AUXILIOS EMOCIONALES DIRIGIDA A LOS ACTORES DEL SISTEMA, SECTORES Y COMUNIDAD EN GENERAL</t>
  </si>
  <si>
    <t>Número de Personas Formadas</t>
  </si>
  <si>
    <t>IMPLEMENTAR UN CENTRO DE ESCUCHA PARA LA INTERVENCIÓN Y ORIENTACIÓN A PERSONAS EN FASE AGUDA POR EVENTOS DE SALUD MENTAL. LINEA NARANJA, YO TE ESCUCHO.</t>
  </si>
  <si>
    <t>Número de Centros de Escucha implementados</t>
  </si>
  <si>
    <t>DESARROLLAR HABILIDADES DE CRIANZA EN 160 FAMILIAS CON ADOLESCENTES DE 10 A 14 AÑOS</t>
  </si>
  <si>
    <t>Número de familias capacitadas</t>
  </si>
  <si>
    <t>IMPLEMENTAR UNA ESTRATEGIA COLECTIVA DE PREVENCION DE CONSUMO DE ALCOHOL DIRIGIDO A 1200 DE GRADO 5TO SANAMENTE</t>
  </si>
  <si>
    <t>Número de jóvenes que completen la estrategia</t>
  </si>
  <si>
    <t>APLICAR UN PROGRAMA DE FORTALECIMIENTO DE SENTIDO DE VIDA DIRIGIDO A 800 ESTUDIANTES DE LOS GRADOS 8, 9 Y 10 DE LAS INSTITUCIONES EDUCATIVAS DEL MUNICIPIO DE IBAGUE</t>
  </si>
  <si>
    <t>APLICAR UN PROGRAMA DE FORTALECIMIENTO DE SENTIDO DE VIDA DIRIGIDO A 360 JOVENES DEL MUNICIPIO DE IBAGUE</t>
  </si>
  <si>
    <t xml:space="preserve">APLICAR  LA   “ENCUESTA DE CONDICIONES DE SALUD Y TRABAJO DEL SECTOR INFORMAL DEL COMERCIO” A PERSONAS DE LA ECONOMÍA INFORMAL- FOCALIZADAS POR PARTE DE LA SECRETARÍA DE SALUD DEPARTAMENTAL.
</t>
  </si>
  <si>
    <t>Porcentaje de encuestas Aplicadas</t>
  </si>
  <si>
    <t xml:space="preserve">ELABORAR UN PANORAMA DE RIESGOS PARA CADA UNA DE LOS SECTORES DE LA ECONOMÍA INFORMAL PREVIAMENTE CARACTERIZADOS
</t>
  </si>
  <si>
    <t>Número de Estrategias Implementadas</t>
  </si>
  <si>
    <t>DISEÑAR E IMPLEMENTAR UNA CAMPAÑA DE BUENAS PRÁCTICAS DE CUIDADO DE LA SALUD EN LA ECONOMÍA INFORMAL SEGÚN RIESGOS IDENTIFICADOS PARA CADA SECTOR QUE INCLUYA TODOS LOS ASPECTOS PARA LA PREVENCIÓN DE ENFERMEDADES DE ORIGEN OCUPACIONAL.</t>
  </si>
  <si>
    <t>Número de Campañas implementadas</t>
  </si>
  <si>
    <t>TOTAL  PLAN  DE  ACCION</t>
  </si>
  <si>
    <t>TOTAL</t>
  </si>
  <si>
    <t>METAS DE RESULTADO</t>
  </si>
  <si>
    <t>METAS DE PRODUCTO</t>
  </si>
  <si>
    <t>INDICADOR</t>
  </si>
  <si>
    <t>PLANEADO</t>
  </si>
  <si>
    <t>EJECUTADO</t>
  </si>
  <si>
    <t>SECRETARIO DESPACHO / GERENTE</t>
  </si>
  <si>
    <t>Disminuir a 165 la tasa de mortalidad ajustada por enfermedades del sistema circulatorio al 2023 en el municipio de Ibagué</t>
  </si>
  <si>
    <t>Implementar en un 25% la política pública de la dimensión vida saludable y condiciones no transmisibles (Cód KPT 1905031)</t>
  </si>
  <si>
    <t>Porcentaje de política pública implementada</t>
  </si>
  <si>
    <t>20%</t>
  </si>
  <si>
    <t>Disminuir la tasa de mortalidad ajustada por tumor maligno de mama a 14 por cada 100.000 mujeres al 2023 en el municipio de Ibagué</t>
  </si>
  <si>
    <t>Implementar estrategia integral de atención de desarrollo de capacidades al talento humano, seguimiento y promoción de la ruta de acciones de prevención para la detección temprana de cáncer de mama (Cód KPT 1905019)</t>
  </si>
  <si>
    <t>Numero de EPS/IPS con estrategias implementadas</t>
  </si>
  <si>
    <t>26</t>
  </si>
  <si>
    <t xml:space="preserve">FIRMA: </t>
  </si>
  <si>
    <t>Disminuir la tasa de mortalidad ajustada por tumor maligno de próstata a 16 al 2023</t>
  </si>
  <si>
    <t>Implementar estrategia integral de atención de desarrollo de capacidades al talento humano, seguimiento y promoción de acciones de prevención en la detección temprana de cáncer de próstata. (Cód KPT 1905019)</t>
  </si>
  <si>
    <t>Consultorios rosados implementados en las IPS públicas y privadas de acuerdo con los lineamientos del MSPS. (Cód KPT 1905031)</t>
  </si>
  <si>
    <t>Número de consultorios rosados en funcionamiento</t>
  </si>
  <si>
    <t>Disminuir la tasa de mortalidad por tumor maligno del cuello del útero a 9,5 al 2023 en el municipio de Ibagué</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</si>
  <si>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 (Cód KPT 1905019)</t>
  </si>
  <si>
    <t>Al 2023 disminuir a 2,8 la tasa ajustada de mortalidad por tuberculosis en el municipio de Ibagué</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</si>
  <si>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 (Cód KPT 1905019)</t>
  </si>
  <si>
    <t>Número de IPS/EAPB con estrategias implementadas</t>
  </si>
  <si>
    <t>27</t>
  </si>
  <si>
    <t xml:space="preserve">FIRMA:  </t>
  </si>
  <si>
    <t>Disminuir a 0,1 la incidencia de mortalidad por dengue grave a 2023 en el municipio de Ibagué</t>
  </si>
  <si>
    <t>Realizar e implementar una estrategia en salud para el seguimiento y desarrollo de capacidades al 100% de los focos de vectores (dengue, zika, chikungunya)  (Cód KPT 1903038)</t>
  </si>
  <si>
    <t>Porcentaje de focos con seguimiento</t>
  </si>
  <si>
    <t>100%</t>
  </si>
  <si>
    <t>Disminuir a 1 la incidencia de leishmaniasis cutánea al 2023 en el municipio de Ibagué</t>
  </si>
  <si>
    <t>Implementar estrategia integral de atención de desarrollo de capacidades al talento humano, seguimiento y promoción de acciones de prevención en las 27 IPS/EPS (10 EAPB y 17 IPS)  en guías de práctica clínica de leishmaniasis (Cód KPT 1903038)</t>
  </si>
  <si>
    <t>A 2023, se mantendrá en 0 la mortalidad por rabia humana</t>
  </si>
  <si>
    <t>Implementar estrategia integral de atención de desarrollo de capacidades al talento humano, seguimiento y promoción de acciones de prevención en las 27 IPS/EPS (10 EAPB y 17 IPS)  en guías de práctica clínica de rabia humana (Cód KPT 1903038)</t>
  </si>
  <si>
    <t>Porcentaje de IPS/EAPB con desarrollo de la estrategia</t>
  </si>
  <si>
    <t>70%</t>
  </si>
  <si>
    <t>A 2023, incrementar a 60% el número de establecimientos vigilados y controlados con concepto favorable.</t>
  </si>
  <si>
    <t>Desarrollar capacidades y realizar la inspección, control y vigilancia al 100% de los responsables de los establecimientos veterinarios (clínicas, consultorios y afines) que lo soliciten. (Cód KPT 1903038)</t>
  </si>
  <si>
    <t>Porcentaje de establecimientos veterinarios (clínicas, consultorios y afines)  con desarrollo de capacidades</t>
  </si>
  <si>
    <t>Alcanzar el 95% de cobertura en todos los biológicos que hacen parte del esquema nacional del Programa Ampliado de Inmunizaciones.</t>
  </si>
  <si>
    <t>40 IPS/EAPB (16 IPS, 13 centros de salud y 11 EAPB) con cumplimiento del Programa Ampliado de Inmunizaciones en mínimo un 90%. (Cód KPT 1905027)</t>
  </si>
  <si>
    <t>Numero de IPS/EAPB con cumplimiento del 90% del PAI</t>
  </si>
  <si>
    <t>Alcanzar el 95% de Cobertura de vacunación de BCG en nacidos vivos</t>
  </si>
  <si>
    <t>Implementar el Programa ampliado de inmunizaciones para la Cobertura de vacunación de BCG en nacidos vivos (Cód KPT 1905027)</t>
  </si>
  <si>
    <t xml:space="preserve">Número de programas ampliados de inmunizaciones implementados </t>
  </si>
  <si>
    <t>Alcanzar el 95% de Cobertura de vacunación con pentavalente (DPT, HB) 3 dosis en niños y niñas menores de 1 año</t>
  </si>
  <si>
    <t>Implementar el Programa ampliado de inmunizaciones para la Cobertura de vacunación con pentavalente (DPT, HB) 3 dosis en niños y niñas menores de 1 año (Cód KPT 1905027)</t>
  </si>
  <si>
    <t>Mantener la tasa de suicidios menor a 6,96 en el municipio de Ibagué</t>
  </si>
  <si>
    <t>Implementar la Política pública de Salud mental (Cód KPT 1905022)</t>
  </si>
  <si>
    <t>Numero de política pública implementadas</t>
  </si>
  <si>
    <t>Mantendrá la tasa de suicidios en niños y niñas de 6 a 11 años</t>
  </si>
  <si>
    <t>Implementar una estrategia colectiva para el fortalecimiento de relacionamiento parental dirigida a familias de 10 a 14 años (Cód KPT 1905020 - 1905021)</t>
  </si>
  <si>
    <t xml:space="preserve">Número de estrategias implementadas </t>
  </si>
  <si>
    <t>Mantendrá la tasa de suicidios en niños y niñas de 12 a 17 años</t>
  </si>
  <si>
    <t>Implementar una estrategia colectiva para el fortalecimiento de sentido de vida dirigida a adolescentes (Cód KPT 1905020 - 1905021)</t>
  </si>
  <si>
    <t>Mantendrá la tasa de suicidios en niños y niñas de 18 a 28 años</t>
  </si>
  <si>
    <t>Implementar una estrategia colectiva para el fortalecimiento de factores protectores dirigida a jóvenes (Cód KPT 1905020 - 1905021)</t>
  </si>
  <si>
    <t xml:space="preserve">Aumentar la edad de inicio de consumo de sustancias psicoactivas a 14 años. </t>
  </si>
  <si>
    <t>Implementar un plan territorial para la prevención de consumo de sustancias psicoactivas (Cód KPT 1905020)</t>
  </si>
  <si>
    <t>Número de planes territoriales implementados</t>
  </si>
  <si>
    <t>Aumentar el apoyo nutricional a NNA</t>
  </si>
  <si>
    <t xml:space="preserve">Desarrollar capacidades al Talento humano  de  las 27 IPS/EAPB (10 EAPB y 17 IPS) sobre la ruta de promoción y mantenimiento de la salud, guía de atención en salud  de desnutrición aguda </t>
  </si>
  <si>
    <t>Número de IPS/EAPB con desarrollo de capacidades</t>
  </si>
  <si>
    <t>Aumentar el porcentaje de instituciones que reportan el SIVIGILA será del 98%</t>
  </si>
  <si>
    <t xml:space="preserve">Realizar seguimiento al 100% de los casos notificados al SIVIGILA de los niños con desnutrición aguda (Cód KPT 1903016) </t>
  </si>
  <si>
    <t>Porcentaje de seguimiento  de niños con desnutrición</t>
  </si>
  <si>
    <t xml:space="preserve">Desarrollar 1 estrategia en salud dirigida a la población general con el fin de promover los factores protectores y prevenir las acciones que conlleven a la presentación de enfermedades por malnutrición (Cód KPT 1905019) </t>
  </si>
  <si>
    <t>Incrementar a 50% el número de establecimientos vigilados y controlados con concepto favorable.</t>
  </si>
  <si>
    <t>Desarrollar capacidades y procesos de vigilancia y control al 100% de los responsables de los establecimientos comerciales que procesen, manipulen y comercialicen alimentos que lo soliciten. (Cód KPT 1905019)</t>
  </si>
  <si>
    <t xml:space="preserve">Porcentaje de establecimientos comerciales que procesen, manipulen y comercialicen alimentos con desarrollo de capacidades. </t>
  </si>
  <si>
    <t>Disminuirá el porcentaje de bajo peso al nacer al 6,8% en el municipio de Ibagué</t>
  </si>
  <si>
    <t>Desarrollar una estrategia de capacidades al Talento humano, seguimiento y promover factores protectores de las 27 IPS/EAPB (10 EAPB y 17 IPS) sobre la guía de atención de bajo peso al nacer (Cód KPT 1905019)</t>
  </si>
  <si>
    <t>Numero de IPS/ EAPB con desarrollo de capacidades</t>
  </si>
  <si>
    <t>A 2023, el municipio de Ibagué contara con concepto sanitario en el 100% de los acueductos urbanos y rurales legalmente constituidos</t>
  </si>
  <si>
    <t xml:space="preserve">Desarrollar capacidades al 100% de las juntas administradoras de los acueductos urbanos y rurales sobre las condiciones sanitarias requeridas por la normatividad vigente (Cód KPT 1905019) </t>
  </si>
  <si>
    <t>Porcentaje de acueductos urbanos y rurales con desarrollo de capacidades</t>
  </si>
  <si>
    <t xml:space="preserve">Realizar la medición del IRCA al 100% de acueductos urbanos y rurales (Cód KPT 1903016) </t>
  </si>
  <si>
    <t>Porcentaje de acueductos urbanos y rurales con IRCA</t>
  </si>
  <si>
    <t xml:space="preserve">Actualizar los 32 mapas de riesgo de la calidad del agua para consumo humano según Resolución 129 del 26 de diciembre de 2019 (Cód KPT 1903016) </t>
  </si>
  <si>
    <t xml:space="preserve">Numero de mapas de riesgo de la calidad del agua para consumo humano actualizados </t>
  </si>
  <si>
    <t xml:space="preserve">Desarrollar capacidades al 100% a los responsables de los establecimientos (excepto los que manipulan, procesan y comercializan alimentos y clínicas y consultorios veterinarios y afines) y piscinas que lo requiera (Cód KPT 1905028) </t>
  </si>
  <si>
    <t>Porcentaje de establecimientos (excepto los que manipulan, procesan y comercializan alimentos y clínicas y consultorios veterinarios y afines)  que hayan solicitado orientación con desarrollo de capacidades</t>
  </si>
  <si>
    <t xml:space="preserve">Inspección vigilancia y control al 100% de establecimientos (excepto los que manipulan, procesan y comercializan alimentos y clínicas y consultorios veterinarios y afines)  que soliciten concepto sanitario (Cód KPT 1905028) </t>
  </si>
  <si>
    <t>Porcentaje de establecimientos comerciales con proceso de IVC</t>
  </si>
  <si>
    <t xml:space="preserve">Realizar la Inspección vigilancia y control al 100%  de las piscinas que soliciten concepto sanitario (Cód KPT 1903016) </t>
  </si>
  <si>
    <t>Porcentaje de piscinas con concepto sanitario</t>
  </si>
  <si>
    <t xml:space="preserve">Desarrollar 1 estrategia en salud dirigida a los responsables de los establecimientos con el fin de promover acciones para prevenir riesgos relacionadas con la actividad económica que desarrollan (Cód KPT 1905019) </t>
  </si>
  <si>
    <t xml:space="preserve">Desarrollar capacidades y vigilar al 100% a los usuarios de puntos críticos de recolección de residuos (Cód KPT 1905019) </t>
  </si>
  <si>
    <t>Porcentaje de los puntos críticos de recolección de residuos con desarrollo de capacidades</t>
  </si>
  <si>
    <t>A 2023, el municipio de Ibagué contara con una ESE certificada como hospital verde</t>
  </si>
  <si>
    <t xml:space="preserve">Desarrollo de capacidades al talento humano  y vigilancia de la ESE del municipio en implementación del programa hospital verde (Cód KPT 1905019) </t>
  </si>
  <si>
    <t>Número de ESEs con desarrollo de capacidades</t>
  </si>
  <si>
    <t>Mantener la tasa de  mortalidad por exposición a fuerzas de la naturaleza en 0,2</t>
  </si>
  <si>
    <t xml:space="preserve">Operativizar el Sistema de Emergencia Médicas de Ibagué en cumplimiento del acuerdo 003 del 2 de marzo del 2018. (Cód KPT 1905029) </t>
  </si>
  <si>
    <t>Número de Sistema de Emergencia Medicas operativizadas</t>
  </si>
  <si>
    <t>Mantener la tasa de  mortalidad por exposición a fuerzas de la naturaleza en 0,3</t>
  </si>
  <si>
    <t xml:space="preserve">Vigilar los dos puntos de entrada terrestre y aéreo en el cumplimiento del reglamento sanitario internacional (Cód KPT 1905029) </t>
  </si>
  <si>
    <t xml:space="preserve">Número puntos de entrada vigilados  </t>
  </si>
  <si>
    <t>Mantener la tasa de  mortalidad por exposición a fuerzas de la naturaleza en 0,4</t>
  </si>
  <si>
    <t>Desarrollar 1 estrategia en salud dirigida a la población general con el fin de promover acciones para afrontar situaciones de emergencias (Cód KPT 1905019)</t>
  </si>
  <si>
    <t>A 2023, el municipio de Ibagué contara con la matriz de identificación de peligros y valoración del riesgo de las economías informales priorizadas</t>
  </si>
  <si>
    <t xml:space="preserve">Desarrollar 1 estrategia de información en salud dirigida a las personas de la economía informal caracterizadas para mitigar el riesgo de aparición de enfermedades de origen ocupacional. (Cód KPT 1905025) </t>
  </si>
  <si>
    <t>RELACION DE CONTRATOS SALUD AMBIENTAL</t>
  </si>
  <si>
    <t xml:space="preserve">No. CONTRATO </t>
  </si>
  <si>
    <t>FECHA CONTRATO</t>
  </si>
  <si>
    <t>BENEFICIARIO</t>
  </si>
  <si>
    <t>TOTAL  SALUD AMBIENTAL</t>
  </si>
  <si>
    <t>RELACION DE CONTRATOS VIDA SALUDABLE Y ENFERMEDADES TRANSMISIBLES (CONDICIONES ENDEMO-EPIDEMICAS)</t>
  </si>
  <si>
    <t>TOTAL VIDA SALUDABLE Y ENFERMEDADES TRANSMISIBLES (CONDICIONES ENDEMO EPIDEMICAS)</t>
  </si>
  <si>
    <t>RELACION DE CONTRATOS VIDA SALUDABLE Y ENFERMEDADES TRANSMISIBLES (GESTION DEL RIESGO EN ENFERMEDADES INMUNOPREVENIBLES)</t>
  </si>
  <si>
    <t>TOTAL VIDA SALUDABLE Y ENFERMEDADES TRANSMISIBLES (GESTION DEL RIESGO EN ENFERMEDADES INMUNOPREVENIBLES)</t>
  </si>
  <si>
    <t>RELACION DE CONTRATOS VIDA SALUDABLE Y ENFERMEDADES TRANSMISIBLES (ENFERMEDADES EMERGENTES,REEMERGENTES Y DESATENDIDAS)</t>
  </si>
  <si>
    <t>TOTAL VIDA SALUDABLE Y ENFERMEDADES TRANSMISIBLES (ENFERMEDADES EMERGENTES,REEMERGENTES Y DESATENDIDAS)</t>
  </si>
  <si>
    <t>RELACION DE CONTRATOS NO TRANSMISIBLES</t>
  </si>
  <si>
    <t>TOTAL  VIDA SALUDABLE Y ENFERMEDADE NO TRANSMIBLES</t>
  </si>
  <si>
    <t>RELACION DE CONTRATOS SEGURIDAD ALIMENTARIA</t>
  </si>
  <si>
    <t>TOTAL  SEGURIDAD ALIMENTARIA</t>
  </si>
  <si>
    <t>RELACION DE CONTRATOS SALUD PUBLICA EN EMERGENCIAS Y DESASTRES</t>
  </si>
  <si>
    <t>TOTAL EMERGENCIAS Y DESASTRES</t>
  </si>
  <si>
    <t>RELACION DE CONTRATOS CONVIVENCIA CIUDADANA Y SALUD MENTAL</t>
  </si>
  <si>
    <t>TOTAL SALUD MENTAL</t>
  </si>
  <si>
    <t>RELACION DE CONTRATOS SALUD Y AMBITO LABORAL</t>
  </si>
  <si>
    <t>TOTAL AMBITO LABORAL</t>
  </si>
  <si>
    <t>PLAN DE INTERVENCIONES COLECTIVAS</t>
  </si>
  <si>
    <t>UNIDAD DE SALUD DE IBAGUE ESE</t>
  </si>
  <si>
    <t>TOTAL CONTRATO PIC</t>
  </si>
  <si>
    <t>TOTAL CONTRATOS SALUD PUBLICA</t>
  </si>
  <si>
    <r>
      <rPr>
        <b/>
        <sz val="14"/>
        <rFont val="Arial"/>
        <family val="2"/>
      </rPr>
      <t>PROCESO:</t>
    </r>
    <r>
      <rPr>
        <sz val="14"/>
        <rFont val="Arial"/>
        <family val="2"/>
      </rPr>
      <t xml:space="preserve"> PLANEACION ESTRATEGICA Y TERRITORIAL</t>
    </r>
  </si>
  <si>
    <r>
      <rPr>
        <b/>
        <sz val="14"/>
        <rFont val="Arial"/>
        <family val="2"/>
      </rPr>
      <t>FORMATO:</t>
    </r>
    <r>
      <rPr>
        <sz val="14"/>
        <rFont val="Arial"/>
        <family val="2"/>
      </rPr>
      <t xml:space="preserve"> PLAN DE ACCION</t>
    </r>
  </si>
  <si>
    <t>DIMENSIÓN: IBAGUESOCIOCULTURAL</t>
  </si>
  <si>
    <t>SECTOR: SALUD; SALUD Y PROTECCIÓN SOCIAL</t>
  </si>
  <si>
    <r>
      <t xml:space="preserve">OBJETIVO: </t>
    </r>
    <r>
      <rPr>
        <sz val="11"/>
        <color theme="1"/>
        <rFont val="Calibri"/>
        <family val="2"/>
        <scheme val="minor"/>
      </rPr>
      <t xml:space="preserve">Disminución en los índices de mortalidad y morbilidad que afectan directamente a las poblaciones vulnerables y a las mujeres en edad fértil.
</t>
    </r>
    <r>
      <rPr>
        <b/>
        <sz val="11"/>
        <color theme="1"/>
        <rFont val="Calibri"/>
        <family val="2"/>
        <scheme val="minor"/>
      </rPr>
      <t xml:space="preserve">
</t>
    </r>
  </si>
  <si>
    <t>PROGRAMA:  SALUD PÚBLICA</t>
  </si>
  <si>
    <r>
      <t>NOMBRE  DEL PROYECTO POAI:</t>
    </r>
    <r>
      <rPr>
        <sz val="11"/>
        <color theme="1"/>
        <rFont val="Calibri"/>
        <family val="2"/>
        <scheme val="minor"/>
      </rPr>
      <t xml:space="preserve"> FORTALECIMIENTO DE LOS DERECHOS SEXUALES Y REPRODUCTIVOS Y ATENCIÓN CON ENFOQUE DIFERENCIAL DEL MUNICIPIO DE IBAGUÉ</t>
    </r>
  </si>
  <si>
    <t>CODIGO BPIN:2020730010006</t>
  </si>
  <si>
    <t>prog / ejecu</t>
  </si>
  <si>
    <t>CANTIDAD</t>
  </si>
  <si>
    <t xml:space="preserve">COSTO TOTAL                  </t>
  </si>
  <si>
    <t>FUENTES DE FINANCIACION</t>
  </si>
  <si>
    <t>REALIZAR ASISTENCIA TÉCNICA A 6 IPS DEL MUNICIPIO DE IBAGUÉ PARA LA IMPLEMENTACIÓN DE SERVICIOS AMIGABLES EN EL MARCO DE LA ESTRATEGIA DE ATENCIÓN EN SALUD DIFERENCIADA DE ADOLESCENTES Y JÓVENES</t>
  </si>
  <si>
    <t>Número asistencias técnicas realizadas</t>
  </si>
  <si>
    <t>Número de Desarrollo de Capacidades realizadas</t>
  </si>
  <si>
    <t>CONSTRUIR Y CONCERTAR LÍNEAS DE ACCIÓN CON LOS DIFERENTES ACTORES, SECTORES, INSITUCIONES Y COMUNIDAD DE LA POLÍTICA PÚBLICA DE SALUD SEXUAL Y REPRODUCTIVA DEL MUNICIPIO DE IBAGUÉ.</t>
  </si>
  <si>
    <t>Líneas de Acción Concretadas</t>
  </si>
  <si>
    <t xml:space="preserve">REALIZAR ASISTENCIA TÉCNICA A 27 IPS/EAPB (10 EAPB Y 17 IPS) SOBRE LOS LINEAMIENTOS PARA LA IMPLEMENTACIÓN DE LA RUTA INTEGRAL DE ATENCIÓN MATERNOPERINALTAL Y LAS GUÍAS DE PRÁCTICA CLÍNICA.
</t>
  </si>
  <si>
    <t>Número asistencias técnicas a IPS/EPB realizadas</t>
  </si>
  <si>
    <t>REALIZAR SEGUIMIENTO AL 100% DE LOS CASOS DE EMBARAZOS REPORTADOS DE ALTO RIESGO CON RESIDENCIA EN IBAGUÉ SOBRE LA OPORTUNIDAD, ACCESIBILIDAD Y CALIDAD DE LA ATENCIÓN</t>
  </si>
  <si>
    <t>Porcentaje de cumplimiento en el Seguimiento de Casos</t>
  </si>
  <si>
    <t>REALIZAR EL 100% DE UNIDADES DE ANÁLISIS DE LOS CASOS NOTIFICADOS AL SIVIGILA COMO MORTALIDAD MATERNA TEMPRANA CON LA IDENTIFICACIÓN DE LAS DEMORAS</t>
  </si>
  <si>
    <t>Porcentaje de cumplimiento en analisis de casos</t>
  </si>
  <si>
    <t>Número asistencias técnicas a IPS/EPB Realizadas</t>
  </si>
  <si>
    <t xml:space="preserve">REALIZAR ASISTENCIA TECNICA A 27 IPS/EAPB (10 EAPB Y 17 IPS) SOBRE LOS LINEAMIENTOS PARA LA IMPLEMENTACION LA GUIA EN LA GUIA DE PRACTICA CLINICA DE VHI
</t>
  </si>
  <si>
    <t>REALIZAR UN DESARROLLO DE CAPACIDADES DIRIGIDO AL PERSONAL DEL ÁREA DE LA SALUD,  ORGANIZACIONES  E INSTITUCIONES EDUCATIVAS EN  LA RUTA INTEGRAL DE PROMOCIÓN Y MANTENIMIENTO DE LA SALUD EN EL CURSO DE VIDA DE ADOLESCENCIA Y JUVENTUD</t>
  </si>
  <si>
    <t>REALIZAR UNA CAPACITACIÓN DIRIGIDO AL PERSONAL DEL ÁREA DE LA SALUD Y ORGANIZACIONES  QUE LLEVA A CABO LA ATENCIÓN  A LAS  VÍCTIMAS DE VIOLENCIA DE GÉNERO Y VÍCTIMAS DE VIOLENCIA SEXUAL SOBRE LA RUTA DE ATENCION</t>
  </si>
  <si>
    <t>Número de capacitaciones realizadas</t>
  </si>
  <si>
    <t>DISEÑAR, PRODUCIR Y DIVULGAR UN MENSAJE RADIAL, PERIFONEO Y/O ANUNCIO PUBLICITARIO EN MATERIAL POP (VALLAS, FLAYERS, PENDONES, PASACALLES) Y/O DIGITALES PARA PROMOVER LA ASISTENCIA AL CONTROL PRENATAL Y CONSULTA PRECONCEPCIONAL Y PREVENCIÓN DEL EMBARAZO EN EL ADOLESCENTE EN EL ÁMBITO RURAL Y URBANA</t>
  </si>
  <si>
    <t>Número estrategias realizadas</t>
  </si>
  <si>
    <t>DISEÑAR, PRODUCIR Y DIVULGAR UN MENSAJE RADIAL, PERIFONEO Y/O ANUNCIO PUBLICITARIO EN MATERIAL POP (VALLAS, FLAYERS, PENDONES, PASACALLES) Y/O DIGITALES PARA PROMOVER FACTORES PROTECTORES Y PREVENIR LAS ACCIONES QUE CONLLEVEN A UNA SITUACIÓN DE VIOLENCIA DE GÉNERO EN EL ÁMBITO RURAL Y URBANA</t>
  </si>
  <si>
    <t>REALIZAR PROGRAMA RADIAL PARA PROMOVER LOS FACTORES PROTECTORES Y PREVENIR LAS ACCIONES QUE CONLLEVEN A UNA SITUACIÓN DE VIOLENCIA DE GÉNERO DE NIÑOS Y NIÑAS DE 0 A 5 AÑOS EN EL ÁMBITO RURAL Y URBANA</t>
  </si>
  <si>
    <t>Número emisiones radiales realizadas</t>
  </si>
  <si>
    <t>DISEÑAR, PRODUCIR Y DIVULGAR UN MENSAJE RADIAL, PERIFONEO Y/O ANUNCIO PUBLICITARIO EN MATERIAL POP (VALLAS, FLAYERS, PENDONES, PASACALLES) Y/O DIGITALES PARA PROMOVERLOS FACTORES PROTECTORES Y PREVENIR LAS ACCIONES QUE CONLLEVEN A UNA SITUACIÓN DE VIOLENCIA DE GÉNERO DE NIÑOS Y NIÑAS DE 12 A 17 AÑOS EN EL ÁMBITO RURAL Y URBANA</t>
  </si>
  <si>
    <t>DISEÑAR, PRODUCIR Y DIVULGAR UN MENSAJE RADIAL, PERIFONEO Y/O ANUNCIO PUBLICITARIO EN MATERIAL POP (VALLAS, FLAYERS, PENDONES, PASACALLES) Y/O DIGITALES PARA PROMOVER AS ACCIONES QUE CONLLEVEN A UNA SITUACIÓN DE VIOLENCIA DE PAREJA EN MENORES DE 18 AÑOS  EN EL ÁMBITO RURAL Y URBANA</t>
  </si>
  <si>
    <t>DISEÑAR, PRODUCIR Y DIVULGAR UN MENSAJE RADIAL, PERIFONEO Y/O ANUNCIO PUBLICITARIO EN MATERIAL POP (VALLAS, FLAYERS, PENDONES, PASACALLES) Y/O DIGITALES PARA PROMOVERLOS FACTORES PROTECTORES Y PREVENIR LAS ACCIONES QUE CONLLEVEN A UNA SITUACIÓN DE VIOLENCIA DE GÉNERO EN PERSONAS ENTRE LOS 18 AÑOS Y 28 AÑOS EN EL ÁMBITO RURAL Y URBANA</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</si>
  <si>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</si>
  <si>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t>REALIZAR UNA SENSIBILIZACIÓN A LA POBLACIÓN GENERAL SOBRE SEXUALIDAD RESPONSABLE Y EJERCICIO PLENO DE LOS DERECHOS SEXUALES Y REPRODUCTIVOS</t>
  </si>
  <si>
    <t>Número de Sensibilizaciones Realizadas</t>
  </si>
  <si>
    <t>REALIZAR ASISTENCIAS TECNICAS A 27 IPS/EAPB (10 EAPB Y 17 IPS) EN LA IMPLEMENTACIÓN DE LA RUTA  PROMOCION Y MANTENIMIENTO DE LA SALUD EN EL CURSO DE VIDA DE PRIMERA INFANCIA E INFANCIA</t>
  </si>
  <si>
    <t>Número de asistencias técnicas a EPS/IPS Realizadas</t>
  </si>
  <si>
    <t>REALIZAR VISITAS DE INSPECCIÓN Y VIGILANCIA A 27 IPS/EAPB (10 EAPB Y 17 IPS)  EN LA IMPLEMENTACIÓN DE LA RUTA DE PROMOCION Y MANTENIMIENTO DE LA SALUD EN EL CURSO DE VIDA DE PRIMERA INFANCIA E INFANCIA.</t>
  </si>
  <si>
    <t>Número visitas a IPS/EAPB Realizadas</t>
  </si>
  <si>
    <t>REALIZAR  INSPECCIÓN Y VIGILANCIA A 27 IPS/EAPB (10 EAPB Y 17 IPS)  EN EL CUMPLIMIENTO DE LAS GUIAS DE PRACTICA CLINICA Y ESTRATEGIAS DE ATENCION PRIMARIA PARA LA PREVENCION, MANEJO Y CONTROL DE LA IRA</t>
  </si>
  <si>
    <t>REALIZAR ASISTENCIAS TÉCNICAS A 27 IPS/EAPB (10 EAPB Y 17 IPS) EN EL CUMPLIMIENTO DE LA IMPLEMENTACIÓN DE LAS GUÍAS DE PRÁCTICA CLÍNICA Y ESTRATEGIAS DE ATENCIÓN PRIMARIA PARA LA PREVENCIÓN, MANEJO Y CONTROL DE LA EDA</t>
  </si>
  <si>
    <t>Número de actividades desarrolladas</t>
  </si>
  <si>
    <t>REALIZAR  FORMACIÓN INTEGRAL DE PROFESIONALES DE LA SALUD QUE ATIENDEN LOS CURSOS DE VIDA DE INFANCIA, PRIMERA INFANCIA Y ADOLESCENCIA</t>
  </si>
  <si>
    <t>Numero de Formaciones Realizadas</t>
  </si>
  <si>
    <t>Número de Niños y Niñas desparacitados (as)</t>
  </si>
  <si>
    <t>REALIZAR SEGUIMIENTO A LA ESTRATEGIA COLECTIVA QUE FOMENTE LAS ACCIONES PROTECTORAS Y SE PREVENGAN LAS CAUSALES DE MORTALIDAD INFANTIL</t>
  </si>
  <si>
    <t>Número de seguimientos realizaados</t>
  </si>
  <si>
    <t>REALIZAR VISITAS DE IVC A CENTROS DE ATENCION DE ADULTO MAYOR PARA VERIFICAR EL CUMPLIMIENTO DE ESTANDARES DE CALIDAD</t>
  </si>
  <si>
    <t>Número visitas I.V.C realizadas</t>
  </si>
  <si>
    <t>CAPACITAR AL  TALENTO HUMANO DE LAS 17 IPS Y 10 EAPB DEL MUNCIPIO   EN LOS LINEAMIENTOS PARA LA ATENCIÓN DIFERENCIAL A POBLACION CON DISCAPACIDAD Y EPILEPSIA EN EL MARCO DE LA NORMATIVIDAD VIGENTE</t>
  </si>
  <si>
    <t>Número capacitaciones a IPS/EAPB Realizadas</t>
  </si>
  <si>
    <t>REALIZAR ASISTENCIA TECNICA A LAS 10 EAPB PARA LA IDENTIFICACIÓN TEMPRANA DE TIPOS DE DISCAPACIDAD</t>
  </si>
  <si>
    <t>Número de asistencias técnicas a EAPB</t>
  </si>
  <si>
    <t>REALIZAR ASISTENCIA TÉNICA A LAS 10 EAPB PARA LA CALIFICACIÓN DE DISCAPACIDAD Y EL CARGUE DE INFORMACIÓN A LA PLATAFORMA DEL RLCPD</t>
  </si>
  <si>
    <t>DESARROLLAR ANUALMENTE TRES CICLOS DE INTERVENCIÓN A POBLACIÓN VICTIMA DEL CONFLICTO ARMADO QUE LO REQUIERA EN LAS DIFERENTES MODALIDADES DEL PAPSIVI</t>
  </si>
  <si>
    <t>Número intervenciones Realizadas</t>
  </si>
  <si>
    <t>CAPACITAR AL 80% DEL TALENTO HUMANO DE 10 IPS DEL MUNCIPIO   EN LAS GUIAS DE PRACTICA CLINICA DE LA ESTRATEGIA  MHGAP</t>
  </si>
  <si>
    <t>Número de IPS Capacitadas</t>
  </si>
  <si>
    <t>DESARROLLAR UNA INTERVENCION BASADA EN SENTIDO DE VIDA PARA RESIGNIFICAR EL SENTIDO DE VIDA DE 150 ADULTOS MAYORES</t>
  </si>
  <si>
    <t>Número de Adultos mayores Intervenidos</t>
  </si>
  <si>
    <t>REALIZAR 260 VISITAS DOMICILIARIAS POR EQUIPO INTERDISCIPLINARIO PARA FORMULAR PLANES CASEROS QUE COADYUVEN A MEJORAR LAS CALIDAD DE VIDA DE LAS PERSONAS CON DISCAPACIDAD POR MEDIO DE LA GESTIÓN INTERSECTORIAL</t>
  </si>
  <si>
    <t>Numero de Visitas domiciliarias</t>
  </si>
  <si>
    <t>DESARROLLAR UN PROGRAMA DE FORTALECIMIENTO DE FACTORES PROTECTORES PARA LAS COMUNIDADES ÉTNICAS QUE VIVEN EN EL MUNICIPIO DE IBAGUE</t>
  </si>
  <si>
    <t>Número de estrategias desarrolladas</t>
  </si>
  <si>
    <t>FORMAR A 150 VICTIMAS DEL CONFLICTO ARMADO EN MECAMISMOS ALTERNATIVOS DE RESOLUCIÓN DE CONFLICTOS ANUALMENTE</t>
  </si>
  <si>
    <t>Número de estrategias realizadas</t>
  </si>
  <si>
    <t>Disminuirá la proporción de incidencia de violencia de genero a 68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</si>
  <si>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 (Cód KPT 1905019)</t>
  </si>
  <si>
    <t>Numero de IPS/EAPB con la estrategia implementada</t>
  </si>
  <si>
    <t>Mantendrá la Tasa de violencia contra niños y niñas de 0 a 5 años</t>
  </si>
  <si>
    <t>Desarrollar 1 estrategia en salud dirigida a la población general con el fin de promover los factores protectores y prevenir las acciones que conlleven a una situación de violencia de genero de niños y niñas de 0 a 18 años (Cód KPT 1905022)</t>
  </si>
  <si>
    <t xml:space="preserve">Número de estrategias </t>
  </si>
  <si>
    <t>Mantendrá la Tasa de violencia de pareja cuando la víctima esta entre los 18 años y 28 años</t>
  </si>
  <si>
    <t>Desarrollar 1 estrategia en salud dirigida a la población general con el fin de promover los factores protectores y prevenir las acciones que conlleven a una situación de violencia de género en personas entre los 18 años y 28 años (Cód KPT 1905022)</t>
  </si>
  <si>
    <t>Mantendrá por debajo de 23,48 la razón de mortalidad materna en el Municipio de Ibagué</t>
  </si>
  <si>
    <t>Implementar la estrategia integral en salud en las 27 IPS/EAPB (10 EAPB y 17 IPS) para la inspección, vigilancia, control, asistencia técnica y desarrollo de capacidades del talento humano en el marco de la ruta integral de atención a la población maternoperinatal (Cód KPT 1905019)</t>
  </si>
  <si>
    <t>FIRMA</t>
  </si>
  <si>
    <t>Realizar seguimiento al 100% de los casos de sífilis gestacional y congénita notificados en el SIVIGILA (Cód KPT 1905021)</t>
  </si>
  <si>
    <t>Porcentaje de casos notificados al SIVIGILA con seguimiento</t>
  </si>
  <si>
    <t>Disminuir en 1 la incidencia de Sífilis congénita a 2023 en el municipio de Ibagué</t>
  </si>
  <si>
    <t>Desarrollar 1 estrategia en salud dirigida a la población general con el fin de prevenir la aparición de la sífilis gestacional y congénita (Cód KPT 1905021)</t>
  </si>
  <si>
    <t>Disminuir la proporción de incidencia de VIH será menor a 26 en el municipio de Ibagué</t>
  </si>
  <si>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Cormobilidad TBC (Cód KPT 1905019)</t>
  </si>
  <si>
    <t>80% de implementación de la política pública de infancia y adolescencia</t>
  </si>
  <si>
    <t>Adaptar los servicios de salud en atención diferenciada de adolescente y jóvenes en el marco de servicios amigables en 6  IPS en municipio de Ibagué (Cód KPT 1905030)</t>
  </si>
  <si>
    <t>Numero de IPS con servicios de salud en atención diferenciada de adolescentes y jóvenes</t>
  </si>
  <si>
    <t>Desarrollar capacidades al talento humano y realizar seguimiento en las 27 IPS/EAPB (10 EAPB y 17 IPS) en la ruta integral de promoción y mantenimiento de la salud en el curso de vida de adolescencia y juventud (Cód KPT 1905019)</t>
  </si>
  <si>
    <t xml:space="preserve">FIRMA  </t>
  </si>
  <si>
    <t xml:space="preserve">Adoptar una política pública de salud sexual y reproductiva según lineamientos del Ministerio de Salud y Protección Social.   (Cód KPT 1905021) </t>
  </si>
  <si>
    <t xml:space="preserve">Número de políticas públicas adoptadas </t>
  </si>
  <si>
    <t>Desarrollar capacidades al talento humano, inspeccionar y vigilar a las 27 IPS/EAPB (10 EAPB y 17 IPS) en la implementación de la Ruta de Promoción y Mantenimiento de la Salud en el curso de vida de primera infancia e infancia (Cód KPT 1905019)</t>
  </si>
  <si>
    <t>Disminuirá la tasa de mortalidad en la niñez a 35 por cada 1000 nacidos vivos en el municipio de Ibagué</t>
  </si>
  <si>
    <t xml:space="preserve">Implementar una estrategia en salud dirigida a la población general con el objetivo que se fomenten las acciones protectoras y se prevengan las causales de mortalidad infantil (Cód KPT 1905019) </t>
  </si>
  <si>
    <t>Disminuir la tasa de mortalidad por IRA en menores de cinco años será de 10,5 por cada 1000 nacidos vivos en el municipio de Ibagué</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</si>
  <si>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(Cód KPT 1903016) </t>
  </si>
  <si>
    <t>Disminuir la tasa de mortalidad por EDA en menores de cinco años será de 1 por cada 1000 nacidos vivos en el municipio de Ibagué</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</si>
  <si>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 (Cód KPT 1903016)</t>
  </si>
  <si>
    <t>Garantizar la asistencia, atención y orientación a la población víctima del conflicto armado en el municipio de Ibagué</t>
  </si>
  <si>
    <t xml:space="preserve">Implementar el programa de atención psicosocial para víctimas de conflicto armado PAPSIVI en sus 3 modalidades a 2000 personas (Cód KPT 1905022 - 1906030) </t>
  </si>
  <si>
    <t>Número de personas víctimas del conflicto armado atendidas por PAPSIVI</t>
  </si>
  <si>
    <t>A 2023, 3208 víctimas del conflicto armado habrán sido beneficiarias del programa de atención psicosocial para víctimas de conflicto armado PAPSIVI</t>
  </si>
  <si>
    <t xml:space="preserve">Desarrollar capacidades del talento humano de 10 IPS en el programa de acción para superar las brechas en salud mental mhGAP. (Cód KPT 1905019) </t>
  </si>
  <si>
    <t>Numero de IPS con formación en programa de acción para superar las brechas en salud mental mhGAP.</t>
  </si>
  <si>
    <t xml:space="preserve">Desarrollar una estrategia en salud dirigida a víctimas de conflicto armado con el propósito de fortalecer las habilidades para la resolución alternativa de conflictos (Cód KPT 1905019 - 1905022) </t>
  </si>
  <si>
    <t>Número de estrategias implementadas</t>
  </si>
  <si>
    <t>A 2023, el municipio de Ibagué contara con un plan de gestión de riesgo individual vigilado y gestión del riesgo colectivo implementado para personas en condición de discapacidad</t>
  </si>
  <si>
    <t>Implementar estrategia de acceso a servicios de salud e identificación temprana de tipos de discapacidad.</t>
  </si>
  <si>
    <t>Estrategia implementada </t>
  </si>
  <si>
    <t>Implementar Plan de acción integral para la población en condiciones de vulnerabilidad</t>
  </si>
  <si>
    <t xml:space="preserve">Implementar a 385 familias con personas en condición de discapacidad la estrategia de Rehabilitación Basada en Comunidad RBC como proceso de desarrollo local inclusivo de carácter intersectorial (Cód KPT 1906030) </t>
  </si>
  <si>
    <t>Número de familias con personas en condición de discapacidad con estrategia de Rehabilitación Basada en Comunidad RBC</t>
  </si>
  <si>
    <t>Brindar Atención a 5.000 personas con discapacidad del área urbana y rural</t>
  </si>
  <si>
    <t xml:space="preserve">Implementar una estrategia de educación en salud dirigida a cuidadores de personas en condición de discapacidad (Cód KPT 1905019) </t>
  </si>
  <si>
    <t xml:space="preserve">Desarrollo de capacidades al talento humano de 27 IPS/EPS (10 EAPB y 17 IPS)  en la atención individual diferencial efectiva y con calidad a la población con discapacidad y epilepsia (Cód KPT 1905019) </t>
  </si>
  <si>
    <t>Numero de IPS/EAPB con desarrollo de capacidades</t>
  </si>
  <si>
    <t xml:space="preserve">Implementar el sistema de información de registro de localización y caracterización de la población en condición de discapacidad (Cód KPT 1905015) </t>
  </si>
  <si>
    <t xml:space="preserve">Numero de sistema de información de registro de localización y caracterización de la población en condición de discapacidad implementadas  </t>
  </si>
  <si>
    <t>Beneficiar 27.000 adultos mayores en el marco de la implementación de la Política pública</t>
  </si>
  <si>
    <t xml:space="preserve">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  (Cód KPT 1905019) </t>
  </si>
  <si>
    <t>Implementar un plan de acción integral para la población étnica del municipio de Ibagué</t>
  </si>
  <si>
    <t xml:space="preserve">Implementar una estrategia colectiva con enfoque diferencial dirigida a la población étnica residente en el municipio de Ibagué (Cód KPT 1905019) </t>
  </si>
  <si>
    <t xml:space="preserve">Estrategia colectiva implementada </t>
  </si>
  <si>
    <t xml:space="preserve">OBSERVACIONES:  </t>
  </si>
  <si>
    <t>RELACION DE CONTRATOS SEXUALIDAD DERECHOS SEXUALES Y REPRODUCTIVOS</t>
  </si>
  <si>
    <t>TOTAL DERECHOS SEXUALES Y REPRODUCTIVOS</t>
  </si>
  <si>
    <t>RELACION DE CONTRATOS GESTION DIFERENCIAL DE POBLACIONES VULNERABLES - INFANCIA ADOLESCENCIA</t>
  </si>
  <si>
    <t>TOTAL POBLACIONES VULNERABLES - INFANCIA ADOLESCENCIA</t>
  </si>
  <si>
    <t>RELACION DE CONTRATOS GESTION DIFERENCIAL DE POBLACIONES VULNERABLES - ADULTO MAYOR-DISCAPACIDAD-DESPLAZADOS-ETNIAS</t>
  </si>
  <si>
    <t>TOTAL POBLACIONES VULNERABLES - ADULTO MAYOR-DISCAPACIDAD-DESPLAZADOS-ETNIAS</t>
  </si>
  <si>
    <t>TOTAL PIC</t>
  </si>
  <si>
    <t>TOTAL DERECHOS SEXUALES REPRODUCTIVOS, VULNERABLES</t>
  </si>
  <si>
    <t>REALIZAR VISITAS PARA SOCIALIZACIÓN A 10 IPS PARA LA IMPLEMENTACIÓN DE LA ESTRATEGIA DE CONSULTORIOS ROSADOS</t>
  </si>
  <si>
    <t>REALIZAR EL MANTENIMIENTO PREVENTIVO Y CORRECTIVO A LA CADENA DE FRIO DEL MUNICIPIO Y LA CALIBRACIÓN CERTIFICADA DE LOS TERMOMETROS DEL PROGRAMA AMPLIADO DE INMUNIZACIONES</t>
  </si>
  <si>
    <t>VERIFICAR EL CUMPLIMIENTO DE LAS ATENCIONES EN SALUD DE LOS CASOS REPORTADOS AL SIVIGILA POR SIFILIS GESTACIONAL Y CONGENITA</t>
  </si>
  <si>
    <t>REALIZAR UN CURSO DIRIGIDO A 40 MÉDICOS Y ENFERMEROS DE LAS IPS DEL MUNICIPIO EN ATENCIÓN DEL PARTO CON CÓDIGO ROJO</t>
  </si>
  <si>
    <t>REALIZAR CERTIFICACIÓN DEL TALENTO HUMANO EN SALUD EN ASESORÍA,  TOMA DE MUESTRA E INTERPRETACIÓN DE RESULTADOS DE LAS PRUEBAS RÁPIDAS PARA SÍFILIS Y VIH.</t>
  </si>
  <si>
    <t>Numero de personas capacitadas</t>
  </si>
  <si>
    <t>REALIZAR UNA ACTIVIDAD DE PREVENCIÓN Y CONTROL DE GEOHELMINTIASIS EN 13000 NIÑOS Y NIÑAS DEL CURSO DE VIDA DE INFANCIA Y PRIMERA INFANCIA EN EL ENTORNO EDUCATIVO</t>
  </si>
  <si>
    <t>NOMBRE SECRETARIA DE SALUD MUNICIIPAL: MARTHA LILIANA OSPINA GUTIERREZ</t>
  </si>
  <si>
    <t>NOMBRE:  MARTHA LILIANA OSPINA GUTIERREZ</t>
  </si>
  <si>
    <t>REALIZAR 3 MONITOREOS RAPIDOS DE COBERTURA DE VACUNACION EN ZONA URBANA Y RURAL DEL MUNICIPIO DE IBAGUE EN EL AÑO, CON EL ANALISIS Y SOCIALIZACION DE LOS RESULTADOS .</t>
  </si>
  <si>
    <t>REALIZAR ASISTENCIA TÉCNICA A 26 EPS EPS/IPS (11 EPS Y 15 IPS) EN LA IMPLEMENTACIÓN DE LA RUTA DE CARDIOVASCULAR METABÓLICA MANIFIESTA (DIABETES E HIPERTENSIÓN)</t>
  </si>
  <si>
    <t>REALIZAR ASISTENCIA TÉCNICA A 26 EPS E IPS SOBRE LOS LINEAMIENTOS PARA LA IMPLEMENTACIÓN DE LA RUTA DE PROMOCIÓN Y MANTENIMIENTO CA PRÓSTATA</t>
  </si>
  <si>
    <t>REALIZAR ASISTENCIA TÉCNICA A 26 EPS E IPS SOBRE LOS LINEAMIENTOS PARA LA IMPLEMENTACIÓN DE LA RUTA DE PROMOCIÓN Y MANTENIMIENTO CA DE CUELLO DE ÚTERO</t>
  </si>
  <si>
    <t>REALIZAR ASISTENCIA TÉCNICA AL TALENTO HUMANO 26 EPS E IPS SOBRE LA GUÍA DE ATENCIÓN DE BAJO PESO AL NACER</t>
  </si>
  <si>
    <t>GESTIONAR EL TRANSPORTE MENSUAL DE LOS BIOLÓGICOS E INSUMOS DEL PAI</t>
  </si>
  <si>
    <t>DESARROLLAR HABILIDADES DE AUTOCUIDADO INTEGRAL A 60 CUIDADORES DE PERSONAS CON DISCAPACIDAD</t>
  </si>
  <si>
    <t>DANIELA CUELLAR PERDOMO</t>
  </si>
  <si>
    <t>IVAN GUSTAVO GONZALEZ CESPEDES</t>
  </si>
  <si>
    <t>MANUEL SALVADOR CUERO VILLEGAS</t>
  </si>
  <si>
    <t>CARLOS MAURICIO GOMEZ MUÑOZ</t>
  </si>
  <si>
    <t>SS01-CONTRATAR LOS SERVICIOS PROFESIONALES PARA EL APOYO EN LA EJECUCIÓN DE LAS ACCIONES DE GESTIÓN DE LA SALUD PÚBLICA EN LA DIMENSIÓN DE SALUD AMBIENTAL VIGILANCIA A LA CALIDAD DE AGUA</t>
  </si>
  <si>
    <t>SS03-CONTRATAR LOS SERVICIOS PROFESIONALES PARA EL APOYO EN LA EJECUCIÓN DE LAS ACCIONES DE GESTIÓN DE LA SALUD PÚBLICA EN LA DIMENSIÓN DE SALUD AMBIENTAL VIGILANCIA A LA CALIDAD DE AGUA</t>
  </si>
  <si>
    <t>SS08-CONTRATAR LOS SERVICIOS PROFESIONALES PARA EL APOYO EN LA EJECUCIÓN DE LAS ACCIONES DE GESTIÓN DE LA SALUD PÚBLICA EN LA DIMENSIÓN DE SALUD AMBIENTAL VIGILANCIA A LA CALIDAD DE AGUA</t>
  </si>
  <si>
    <t>SS19-CONTRATAR LOS SERVICIOS DE APOYO A LA GESTIÓN DE UN TECNICO PARA LA EJECUCIÓN DE LAS ACCIONES DE GESTIÓN DE LA SALUD PÚBLICA EN LA DIMENSIÓN DE SALUD AMBIENTAL IVC ESTABLECIMIENTOS DE COMERCIO</t>
  </si>
  <si>
    <t>SS32-CONTRATAR LOS SERVICIOS PROFESIONALES CON ESPECIALIZACIÓN EN EPIDEMIOLOGÍA PARA EL APOYO EN LA EJECUCIÓN DE LAS ACCIONES DE GESTIÓN DE LA SALUD PÚBLICA EN LA DIMENSIÓN DE TRANSMISBLES PROGRAMA ETV</t>
  </si>
  <si>
    <t>SS34-CONTRATAR LOS SERVICIOS DE APOYO A LA GESTIÓN PARA LA EJECUCIÓN DE LAS ACCIONES DE GESTIÓN DE LA SALUD PÚBLICA EN LA DIMENSIÓN DE TRANSMISIBLES PROGRAMA ETV DENGUE</t>
  </si>
  <si>
    <t>SS37-CONTRATAR LOS SERVICIOS DE APOYO A LA GESTIÓN PARA LA EJECUCIÓN DE LAS ACCIONES DE GESTIÓN DE LA SALUD PÚBLICA EN LA DIMENSIÓN DE TRANSMISIBLES PROGRAMA ETV DENGUE</t>
  </si>
  <si>
    <t>SS38-CONTRATAR LOS SERVICIOS DE APOYO A LA GESTIÓN PARA LA EJECUCIÓN DE LAS ACCIONES DE GESTIÓN DE LA SALUD PÚBLICA EN LA DIMENSIÓN DE TRANSMISIBLES PROGRAMA ETV DENGUE</t>
  </si>
  <si>
    <t>SS39-CONTRATAR LOS SERVICIOS DE APOYO A LA GESTIÓN PARA LA EJECUCIÓN DE LAS ACCIONES DE GESTIÓN DE LA SALUD PÚBLICA EN LA DIMENSIÓN DE TRANSMISIBLES PROGRAMA ETV DENGUE</t>
  </si>
  <si>
    <t>SS40-CONTRATAR LOS SERVICIOS DE APOYO A LA GESTIÓN PARA LA EJECUCIÓN DE LAS ACCIONES DE GESTIÓN DE LA SALUD PÚBLICA EN LA DIMENSIÓN DE TRANSMISIBLES PROGRAMA ETV DENGUE</t>
  </si>
  <si>
    <t>SS278-CONTRATAR LOS SERVICIOS PROFESIONALES  PARA LA EJECUCIÓN DE LAS ACCIONES DE GESTIÓN DE LA SALUD PÚBLICA EN LA DIMENSIÓN DE TRANSMISIBLES PROGRAMA ETV</t>
  </si>
  <si>
    <t xml:space="preserve">SS61-CONTRATAR LOS SERVICIOS DE APOYO A LA GESTIÓN DE UN TÉCNICO EN SISTEMAS PARA LA EJECUCIÓN DE LAS ACCIONES DE GESTIÓN DE LA SALUD PÚBLICA EN LA DIMENSIÓN DE TRANSMISIBLES PROGRAMA ETV  </t>
  </si>
  <si>
    <t>JOSE MAURICIO ANGARITA LUGO</t>
  </si>
  <si>
    <t>DIEGO FERNANDO MURILLO CASAS</t>
  </si>
  <si>
    <t>JAVIER AMAYA MACHADO</t>
  </si>
  <si>
    <t>IVONNE MARITZA TOVAR ROJAS</t>
  </si>
  <si>
    <t>ANGELICA MARIA ESQUIVEL MONTEALEGRE</t>
  </si>
  <si>
    <t>NATHALY VIVIANA VANEGAS SUAREZ</t>
  </si>
  <si>
    <t xml:space="preserve">ORFA NIDIA CASTRO VILLANUEVA </t>
  </si>
  <si>
    <t>MATEO ALEJANDRO QUINOÑEZ</t>
  </si>
  <si>
    <t>YENNY CAROLINA ORTIZ RAMIREZ</t>
  </si>
  <si>
    <t>SS63-PRESTACIÓN DE SERVICIOS PROFESIONALES DE MÉDICO VETERINARIO Y ZOOTECNISTA PARA FORTALECER ACTIVIDADES DE PROMOCIÓN Y PREVENCIÓN, VISITAS DE INSPECCIÓN, VIGILANCIA, CONTROL PARA PREVENCIÓN DEL RIESGO ZOONÓTICO A ESTABLECIMIENTOS Y COMUNIDAD EN EL MUNICIPIO DE IBAGUE.</t>
  </si>
  <si>
    <t>SS64-PRESTACIÓN DE SERVICIOS PROFESIONALES DE MÉDICO VETERINARIO Y ZOOTECNISTA PARA FORTALECER ACTIVIDADES DE PROMOCIÓN Y PREVENCIÓN, VISITAS DE INSPECCIÓN, VIGILANCIA, CONTROL PARA PREVENCIÓN DEL RIESGO ZOONÓTICO A ESTABLECIMIENTOS Y COMUNIDAD EN EL MUNICIPIO DE IBAGUE.</t>
  </si>
  <si>
    <t xml:space="preserve">MARIA CONSUELO LEAL GOMEZ </t>
  </si>
  <si>
    <t>SS66-PRESTACIÓN DE SERVICIOS PROFESIONALES DE MÉDICO VETERINARIO Y ZOOTECNISTA PARA FORTALECER ACTIVIDADES DE PROMOCIÓN Y PREVENCIÓN, VISITAS DE INSPECCIÓN, VIGILANCIA, CONTROL PARA PREVENCIÓN DEL RIESGO ZOONÓTICO A ESTABLECIMIENTOS Y COMUNIDAD EN EL MUNICIPIO DE IBAGUE.</t>
  </si>
  <si>
    <t>EDILMA ALEXANDRA CUESTA VELA</t>
  </si>
  <si>
    <t>29/03/2023</t>
  </si>
  <si>
    <t>NATALIA MARCELA MEJIA DUARTE</t>
  </si>
  <si>
    <t>SS69-PRESTACIÓN DE SERVICIOS PROFESIONALES DE UN ENFERMERO (A)PARA LA EJECUCION DE LAS ACCIONES DE GESTION DE LA SALUD PUBLICA EN LA DIMENSION DE TRANSMISIBLES PROGRAMA ZOONOSIS.</t>
  </si>
  <si>
    <t>VICTORIA ALEJANDRA ORDOÑEZ RUIZ</t>
  </si>
  <si>
    <t>SS70-CONTRATAR LA PRESTACIÓN DE SERVICIOS DE UN PROFESIONAL PARA FORTALECER LA GESTIÓN EN SALUD PÚBLICA DE LOS PROCESOS DE GESTIÓN DEL CONOCIMIENTO  Y DESARROLLO DE CAPACIDADES EN EL COMPONENTE DE INMUNOPREVENIBLES</t>
  </si>
  <si>
    <t>SS73-PRESTACIÓN DE SERVICIOS PROFESIONALES PARA FORTALECER LA GESTIÓN EN SALUD PÚBLICA EN LOS PROCESOS DE PLANEACIÓN INTEGRAL EN SALUD, Y COORDINACIÓN INTERSECTORIAL EN EL COMPONENTE DE INMUNOPREVENIBLES</t>
  </si>
  <si>
    <t>SS74-PRESTACIÓN DE SERVICIOS DE APOYO A LA GESTIÓN PARA REALIZAR EL PROCESO DE ALMACENAMIENTO, DISTRIBUCIÓN Y CONSERVACIÓN DE LOS INSUMOS DE INTERÉS EN SALUD PÚBLICA DEL COMPONENTE DE INMUNOPREVENIBLES</t>
  </si>
  <si>
    <t>ANDREA YAIKAANA FORERO GARZON</t>
  </si>
  <si>
    <t>LUZ MARINA ROJAS VILLAQUIRAN</t>
  </si>
  <si>
    <t>SS76-PRESTACIÓN DE SERVICIOS DE APOYO A LA GESTIÓN wPARA FORTALECER LA GESTIÓN TÉCNICA Y OPERATIVA DEL COMPONENTE DE INMUNOPREVENIBLES A TRAVÉS DE LA COORDINACIÓN Y DESARROLLO INTERSECTORIAL</t>
  </si>
  <si>
    <t>LUZ DARY CESPEDES CESPEDES</t>
  </si>
  <si>
    <t xml:space="preserve">SS79-PRESTACIÓN DE SERVICIOS DE APOYO A LA GESTION PARA REALIZAR EL SEGUIMIENTO NOMINAL DE LA VACUNACIÓN DE LA POBLACIÓN OBJETO DEL PROGRAMA AMPLIADO DE INMUNZACIONES  </t>
  </si>
  <si>
    <t>HANNA SUGEY NIETO BARRERA</t>
  </si>
  <si>
    <t>SS81-PRESTACIÓN DE SERVICIOS DE UN PROFESIONAL PARA FORTALECER  LA GESTION Y ADMINISTRACION DEL SISTEMA DE INFORMACION DEL PROGRAMA AMPLIADO DE INMUNIZACIONES (PAI).</t>
  </si>
  <si>
    <t>SS82-PRESTACIÓN DE SERVICIOS PROFESIONALES PARA FORTALECER LA GESTIÓN Y DESARROLLO DEL PROGRAMA AMPLIADO DE INMUNIZACIONES Y SU IMPACTO EN EL LOGRO DE INDICADORES DE COBERTURAS.</t>
  </si>
  <si>
    <t>NEHIFI BARRETO GUZMAN</t>
  </si>
  <si>
    <t>ANA ARZUZA MENDOZA</t>
  </si>
  <si>
    <t>SS88-PRESTACIÓN DE SERVICIOS PROFESIONALES PARA  APOYAR LAS ACTIVIDADES DE DESARROLLO DE CAPACIDADES EN EL TALENTO HUMANO DEL SGSSS DEL COMPONENTE DE ENFERMEDADES REEMERGENTES,EMERGENTES Y DESATENDIDAS</t>
  </si>
  <si>
    <t>ANA ISABEL ARIZA LEONEL</t>
  </si>
  <si>
    <t>SS90-PRESTACIÓN  DE SERVICIOS DE APOYO  A LA GESTIÓN PARA REALIZAR EL PROCESO DE VIGILANCIA EN SALUD PÚBLICA PARA EL SEGUIMIENTO DOMICILIARIO DE LOS PACIENTES QUE INGRESAN COMPONENTE DE ENFERMEDADES REEMERGENTES,EMERGENTES Y DESATENDIDAS</t>
  </si>
  <si>
    <t>SS91-PRESTACIÓN  DE SERVICIOS DE APOYO  A LA GESTIÓN PARA REALIZAR EL PROCESO DE VIGILANCIA EN SALUD PÚBLICA PARA EL SEGUIMIENTO DOMICILIARIO DE LOS PACIENTES QUE INGRESAN COMPONENTE DE ENFERMEDADES REEMERGENTES,EMERGENTES Y DESATENDIDAS</t>
  </si>
  <si>
    <t>ANA KATHERINE PRIETO TRIVIÑO</t>
  </si>
  <si>
    <t>JENNIFER CATALINA TORRES GUZMAN</t>
  </si>
  <si>
    <t>SS95-PRESTACIÓN DE SERVICIOS PROFESIONALES DE UN ODONTÓLOGO PARA LA GESTIÓN DEL RIESGO EN SALUD PÚBLICA EN EL PROGRAMA VIDA SALUDABLE Y CONDICIONES NO TRANSMISIBLES</t>
  </si>
  <si>
    <t>LEIDY YINETH RAMOS ZARTA</t>
  </si>
  <si>
    <t>SS97-PRESTACIÓN DE SERVICIOS PROFESIONALES DE UNA NUTRICIONISTA DIETISTA PARA  GESTIÓN EN SALUD PÚBLICA EN NUTRICIÓN EN CUMPLIMIENTO  LAS ACTIVIVADES QUE DESARROLLA LA SECRETARIA DE SALUD MUNICIPAL.</t>
  </si>
  <si>
    <t>MARTHA ELIZABETH NIETO VEGA</t>
  </si>
  <si>
    <t>SS99-PRESTACIÓN DE SERVICIOS PROFESIONALES DE UN INGENIERO DE ALIMENTOS PARA FORTALECER EL PROCESO DE INSPECCIÓN Y VIGILANCIA A LOS ESTABLECIMIENTOS PÚBLICOS DE ALTO RIESGO EN ALIMENTOS DEL MUNICIPIO DE IBAGUÉ.</t>
  </si>
  <si>
    <t>BERMANIS SAVITH BECERRA IMITOLA</t>
  </si>
  <si>
    <t>SS114-PRESTACIÓN DE SERVICIOS PROFESIONALES DE UN PSICÓLOGO PARA LA INSPECCIÓN Y VIGILANCIA EN SALUD PÚBLICA DE LA DIMENSIÓN CONVIVENCIA SOCIAL Y SALUD MENTAL</t>
  </si>
  <si>
    <t>SS115-PRESTACIÓN DE SERVICIOS PROFESIONALES DE UN PSICÓLOGO PARA LA INSPECCIÓN Y VIGILANCIA EN SALUD PÚBLICA DE LA DIMENSIÓN CONVIVENCIA SOCIAL Y SALUD MENTAL</t>
  </si>
  <si>
    <t>SS116-PRESTACIÓN DE SERVICIOS PROFESIONALES DE UN PSICÓLOGO PARA LA INSPECCIÓN Y VIGILANCIA EN SALUD PÚBLICA DE LA DIMENSIÓN CONVIVENCIA SOCIAL Y SALUD MENTAL</t>
  </si>
  <si>
    <t>SS117-PRESTACIÓN DE SERVICIOS PROFESIONALES DE UN PSICÓLOGO PARA LA INSPECCIÓN Y VIGILANCIA EN SALUD PÚBLICA DE LA DIMENSIÓN CONVIVENCIA SOCIAL Y SALUD MENTAL</t>
  </si>
  <si>
    <t>ROSELIN ALEJANDRA VILLALBA</t>
  </si>
  <si>
    <t>NOHORA ANDREA MUÑETÓN</t>
  </si>
  <si>
    <t>HECTOR FABIAN MORALES</t>
  </si>
  <si>
    <t>ROCIO DEL PILAR NARANJO</t>
  </si>
  <si>
    <t>SS119-PRESTACIÓN DE SERVICIOS PROFESIONALES DE UN PSICÓLOGO PARA LA VIGILANCIA EN SALUD PÚBLICA Y PARTICIPACION SOCIAL PARA LA GESTION DEL RIESGO DE FACTORES BIOPSICOSOCIALES DE LA SALUD MENTAL</t>
  </si>
  <si>
    <t>SS120-PRESTACIÓN DE SERVICIOS PROFESIONALES DE UN PSICÓLOGO PARA LA VIGILANCIA EN SALUD PÚBLICA Y PARTICIPACION SOCIAL PARA LA GESTION DEL RIESGO DE FACTORES BIOPSICOSOCIALES DE LA SALUD MENTAL</t>
  </si>
  <si>
    <t>HEIDY LORENA MUNEVAR CAPERA</t>
  </si>
  <si>
    <t>CARMEN PATRICIA LASSO ARISTIZABAL</t>
  </si>
  <si>
    <t>SS124-PRESTACIÓN DE SERVICIOS PROFESIONALES DE UN PSICÓLOGO PARA LA VIGILANCIA EN SALUD PÚBLICA Y PARTICIPACION SOCIAL PARA LA GESTION DEL RIESGO DE FACTORES BIOPSICOSOCIALES DE LA SALUD MENTAL</t>
  </si>
  <si>
    <t>SS125-PRESTACIÓN DE SERVICIOS PROFESIONALES DE UN PSICÓLOGO PARA LA VIGILANCIA EN SALUD PÚBLICA Y PARTICIPACION SOCIAL PARA LA GESTION DEL RIESGO DE FACTORES BIOPSICOSOCIALES DE LA SALUD MENTAL</t>
  </si>
  <si>
    <t>SS126-PRESTACIÓN DE SERVICIOS PROFESIONALES DE UN PSICÓLOGO PARA LA VIGILANCIA EN SALUD PÚBLICA Y PARTICIPACION SOCIAL PARA LA GESTION DEL RIESGO DE FACTORES BIOPSICOSOCIALES DE LA SALUD MENTAL</t>
  </si>
  <si>
    <t>SS127-PRESTACIÓN DE SERVICIOS PROFESIONALES DE UN PSICÓLOGO PARA LA VIGILANCIA EN SALUD PÚBLICA Y PARTICIPACION SOCIAL PARA LA GESTION DEL RIESGO DE FACTORES BIOPSICOSOCIALES DE LA SALUD MENTAL</t>
  </si>
  <si>
    <t>SS128-PRESTACIÓN DE SERVICIOS PROFESIONALES DE UN PSICÓLOGO PARA LA VIGILANCIA EN SALUD PÚBLICA Y PARTICIPACION SOCIAL PARA LA GESTION DEL RIESGO DE FACTORES BIOPSICOSOCIALES DE LA SALUD MENTAL</t>
  </si>
  <si>
    <t>LUISA FERNANDA GARCIA</t>
  </si>
  <si>
    <t>DIANA CAROLINA GARCES</t>
  </si>
  <si>
    <t>OSCAR LEONEL FRANCO</t>
  </si>
  <si>
    <t>MARÍA MARGARITA ALVAREZ</t>
  </si>
  <si>
    <t>SS130-PRESTACIÓN DE SERVICIOS PROFESIONALES DE UN PSICÓLOGO CON ESPECIALIZACION EN INTERVENCION PSICOLOGICA EN SITUACIONES DE CRISIS PARA LA IMPLEMENTACION DEL PROGRAMA DE FORMACION EN PRIMEROS AUXILIOS PSICOLOGICOS</t>
  </si>
  <si>
    <t>ERIKA APONTE</t>
  </si>
  <si>
    <t>SS132-PRESTACIÓN DE SERVICIOS PROFESIONALES DE UN PSICÓLOGO PARA LA IMPLEMENTACIÓN DE UN CENTRO DE ESCUCHA PARA LA INTERVENCIÓN Y ORIENTACIÓN A PERSONAS EN FASE AGUDA POR EVENTOS DE SALUD MENTAL</t>
  </si>
  <si>
    <t>JOHANELA CHAPARRO CHAUX</t>
  </si>
  <si>
    <t>SS135-PRESTACIÓN DE SERVICIOS PROFESIONALES PARA GESTIÓN DEL CONOCIMIENTO DE LA SALUD PUBLICA PARA LA DIMENSIÓN SALUD Y ÁMBITO LABORAL</t>
  </si>
  <si>
    <t>SS136-PRESTACIÓN DE SERVICIOS PROFESIONALES PARA GESTIÓN DEL RIESGO DE LA SALUD PUBLICA PARA LA DIMENSIÓN SALUD Y ÁMBITO LABORAL</t>
  </si>
  <si>
    <t>CRISTIAN CAMILO SALGADO PACHECO</t>
  </si>
  <si>
    <t>PAOLA ANDREA RENTERIA REYES</t>
  </si>
  <si>
    <t>YULI LILIANA RODRIGUEZ MORA</t>
  </si>
  <si>
    <t xml:space="preserve">SS137-PRESTACIÓN DE SERVICIOS PROFESIONALES EN ENFERMERÍA  PARA VISITAS DE SEGUIMIENTO,  ASISTENCIA TECNICA,  EN LAS RUTAS DE  PLANIFICACIÓN FAMILIAR, INTERRUPCIÓN VOLUNTARIA DEL EMBARAZO  , A LOS ACTORES INVOLUCRADOS DEL MUNICIPIO. TRABAJANDO INTERSECTORIAL E INTER INSTITUCIONALMENTE; EN COORDINACION  CON  VIGILANCIA EPIDEMIOLÓGICA.    </t>
  </si>
  <si>
    <t>SS147-PRESTACIÓN DE SERVICIOS  DE UN MÉDICO GINECÓLOGO PARA VISITAS DE SEGUIMIENTO,  ASISTENCIA TECNICA, DESARROLLAR  CAPACIDADES Y GESTIÓN DEL CONOCIMIENTO   Y  VIGILANCIA  EN  LOS COMPONENTES DE    SÍFILIS CONGÉNITA, ATENCIÓN DEL PARTO Y POS PARTO, MORBILIDAD MATERNA EXTREMA, MORTALIDAD MATERNA, MORTALIDAD PERINATAL Y NEONATAL TARDÍA, SEGÚN INDICADORES TRAZADORES PARA EL MUNICIPIO,  TRABAJANDO  INTERSECTORIAL E INTER INSTITUCIONALMENTE,  CON LOS ACTORES INVOLUCRADOS Y VIGILANCIA EPIDEMIOLÓGICA, APOYO EN LA  CONSTRUCION POLÍTICA PÚBLICA.</t>
  </si>
  <si>
    <t>SS148-PRESTACIÓN DE SERVICIOS PROFESIONALES EN ENFERMERÍA  PARA VISITAS DE SEGUIMIENTO,  ASISTENCIA TECNICA Y ,DESARROLLAR CAPACIDADES EN LA RUTA   DE ATENCION DE INFECCIONES DE TRANSMISIÓN SEXUAL: SÍFILIS POBLACIÓN GENERAL,  HEPATITIS B-C-  Y VIH/SIDA, TRABAJANDO INTERSECTORIAL E INTER INSTITUCIONALMENTE, CON LOS ACTORES INVOLUCRADOS Y VIGILANCIA EPIDEMIOLÓGICA Y APOYO EN LA  CONSTRUCION POLÍTICA PÚBLICA</t>
  </si>
  <si>
    <t xml:space="preserve">SS149-PRESTACIÓN DE SERVICIOS PROFESIONALES EN ENFERMERIA O TRABAJO SOCIAL PARA REALIZAR ACCIONES DENTRO  DE PREVENCIÓN DE VIH/SIDA EN  EL SEGUIMIENTO A LOS CASOS Y ENTREGA DE KIT, ENTRE OTROS DE LA DIMENSIÓN SEXUALIDAD, DERECHOS SEXUALES Y REPRODUCTIVOS. </t>
  </si>
  <si>
    <t xml:space="preserve">SS150-PRESTACIÓN DE SERVICIOS DE UN BACHILLER CON IDENTIDAD SEXUAL DIVERSA (HSH) PARA REALIZAR  ACCIONES  DE BUSQUEDA, PREVENCIÓN DEL VIH/SIDA,  EL SEGUIMIENTO A LOS CASOS Y ENTREGA DE KIT, ENTRE OTROS DE LA DIMENSIÓN SEXUALIDAD, DERECHOS SEXUALES Y REPRODUCTIVOS. </t>
  </si>
  <si>
    <t>BLANCA SOFIA CIFUENTES TRUJILLO</t>
  </si>
  <si>
    <t>NATALIA SALGUERO BARRIOS</t>
  </si>
  <si>
    <t>MARIA ALEJANDRA HERRERA VASQUEZ</t>
  </si>
  <si>
    <t>CRISTHIAN PATIÑO</t>
  </si>
  <si>
    <t>SS161-PRESTACIÓN DE SERVICIOS PROFESIONALES PARA FORTALECER LA GESTIÓN DE LA SALUD, EN EL ENTORNO INSTITUCIONAL Y COMUNITARIO QUE FAVOREZCA EL DESARROLLO INTEGRAL DE NIÑOS, NIÑAS Y ADOLESCENTES</t>
  </si>
  <si>
    <t>EDNA ROCIO PEÑA BULLA</t>
  </si>
  <si>
    <t>SS163-PRESTACIÓN DE SERVICIOS DE APOYO A LA GESTIÓN PARA FORTALECER LA EJECUCIÓN DE LAS ACCIONES DE GESTIÓN DE LA SALUD PÚBLICA EN LA DIMENSIÓN DE GESTIÓN DIFERENCIAL DE POBLACIONES VULNERABLES – DESARROLLO INTEGRAL DE NIÑOS, NIÑAS Y ADOLESCENTES.</t>
  </si>
  <si>
    <t>DARLY JOHANNA PINILLA ROJAS</t>
  </si>
  <si>
    <t>SS166-PRESTACIÓN DE SERVICIO PROFESIONALES DE UN ENFERMERO PARA EL DESARROLLO DE CAPACIDADES EN LA ATENCIÓN A POBLACIÓN CON DISCAPACIDAD</t>
  </si>
  <si>
    <t>SS168-PRESTACIÓN DE SERVICIOS PROFESIONALES PARA LA IMPLEMENTACIÓN DEL PROGRAMA PAPSIVI PARA VICTIMAS DEL CONFLICTO ARMADO EN EL MUNICIPIO DE IBAGUÉ</t>
  </si>
  <si>
    <t>JULIO CESAR BERNAL PRADA</t>
  </si>
  <si>
    <t>FREDY ALBERTO SANTA MARIA POLANCO</t>
  </si>
  <si>
    <t>LAURA GINETH PATIÑO ARIAS</t>
  </si>
  <si>
    <t>SS86-PRESTACIÓN DE SERVICIOS DE APOYO A LA GESTIÓN PARA  EL SEGUIMIENTO LOGÍSTICO DE  LAS ACCIONES DEL  PROGRAMA AMPLIADO DE INMUNIZACIONES 
;</t>
  </si>
  <si>
    <r>
      <rPr>
        <b/>
        <sz val="11"/>
        <color rgb="FF000000"/>
        <rFont val="Calibri"/>
        <family val="2"/>
        <scheme val="minor"/>
      </rPr>
      <t>OBSERVACIONES</t>
    </r>
    <r>
      <rPr>
        <sz val="11"/>
        <color rgb="FF000000"/>
        <rFont val="Calibri"/>
        <family val="2"/>
        <scheme val="minor"/>
      </rPr>
      <t>: EN EL PRESUPUESTO DE SALUD PÚBLICA SE REGISTRAN LOS SIGUIENTES RUBROS: CÓDIGO PRESUPUESTAL 2.16.3.2.02.02.009-65 (SGP SALUD PUBLICA - SUPERAVIT)SE REGISTRA UN VALOR DE $81.290.761.oo CORRESPONDIENTE A RECURSOS COMPROMETIDOS EN LA VIGENCIA 2021 Y QUE AUN NO HAN SIDO LIQUIDADOS POR LOS CONTRATISTAS A CORTE DEL SEGUNDO TRIMESTRE DE 2022 DISTRIBUIDOS: $1.300.000.oo DE JHONATAN ANDRES RUIZ CALDERON- Y $ 79.990.761.oo DE GOBERNACIÓN DEL TOLIMA CONTRATO DE EXAMEN DE FISICO QUIMICO MICROBIOLOGICO DEL AGUA Y CÓDIGO PRESUPUESTAL 2.16.3.2.02.02.009-51 ( DONACIONES  COVID-19 - FONDO COVID)  POR VALOR DE $442.366.00</t>
    </r>
  </si>
  <si>
    <t>SS201-CONTRATO INTERADMINISTRATIVO PARA LA EJECUCIÓN DEL PLAN DE INTERVENCIONES COLECTIVAS 2023 EN EL MUNICIPIO DE IBAGUÉ.;</t>
  </si>
  <si>
    <t>TANIA  LUCIA PALMA SANCHEZ</t>
  </si>
  <si>
    <t>LADY JULIETH LOZANO QUIROGA</t>
  </si>
  <si>
    <t>JHON JAIRO DIAZ GARZON</t>
  </si>
  <si>
    <t xml:space="preserve">NIDIA MENDEZ LOZANO	</t>
  </si>
  <si>
    <t>MAYRA ALEJANDRA CORTES AVILA</t>
  </si>
  <si>
    <t>ANA LUCIA VASQUEZ OROZCO</t>
  </si>
  <si>
    <t>SS11-CONTRATAR LOS SERVICIOS PROFESIONALES PARA EL APOYO EN LA EJECUCIÓN DE LAS ACCIONES DE GESTIÓN DE LA SALUD PÚBLICA EN LA DIMENSIÓN DE SALUD AMBIENTAL IVC ESTABLECIMIENTOS</t>
  </si>
  <si>
    <t>SS05-CONTRATAR LOS SERVICIOS DE APOYO A LA GESTIÓN PARA LA EJECUCIÓN DE LAS ACCIONES DE GESTIÓN DE LA SALUD PÚBLICA EN LA DIMENSIÓN DE SALUD AMBIENTAL IVC ESTABLECIMIENTOS PISCINAS</t>
  </si>
  <si>
    <t>SS13-CONTRATAR LOS SERVICIOS PROFESIONALES DE APOYO EN LA EJECUCIÓN DE LAS ACCIONES DE GESTIÓN DE LA SALUD PÚBLICA EN LA DIMENSIÓN DE SALUD AMBIENTAL</t>
  </si>
  <si>
    <t>SS12-CONTRATAR LOS SERVICIOS PROFESIONALES PARA EL APOYO EN LA EJECUCIÓN DE LAS ACCIONES DE GESTIÓN DE LA SALUD PÚBLICA EN LA DIMENSIÓN DE SALUD AMBIENTAL IVC ESTABLECIMIENTOS</t>
  </si>
  <si>
    <t>SS28-CONTRATAR LOS SERVICIOS PROFESIONALES PARA EL APOYO EN LA EJECUCIÓN DE LAS ACCIONES DE GESTIÓN DE LA SALUD PÚBLICA EN LA DIMENSIÓN DE SALUD AMBIENTAL RESIDUOS PELIGROSOS</t>
  </si>
  <si>
    <t>SS09-CONTRATAR LOS SERVICIOS PROFESIONALES PARA EL APOYO EN LA EJECUCIÓN DE LAS ACCIONES DE GESTIÓN DE LA SALUD PÚBLICA EN LA DIMENSIÓN DE SALUD AMBIENTAL SEGUIMIENTO A LA IMPLEMENTACIÓN DEL PROGRAMA DE HOSPITALES VERDES</t>
  </si>
  <si>
    <t>SS43-CONTRATAR LOS SERVICIOS DE APOYO A LA GESTIÓN PARA LA EJECUCIÓN DE LAS ACCIONES DE GESTIÓN DE LA SALUD PÚBLICA EN LA DIMENSIÓN DE TRANSMISIBLES PROGRAMA ETV DENGUE</t>
  </si>
  <si>
    <t>SS44-CONTRATAR LOS SERVICIOS DE APOYO A LA GESTIÓN PARA LA EJECUCIÓN DE LAS ACCIONES DE GESTIÓN DE LA SALUD PÚBLICA EN LA DIMENSIÓN DE TRANSMISIBLES PROGRAMA ETV DENGUE</t>
  </si>
  <si>
    <t>SS52-CONTRATAR LOS SERVICIOS DE APOYO A LA GESTIÓN PARA LA EJECUCIÓN DE LAS ACCIONES DE GESTIÓN DE LA SALUD PÚBLICA EN LA DIMENSIÓN DE TRANSMISIBLES PROGRAMA ETV DENGUE</t>
  </si>
  <si>
    <t>AMANDA MANIOS NAVARRO</t>
  </si>
  <si>
    <t>MARIA MAGDALENA GUAUQUE ROA</t>
  </si>
  <si>
    <t>LUZ NIDIA SERRANO</t>
  </si>
  <si>
    <t>JULIAN ANDRES PINEDA SANCHEZ</t>
  </si>
  <si>
    <t>SHIOMARA  FLOREZ  MARIN</t>
  </si>
  <si>
    <t>JETZIKA  MONTIEL ZAMBRANO</t>
  </si>
  <si>
    <t>SANDRA  MILENA  SANTIAGO  BUITRAGO</t>
  </si>
  <si>
    <t>JUAN  SEBASTIAN BASTIDAS BARRERO</t>
  </si>
  <si>
    <t>SANDRA PATRICIA TRIANA GONZALEZ</t>
  </si>
  <si>
    <t>ANGIE VANESA BOTELLO GIRALDO</t>
  </si>
  <si>
    <t>ANGELICA  BEJARANO BARRERO</t>
  </si>
  <si>
    <t>MARGOTH  ZAMORA MAYORGA</t>
  </si>
  <si>
    <t>FLOR HEIDY SOLANO ARAGONES</t>
  </si>
  <si>
    <t>SS36-CONTRATAR LOS SERVICIOS DE APOYO A LA GESTIÓN PARA LA EJECUCIÓN DE LAS ACCIONES DE GESTIÓN DE LA SALUD PÚBLICA EN LA DIMENSIÓN DE TRANSMISIBLES PROGRAMA ETV DENGUE
;</t>
  </si>
  <si>
    <t>SS42-CONTRATAR LOS SERVICIOS DE APOYO A LA GESTIÓN PARA LA EJECUCIÓN DE LAS ACCIONES DE GESTIÓN DE LA SALUD PÚBLICA EN LA DIMENSIÓN DE TRANSMISIBLES PROGRAMA ETV DENGUE
;</t>
  </si>
  <si>
    <t>SS33-CONTRATAR LOS SERVICIOS PROFESIONALES DE UN BIOLOGO CON ESPECIALIDAD EN ENTOMOLOGÍA PARA EL APOYO EN LA EJECUCIÓN DE LAS ACCIONES DE GESTIÓN DE LA SALUD PÚBLICA EN LA DIMENSIÓN DE TRANSMISIBLES PROGRAMA ETV
;</t>
  </si>
  <si>
    <t>SS54-CONTRATAR LOS SERVICIOS DE UN PROFESIONAL EN SALUD OCUPACIONAL PARA LA EJECUCIÓN DE LAS ACCIONES DE GESTIÓN DE LA SALUD PÚBLICA EN LA DIMENSIÓN DE TRANSMISIBLES PROGRAMA ETV
;</t>
  </si>
  <si>
    <t>SS53-CONTRATAR LOS SERVICIOS PROFESIONALES  PARA LA EJECUCIÓN DE LAS ACCIONES DE GESTIÓN DE LA SALUD PÚBLICA EN LA DIMENSIÓN DE TRANSMISIBLES PROGRAMA ETV
;</t>
  </si>
  <si>
    <t>SS48-CONTRATAR LOS SERVICIOS DE APOYO A LA GESTIÓN PARA LA EJECUCIÓN DE LAS ACCIONES DE GESTIÓN DE LA SALUD PÚBLICA EN LA DIMENSIÓN DE TRANSMISIBLES PROGRAMA ETV DENGUE
;</t>
  </si>
  <si>
    <t>SS311-CONTRATAR LOS SERVICIOS DE APOYO A LA GESTIÓN PARA LA EJECUCIÓN DE LAS ACCIONES DE GESTIÓN DE LA SALUD PÚBLICA EN LA DIMENSIÓN DE TRANSMISIBLES PROGRAMA ETV DENGUE
;</t>
  </si>
  <si>
    <t>SS308-CONTRATAR LOS SERVICIOS DE APOYO A LA GESTIÓN PARA LA EJECUCIÓN DE LAS ACCIONES DE GESTIÓN DE LA SALUD PÚBLICA EN LA DIMENSIÓN DE TRANSMISIBLES PROGRAMA ETV DENGUE
;</t>
  </si>
  <si>
    <t>SS309-CONTRATAR LOS SERVICIOS DE APOYO A LA GESTIÓN PARA LA EJECUCIÓN DE LAS ACCIONES DE GESTIÓN DE LA SALUD PÚBLICA EN LA DIMENSIÓN DE TRANSMISIBLES PROGRAMA ETV DENGUE
;</t>
  </si>
  <si>
    <t>SS312-CONTRATAR LOS SERVICIOS DE APOYO A LA GESTIÓN PARA LA EJECUCIÓN DE LAS ACCIONES DE GESTIÓN DE LA SALUD PÚBLICA EN LA DIMENSIÓN DE TRANSMISIBLES PROGRAMA ETV DENGUE
;</t>
  </si>
  <si>
    <t>SS55-CONTRATAR LOS SERVICIOS DE APOYO A LA GESTIÓN PARA LA EJECUCIÓN DE LAS ACCIONES DE GESTIÓN DE LA SALUD PÚBLICA EN LA DIMENSIÓN DE TRANSMISIBLES PROGRAMA ETV LEISHMANIA</t>
  </si>
  <si>
    <t>SS56-CONTRATAR LOS SERVICIOS DE APOYO A LA GESTIÓN PARA LA EJECUCIÓN DE LAS ACCIONES DE GESTIÓN DE LA SALUD PÚBLICA EN LA DIMENSIÓN DE TRANSMISIBLES PROGRAMA ETV LEISHMANIA
;</t>
  </si>
  <si>
    <t>SS58-CONTRATAR LOS SERVICIOS DE APOYO A LA GESTIÓN PARA LA EJECUCIÓN DE LAS ACCIONES DE GESTIÓN DE LA SALUD PÚBLICA EN LA DIMENSIÓN DE TRANSMISIBLES PROGRAMA ETV LEISHMANIA
;</t>
  </si>
  <si>
    <t>SS57-CONTRATAR LOS SERVICIOS DE APOYO A LA GESTIÓN PARA LA EJECUCIÓN DE LAS ACCIONES DE GESTIÓN DE LA SALUD PÚBLICA EN LA DIMENSIÓN DE TRANSMISIBLES PROGRAMA ETV LEISHMANIA
;</t>
  </si>
  <si>
    <t>SS59-CONTRATAR LOS SERVICIOS DE APOYO A LA GESTIÓN PARA LA EJECUCIÓN DE LAS ACCIONES DE GESTIÓN DE LA SALUD PÚBLICA EN LA DIMENSIÓN DE TRANSMISIBLES PROGRAMA ETV LEISHMANIA
;</t>
  </si>
  <si>
    <t>SS62-CONTRATAR LOS SERVICIOS DE UN PROFESIONAL EN ENFERMERÍA PARA LA EJECUCIÓN DE LAS ACCIONES DE GESTIÓN DE LA SALUD PÚBLICA EN LA DIMENSIÓN DE TRANSMISIBLES PROGRAMA ETV</t>
  </si>
  <si>
    <t>ALIX JOHANNA RAMIREZ PRADA</t>
  </si>
  <si>
    <t>HAROL CAMILO ROMERO ORJUELA</t>
  </si>
  <si>
    <t>FABIOLA  GARCIA  ZAMBRANO</t>
  </si>
  <si>
    <t>MARTHA BEATRIZ SANTOS ESPINOSA</t>
  </si>
  <si>
    <t>JAVIER ALEJANDRO TORRES CARDENAS</t>
  </si>
  <si>
    <t xml:space="preserve">DANIEL CASAS URUEÑA </t>
  </si>
  <si>
    <t>ANGELA  MARIA GIL VASQUEZ</t>
  </si>
  <si>
    <t>ANDRES EDUARDO RUBIO MOLINA</t>
  </si>
  <si>
    <t>JOHANNA PATRICIA CARVAJAL HERRERA</t>
  </si>
  <si>
    <t>VLADIMIR  BARRIOS MENDEZ</t>
  </si>
  <si>
    <t>SS45-CONTRATAR LOS SERVICIOS DE APOYO A LA GESTIÓN PARA LA EJECUCIÓN DE LAS ACCIONES DE GESTIÓN DE LA SALUD PÚBLICA EN LA DIMENSIÓN DE TRANSMISIBLES PROGRAMA ETV DENGUE
;</t>
  </si>
  <si>
    <t>SS68-PRESTACIÓN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</si>
  <si>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SS65-PRESTACIÓN DE SERVICIOS PROFESIONALES DE MÉDICO VETERINARIO Y ZOOTECNISTA PARA FORTALECER ACTIVIDADES DE PROMOCIÓN Y PREVENCIÓN, VISITAS DE INSPECCIÓN, VIGILANCIA, CONTROL PARA PREVENCIÓN DEL RIESGO ZOONÓTICO A ESTABLECIMIENTOS Y COMUNIDAD EN EL MUNICIPIO DE IBAGUE..
;</t>
  </si>
  <si>
    <t>SS67-PRESTACIÓN DE SERVICIOS PROFESIONALES DE MÉDICO VETERINARIO Y ZOOTECNISTA PARA FORTALECER ACTIVIDADES DE PROMOCIÓN Y PREVENCIÓN, VISITAS DE INSPECCIÓN, VIGILANCIA, CONTROL PARA PREVENCIÓN DEL RIESGO ZOONÓTICO A ESTABLECIMIENTOS Y COMUNIDAD EN EL MUNICIPIO DE IBAGUE.
;</t>
  </si>
  <si>
    <t>JUAN CARLOS GUZMAN PEREZ</t>
  </si>
  <si>
    <t>JOHANA PATRICIA DUCUARA BOCANEGRA</t>
  </si>
  <si>
    <t>MAYRA ALEJANDRA MORENO DIAZ</t>
  </si>
  <si>
    <t>CAPITAL ACOSTA GROUP SAS</t>
  </si>
  <si>
    <t>SS71-PRESTACION DE SERVICIOS DE UN PROFESIONAL PARA APOYAR EL MANTENIMIENTO CORRECTIVO Y PREVENTIVO DE LOS EQUIPOS DE CADENA DE FRÍO , ASISTENCIA TÉCNICA A LAS IPS EN CADENA DE FRÍO
;</t>
  </si>
  <si>
    <t>SS75-PRESTACIÓN DE SERVICIOS DE APOYO A LA GESTIÓN PARA FORTALECER LA GESTIÓN TÉCNICA Y OPERATIVA DEL COMPONENTE DE INMUNOPREVENIBLES A TRAVÉS DE LA COORDINACIÓN Y DESARROLLO INTERSECTORIAL
;</t>
  </si>
  <si>
    <t>SS85-PRESTACIÓN DE SERVICIOS DE APOYO A LA GESTIÓN PARA DESARROLLAR ACCIONES ENCAMINADAS A LA PREVENCIÓN DE LAS ENFERMEDADES INMUNOPREVENIBLES EN EL MARCO DEL PROGRAMA AMPLIADO DE INMUNIZACIONES DEL MUNICIPIO DE IBAGUE
;</t>
  </si>
  <si>
    <t>SS297-CONTRATAR EL SERVICIO DE TRANSPORTE ESPECIALIZADO PARA LA DISTRIBUCION DE VACUNAS E INSUMOS CON EL FIN DE DAR CUMPLIMIENTO AL PROGRAMA AMPLIADO DE INMUNIZACIONES VIGENCIA 2023. 
;</t>
  </si>
  <si>
    <t>MARIA ANDREA BASTO SEGURA</t>
  </si>
  <si>
    <t>GLORIA ALEJANDRA GUARIN CORREA</t>
  </si>
  <si>
    <t>REINA GIOVANNA BUSTOS LOZANO</t>
  </si>
  <si>
    <t>SS87-PRESTACIÓN DE SERVICIOS PROFESIONALES PARA APOYAR EL PROCESO DE INSPECCIÓN, VIGILANCIA Y CONTROL EN LOS DIFERENTES LABORATORIOS DEL MUNICIPIO Y LAS ACCIONES DE PROMOCIÓN Y PREVENCIÓN DEL PROGRAMA DE TUBERCULOSIS Y LEPRA.
;</t>
  </si>
  <si>
    <t>SS89-PRESTACIÓN DE SERVICIOS PROFESIONALES PARA FORTALECER LOS PROCESOS DE PLANEACIÓN INTEGRAL EN SALUD Y COORDINACIÓN INTERSECTORIAL DEL COMPONENTE DE ENFERMEDADES REEMERGENTES,EMERGENTES Y DESATENDIDAS
;</t>
  </si>
  <si>
    <t>SS92-PRESTACIÓN  DE SERVICIOS DE APOYO  A LA GESTIÓN PARA REALIZAR EL PROCESO DE ALMACENAMIENTO, DISTRIBUCIÓN Y CONSERVACIÓN DE MEDICAMENTOS DE INTERÉS EN SALUD PÚBLICA DEL COMPONENTE DE ENFERMEDADES REEMERGENTES,EMERGENTES Y DESATENDIDAS
;</t>
  </si>
  <si>
    <t>SS96-PRESTACIÓN DE SERVICIOS PROFESIONALES PARA EL  PROCESAMIENTO DE INFORMACIÓN GENERADA EN EL PROGRAMA DE ENFERMEDADES CRÓNICAS NO TRANSMISIBLES DE LA SECRETARIA DE SALUD MUNICIPAL.</t>
  </si>
  <si>
    <t xml:space="preserve">JAIME ARISTIDES VARGAS LEON </t>
  </si>
  <si>
    <t>SS98-PRESTACIÓN DE SERVICIOS PROFESIONALES DE UNA NUTRICIONISTA DIETISTA PARA  GESTIÓN EN SALUD PÚBLICA EN NUTRICIÓN EN CUMPLIMIENTO  LAS ACTIVIVADES QUE DESARROLLA LA SECRETARIA DE SALUD MUNICIPAL.
;</t>
  </si>
  <si>
    <t>MARTHA CECILIA PATARROYO CASTAÑEDA</t>
  </si>
  <si>
    <t>MARY ALEXANDRA  PEÑA USMA</t>
  </si>
  <si>
    <t>MARISOL  CORDOBA ANGULO</t>
  </si>
  <si>
    <t>DIANA ELIZABETH SALAS CLAVIJO</t>
  </si>
  <si>
    <t>SS102-PRESTACIÓN DE SERVICIOS PROFESIONALES DE UN INGENIERO DE ALIMENTOS PARA FORTALECER EL PROCESO DE INSPECCIÓN Y VIGILANCIA A LOS ESTABLECIMIENTOS PÚBLICOS DE ALTO RIESGO EN ALIMENTOS DEL MUNICIPIO DE IBAGUÉ.
;</t>
  </si>
  <si>
    <t>SS100-PRESTACIÓN DE SERVICIOS PROFESIONALES DE UN INGENIERO DE ALIMENTOS PARA FORTALECER EL PROCESO DE INSPECCIÓN Y VIGILANCIA A LOS ESTABLECIMIENTOS PÚBLICOS DE ALTO RIESGO EN ALIMENTOS DEL MUNICIPIO DE IBAGUÉ.
;</t>
  </si>
  <si>
    <t>SS101-PRESTACIÓN DE SERVICIOS PROFESIONALES DE UN INGENIERO DE ALIMENTOS PARA FORTALECER EL PROCESO DE INSPECCIÓN Y VIGILANCIA A LOS ESTABLECIMIENTOS PÚBLICOS DE ALTO RIESGO EN ALIMENTOS DEL MUNICIPIO DE IBAGUÉ.
;</t>
  </si>
  <si>
    <t>OLGA FERNANDA ANDRADE ROBAYO</t>
  </si>
  <si>
    <t>ALEX GEOVANNY YARA MORENO</t>
  </si>
  <si>
    <t>SS112-PRESTACIÓN DE SERVICIOS PROFESIONALES DE ENFERMERO PARA OPERATIVIZAR EL SISTEMA DE EMERGENCIAS MEDICAS DE IBAGUÉ ;</t>
  </si>
  <si>
    <t>SS108-PRESTACIÓN DE SERVICIOS PROFESIONALES DE MEDICO PARA OPERATIVIZAR EL SISTEMA DE EMERGENCIAS MEDICAS DE IBAGUÉ ;</t>
  </si>
  <si>
    <t>JHONY GERMAN MARTINEZ</t>
  </si>
  <si>
    <t>KEDY   YASMIN  GONZALEZ  RODRIGUEZ</t>
  </si>
  <si>
    <t>ADRIANA MILENA PEREZ CAICEDO</t>
  </si>
  <si>
    <t>HEIDY LORENA AGUDELO  ALVAREZ</t>
  </si>
  <si>
    <t>MONICA PAOLA CAMPOS OLIVEROS</t>
  </si>
  <si>
    <t>LEYBI PAOLA OSUNA NARVAEZ</t>
  </si>
  <si>
    <t>LISED  ROMERO LESLY</t>
  </si>
  <si>
    <t>QUINTERO  VILLEGAS NURY SMITH</t>
  </si>
  <si>
    <t>SS123-PRESTACIÓN DE SERVICIOS PROFESIONALES DE UN PSICÓLOGO PARA LA VIGILANCIA EN SALUD PÚBLICA Y PARTICIPACION SOCIAL PARA LA GESTION DEL RIESGO DE FACTORES BIOPSICOSOCIALES DE LA SALUD MENTAL</t>
  </si>
  <si>
    <t>SS121-PRESTACIÓN DE SERVICIOS PROFESIONALES DE UN PSICÓLOGO PARA LA VIGILANCIA EN SALUD PÚBLICA Y PARTICIPACION SOCIAL PARA LA GESTION DEL RIESGO DE FACTORES BIOPSICOSOCIALES DE LA SALUD MENTAL
;</t>
  </si>
  <si>
    <t>SS321-PRESTACIÓN DE SERVICIOS PROFESIONALES DE UN PSICÓLOGO PARA LA VIGILANCIA EN SALUD PÚBLICA Y PARTICIPACION SOCIAL PARA LA GESTION DEL RIESGO DE FACTORES BIOPSICOSOCIALES DE LA SALUD MENTAL
;</t>
  </si>
  <si>
    <t>SS290-PRESTACIÓN DE SERVICIOS PROFESIONALES DE UN PSICÓLOGO PARA LA INSPECCIÓN Y VIGILANCIA EN SALUD PÚBLICA DE LA DIMENSIÓN CONVIVENCIA SOCIAL Y SALUD MENTAL
;</t>
  </si>
  <si>
    <t>SS118-PRESTACIÓN DE SERVICIOS PROFESIONALES DE UN PSICÓLOGO PARA LA INSPECCIÓN Y VIGILANCIA EN SALUD PÚBLICA DE LA DIMENSIÓN CONVIVENCIA SOCIAL Y SALUD MENTAL
;</t>
  </si>
  <si>
    <t>SS131-PRESTACIÓN DE SERVICIOS PROFESIONALES DE UN PSICÓLOGO PARA LA IMPLEMENTACIÓN DE UN CENTRO DE ESCUCHA PARA LA INTERVENCIÓN Y ORIENTACIÓN A PERSONAS EN FASE AGUDA POR EVENTOS DE SALUD MENTAL
;</t>
  </si>
  <si>
    <t>SS134-PRESTACIÓN DE SERVICIOS PROFESIONALES DE UN PSICÓLOGO PARA LA IMPLEMENTACIÓN DE UN CENTRO DE ESCUCHA PARA LA INTERVENCIÓN Y ORIENTACIÓN A PERSONAS EN FASE AGUDA POR EVENTOS DE SALUD MENTAL
;</t>
  </si>
  <si>
    <t>SS133-PRESTACIÓN DE SERVICIOS PROFESIONALES DE UN PSICÓLOGO PARA LA IMPLEMENTACIÓN DE UN CENTRO DE ESCUCHA PARA LA INTERVENCIÓN Y ORIENTACIÓN A PERSONAS EN FASE AGUDA POR EVENTOS DE SALUD MENTAL
;</t>
  </si>
  <si>
    <t>SS325-CONTRATO INTERADMINISTRATIVO PARA LA EJECUCIÓN DE LA ESTRATEGIA DE LA ATENCION PRIMARIA EN SALUD EN EL MARCO DEL PLAN DE INTERVENCIONES COLECTIVAS 2023 EN EL MUNICIPIO DE IBAGUÉ. SEGÚN LINEAMIENTOS IMPARTIDOS EN LA RESOLUCION 295 DEL 23 DE FEBRERO 2023;</t>
  </si>
  <si>
    <t>THE WALA IPS INDIGENA PUBLICA</t>
  </si>
  <si>
    <t>ANGELA PAOLA DEL PILAR PRADA LOPEZ</t>
  </si>
  <si>
    <t>JERSON ANTONIO MOLINA CHAMORRO</t>
  </si>
  <si>
    <t>YADYTH ELIZABETH CASTELLANOS CARDENAS</t>
  </si>
  <si>
    <t>CLAUDIA ANDREA MARTINEZ</t>
  </si>
  <si>
    <t>MANUEL ALEJANDRO CORREA BARON</t>
  </si>
  <si>
    <t>ROCIO DEL PILAR PATIÑO GALINDO</t>
  </si>
  <si>
    <t xml:space="preserve">SANDRA HERRAN BETANCOURT </t>
  </si>
  <si>
    <t>SS144-PRESTACIÓN DE SERVICIOS PROFESIONALES EN ENFERMERÍA  PARA VISITAS DE SEGUIMIENTO,  ASISTENCIA TECNICA  EN LAS RUTAS DE ATENCION PRECONCEPCIONAL,  CONTROL PRENATAL, SÍFILIS GESTACIONAL  A LOS  ACTORES INVOLUCRADOS , TRABAJANDO  INTERSECTORIAL E INTER INSTITUCIONALMENTE  Y CON VIGILANCIA EPIDEMIOLÓGICA. APOYO EN LA POLÍTICA PÚBLICA</t>
  </si>
  <si>
    <t>SS145-PRESTACIÓN DE SERVICIOS PROFESIONALES EN ENFERMERÍA  PARA VISITAS DE SEGUIMIENTO,  ASISTENCIA TECNICA Y ,DESARROLLAR CAPACIDADES DE LA  RUTA INTEGRAL DE PROMOCION Y MANTENIMIEN TO DE LA SALUD EN EL CURSO DE VIDA DE ADOLESCENTE Y JUVENTUD ( SERVICIOS AMIGABLES)  EN EMBARAZO  EN  ADOLESCENCIA   REALIZAR EL SEGUIMIENTO A LAS ADOLESCENTES EMBARAZADAS Y LAS NOTIFICADAS DE ALTO RIESGO,    DE LA DIMENSIÓN SEXUALIDAD, DERECHOS SEXUALES Y REPRODUCTIVOS.</t>
  </si>
  <si>
    <t>SS151-PRESTACIÓN DE SERVICIOS DE APOYO A LA GESTION, PARA REALIZAR  ACCIONES  DE BUSQUEDA, PREVENCIÓN DE VIH/SIDA , SEGUIMIENTO A LOS CASOS Y ENTREGA DE KITS, DE LA DIMENSIÓN SEXUALIDAD, DERECHOS SEXUALES Y REPRODUCTIVOS.</t>
  </si>
  <si>
    <t>SS152-PRESTACIÓN DE SERVICIOS DE UN AUXILIAR DE ENFERMERÍA PARA REALIZAR ACCIONES   DE PREVENCIÓN DEL VIH/SIDA,  SEGUIMIENTO A LOS CASOS, APLICACIÓN DE PRUEBAS RAPIDAS, ENTRE OTROS DE LA DIMENSIÓN SEXUALIDAD, DERECHOS SEXUALES Y REPRODUCTIVOS.  
;</t>
  </si>
  <si>
    <t>SS153-PRESTACIÓN DE SERVICIOS DE UN AUXILIAR DE ENFERMERÍA PARA REALIZAR ACCIONES   DE PREVENCIÓN DEL VIH/SIDA,  SEGUIMIENTO A LOS CASOS, APLICACIÓN DE PRUEBAS RAPIDAS, ENTRE OTROS DE LA DIMENSIÓN SEXUALIDAD, DERECHOS SEXUALES Y REPRODUCTIVOS.  
;</t>
  </si>
  <si>
    <t>SS140-PRESTACIÓN DE SERVICIOS PROFESIONALES DE UN PSICÓLOGO PARA REALIZAR TRABAJO CON POBLACIÓN GENERAL EN SENSIBILIZACIÓN  DE LAS RUTAS DE ATENCIÓN Y DESARROLLO E CAPACIDADES, RELACIONADAS CON DE LA DIMENSIÓN SEXUALIDAD, DERECHOS SEXUALES Y REPRODUCTIVOS Y  APOYO EN LA CONSTRUCCIÓN DE LA POLÍTICA PÚBLICA</t>
  </si>
  <si>
    <t>SS141-PRESTACIÓN DE SERVICIOS PROFESIONALES EN ENFERMERÍA  PARA VISITAS DE SEGUIMIENTO,  ASISTENCIA TECNICA Y ,DESARROLLAR CAPACIDADES EN  LAS RUTAS DE ATENCIÓN DE VIOLENCIA DE GÉNERO, CON ÉNFASIS EN VIOLENCIA SEXUAL,  HACER SEGUIMIENTO A LAS VICTIMAS TRABAJANDO  INTERSECTORIAL E INTER INSTITUCIONALMENTE,  CON LOS ACTORES INVOLUCRADOS Y APOYO EN LA  CONSTRUCION POLÍTICA PÚBLICA</t>
  </si>
  <si>
    <t>YOLMARY  CASTAÑO SALAZAR</t>
  </si>
  <si>
    <t>SS160-PRESTACIÓN DE SERVICIOS PROFESIONALES PARA LA FORTALECER LA GESTIÓN DE LA SALUD EN LOS PROCESOS DE ASISTENCIA TÉCNICA Y SEGUIMIENTO A LA IMPLEMENTACIÓN DE LA RUTA MATERNO
;</t>
  </si>
  <si>
    <t>OLGA LUCIA MORENO ORJUELA</t>
  </si>
  <si>
    <t>JORGE ANDRES JOYA VILLAMIL</t>
  </si>
  <si>
    <t>LIZ KATHERINE SAAVEDRA GONZALEZ</t>
  </si>
  <si>
    <t>PAOLA  ALONSO BERMUDEZ</t>
  </si>
  <si>
    <t>SS169-PRESTACIÓN DE SERVICIOS PROFESIONALES PARA LA IMPLEMENTACIÓN DEL PROGRAMA PAPSIVI PARA VICTIMAS DEL CONFLICTO ARMADO EN EL MUNICIPIO DE IBAGUÉ</t>
  </si>
  <si>
    <t>SS171-PRESTACIÓN DE SERVICIOS PROFESIONALES PARA LA IMPLEMENTACIÓN DEL PROGRAMA PAPSIVI PARA VICTIMAS DEL CONFLICTO ARMADO EN EL MUNICIPIO DE IBAGUÉ</t>
  </si>
  <si>
    <t>SS174-PRESTACIÓN DE SERVICIOS DE UN TECNÓLOGO PARA LA FOCALIZACIÓN DE POBLACIÓN VICTIMA DEL CONFLICTO ARMADO PARA LA IMPLENTACIÓN DEL PROGRAMA PAPSIVI EN EL MUNICIPIO DE IBAGUÉ
;</t>
  </si>
  <si>
    <t>SS165-PRESTACIÓN DE SERVICIOS PROFESIONALES DE UN GERONTÓLOGO PARA EL DESARROLLO DE CAPACIDADES EN LA ATENCIÓN DE ADULTOS MAYORES
;</t>
  </si>
  <si>
    <t>DIANA PAOLA LOPEZ SANCHEZ</t>
  </si>
  <si>
    <t>SS159-PRESTACIÓN DE SERVICIOS PROFESIONALES PARA FORTALECER LA GESTION EN SALUD PÚBLICA,  EN LOS PROCESOS DE ASISTENCIA TÉCNICA Y SEGUIMIENTO A LA IMPLEMENTACIÓN DE LA RUTA DE PROMOCIÓN Y MANTENIMIENTO DE LA SALUD EN LA PRIMERA INFANCIA E INFANCIA.</t>
  </si>
  <si>
    <t>NURY MOJICA MORALES</t>
  </si>
  <si>
    <t>LAURA NATHALY ORTIZ  MORENO</t>
  </si>
  <si>
    <t>JESUS ALBERTO LIZARAZO VASQUEZ</t>
  </si>
  <si>
    <t>BORIS ALEXEY GONZALEZ MONCALEANO</t>
  </si>
  <si>
    <t>MARIA DEL ROSARIO MURILLO TRUJILLO</t>
  </si>
  <si>
    <t>LAURA ALEXANDRA HUERTAS RIOS</t>
  </si>
  <si>
    <t>DIEGO HERNANDO JIMENEZ GUZMAN</t>
  </si>
  <si>
    <t>CLAUDIA MARCELA FUENTES MEJIA</t>
  </si>
  <si>
    <t>CLAUDIA LUCIA MARTINEZ MARIN</t>
  </si>
  <si>
    <t>SS287-CONTRATAR LOS SERVICIOS DE APOYO A LA GESTIÓN PARA LA EJECUCIÓN DE LAS ACCIONES DE GESTIÓN DE LA SALUD PÚBLICA EN LA DIMENSIÓN DE SALUD AMBIENTAL.</t>
  </si>
  <si>
    <t>SS20-CONTRATAR LOS SERVICIOS DE APOYO A LA GESTIÓN DE UN TECNÓLOGO PARA LA EJECUCIÓN DE LAS ACCIONES DE GESTIÓN DE LA SALUD PÚBLICA EN LA DIMENSIÓN DE SALUD AMBIENTAL IVC ESTABLECIMIENTOS DE COMERCIO</t>
  </si>
  <si>
    <t>SS21-CONTRATAR LOS SERVICIOS DE APOYO A LA GESTIÓN DE UN TECNÓLOGO PARA LA EJECUCIÓN DE LAS ACCIONES DE GESTIÓN DE LA SALUD PÚBLICA EN LA DIMENSIÓN DE SALUD AMBIENTAL IVC ESTABLECIMIENTOS DE COMERCIO</t>
  </si>
  <si>
    <t>SS24-CONTRATAR LOS SERVICIOS DE APOYO A LA GESTIÓN DE UN TECNÓLOGO PARA LA EJECUCIÓN DE LAS ACCIONES DE GESTIÓN DE LA SALUD PÚBLICA EN LA DIMENSIÓN DE SALUD AMBIENTAL IVC ESTABLECIMIENTOS DE COMERCIO</t>
  </si>
  <si>
    <t>SS22-CONTRATAR LOS SERVICIOS DE APOYO A LA GESTIÓN DE UN TECNÓLOGO PARA LA EJECUCIÓN DE LAS ACCIONES DE GESTIÓN DE LA SALUD PÚBLICA EN LA DIMENSIÓN DE SALUD AMBIENTAL IVC ESTABLECIMIENTOS DE COMERCIO</t>
  </si>
  <si>
    <t xml:space="preserve">SS18-CONTRATAR LOS SERVICIOS DE APOYO A LA GESTIÓN PARA LA EJECUCIÓN DE LAS ACCIONES DE GESTIÓN DE LA SALUD PÚBLICA EN LA DIMENSIÓN DE SALUD AMBIENTAL IVC ESTABLECIMIENTOS </t>
  </si>
  <si>
    <t>SS23-CONTRATAR LOS SERVICIOS DE APOYO A LA GESTIÓN DE UN TECNÓLOGO PARA LA EJECUCIÓN DE LAS ACCIONES DE GESTIÓN DE LA SALUD PÚBLICA EN LA DIMENSIÓN DE SALUD AMBIENTAL IVC ESTABLECIMIENTOS DE COMERCIO</t>
  </si>
  <si>
    <t>SS29-CONTRATAR LOS SERVICIOS DE APOYO A LA GESTIÓN DE UN REGENTE DE FARMACIA PARA LA EJECUCIÓN DE LAS ACCIONES DE GESTIÓN DE LA SALUD PÚBLICA EN LA DIMENSIÓN DE SALUD AMBIENTAL IVC ESTABLECIMIENTOS RESIDUOS PELIGROSOS</t>
  </si>
  <si>
    <t>SS30-CONTRATAR LOS SERVICIOS DE APOYO A LA GESTIÓN DE UN REGENTE DE FARMACIA PARA LA EJECUCIÓN DE LAS ACCIONES DE GESTIÓN DE LA SALUD PÚBLICA EN LA DIMENSIÓN DE SALUD AMBIENTAL IVC ESTABLECIMIENTOS RESIDUOS PELIGROSOS</t>
  </si>
  <si>
    <t>ERIKA PATRICIA GONZALEZ GUZMAN</t>
  </si>
  <si>
    <t xml:space="preserve">SS86-PRESTACIÓN DE SERVICIOS DE APOYO A LA GESTIÓN PARA  EL SEGUIMIENTO LOGÍSTICO DE  LAS ACCIONES DEL  PROGRAMA AMPLIADO DE INMUNIZACIONES </t>
  </si>
  <si>
    <t xml:space="preserve">CARLOS ANDRES CHAPARRO SANDOVAL </t>
  </si>
  <si>
    <t>SS84-PRESTACIÓN DE SERVICIOS DE APOYO A LA GESTIÓN PARA DESARROLLAR ACCIONES ENCAMINADAS A LA PREVENCIÓN DE LAS ENFERMEDADES INMUNOPREVENIBLES EN EL MARCO DEL PROGRAMA AMPLIADO DE INMUNIZACIONES DEL MUNICIPIO DE IBAGUE</t>
  </si>
  <si>
    <t>MAIRA  ALEJANDRA MARTINEZ  BERNAL</t>
  </si>
  <si>
    <t>SS122-PRESTACIÓN DE SERVICIOS PROFESIONALES DE UN PSICÓLOGO PARA LA VIGILANCIA EN SALUD PÚBLICA Y PARTICIPACION SOCIAL PARA LA GESTION DEL RIESGO DE FACTORES BIOPSICOSOCIALES DE LA SALUD MENTAL</t>
  </si>
  <si>
    <t>FELLYS NAYIBE DURANGO MUÑOZ</t>
  </si>
  <si>
    <t>SS35-CONTRATAR LOS SERVICIOS DE APOYO A LA GESTIÓN PARA LA EJECUCIÓN DE LAS ACCIONES DE GESTIÓN DE LA SALUD PÚBLICA EN LA DIMENSIÓN DE TRANSMISIBLES PROGRAMA ETV DENGUE</t>
  </si>
  <si>
    <t>CODIGO PRESUPUESTAL: SERVICIOS PARA LA COMUNIDAD, SOCIALES Y PERSONALES (RECURSOS PROPIOS ICLD-01, SGP SALUD PUBLICA-26, SGP SALUD PUBLICA-SUPERAVIT-65, OTRAS TRANSFERENCIAS-30,  OTRAS TRANSFERENCIAS AÑOS ANTERIORES-46, DONACIONES  COVID-19 - FONDO COVID-51,</t>
  </si>
  <si>
    <t>CODIGO PRESUPUESTAL Y RUBROS:SERVICIOS PARA LA COMUNIDAD, SOCIALES Y PERSONALES (RECURSOS PROPIOS ICLD-01, SGP SALUD PUBLICA-26)</t>
  </si>
  <si>
    <t>NOMBRE DIRECTOR DE SALUD PUBLICA: DIANA ELIZABETH GAITÁN VILLAMARÍN</t>
  </si>
  <si>
    <t xml:space="preserve">REALIZAR SEGUIMIENTO AL 100% DE LOS CASOS DE SÍFILIS GESTACIONAL Y CONGÉNITA NOTIFICADOS EN EL SIVIGILA
</t>
  </si>
  <si>
    <t>FECHA DE PROGRAMACION:  ENERO 2023                                     FECHA DE SEGUIMIENTO: SEPTIEMBRE 30  DE 2023</t>
  </si>
  <si>
    <t>FECHA DE PROGRAMACION:     ENERO 2023                                                          FECHA DE SEGUIMIENTO: SEPTIEMBRE 30 DE 2023</t>
  </si>
  <si>
    <t>YOLANDA  AGUIRRE RIOS</t>
  </si>
  <si>
    <t xml:space="preserve">SS298-PRESTACION DE SERVICIOS PARA REALIZAR DOS MONITOREOS RAPIDOS DE COBERTURAS EN VACUNACION EN EL MUNICIPIO DE IBAGUE GARANTIZANDO EL APOYO TECNICO, HUMANO Y LOGISTICO EN EL DESARROLLO DE LOS MISMOS </t>
  </si>
  <si>
    <t>ANGELICA ESPERANZA MARTINEZ RAMIREZ</t>
  </si>
  <si>
    <t>SS146-PRESTACIÓN DE SERVICIOS DE UNA AUXILIAR DE ENFERMERÍA PARA REALIZAR EL SEGUIMIENTO A LOS CASOS DE SIFILIS GESTACIONAL, CONGENITA,  EN POBLACION GNERAL,  A LAS ADOLESCENTES EMBARAZADAS Y LAS NOTIFICADAS DE ALTO RIESGO,  A RAVES DE VISITAS DOMICILIARIAS, DE LA DIMENSIÓN SEXUALIDAD, DERECHOS SEXUALES Y REPRODUCTIVOS.</t>
  </si>
  <si>
    <t>LEIDY GERALDINE RODRIGUEZ PRADA</t>
  </si>
  <si>
    <t>SS94-PRESTACION DE SERVICIOS PROFESIONALES DE UN ENFERMERO PARA GESTION RIESGO EN SALUD PÙBLICA DENTRO DEL PROGRAMA VIDA SALUDABLE Y CONDICIONES NO TRANSMISIBLES QUE DESARROLLA LA SECRETARIA DE SALUD MUNCIPAL DE IBAGUE</t>
  </si>
  <si>
    <t>ANGIE GINETH SANCHEZ VELA</t>
  </si>
  <si>
    <t>IPS AVANZAR SAS</t>
  </si>
  <si>
    <t>SS113-CONTRATAR LA PRESTACIÓN DE SERVICIOS PARA LA REALIZACIÓN DE VALORACIONES MULTIDISCIPLINARIAS PARA LA CERTIFICACIÓN, REGISTRO, LOCALIZACIÓN Y CARACTERIZACIÓN DE PERSONAS CON DISCAPACIDAD EN LA CIUDAD DE IBAGUÉ</t>
  </si>
  <si>
    <t>GINA KHATERIN MEJIA SANDOVAL</t>
  </si>
  <si>
    <t>SS330- PRESTACIÓN DE SERVICIOS DE APOYO A LA GESTIÓN EN POBLACIÓN DIFERENCIAL EN EL MARCO DE LA CONTENCIÓN DEL VIH DE LA DIMENSIÓN SEXUALIDAD, DERECHOS SEXUALES Y REPRODUCTIVOS.</t>
  </si>
  <si>
    <t>MARIA CAROLINA PACHON  PATIÑO</t>
  </si>
  <si>
    <t>SS103-PRESTACIÓN DE SERVICIOS PROFESIONALES DE UN INGENIERO DE ALIMENTOS PARA FORTALECER EL PROCESO DE INSPECCIÓN Y VIGILANCIA A LOS ESTABLECIMIENTOS PÚBLICOS DE ALTO RIESGO EN ALIMENTOS DEL MUNICIPIO DE IBAGUÉ.</t>
  </si>
  <si>
    <t>LUISA  FERNANDA ROA MONCALEANO</t>
  </si>
  <si>
    <t>LEYDI JOHANNA JARAMILLO ACOSTA</t>
  </si>
  <si>
    <t>SS316-CONTRATAR LOS SERVICIOS DE APOYO A LA GESTIÓN PARA LA EJECUCIÓN DE LAS ACCIONES DE GESTIÓN DE LA SALUD PÚBLICA EN LA DIMENSIÓN DE TRANSMISIBLES PROGRAMA ETV DENGUE
;</t>
  </si>
  <si>
    <t>SS317-CONTRATAR LOS SERVICIOS DE APOYO A LA GESTIÓN PARA LA EJECUCIÓN DE LAS ACCIONES DE GESTIÓN DE LA SALUD PÚBLICA EN LA DIMENSIÓN DE TRANSMISIBLES PROGRAMA ETV DENGUE
;</t>
  </si>
  <si>
    <t>DISTRIBUCIONES HAVAT SAS</t>
  </si>
  <si>
    <t>SS320-ADQUISICIÓN DE INSUMOS Y ELEMENTOS PARA FORTALECER LAS ACCIONES QUE PERMITAN LA DISMINUCIÓN DE LA INCIDENCIA DE CASOS DE DENGUE ANTE LA EMERGENCIA EPIDEMIOLOGICA EN EL MUNICIPIO DE IBAGUE</t>
  </si>
  <si>
    <t>JOSE  YIMY RONDON RAMIREZ</t>
  </si>
  <si>
    <t>HENAO ESPINOSA BEATRIZ</t>
  </si>
  <si>
    <t>SS154-PRESTACIÓN DE SERVICIOS DE APOYO A LA GESTION PARA REALIZAR ACCIONES DENTRO DEL PROYECTO DE PREVENCIÓN DEL VIH/SIDA EN CONVENIO CON TERRITORIO, EL SEGUIMIENTO A LOS CASOS Y ENTREGA DE KIT, ENTRE OTROS DE LA DIMENSIÓN SEXUALIDAD, DERECHOS SEXUALES Y REPRODUCTIVOS.
;</t>
  </si>
  <si>
    <t>SS143-PRESTACIÓN DE SERVICIOS DE UN TECNICO EN SISTEMAS PARA LA  SISTEMATIZACION DE  TODO LO RELACIONADO A LA POLITICA PUBLICA  Y DE LA DIMENSION DE SEXUALIDAD DERECHOS SEXUALES Y REPRODUCTIVOS. 
;</t>
  </si>
  <si>
    <t>HEIDY JOHANA MORALES URUENA</t>
  </si>
  <si>
    <t>SS329-PRESTACIÓN DE SERVICIOS DE APOYO A LA GESTION EN POBLACION DIFERENCIAL PARA REALIZAR  ACCIONES  EN EL MARCO DE LA CONTENCIO DEL VIH DE LA DIMENSIÓN SEXUALIDAD, DERECHOS SEXUALES Y REPRODUCTIVOS.</t>
  </si>
  <si>
    <t>SS328-PRESTACIÓN DE SERVICIOS DE APOYO A LA GESTION EN POBLACION DIFERENCIAL  EN EL MARCO DE LA CONTENCION DEL VIH DE LA DIMENSIÓN SEXUALIDAD, DERECHOS SEXUALES Y REPRODUCTIVOS.</t>
  </si>
  <si>
    <t>JHON ROOSVELT SUAREZ GOMEZ</t>
  </si>
  <si>
    <t>LEIVY  YOVANA NARVAEZ TOLE</t>
  </si>
  <si>
    <t>SS31-CONTRATAR LOS SERVICIOS DE APOYO A LA GESTIÓN DE UN REGENTE DE FARMACIA PARA LA EJECUCIÓN DE LAS ACCIONES DE GESTIÓN DE LA SALUD PÚBLICA EN LA DIMENSIÓN DE SALUD AMBIENTAL IVC ESTABLECIMIENTOS RESIDUOS PELIGROSOS
;</t>
  </si>
  <si>
    <t>SS49-CONTRATAR LOS SERVICIOS DE APOYO A LA GESTIÓN PARA LA EJECUCIÓN DE LAS ACCIONES DE GESTIÓN DE LA SALUD PÚBLICA EN LA DIMENSIÓN DE TRANSMISIBLES PROGRAMA ETV DENGUE
;</t>
  </si>
  <si>
    <t>MONICA  CONTRERAS    PRECIADO</t>
  </si>
  <si>
    <t>SS83-PRESTACIÓN DE SERVICIOS PROFESIONALES PARA FORTALECER LA GESTIÓN Y DESARROLLO DEL PROGRAMA AMPLIADO DE INMUNIZACIONES Y SU IMPACTO EN EL LOGRO DE INDICADORES DE COBERTURAS.</t>
  </si>
  <si>
    <t>ERIKA JOHANNA CABALLERO CAMELO</t>
  </si>
  <si>
    <t>MARY HELENA DONADO GUERRERO</t>
  </si>
  <si>
    <t>SS50-CONTRATAR LOS SERVICIOS DE APOYO A LA GESTIÓN PARA LA EJECUCIÓN DE LAS ACCIONES DE GESTIÓN DE LA SALUD PÚBLICA EN LA DIMENSIÓN DE TRANSMISIBLES PROGRAMA ETV DENGUE
;</t>
  </si>
  <si>
    <t>MARIA JOSE MEDINA RODRIGUEZ</t>
  </si>
  <si>
    <t>SS47-CONTRATAR LOS SERVICIOS DE APOYO A LA GESTIÓN PARA LA EJECUCIÓN DE LAS ACCIONES DE GESTIÓN DE LA SALUD PÚBLICA EN LA DIMENSIÓN DE TRANSMISIBLES PROGRAMA ETV .
;</t>
  </si>
  <si>
    <t>SS46-CONTRATAR LOS SERVICIOS DE APOYO A LA GESTIÓN PARA LA EJECUCIÓN DE LAS ACCIONES DE GESTIÓN DE LA SALUD PÚBLICA EN LA DIMENSIÓN DE TRANSMISIBLES PROGRAMA ETV DENGUE
;</t>
  </si>
  <si>
    <t>BELLANID  MADRIGAL MUÑOZ</t>
  </si>
  <si>
    <t>SECRETARÍA:  SALUD</t>
  </si>
  <si>
    <t>FECHA DE PROGRAMACION: SEPTIEMBRE 2022</t>
  </si>
  <si>
    <t xml:space="preserve">                 FECHA DE  SEGUIMIENTO:  30/0SEPTIEMBRE/2023</t>
  </si>
  <si>
    <r>
      <t xml:space="preserve">DIMENSIÓN: </t>
    </r>
    <r>
      <rPr>
        <sz val="11"/>
        <color theme="1"/>
        <rFont val="Calibri"/>
        <family val="2"/>
        <scheme val="minor"/>
      </rPr>
      <t xml:space="preserve"> IBAGUE SOCIO-CULTURAL</t>
    </r>
  </si>
  <si>
    <r>
      <t xml:space="preserve">SECTOR: </t>
    </r>
    <r>
      <rPr>
        <sz val="11"/>
        <color theme="1"/>
        <rFont val="Calibri"/>
        <family val="2"/>
        <scheme val="minor"/>
      </rPr>
      <t>SALUD Y PROTECCIÓN SOCIAL</t>
    </r>
  </si>
  <si>
    <t xml:space="preserve">OBJETIVO: Fortalecer el ejercicio de la autoridad Sanitaria. Mejorar el acceso a los servicios integrales de salud.
</t>
  </si>
  <si>
    <t>RELACION DE CONTRATOS Y/O CONVENIOS</t>
  </si>
  <si>
    <r>
      <t>PROGRAMA:</t>
    </r>
    <r>
      <rPr>
        <sz val="11"/>
        <color theme="1"/>
        <rFont val="Calibri"/>
        <family val="2"/>
        <scheme val="minor"/>
      </rPr>
      <t xml:space="preserve"> INSPECCIÓN, VIGILANCIA Y CONTROL</t>
    </r>
  </si>
  <si>
    <r>
      <t xml:space="preserve">NOMBRE  DEL PROYECTO POAI:  </t>
    </r>
    <r>
      <rPr>
        <sz val="11"/>
        <color theme="1"/>
        <rFont val="Calibri"/>
        <family val="2"/>
        <scheme val="minor"/>
      </rPr>
      <t>FORTALECIMIENTO DE LA AUTORIDAD SANITARIA DEL MUNICIPIO DE IBAGUE.</t>
    </r>
  </si>
  <si>
    <t>CODIGO BPIN: 2020730010008</t>
  </si>
  <si>
    <r>
      <t xml:space="preserve">CODIGO PRESUPUESTAL Y RUBROS: </t>
    </r>
    <r>
      <rPr>
        <sz val="11"/>
        <color theme="1"/>
        <rFont val="Calibri"/>
        <family val="2"/>
        <scheme val="minor"/>
      </rPr>
      <t>SERVICIOS PARA LA COMUNIDAD, SOCIALES Y PERSONALES (Recursos propios icld-01, Sgp salud publica-26)</t>
    </r>
  </si>
  <si>
    <r>
      <t>PROG</t>
    </r>
    <r>
      <rPr>
        <b/>
        <sz val="11"/>
        <color theme="1"/>
        <rFont val="Calibri"/>
        <family val="2"/>
        <scheme val="minor"/>
      </rPr>
      <t xml:space="preserve">  EJEC</t>
    </r>
  </si>
  <si>
    <t xml:space="preserve">COSTO TOTAL PROGRAMADO       </t>
  </si>
  <si>
    <t>RP</t>
  </si>
  <si>
    <t>DPTO</t>
  </si>
  <si>
    <t>ADRESS</t>
  </si>
  <si>
    <t>COLJUEGOS</t>
  </si>
  <si>
    <t>OTROS</t>
  </si>
  <si>
    <t>Fortalecer el aplicativo Amisalud, para el seguimiento línea de la auditoria</t>
  </si>
  <si>
    <t>NÚMERO DE APLICATIVOS FORTALECIDOS</t>
  </si>
  <si>
    <t>Realizar  procesos de auditoria  trimestral a las EAPB autorizadas para operar en el municipio, del regimen subsidiado</t>
  </si>
  <si>
    <t>NÚMERO DE PROCESOS DE AUDITORIAS REALIZADAS</t>
  </si>
  <si>
    <t>Realizar los procesos de auditoria GAUDI de las EAPB  semestral.</t>
  </si>
  <si>
    <t>Realizar 6 procesos de audtoria a las EPS de régimes especiales y de excepción que operan en el municipio de Ibagué</t>
  </si>
  <si>
    <t xml:space="preserve">Implementar una estrategia para la gestión, seguimiento, evaluación y cumplimiento de las PQR, derechos de petición, tutelas y solicitudes relacionadas con la dirección de Aseguramiento. </t>
  </si>
  <si>
    <t>NÚMERO DE ESTRATEGIAS IMPLEMENTADAS</t>
  </si>
  <si>
    <t>Realizar el 100% de las visitas de inspección y vigilancia a los prestadores de servicios de salud programadas  y solicitadas a la Secretaria de Salud Municipal.</t>
  </si>
  <si>
    <t>PORCENTAJE DE CUMPLIMIENTO EN VISITAS</t>
  </si>
  <si>
    <t>Realizar un evento masivo de desarrollo de capacidades dirigido al talento humano en salud adscrito a la red de prestadores de servicios de salud del municipio de Ibagué.</t>
  </si>
  <si>
    <t>NÚMERO DE EVENTOS MASIVOS REALIZADOS</t>
  </si>
  <si>
    <t>Implementar una estrategia para la gestión, seguimiento, evaluación y cumplimiento de las PQR, derechos de petición, tutelas y solicitudes relacionadas con el acceso a los servicios de salud.</t>
  </si>
  <si>
    <t>Gestionar el 100% de los requerimientos relacionados con la vulneración de los derechos a los usuarios, que sean solicitados a la secretaria de salud.</t>
  </si>
  <si>
    <t>PORCENTAJE DE REQUERIMIENTOS GESTIONADOS</t>
  </si>
  <si>
    <t>Garantizar a los prestadores de servicios de salud el pago del 100% de las atenciones de urgencias prestadas a la población sin aseguramiento residente del municipio de ibagué y que cumplen con los criterios de auditoria administrativa y de pertienencia.</t>
  </si>
  <si>
    <t>PORCENTAJE DE CUMPLIMIENTO EN LOS PAGOS DE LAS ATENCIONES DE URGENCIAS</t>
  </si>
  <si>
    <t>Realizar asistencia tecnica a las 57 upgd del municipio en la operatividad y reporte del sivigila</t>
  </si>
  <si>
    <t>icell. Sandra, ivan, uankk, paola andrea  lukks</t>
  </si>
  <si>
    <t>Realizar seguimiento al 100% de investigaciones epideimiológicas de campo de acuerdo con los lineamientos del INS</t>
  </si>
  <si>
    <t>PORCENTAJE DE CUMPLIMIENTO EN SEGUIMIENTOS</t>
  </si>
  <si>
    <t xml:space="preserve">Seguimiento al 100% de la planeacion en salud publica </t>
  </si>
  <si>
    <t>PORCENTAJE DE CUMPLIMIENTO EN CARGUE Y GESTIÓN DE PQRS</t>
  </si>
  <si>
    <t>Fortalecer los procesos de IVC en salud pública del Municipio</t>
  </si>
  <si>
    <t>PORCENTAJE DE CUMPLIMIENTO EN Procesos</t>
  </si>
  <si>
    <t>Desarrollar las acciones de la Política Pública de Participación Social y
Comunitaria en Salud</t>
  </si>
  <si>
    <t>Realizar seguimiento a la operatividad del centro de comando y control en
salud de la ciudad de Ibagué</t>
  </si>
  <si>
    <t>Realizar dos ciclos y procesos de mejoramiento de los procesos de calidad de la Secretaria de Salud.</t>
  </si>
  <si>
    <t>Estrategia de asistencia técnica a la USI e IPS privadas para fortalecer la
prestación de servicios de salud con calidad en las IPS públicas y privadas del
Municipio</t>
  </si>
  <si>
    <t>META DE RESULTADO</t>
  </si>
  <si>
    <t>META DE PRODUCTO</t>
  </si>
  <si>
    <t xml:space="preserve">SECRETARIO DESPACHO/GERENTE  </t>
  </si>
  <si>
    <t xml:space="preserve">Implementar una estrategia para el cumplimiento de los lineamientos nacionales del SIVIGILA (Cód KPT 1903001) </t>
  </si>
  <si>
    <t>NOMBRE: MARTHA LILIANA OSPINA GUTIERREZ</t>
  </si>
  <si>
    <t>El 70% de las IPS públicas y privadas habilitadas y priorizadas por el municipio fortalecidas en la prestación de servicios de salud con calidad.</t>
  </si>
  <si>
    <t xml:space="preserve">Desarrollar una estrategia para fortalecer la prestación de servicios de salud con calidad en las IPS públicas y privadas del Municipio (Cód KPT 1903016) </t>
  </si>
  <si>
    <t>Número de Estrategias desarrollas</t>
  </si>
  <si>
    <t>Vigilar el 100% de las EAPB que operan en el municipio de Ibagué</t>
  </si>
  <si>
    <t xml:space="preserve">Ejecutar auditoría según los lineamientos de la Superintendencia de Salud al 100% de las EAPB autorizados a operar en el municipio de Ibagué (Cód KPT 1903016) </t>
  </si>
  <si>
    <t>Porcentaje de EAPB auditadas</t>
  </si>
  <si>
    <t>NOMBRE DIRECTORA DE SALUD PUBLICA:  DIANA ELIABETH GAITAN VILLAMARIN</t>
  </si>
  <si>
    <t xml:space="preserve">Gestionar el 100% de los PQRS dirigidas a las EAPB que prestan atención en el municipio de Ibagué. (Cód KPT 1903028) </t>
  </si>
  <si>
    <t>Porcentaje de PQRs gestionadas</t>
  </si>
  <si>
    <t xml:space="preserve">Implementar una Política pública de Participación social y comunitaria en salud (Cód KPT 1905015) </t>
  </si>
  <si>
    <t>Número de políticas públicas implementadas</t>
  </si>
  <si>
    <t>NOMBRE DIRECTORA ASEGURAMIENTO:  GRACIELA GUZMAN MARTINEZ</t>
  </si>
  <si>
    <t>Fortalecer los sistemas de calidad internos de la secretaria de saliud municipal</t>
  </si>
  <si>
    <t>Fortalecimiento de los sistemas de gestión de calidad de la secretaria de salud municipal</t>
  </si>
  <si>
    <t>Sistema de Gestión fortalecido e implementado</t>
  </si>
  <si>
    <t>Crear un centro de comando y control de la ciudad de Ibague</t>
  </si>
  <si>
    <t>Implementar un centro de comando y control en salud de la ciudad de Ibagué. (Observatorio de Salud Pública de la Ciudad)</t>
  </si>
  <si>
    <t>Número de Centros de Comando Implementados</t>
  </si>
  <si>
    <t>NOMBRE DIRECTORA PRESTACION DE SERVICIOS  Y CALIDAD:  YENNIFER NADIA GUZMAN CORRAL</t>
  </si>
  <si>
    <r>
      <rPr>
        <b/>
        <sz val="11"/>
        <color rgb="FF000000"/>
        <rFont val="Calibri"/>
        <family val="2"/>
        <scheme val="minor"/>
      </rPr>
      <t>OBSERVACIONES</t>
    </r>
    <r>
      <rPr>
        <sz val="11"/>
        <color rgb="FF000000"/>
        <rFont val="Calibri"/>
        <family val="2"/>
        <scheme val="minor"/>
      </rPr>
      <t>:</t>
    </r>
  </si>
  <si>
    <t>RELACION DE CONTRATOS FORTALECIMIENTO AUTORIDAD SANITARIA</t>
  </si>
  <si>
    <t>31/03/2023</t>
  </si>
  <si>
    <t>GILDARDO  
PATIÑO TRILLOS</t>
  </si>
  <si>
    <t>SS245-CONTRATAR LOS SERVICIOS DE UN PROFESIONAL EN INGENIERIA DE SISTEMAS PARA REALIZAR LAS ACTIVIDADES NECESARIAS PARA LA REALIZACIÓN DE LOS PROCESOS DE AUDITORIA Y PQRS EN AMISALUD, ASI COMO APOYAR LOS PROCESOS DE AUDITORIAS TÉCNICAS  REALIZADAS EN LAS IPS DEL MUNICIPIO.
;</t>
  </si>
  <si>
    <t>10/04/2023</t>
  </si>
  <si>
    <t>DAVID  RICARDO LEAL PACHECO</t>
  </si>
  <si>
    <t>SS211-CONTRATAR LA PRESTACIÓN DE SERVICIOS DE UN PROFESIONAL EN INGENIERÍA DE SISTEMAS CON ESPECIALIZACIÓN  PARA EL APOYO EN EL PROCESO DE VIGILANCIA Y SEGUIMIENTO AL CUMPLIMIENTO DE LAS COMPETENCIAS DE LAS EAPB CON LA POBLACIÓN AFILIADA EN EL MUNICIPIO DE IBAGUÉ.
;</t>
  </si>
  <si>
    <t>Realizar  procesos de auditoria  trimestral a las EAPB autorizadas para operar en el municipio, 
del regimen subsidiado</t>
  </si>
  <si>
    <t>15/02/2023</t>
  </si>
  <si>
    <t>JOHANNA ROCIO LOZANO CORTES</t>
  </si>
  <si>
    <t>SS202-CONTRATAR LA PRESTACION DE SERVICIOS DE UN PROFESIONAL EN EL AREA DE LA SALUD CON ESPECIALIZACION EN AUDITORIA PARA EL APOYO EN EL PROCESO DE VIGILANCIA Y SEGUIMIENTO AL CUMPLIMIENTO DE LAS COMPETENCIAS DE LAS EAPB CON LA POBLACION AFILIADA EN EL MUNICIPIO DE IBAGUE.
;</t>
  </si>
  <si>
    <t>MARIO ANDRES PERALTA  DELGADILLO</t>
  </si>
  <si>
    <t>SS212-CONTRATAR LA PRESTACION DE SERVICIOS DE UN PROFESIONAL EN AREAS FINANCIERAS PARA EL APOYO EN LOS PROCESOS DE VIGILANCIA Y SEGUIMIENTO AL CUMPLIMIENTO DE LAS COMPETENCIAS DE LAS EAPB CON LA POBLACION AFILIADA EN EL MUNICIPIO DE IBAGUE 
;</t>
  </si>
  <si>
    <t>13/02/2023</t>
  </si>
  <si>
    <t>ROBERTO  MOSQUERA ABELLO</t>
  </si>
  <si>
    <t>SS210-CONTRATAR LA PRESTACION DE SERVICIOS DE UN PROFESIONAL EN EL AREA DE LA SALUD CON ESPECIALIZACION EN AUDITORIA PARA EL APOYO EN EL PROCESO DE VIGILANCIA Y SEGUIMIENTO AL CUMPLIMIENTO DE LAS COMPETENCIAS DE LAS EAPB CON LA POBLACION AFILIADA EN EL MUNICIPIO DE IBAGUE.
;</t>
  </si>
  <si>
    <t>CONTRATO</t>
  </si>
  <si>
    <t>FECHA</t>
  </si>
  <si>
    <t>$ VALOR</t>
  </si>
  <si>
    <t>14/02/2023</t>
  </si>
  <si>
    <t>JENNY PAOLA RUIZ BUITRAGO</t>
  </si>
  <si>
    <t>SS213-CONTRATAR LA PRESTACION DE SERVICIOS DE UN PROFESIONAL EN EL AREA DE LA SALUD CON ESPECIALIZACION EN AUDITORIA PARA EL APOYO EN EL PROCESO DE VIGILANCIA Y SEGUIMIENTO AL CUMPLIMIENTO DE LAS COMPETENCIAS DE LAS EAPB CON LA POBLACION AFILIADA EN EL MUNICIPIO DE IBAGUE.
;</t>
  </si>
  <si>
    <t>09/02/2023</t>
  </si>
  <si>
    <t>EDWIN FABIAN TAPIAS RODRIGUEZ</t>
  </si>
  <si>
    <t>SS214-CONTRATAR LA PRESTACION DE SERVICIOS DE UN PROFESIONAL EN DERECHO CON ESPECIALIZACION  PARA EL APOYO EN EL PROCESO DE VIGILANCIA Y SEGUIMIENTO AL CUMPLIMIENTO DE LAS COMPETENCIAS DE LAS EAPB CON LA POBLACION AFILIADA EN EL MUNICIPIO DE IBAGUE.
;</t>
  </si>
  <si>
    <t>17/04/2023</t>
  </si>
  <si>
    <t>DIEGO  ALONSO CHOACHI LOPEZ</t>
  </si>
  <si>
    <t>SS215-PRESTACION DE SERVICIOS PROFESIONALES PARA APOYAR LOS PROCESOS DE LA DIRECCIÓN DE ASEGURAMIENTO 
;</t>
  </si>
  <si>
    <t>17/02/2023</t>
  </si>
  <si>
    <t>NAKARITH YEZENIA OLAYA BENITEZ</t>
  </si>
  <si>
    <t>SS203-CONTRATAR LOS SERVICIOS DE UN PROFESIONAL EN SALUD CON ESPECIALIZACIÓN EN AUDITORIA DE CALIDAD EN SALUD PARA LA GESTIÓN DE LOS PROCESOS DE AUDITORÍA Y ASISTENCIA TÉCNICA DE LA DIRECCIÓN DE PRESTACIÓN DE SERVICIOS Y CALIDAD.
;</t>
  </si>
  <si>
    <t>RENUNCIO</t>
  </si>
  <si>
    <t>22/02/2023</t>
  </si>
  <si>
    <t>WANDA  PATRICIA  LONGAS  JIMENEZ</t>
  </si>
  <si>
    <t>SS238-CONTRATAR LOS SERVICIOS DE UN PROFESIONAL EN SALUD CON ESPECIALIZACIÓN EN AUDITORIA DE CALIDAD EN SALUD PARA LA GESTIÓN DE LOS PROCESOS DE AUDITORÍA Y ASISTENCIA TÉCNICA DE LA DIRECCIÓN DE PRESTACIÓN DE SERVICIOS Y CALIDAD.
;</t>
  </si>
  <si>
    <t>09/03/2023</t>
  </si>
  <si>
    <t>ADRIANA ALEXANDRA MARQUEZ RAMIREZ</t>
  </si>
  <si>
    <t>SS220-CONTRATAR LOS SERVICIOS DE UN PROFESIONAL EN SALUD CON ESPECIALIZACIÓN PARA LA GESTIÓN DE LOS PROCESOS DE AUDITORÍA Y ASISTENCIA TÉCNICA DE LA DIRECCIÓN DE PRESTACIÓN DE SERVICIOS Y CALIDAD
;</t>
  </si>
  <si>
    <t>28/04/2023</t>
  </si>
  <si>
    <t>JULY JOHANA MESA GAITAN</t>
  </si>
  <si>
    <t>SS209-CONTRATAR LOS SERVICIOS DE UN PROFESIONAL EN SALUD CON ESPECIALIZACIÓN EN AUDITORIA DE CALIDAD EN SALUD PARA LA GESTIÓN DE LOS PROCESOS DE AUDITORÍA Y ASISTENCIA TÉCNICA DE LA DIRECCIÓN DE PRESTACIÓN DE SERVICIOS Y CALIDAD.
;</t>
  </si>
  <si>
    <t>30/05/2023</t>
  </si>
  <si>
    <t>JEIXA JENNIFER CANIZALEZ RODRIGUEZ</t>
  </si>
  <si>
    <t>SS204-CONTRATAR LOS SERVICIOS DE 
UN PROFESIONAL EN SALUD CON ESPECIALIZACIÓN EN AUDITORIA DE CALIDAD EN SALUD PARA LA GESTIÓN DE LOS PROCESOS DE AUDITORÍA Y ASISTENCIA TÉCNICA DE LA DIRECCIÓN DE PRESTACIÓN DE SERVICIOS Y CALIDAD.
;</t>
  </si>
  <si>
    <t>13/07/2023</t>
  </si>
  <si>
    <t>YENNY LIZETH CUELLAR DEVIA</t>
  </si>
  <si>
    <t>SS205-CONTRATAR LOS SERVICIOS DE UN PROFESIONAL EN ENFERMERIA, PARA GARANTIZAR LA ORGANIZACIÓN, GESTIÓN, SEGUIMIENTO, RESPUESTA, MONITOREO, Y GENERACIÓN DE INFORMES DE LAS PETICIONES, QUEJAS, RECLAMOS, SOLICITUDES Y/O DERECHOS DE PETICIÓN PRESENTADOS A LA SECRETARÍA DE SALUD POR LOS ACTORES DEL SISTEMA GENERAL DE SEGURIDAD SOCIAL EN SALUD</t>
  </si>
  <si>
    <t>24/03/2023</t>
  </si>
  <si>
    <t>GLORIA AMPARO GONZALEZ  GUIRAL</t>
  </si>
  <si>
    <t>SS240-CONTRATAR LOS SERVICIOS DE UNA ENFERMERA PROFESIONAL, PARA GARANTIZAR LA ORGANIZACIÓN, GESTIÓN, SEGUIMIENTO, RESPUESTA, MONITOREO, Y GENERACIÓN DE INFORMES DE LAS PETICIONES, QUEJAS, RECLAMOS, SOLICITUDES Y/O DERECHOS DE PETICIÓN PRESENTADOS A LA SECRETARÍA DE SALUD POR LOS ACTORES DEL SISTEMA GENERAL DE SEGURIDAD SOCIAL EN SALUD
;</t>
  </si>
  <si>
    <t>30/03/2023</t>
  </si>
  <si>
    <t>MAUREN  DANIELA  INFANTE  GOMEZ</t>
  </si>
  <si>
    <t>SS243-CONTRATAR LA PRESTACION DE SERVICIOS PROFESIONALES PARA APOYAR EL DESARROLLO DE LOS PROCESOS DE LA SECRETARIA DE SALUD MUNICIPAL
;</t>
  </si>
  <si>
    <t>05/05/2023</t>
  </si>
  <si>
    <t>DIANA  CAROLINA DIAZ ORTIZ</t>
  </si>
  <si>
    <t>SS305-CONTRATAR LOS SERVICIOS DE UN PROFESIONAL EN SALUD CON ESPECIALIZACION  PARA LA GESTION DE LOS PROCESOS DE AUDITORIA Y ASISTENCIA
;</t>
  </si>
  <si>
    <t>LEONIDAS AUGUSTO SALAZAR CORTES</t>
  </si>
  <si>
    <t>SS208-CONTRATAR LOS SERVICIOS DE UN PROFESIONAL EN MEDICINA CON ESPECIALIZACIÓN EN AUDITORIA DE CALIDAD EN SALUD PARA LA GESTIÓN DE LOS PROCESOS DE AUDITORÍA Y ASISTENCIA TÉCNICA, DE LA DIRECCIÓN DE PRESTACIÓN DE SERVICIOS Y CALIDAD; ASÍ COMO  LA AUDITORIA DE PERTINENCIA MÉDICA A LAS ATENCIONES DE URGENCIAS  PRESTADAS A LA POBLACIÓN SIN ASEGURAMIENTO QUE SON PRESENTADAS A LA SECRETARÍA DE SALUD MUNICIPAL.
;</t>
  </si>
  <si>
    <t>MARYLUZ  FLORIDO POVEDA</t>
  </si>
  <si>
    <t>SS177-PRESTACIÓN DE SERVICIOS PROFESIONALES PARA FORTALECER PROCESOS DE GESTIÓN DEL CONOCIMIENTO Y EL SISTEMA DE VIGILANCIA EN SALUD PÚBLICA Y EPIDEMIOLOGICA MUNICIPAL.
;</t>
  </si>
  <si>
    <t>27/03/2023</t>
  </si>
  <si>
    <t>AURA ISABEL  BERMUDEZ OTALORA</t>
  </si>
  <si>
    <t>SS179-PRESTACIÓN DE SERVICIOS PROFESIONALES PARA FORTALECER PROCESOS DE GESTIÓN DEL CONOCIMIENTO Y EL SISTEMA DE VIGILANCIA EN SALUD PÚBLICA Y EPIDEMIOLOGICA MUNICIPAL.
;</t>
  </si>
  <si>
    <t>28/03/2023</t>
  </si>
  <si>
    <t>ANGELA MARIA GARCIA ARIAS</t>
  </si>
  <si>
    <t>SS178-PRESTACIÓN DE SERVICIOS PROFESIONALES PARA FORTALECER PROCESOS DE GESTIÓN DEL CONOCIMIENTO Y EL SISTEMA DE VIGILANCIA EN SALUD PÚBLICA Y EPIDEMIOLOGICA MUNICIPAL.
;</t>
  </si>
  <si>
    <t>ILSE  ISAACS URQUHART</t>
  </si>
  <si>
    <t>SS176-PRESTACIÓN DE SERVICIOS PROFESIONALES PARA FORTALECER PROCESOS DE GESTIÓN DEL CONOCIMIENTO Y EL SISTEMA DE VIGILANCIA EN SALUD PÚBLICA Y EPIDEMIOLOGICA MUNICIPAL.
;</t>
  </si>
  <si>
    <t>TOTAL RP</t>
  </si>
  <si>
    <t>ROSA CATALINA FERIA ZAPATA</t>
  </si>
  <si>
    <t>SS180-PRESTACIÓN DE SERVICIOS PROFESIONALES PARA FORTALECER PROCESOS DE GESTIÓN DEL CONOCIMIENTO Y EL SISTEMA DE VIGILANCIA EN SALUD PÚBLICA Y EPIDEMIOLOGICA MUNICIPAL.</t>
  </si>
  <si>
    <t>LUZ HELENA DEL PILAR TEJADA HENAO</t>
  </si>
  <si>
    <t>SS181-PRESTACIÓN DE SERVICIOS PROFESIONALES PARA FORTALECER PROCESOS DE GESTIÓN DEL CONOCIMIENTO Y EL SISTEMA DE VIGILANCIA EN SALUD PÚBLICA Y EPIDEMIOLOGICA MUNICIPAL.</t>
  </si>
  <si>
    <t>21/03/2023</t>
  </si>
  <si>
    <t>JOHANNA CAROLINA LIZ DIAZ</t>
  </si>
  <si>
    <t>SS182-PRESTACIÓN DE SERVICIOS PROFESIONALES PARA FORTALECER PROCESOS DE GESTIÓN DEL CONOCIMIENTO Y EL SISTEMA DE VIGILANCIA EN SALUD PÚBLICA Y EPIDEMIOLOGICA MUNICIPAL.</t>
  </si>
  <si>
    <t>27/04/2023</t>
  </si>
  <si>
    <t>DIANA MARIA ESCANDON UREA</t>
  </si>
  <si>
    <t>SS183-PRESTACIÓN DE SERVICIOS PROFESIONALES PARA FORTALECER PROCESOS DE GESTIÓN DEL CONOCIMIENTO Y EL SISTEMA DE VIGILANCIA EN SALUD PÚBLICA Y EPIDEMIOLOGICA MUNICIPAL.</t>
  </si>
  <si>
    <t>IVAN ORLANDO ALFARO MORENO</t>
  </si>
  <si>
    <t>SS184-PRESTACIÓN DE SERVICIOS PROFESIONALES PARA FORTALECER PROCESOS DE GESTIÓN DEL CONOCIMIENTO Y EL SISTEMA DE VIGILANCIA EN SALUD PÚBLICA Y EPIDEMIOLOGICA MUNICIPAL.</t>
  </si>
  <si>
    <t>RUTHDY CHAVARRO ORDOÑEZ</t>
  </si>
  <si>
    <t>SS185-PRESTACIÓN DE SERVICIOS PROFESIONALES PARA FORTALECER PROCESOS DE GESTIÓN DEL CONOCIMIENTO Y EL SISTEMA DE VIGILANCIA EN SALUD PÚBLICA Y EPIDEMIOLOGICA MUNICIPAL.</t>
  </si>
  <si>
    <t>SUMA COLJUEGOS</t>
  </si>
  <si>
    <t>JAVIER  GUILLERMO RODRIGUEZ CORTES</t>
  </si>
  <si>
    <t>SS193-CONTRATAR LOS SERVICIOS DE APOYO A LA GESTION  PARA LA EJECUCIÓN  Y SEGUIMIENTO DE LAS ACCIONES ADMINISTRATIVAS  DE LA DIRECCIÓN DE SALUD PÚBLICA.
;</t>
  </si>
  <si>
    <t>02/06/2023</t>
  </si>
  <si>
    <t>DIEGO  HUMBERTO SILVA  ROSAS</t>
  </si>
  <si>
    <t>SS187-CONTRATAR LOS SERVICIOS DE UN PROFESIONAL EN ENFERMERÍA PARA EL APOYO DE LA EJECUCIÓN DE LAS ACCIONES DE GESTIÓN DE LA SALUD PÚBLICA EN LA DIMENSIÓN DE AUTORIDAD SANITARIA COMPONENTE VIGILANCIA EN SALUD PÚBLICA PARA GARANTIZAR LA OPERATIVIDAD DEL SISTEMA DE VIGILANCIA EN EL MUNICIPIO.
;</t>
  </si>
  <si>
    <t>CLAUDIA ALEXANDRA GIRALDO</t>
  </si>
  <si>
    <t>SS186-CONTRATAR LOS SERVICIOS DE UN PROFESIONAL MÉDICO ESPECIALIZADO EN PEDIATRÍA PARA EL APOYO DE LA EJECUCIÓN DE LAS ACCIONES DE GESTIÓN DE LA SALUD PÚBLICA EN LA DIMENSIÓN DE AUTORIDAD SANITARIA COMPONENTE VIGILANCIA EN SALUD PÚBLICA PARA GARANTIZAR LA OPERATIVIDAD DEL SISTEMA DE VIGILANCIA EN EL MUNICIPIO</t>
  </si>
  <si>
    <t>HAYDITH PEÑA RIOJAS</t>
  </si>
  <si>
    <t xml:space="preserve"> Ss188contratar Los Servicios De Apoyo A La Gestin De Un Auxiliar De Enfermera Para La Ejecucin De Las Acciones De Gestin De La Salud Pblica En La Dimensin De Autoridad Sanitaria Componente Vigi</t>
  </si>
  <si>
    <t>JENIFER ALEJANDRA VASQUEZ FORERO</t>
  </si>
  <si>
    <t>SS189-CONTRATAR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</si>
  <si>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GINA VANESSA RODRIGUEZ LONDOÑO</t>
  </si>
  <si>
    <t>SS191-CONTRATAR LOS SERVICIOS DE APOYO A LA GESTIÓN DE UN AUXILIAR DE ENFERMERÍA PARA LA EJECUCIÓN DE LAS ACCIONES DE GESTIÓN DE LA SALUD PÚBLICA EN LA DIMENSIÓN DE AUTORIDAD SANITARIA COMPONENTE VIGILANCIA EN SALUD PÚBLICA PARA GARANTIZAR LA OPERATIVIDAD DEL SISTEMA DE VIGILANCIA EN EL MUNICIPIO.</t>
  </si>
  <si>
    <t>RAFAEL CORTES CAÑON</t>
  </si>
  <si>
    <t>TOTAL COLJUEGOS</t>
  </si>
  <si>
    <t>10/02/2023</t>
  </si>
  <si>
    <t>MARICEL  AGUIAR DELGADILLO</t>
  </si>
  <si>
    <t>SS198-CONTRATACIÓN DE UN PROFESIONAL EN LA SALUD CON ESPECIALIZACIÓN EN AUDITORIA PARA LA GESTIÓN, PROYECCIÓN Y CONSOLIDACIÓN DE RESPUESTAS A PETICIONES, QUEJAS, RECLAMOS, DERECHOS DE PETICIÓN Y/U OFICIOS REMITIDOS POR INSTITUCIONES, SECTORES, ENTES DE CONTROL, ENTES DESCENTRALIZADOS Y PARTICULARES QUE SEAN REQUERIDOS A LA SECRETARIA DE SALUD DE IBAGUÉ. 
;</t>
  </si>
  <si>
    <t>SANDRA MILENA LONDOÑO RODRIGUEZ</t>
  </si>
  <si>
    <t>SS199-CONTRATAR LA PRESTACIÓN DE SERVICIOS DE UN PROFESIONAL PARA EL APOYO EN EL SEGUIMIENTO DE LAS  ACTIVIDADES DE PLANEACIÓN EN SALUD, GESTIÓN DE LA SALUD PÚBLICA PARA EL CUMPLIMIENTO DEL PLAN DE DESARROLLO DE LA SECRETARÍA DE SALUD DE IBAGUE
;</t>
  </si>
  <si>
    <t>IVAN MAURICIO RODRIGUEZ GARZON</t>
  </si>
  <si>
    <t>SS196-CONTRATAR LOS SERVICIOS DE APOYO A LA GESTIÓN DE UN TECNÓLOGO PARA EL APOYO EN EL SEGUIMIENTO AL CUMPLIMIENTO DEL PLAN TERRITORIAL DE SALUD, PLAN DE INTERVENCIONES COLECTIVAS, PLAN DE DESARROLLO Y PROYECTOS DE INVERSIÓN. 
;</t>
  </si>
  <si>
    <t>JUAN CAMILO MORENO BETANCOURT</t>
  </si>
  <si>
    <t>SS197-CONTRATAR LOS SERVICIOS DE UN PROFESIONAL DEL ÁREA DE LA SALUD CON ESPECIALIZACIÓN RELACIONADA CON ADMINISTRACIÓN PÚBLICA O POLÍTICAS PÚBLICAS PARA EL APOYO AL SEGUIMIENTO DEL PLAN TERRITORIAL DE SALUD, PLAN DE DESARROLLO Y PROYECTOS DE INVERSIÓN. 
;</t>
  </si>
  <si>
    <t>PAOLA ANDREA BARRAGAN LOAIZA</t>
  </si>
  <si>
    <t>SS194-CONTRATACIÓN DE UN PROFESIONAL EN LA SALUD PARA EL APOYO AL SEGUIMIENTO A LA EJECUCIÓN DEL PLAN TERRITORIAL EN SALUD, PLAN DE ACCIÓN DE SALUD Y PLAN DE INTERVENCIONES COLECTIVAS DE LA DIRECCIÓN DE SALUD PÚBLICA
;</t>
  </si>
  <si>
    <t>LUKAS ALEXANDER CANAL VERA</t>
  </si>
  <si>
    <t>SS279-PRESTACION DE SERVICIOS PROFESIONALES PARA DESARROLLAR ACTIVIDADES DE PLANEACIÓN EN SALUD DEL PROYECTO FORTALECIMIENTO DE LA AUTORIDAD SANITARIA DEL MUNICIPIO DE IBAGUE.
;</t>
  </si>
  <si>
    <t>JESSICA ALEXANDRA MONDRAGON MONTOYA</t>
  </si>
  <si>
    <t>SS195-CONTRATAR LA PRESTACIÓN DE SERVICIOS PROFESIONALES PARA FORTALECER LA GESTIÓN DE LA SALUD PÚBLICA EN EL ÁREA FINANCIERA DE LA DIRECCIÓN DE SALUD PÚBLICA</t>
  </si>
  <si>
    <t>14/04/2023</t>
  </si>
  <si>
    <t>DANIELA  VARON MEJIA</t>
  </si>
  <si>
    <t>SS285-PRESTACIÓN DE SERVICIOS PROFESIONALES PARA REALIZAR EL SEGUIMIENTO DE LAS POLÍTICAS PÚBLICAS DE PARTICIPACIÓN SOCIAL Y COMUNITARIA DE LA SECRETARIA DE SALUD MUNICIPAL.</t>
  </si>
  <si>
    <t>19/04/2023</t>
  </si>
  <si>
    <t>DIANA  MILENA  RESTREPO  RODRIGUEZ</t>
  </si>
  <si>
    <t>SS277-CONTRATAR LA PRESTACION DE SERVICIOS DE APOYO A LA GESTION PARA LA EJECUCIÓN  Y SEGUIMIENTO DE LAS ACCIONES ADMINISTRATIVAS  DE LA DIRECCIÓN DE SALUD PÚBLICA.</t>
  </si>
  <si>
    <t>FORTALECER LOS PROCESOS DE IVC EN SALUD PÚBLICA DEL MUNICIPIO</t>
  </si>
  <si>
    <t>UNIDAD
 DE SALUD DE IBAGUE</t>
  </si>
  <si>
    <t>UNIDAD DE SALUD DE IBAGUE</t>
  </si>
  <si>
    <t>FECHA DE PROGRAMACION: SEPTIEMBRE 2022                  FECHA DE  SEGUIMIENTO: SEPTIEMBRE 30 DE 2023</t>
  </si>
  <si>
    <r>
      <t xml:space="preserve">DIMENSIÓN: </t>
    </r>
    <r>
      <rPr>
        <sz val="11"/>
        <color theme="1"/>
        <rFont val="Calibri"/>
        <family val="2"/>
        <scheme val="minor"/>
      </rPr>
      <t>IBAGUESOCIOCULTURAL</t>
    </r>
  </si>
  <si>
    <t xml:space="preserve">OBJETIVO: Mejorar el acceso a los servicios integrales de salud.
</t>
  </si>
  <si>
    <r>
      <t>PROGRAMA:</t>
    </r>
    <r>
      <rPr>
        <sz val="11"/>
        <color theme="1"/>
        <rFont val="Calibri"/>
        <family val="2"/>
        <scheme val="minor"/>
      </rPr>
      <t xml:space="preserve"> PRESTACIÓN DE SERVICIOS DE SALUD</t>
    </r>
  </si>
  <si>
    <r>
      <t xml:space="preserve">NOMBRE  DEL PROYECTO POAI:  </t>
    </r>
    <r>
      <rPr>
        <sz val="11"/>
        <color theme="1"/>
        <rFont val="Calibri"/>
        <family val="2"/>
        <scheme val="minor"/>
      </rPr>
      <t>FORTALECIMIENTO DE LA PRESTACIÓN DE SERVICIOS DE SALUD DEL MUNICIPIO DE IBAGUE.</t>
    </r>
  </si>
  <si>
    <t>CODIGO BPPIM: 2020730010043</t>
  </si>
  <si>
    <t>CODIGO Y RUBRO PRESUPUESTAL:  SERVICIOS PARA LA COMUNIDAD, SOCIALES Y PERSONALES (RECURSOS PROPIOS ICLD-01, RECURSOS DEL CREDITO-14, SGP Salud Regimen subsidiado-19, Sgp salud prestacion de servicio-21, Adress-22,Coljuegos-23, Transferencias Departamento-24,COLJUEGOS-SUPERAVIT-62, SGP PRESTACION DE SERVICIO SALUD - SUPERAVIt-64</t>
  </si>
  <si>
    <t>COSTO TOTAL PROGRAMADO       (MILES DE PESOS)</t>
  </si>
  <si>
    <t>FUENTES DE FINANCIACION ( EN MILES DE $)</t>
  </si>
  <si>
    <t xml:space="preserve">Valor Obligado </t>
  </si>
  <si>
    <t>Valor pagado</t>
  </si>
  <si>
    <t>Realizar acciones en salud para promover el aseguramiento</t>
  </si>
  <si>
    <t>Número de acciones en salud realizadas</t>
  </si>
  <si>
    <t>Gestionar el 100% de los requerimientos que ingresen   el Sistema de Afiliación Transaccional - SAT de la secretaria de salud de Ibagué.</t>
  </si>
  <si>
    <t>Porcentaje de cumplimiento en gestión de requerimientos</t>
  </si>
  <si>
    <t>Validar el Sistema de Información a la afiliación en salud  de los habitantes del municipio de Ibagué</t>
  </si>
  <si>
    <t>Número de Sistemas de Información validados</t>
  </si>
  <si>
    <t>Supervisar los giros a las EAPB de esfuerzo propio según los lineamientos nacionales</t>
  </si>
  <si>
    <t>Número de Giros realizados a las EAPB</t>
  </si>
  <si>
    <t>Implementar una estrategia de auditoria y seguimiento que fortalezca el desempeño institucional en los compenentes de calidad, financieros y de producción de la E.S.E del municipio</t>
  </si>
  <si>
    <t>Realizar los 12 giros correspondientes al pago de la población afiliada al regimen subsidiado del municpio de Ibagué, según las obligaciones normativas</t>
  </si>
  <si>
    <t>Número de Giros Realizados</t>
  </si>
  <si>
    <t>Construcción y/o mantenimiento y/o mejoramiento de la infraestructura en salud de las unidades intermedia Salado y centro de salud Topacio</t>
  </si>
  <si>
    <t>MEORAMIENTO INFRAESTRUCTURA</t>
  </si>
  <si>
    <t>Realizar los estudios y 
diseños de la construcción y/o mantenimiento y/o mejoramiento de la infraestructura en salud</t>
  </si>
  <si>
    <t>estudios y diseños realizados</t>
  </si>
  <si>
    <t xml:space="preserve">SECRETARIO DESPACHO/GERENTE </t>
  </si>
  <si>
    <t>Realizar los estudios y diseños de la construcción y/o mantenimiento y/o</t>
  </si>
  <si>
    <t>mejoramiento de la infraestructura en salud</t>
  </si>
  <si>
    <t>Aumentar el porcentaje de cobertura de afiliación en un 95% para la población del municipio de Ibagué AL 2023</t>
  </si>
  <si>
    <t>Estrategia implementada para aumentar la cobertura de afiliación al SGSSS en el municipio de Ibagué (Cód KPT 1906032)</t>
  </si>
  <si>
    <t>Aumentar el porcentaje de cobertura de afiliación en un 80% para la población de infancia y adolescencia del municipio de Ibagué a 2023</t>
  </si>
  <si>
    <t>Estrategia implementada para aumentar la cobertura de afiliación infancia y adolescencia al SGSSS en el municipio de Ibagué</t>
  </si>
  <si>
    <t>Empresa Social del Estado del Municipio, fortalecida como prestador primario</t>
  </si>
  <si>
    <t>construcción y/o mantenimiento y/o mejoramiento de infraestructura de salud</t>
  </si>
  <si>
    <t>NOMBRE DIRECTORA PRESTACION SERVICIOS  SALUD:  YENNIFER NADIA GUZMAN CORRAL</t>
  </si>
  <si>
    <t xml:space="preserve">OBSERVACIONES: </t>
  </si>
  <si>
    <t>24/02/2023</t>
  </si>
  <si>
    <t>JORGE  GOMEZ</t>
  </si>
  <si>
    <t>SS235- PRESTACION DE SERVICIOS DE APOYO A LA GESTION PARA FORTALECER LA DIRECCION DE ASEGURAMIENTO EN LAS ESTRATEGIAS DE PROMOCION A LA AFILIACION Y EDUCACION EN  TORNO AL SGSSS DE LA POBLACION DEL MUNICIPIO DE IBAGUE
;</t>
  </si>
  <si>
    <t>10/03/2023</t>
  </si>
  <si>
    <t>CARLOS ALBERTO MONTILLA CASTAÑO</t>
  </si>
  <si>
    <t>SS228-PRESTACION DE SERVICIOS DE APOYO A LA GESTION PARA FORTALECER LA DIRECCION DE ASEGURAMIENTO EN LAS ESTRATEGIAS DE PROMOCION A LA AFILIACION Y EDUCACION EN  TORNO AL SGSSS DE LA POBLACION DEL MUNICIPIO DE IBAGUE
;</t>
  </si>
  <si>
    <t>16/03/2023</t>
  </si>
  <si>
    <t>OSWALDO  SANDOVAL ESPINOSA</t>
  </si>
  <si>
    <t>SS236- PRESTACION DE SERVICIOS DE APOYO A LA GESTION PARA FORTALECER LA DIRECCION DE ASEGURAMIENTO EN LAS ESTRATEGIAS DE PROMOCION A LA AFILIACION Y EDUCACION EN  TORNO AL SGSSS DE LA POBLACION DEL MUNICIPIO DE IBAGUE
;</t>
  </si>
  <si>
    <t>23/03/2023</t>
  </si>
  <si>
    <t>KAREN STEPHANIA PACHECO ESPINOSA</t>
  </si>
  <si>
    <t>SS247-CONTRATAR LA PRESTACION DE SERVICIOS DE UN PROFESIONAL EN EL AREA DE LA SALUD CON ESPECIALIZACION EN AUDITORIA PARA EL APOYO EN EL PROCESO DE VIGILANCIA Y SEGUIMIENTO AL CUMPLIMIENTO DE LAS COMPETENCIAS DE LAS EAPB CON LA POBLACION AFILIADA EN EL MUNICIPIO DE IBAGUE.
;</t>
  </si>
  <si>
    <t>EDNA 
YUMARY AMADO ACOSTA</t>
  </si>
  <si>
    <t xml:space="preserve">SS223-PRESTACION DE SERVICIOS PROFESIONALES PARA FORTALECER Y COORDINAR LA ESTRATEGIA DE PROMOCION A LA AFILIACIÓN Y ENTORNO AL SGSSS,  LOS PROCESOS ADMINISTRATIVOS Y DE ATENCION AL CIUDADANO DE LA DIRECCION DE ASEGURAMIENTO . </t>
  </si>
  <si>
    <t>16/05/2023</t>
  </si>
  <si>
    <t>LORAINE ISABEL BARRAZA</t>
  </si>
  <si>
    <t>SS226-PRESTACION DE SERVICIOS DE APOYO A LA GESTION PARA FORTALECER LA DIRECCION DE ASEGURAMIENTO EN LAS ESTRATEGIAS DE PROMOCION A LA AFILIACION Y EDUCACION EN  TORNO AL SGSSS DE LA POBLACION DEL MUNICIPIO DE IBAGUE</t>
  </si>
  <si>
    <t>19/05/2023</t>
  </si>
  <si>
    <t>DIEGO 
MAURICIO LARA POLANCO</t>
  </si>
  <si>
    <t>SS246-PRESTACIÓN DE SERVICIOS PROFESIONALES DE UN INGENIERO DE SISTEMAS PARA APOYAR LOS PROCESOS EN EL AREA DE ASEGURAMIENDO REALIZANDO GESTION ANTE LA EVASIÓN Y ELUSIÓN AL SISTEMA GENERAL DE SEGURIDAD SOCIAL EN SALUD; DE CONFORMIDAD CON LAS RESPONSABILIDADES OTORGADAS A LAS ENTIDADES TERRITORIALES DEL ORDEN MUNICIPAL EN EL SECTOR DE SALUD</t>
  </si>
  <si>
    <t>DEIBER STIVEN MORENO</t>
  </si>
  <si>
    <t>SS331 - PRESTACION DE SERVICIOS DE APOYO A LA GESTION PARA FORTALECER LA DIRECCION DE ASEGURAMIENTO EN LAS ESTRATEGIAS DE PROMOCION A LA AFILIACION Y EDUCACION EN  TORNO AL SGSSS DE LA POBLACION DEL MUNICIPIO DE IBAGUE</t>
  </si>
  <si>
    <t>JANETH BIBIANA CARDENAS MORENO</t>
  </si>
  <si>
    <t>SS225-PRESTACION DE SERVICIOS DE APOYO A LA GESTION PARA FORTALECER LA DIRECCION DE ASEGURAMIENTO EN LAS ESTRATEGIAS DE PROMOCION A LA AFILIACION Y EDUCACION EN  TORNO AL SGSSS DE LA POBLACION DEL MUNICIPIO DE IBAGUE</t>
  </si>
  <si>
    <t>WENDY KARINA BARBOSA BONILLA</t>
  </si>
  <si>
    <t>SS227-PRESTACION DE SERVICIOS DE APOYO A LA GESTION PARA FORTALECER LA DIRECCION DE ASEGURAMIENTO EN LAS ESTRATEGIAS DE PROMOCION A LA AFILIACION Y EDUCACION EN  TORNO AL SGSSS DE LA POBLACION DEL MUNICIPIO DE IBAGUE</t>
  </si>
  <si>
    <t>MARIBEL GARAY CASTRO</t>
  </si>
  <si>
    <t xml:space="preserve">SS229-PRESTACION DE SERVICIOS PROFESIONALES ESPECIALIZADOS PARA APOYAR LA VERIFICACION INTEGRAL DE LAS BASES DE DAT0S DEL ASEGURAMIENTO EN EL MUNICIPIO DE IBAGUE; ANALISIS Y ENTREGA DE INFORMACIÓN DE LOS DIFERENTES AGENTES DEL SISTEMA
</t>
  </si>
  <si>
    <t>EDNA YADYRA RIVAS HENRIQUEZ</t>
  </si>
  <si>
    <t>SS231-PRESTACION DE SERVICIOS DE APOYO A LA GESTION DE UN TECNICO  EN SISTEMAS PARA EL PROCESO  DE VALIDACION A LOS FORMULARIOS DE AFILIACION Y NOVEDADES AL REGIMEN  SUBSIDIADO, DIGITACION Y SEGUIMIENTO AL PROCESO DE SISTEMA TRANSACCIONAL. 
;</t>
  </si>
  <si>
    <t>CESAR FERNANDO BERMUDEZ AGREDO</t>
  </si>
  <si>
    <t>SS233-PRESTACION DE SERVICIOS DE APOYO A LA GESTION DE UN TÉCNOLOGO PARA EL PROCESO  DE VALIDACION A LOS FORMULARIOS DE AFILIACION Y NOVEDADES AL REGIMEN  SUBSIDIADO, DIGITACION Y SEGUIMIENTO AL PROCESO DE SISTEMA TRANSACCIONAL, E IDENTIFICACION, NOTIFICACION Y SEGUIMIENTO DE POTENCIALES EVASORES Y ELUSORES DEL REGIMEN CONTRIBUTIVO.
;</t>
  </si>
  <si>
    <t>25/04/2023</t>
  </si>
  <si>
    <t>OSCAR IVAN TRIANA PATI?O</t>
  </si>
  <si>
    <t>SS230-PRESTACION DE SERVICIOS DE APOYO A LA GESTION DE UN TECNICO  EN SISTEMAS PARA EL PROCESO  DE VALIDACION A LOS FORMULARIOS DE AFILIACION Y NOVEDADES AL REGIMEN  SUBSIDIADO, DIGITACION Y SEGUIMIENTO AL PROCESO DE SISTEMA TRANSACCIONAL. 
;</t>
  </si>
  <si>
    <t>09/06/2023</t>
  </si>
  <si>
    <t>FABIOLA GAMBOA VEGA</t>
  </si>
  <si>
    <t>SS232-PRESTACION DE SERVICIOS DE APOYO A LA GESTION  PARA EL PROCESO  DE VALIDACION A LOS FORMULARIOS DE AFILIACION Y NOVEDADES AL REGIMEN  SUBSIDIADO, DIGITACION Y SEGUIMIENTO AL PROCESO DE SISTEMA TRANSACCIONAL, E IDENTIFICACION, NOTIFICACION Y SEGUIMIENTO DE POTENCIALES EVASORES Y ELUSORES DEL REGIMEN CONTRIBUTIVO.
;</t>
  </si>
  <si>
    <t>EDNA VARGAS MANCIPE</t>
  </si>
  <si>
    <t>SS234-PRESTACION DE SERVICIOS PROFESIONALES ESPECIALIZADOS PARA I.V.C.  DEL REGIMEN SUBSIDIADO, Y APOYO A LAS LABORES DE LA AUDITORIA, RELACIONADAS CON LA VALIDACION DE LA BASE DE DATOS UNICA DE AFILIADOS (BDUA)
;</t>
  </si>
  <si>
    <t>Implementar una estrategia de auditoria y seguimiento que fortalezca el desempeño institucional  de la E.S.E del municipio</t>
  </si>
  <si>
    <t>AURA MARIA ACEVEDO FERNANDEZ</t>
  </si>
  <si>
    <t xml:space="preserve"> SS216-CONTRATAR LOS SERVICIOS DE UN PROFESIONAL EN SALUD CON ESPECIALIZACIÓN PARA LA GESTIÓN DE LOS PROCESOS DE AUDITORÍA Y ASISTENCIA TÉCNICA DE LA DIRECCIÓN DE PRESTACIÓN DE SERVICIOS Y CALIDAD.
; 
;</t>
  </si>
  <si>
    <t>02/03/2023</t>
  </si>
  <si>
    <t>ANDREA  DANIELA CELY ARANDA</t>
  </si>
  <si>
    <t>SS239-CONTRATAR LOS SERVICIOS DE UN PROFESIONAL EN SALUD CON ESPECIALIZACIÓN PARA LA GESTIÓN DE LOS PROCESOS DE AUDITORÍA Y ASISTENCIA TÉCNICA DE LA DIRECCIÓN DE PRESTACIÓN DE SERVICIOS Y CALIDAD
;</t>
  </si>
  <si>
    <t>LUIS FERNANDO GONZALEZ ACOSTA</t>
  </si>
  <si>
    <t>SS221-CONTRATAR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</si>
  <si>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LEIDY MARCELA 
VILLANUEVA CRUZ</t>
  </si>
  <si>
    <t>SS219-CONTRATAR LOS SERVICIOS DE UN PROFESIONAL EN SALUD CON ESPECIALIZACIÓN, PARA LA GESTIÓN DE LOS PROCESOS DE AUDITORÍA Y ASISTENCIA TÉCNICA DE LA DIRECCIÓN DE PRESTACIÓN DE SERVICIOS Y CALIDAD.
;</t>
  </si>
  <si>
    <t>CLARA IBETH 
CASTAÑO DIAZ</t>
  </si>
  <si>
    <t>SS242-CONTRATAR LOS SERVICIOS DE UN PROFESIONAL EN SALUD CON ESPECIALIZACION  PARA LA GESTION DE LOS PROCESOS DE AUDITORIA Y ASISTENCIA TECNICA DE LA DIRECCION DE PRESTACION DE SERVICIOS Y CALIDAD 
;</t>
  </si>
  <si>
    <t>ANDREA LIZETH 
CIFUENTES BOHORQUEZ</t>
  </si>
  <si>
    <t>SS222-CONTRATAR LOS SERVICIOS PROFESIONALES DE UN EPIDEMIÓLOGO PARA REALIZAR LA VERIFICACIÓN, SEGUIMIENTO Y MONITOREO A  LA EJECUCIÓN DE LOS PLANES E INDICADORES DE LOS DIFERENTES PROCESOS EN LAS INSTITUCIONES PÚBLICAS Y PRIVADAS DEL MUNICIPIO, EN EL MARCO DE LAS PROCESOS DE AUDITORIA DE LA DIRECCIÓN DE PRESTACIÓN DE SERVICIOS Y CALIDAD.
;</t>
  </si>
  <si>
    <t>DIANA MARCELA
 HERRERA MORALES</t>
  </si>
  <si>
    <t>SS217-CONTRATAR LOS SERVICIOS DE UN PROFESIONAL EN SALUD CON ESPECIALIZACIÓN EN AUDITORIA DE CALIDAD EN SALUD PARA LA GESTIÓN DE LOS PROCESOS DE AUDITORÍA Y ASISTENCIA TÉCNICA DE LA DIRECCIÓN DE PRESTACIÓN DE SERVICIOS Y CALIDAD.
;</t>
  </si>
  <si>
    <t>LUZ HAYDEE ORTEGA MAYORGA</t>
  </si>
  <si>
    <t>SS218-CONTRATAR LOS SERVICIOS DE UN PROFESIONAL EN AREAS FINANCIERAS ESPECIALIZADO PARA FORTALECER LA PLANEACIÓN Y GESTIÓN FINANCIERA, Y LOS PROCESOS DE REVISIÓN DE FACTURAS,  LIQUIDACIÓN DE CONTRATOS  Y APOYO A LAS AUDITORIAS DE SEGUIMIENTO A LA ESE MUNICIPAL.
;</t>
  </si>
  <si>
    <t>MARIA ANDREA TRUJILLO ROJAS</t>
  </si>
  <si>
    <t>SS237-CONTRATAR LOS SERVICIOS DE UN PROFESIONAL EN SALUD ESPECIALISTA EN GERENCIA DE LA  CALIDAD EN SALUD PARA LA GESTIÓN DE LOS PROCESOS DE AUDITORÍA Y ASISTENCIA TÉCNICA DE LA DIRECCIÓN DE PRESTACIÓN DE SERVICIOS Y CALIDAD.
;</t>
  </si>
  <si>
    <t>21/06/2023</t>
  </si>
  <si>
    <t>NATALIA IVONNE DUSSAN SANCHEZ</t>
  </si>
  <si>
    <t>SS319 CONTRATAR LOS SERVICIOS DE UN PROFESIONAL EN SALUD CON ESPECIALIZACIÓN PARA LA GESTIÓN DE LOS PROCESOS DE AUDITORÍA Y ASISTENCIA TÉCNICA DE LA DIRECCIÓN DE PRESTACIÓN DE SERVICIOS Y CALIDAD.
;</t>
  </si>
  <si>
    <t>2170/SHIRLEY JOHANNA SANTANA GUZMAN</t>
  </si>
  <si>
    <t>SS332 Contratar los servicios de un profesional en areas financieras  para fortalecer la Planeación y gestión financiera de la Dirección de Prestación de servicios de Salud y la Dirección de Aseguramiento</t>
  </si>
  <si>
    <t>28/06/2023</t>
  </si>
  <si>
    <t xml:space="preserve"> SS300-CONTRIBUIR A FINANCIAR  LOS GASTOS DE OPERACIÓN DE LA UNIDAD DE SALUD DE IBAGUÉ, EMPRESA SOCIAL DEL ESTADO, DESTINADOS  A LA PRESTACION DE SERVICIOS HABILITADOS, COMO PRESTADOR  PRIMARIO INTEGRAL, DIRIGIDOS  A LA POBLACION RESIDENTE EN EL MUNICIPIO DE ÍBAGUÉ;</t>
  </si>
  <si>
    <t>N/A</t>
  </si>
  <si>
    <t>COMPENSAR, COOSALUD. ECOOPSOS. SANITAS. FAMISANAR. MALLAMAS. NUEVA EPS. PIJAOSALUD. SALUD TOTAL. SERVICIO OCCIDENTAL DE SALUD</t>
  </si>
  <si>
    <t>GARANTIZAR LA CONTINUIDAD DE LA AFILIACION DEL REGIMEN SUBSIDIADO Y/O DE LA POBLACION QUE POTENCIALMENTE SE PUEDA AFILIAR DURNTE EL PERIODO COMPRENDIDO ENTRE EL 01 DE ENERO A 30 DE SEPTIEMBRE DE 2023 EN EL MUNICIPIO DE IBAGUE-TOLIMA.;</t>
  </si>
  <si>
    <t>Realizar los estudios y diseños de la construcción y/o mantenimiento y/o
mejoramiento de la infraestructura en salud</t>
  </si>
  <si>
    <t>10/05/2023</t>
  </si>
  <si>
    <t>UNIDAD DESALUD DE IBAGUE</t>
  </si>
  <si>
    <t>SS276-CONVENIO INTERADMINISTRATIVO ENTRE LA SECRETARIA DE SALUD MUNICIPAL Y LA UNIDAD DE SALUD DE IBAGUÉ PARA FORTALECER EL DESEMPEÑO INSTITUCIONAL DE LA ESE EN EL MARCO DE LA IMPLEMENTACIÓN DE LAS RUTAS INTEGRALES DE ATENCIÓN EN SALUD DEL MODELO DE ACCIÓN TERRITORIAL
;</t>
  </si>
  <si>
    <t xml:space="preserve">RESOLUCION
 No. </t>
  </si>
  <si>
    <t>15/06/2023</t>
  </si>
  <si>
    <t>TRANSFERENCIA DE RECURSOS A LA UNIDAD DE SALUD DE IBAGUE E.S.E PARA LA COMPRA DE DOTACION DE EQUIPOS BIOMEDICOS UNIDAD INTERMEDIA PICALEÑA. ;</t>
  </si>
  <si>
    <r>
      <rPr>
        <b/>
        <sz val="12"/>
        <rFont val="Arial"/>
        <family val="2"/>
      </rPr>
      <t>PROCESO:</t>
    </r>
    <r>
      <rPr>
        <sz val="12"/>
        <rFont val="Arial"/>
        <family val="2"/>
      </rPr>
      <t xml:space="preserve"> PLANEACION ESTRATEGICA Y TERRITORIAL</t>
    </r>
  </si>
  <si>
    <r>
      <rPr>
        <b/>
        <sz val="12"/>
        <rFont val="Arial"/>
        <family val="2"/>
      </rPr>
      <t>FORMATO:</t>
    </r>
    <r>
      <rPr>
        <sz val="12"/>
        <rFont val="Arial"/>
        <family val="2"/>
      </rPr>
      <t xml:space="preserve"> PLAN DE ACCION</t>
    </r>
  </si>
  <si>
    <t>SECRETARÍA / ENTIDAD: SALUD                                      GRUPO: FORTALECIMIENTO D LA AUTORIDAD SANITARIA</t>
  </si>
  <si>
    <t xml:space="preserve">FECHA DE PROGRAMACION:    SEPTIEMBRE 2022              FECHA DE SEGUIMIENTO:   SEPTIEMBRE 30 DE 2023 </t>
  </si>
  <si>
    <r>
      <t xml:space="preserve">DIMENSIÓN: DIMENSIÓN: </t>
    </r>
    <r>
      <rPr>
        <sz val="11"/>
        <rFont val="Calibri"/>
        <family val="2"/>
        <scheme val="minor"/>
      </rPr>
      <t>SOCIAL, IBAGUE, IMPULSA LA GARANTIA DEL DERECHO FUNDAMENTAL A LA SALUD; IBAGUESOCIOCULTURAL</t>
    </r>
  </si>
  <si>
    <r>
      <t xml:space="preserve">SECTOR: </t>
    </r>
    <r>
      <rPr>
        <sz val="11"/>
        <rFont val="Calibri"/>
        <family val="2"/>
        <scheme val="minor"/>
      </rPr>
      <t>SALUD Y PROTECCIÓN SOCIAL</t>
    </r>
  </si>
  <si>
    <r>
      <rPr>
        <b/>
        <sz val="11"/>
        <rFont val="Calibri"/>
        <family val="2"/>
        <scheme val="minor"/>
      </rPr>
      <t>OBJETIVO:</t>
    </r>
    <r>
      <rPr>
        <sz val="11"/>
        <rFont val="Calibri"/>
        <family val="2"/>
        <scheme val="minor"/>
      </rPr>
      <t>Aumentar los niveles de satisfacción de la Prestación de los Servicios de Salud a la Población Ibaguereña</t>
    </r>
  </si>
  <si>
    <r>
      <t xml:space="preserve">PROGRAMA: </t>
    </r>
    <r>
      <rPr>
        <sz val="11"/>
        <rFont val="Calibri"/>
        <family val="2"/>
        <scheme val="minor"/>
      </rPr>
      <t>MODELO DE ACCION INTEGRAL TERRITORIAL</t>
    </r>
  </si>
  <si>
    <t>No</t>
  </si>
  <si>
    <r>
      <t xml:space="preserve">NOMBRE  DEL PROYECTO POAI: </t>
    </r>
    <r>
      <rPr>
        <sz val="11"/>
        <rFont val="Calibri"/>
        <family val="2"/>
        <scheme val="minor"/>
      </rPr>
      <t>FORTALECIMIENTO DEL MODELO DE ATENCION EN SALUD INTEGRAL  HUMANIZADA EN EL MUNICIPIO DE IBAGUE</t>
    </r>
  </si>
  <si>
    <r>
      <t xml:space="preserve">CODIGO BPPIM: </t>
    </r>
    <r>
      <rPr>
        <sz val="11"/>
        <rFont val="Calibri"/>
        <family val="2"/>
        <scheme val="minor"/>
      </rPr>
      <t>2020730010023</t>
    </r>
  </si>
  <si>
    <r>
      <rPr>
        <b/>
        <sz val="11"/>
        <rFont val="Calibri"/>
        <family val="2"/>
        <scheme val="minor"/>
      </rPr>
      <t>CODIGO PRESUPUESTAL Y RUBROS</t>
    </r>
    <r>
      <rPr>
        <sz val="11"/>
        <rFont val="Calibri"/>
        <family val="2"/>
        <scheme val="minor"/>
      </rPr>
      <t>: SERVICIOS PARA LA COMUNIDAD, SOCIALES Y PERSONALES (RECURSOS PROPIOS ICLD): 21632020200901</t>
    </r>
  </si>
  <si>
    <t>PROG  EJEC</t>
  </si>
  <si>
    <t>COSTO TOTAL ( MILES DE PESOS)</t>
  </si>
  <si>
    <t>Implementar una estrategia para fortalecer el desempeño adminsitrativo financiero y asistencial, con el propósito de garantizar la prestación de dos servicios de mediana complejidad.</t>
  </si>
  <si>
    <t>Implementar un plan de ación para la prestación de servicios de salud humaizados en la ESE  del Municipio</t>
  </si>
  <si>
    <t>Número de Planes de Acción Implementados</t>
  </si>
  <si>
    <t>Financiar el fortalecimiento de dotación de equipos biomédicos y/o industrales y/o mobiliria de 02 puestos de salud de la ESE del municipio de Ibagué.</t>
  </si>
  <si>
    <t>Número de puestos dotados</t>
  </si>
  <si>
    <t>Ofertar 2 servicios de mediana complejidad (Cód KPT 1906030)</t>
  </si>
  <si>
    <t>Número de servicios habilitados de mediana complejidad</t>
  </si>
  <si>
    <t>FIRMA:</t>
  </si>
  <si>
    <t>En el 2023 la E.S.E de orden Municipal tendrá implementado un programa de humanización en salud.</t>
  </si>
  <si>
    <t>Implementar una estrategia para la para la prestación de servicios de salud humanizados en la ESE  del Municipio</t>
  </si>
  <si>
    <t>NOMBRE DIRECTORA DE PRESTACION DE SERVICIOS Y CALIDAD:: YENNIFER NADIA GUZMAN CORRAL</t>
  </si>
  <si>
    <t>Dotar 18 puestos de salud rural de la ESE municipal de acuerdo a sus necesidades</t>
  </si>
  <si>
    <t>Número de puestos de salud dotados</t>
  </si>
  <si>
    <t>CONVENIO INSTITUCIONAL ENTRE LA SECRETARIA DE SALUD MUNICIPAL Y LA UNIDAD DE SALUD DE IBAGUE CON EL FIN DE FORTALECER INSTITUCIONALMENTE LA E.S.E. DEL MUNICIPIO DE IBAGUE EN EL MARCO DEL MODELO DE ATENCION INTEGRAL DE SALUD - VIGENCIAS EXPIRADAS SEGÚN CONVENIO INSTITUCIONAL  N°. 1194  DE FEBRERO  27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</si>
</sst>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 #,##0_);_(* \(#,##0\);_(* &quot;-&quot;??_);_(@_)"/>
    <numFmt numFmtId="166" formatCode="&quot;$&quot;\ #,##0"/>
    <numFmt numFmtId="167" formatCode="dd/mm/yyyy;@"/>
    <numFmt numFmtId="168" formatCode="_-* #,##0_-;\-* #,##0_-;_-* &quot;-&quot;??_-;_-@_-"/>
    <numFmt numFmtId="169" formatCode="#,##0.0_);\(#,##0.0\)"/>
    <numFmt numFmtId="170" formatCode="_-* #,##0.00\ _€_-;\-* #,##0.00\ _€_-;_-* &quot;-&quot;??\ _€_-;_-@_-"/>
    <numFmt numFmtId="171" formatCode="_-&quot;$&quot;\ * #,##0_-;\-&quot;$&quot;\ * #,##0_-;_-&quot;$&quot;\ * &quot;-&quot;??_-;_-@_-"/>
    <numFmt numFmtId="172" formatCode="_(* #,##0.000_);_(* \(#,##0.000\);_(* &quot;-&quot;??_);_(@_)"/>
    <numFmt numFmtId="173" formatCode="0;[Red]0"/>
    <numFmt numFmtId="174" formatCode="_(&quot;$&quot;\ * #,##0_);_(&quot;$&quot;\ * \(#,##0\);_(&quot;$&quot;\ * &quot;-&quot;??_);_(@_)"/>
    <numFmt numFmtId="175" formatCode="#,##0.0"/>
    <numFmt numFmtId="176" formatCode="_-* #,##0\ _€_-;\-* #,##0\ _€_-;_-* &quot;-&quot;??\ _€_-;_-@_-"/>
    <numFmt numFmtId="177" formatCode="#,##0;[Red]#,##0"/>
    <numFmt numFmtId="178" formatCode="\$#,##0_-"/>
    <numFmt numFmtId="179" formatCode="_(* #,##0.0_);_(* \(#,##0.0\);_(* &quot;-&quot;??_);_(@_)"/>
    <numFmt numFmtId="180" formatCode="#,##0.00;[Red]#,##0.00"/>
    <numFmt numFmtId="181" formatCode="#,##0\ _€"/>
  </numFmts>
  <fonts count="69">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6"/>
      <name val="Arial"/>
      <family val="2"/>
    </font>
    <font>
      <b/>
      <sz val="16"/>
      <name val="Arial"/>
      <family val="2"/>
    </font>
    <font>
      <b/>
      <sz val="11"/>
      <name val="Calibri"/>
      <family val="2"/>
      <scheme val="minor"/>
    </font>
    <font>
      <sz val="11"/>
      <name val="Calibri"/>
      <family val="2"/>
      <scheme val="minor"/>
    </font>
    <font>
      <sz val="12"/>
      <name val="Arial MT"/>
    </font>
    <font>
      <b/>
      <u/>
      <sz val="11"/>
      <name val="Calibri"/>
      <family val="2"/>
      <scheme val="minor"/>
    </font>
    <font>
      <sz val="11"/>
      <color indexed="8"/>
      <name val="Calibri"/>
      <family val="2"/>
    </font>
    <font>
      <sz val="11"/>
      <color rgb="FF000000"/>
      <name val="Calibri"/>
      <family val="2"/>
      <scheme val="minor"/>
    </font>
    <font>
      <b/>
      <sz val="11"/>
      <color rgb="FF000000"/>
      <name val="Calibri"/>
      <family val="2"/>
      <scheme val="minor"/>
    </font>
    <font>
      <b/>
      <sz val="11"/>
      <color indexed="8"/>
      <name val="Calibri"/>
      <family val="2"/>
      <scheme val="minor"/>
    </font>
    <font>
      <sz val="9"/>
      <name val="Arial"/>
      <family val="2"/>
    </font>
    <font>
      <b/>
      <sz val="10"/>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4"/>
      <name val="Arial"/>
      <family val="2"/>
    </font>
    <font>
      <b/>
      <sz val="14"/>
      <name val="Arial"/>
      <family val="2"/>
    </font>
    <font>
      <b/>
      <sz val="9"/>
      <color indexed="81"/>
      <name val="Tahoma"/>
      <family val="2"/>
    </font>
    <font>
      <sz val="9"/>
      <color indexed="81"/>
      <name val="Tahoma"/>
      <family val="2"/>
    </font>
    <font>
      <sz val="10"/>
      <color rgb="FF000000"/>
      <name val="Calibri"/>
      <family val="2"/>
    </font>
    <font>
      <sz val="11"/>
      <color rgb="FF000000"/>
      <name val="Calibri"/>
      <family val="2"/>
    </font>
    <font>
      <sz val="11"/>
      <color theme="1"/>
      <name val="Calibri"/>
      <family val="2"/>
    </font>
    <font>
      <sz val="11"/>
      <name val="Calibri"/>
      <family val="2"/>
    </font>
    <font>
      <b/>
      <sz val="10"/>
      <color theme="1"/>
      <name val="Verdana"/>
      <family val="2"/>
    </font>
    <font>
      <sz val="10"/>
      <color theme="1"/>
      <name val="Verdana"/>
      <family val="2"/>
    </font>
    <font>
      <sz val="12"/>
      <color theme="1"/>
      <name val="Calibri"/>
      <family val="2"/>
      <scheme val="minor"/>
    </font>
    <font>
      <sz val="10"/>
      <name val="Calibri"/>
      <family val="2"/>
      <scheme val="minor"/>
    </font>
    <font>
      <sz val="11"/>
      <name val="Arial"/>
      <family val="2"/>
    </font>
    <font>
      <b/>
      <sz val="9"/>
      <color theme="1"/>
      <name val="Arial"/>
      <family val="2"/>
    </font>
    <font>
      <b/>
      <sz val="11"/>
      <color theme="1"/>
      <name val="Arial"/>
      <family val="2"/>
    </font>
    <font>
      <b/>
      <u/>
      <sz val="11"/>
      <color theme="1"/>
      <name val="Calibri"/>
      <family val="2"/>
      <scheme val="minor"/>
    </font>
    <font>
      <sz val="11"/>
      <color rgb="FF000000"/>
      <name val="Arial"/>
      <family val="2"/>
    </font>
    <font>
      <sz val="8"/>
      <color theme="1"/>
      <name val="Calibri"/>
      <family val="2"/>
      <scheme val="minor"/>
    </font>
    <font>
      <sz val="10"/>
      <color rgb="FF000000"/>
      <name val="Arial"/>
      <family val="2"/>
    </font>
    <font>
      <sz val="11"/>
      <color theme="1"/>
      <name val="Arial"/>
      <family val="2"/>
    </font>
    <font>
      <b/>
      <sz val="8"/>
      <color theme="1"/>
      <name val="Calibri"/>
      <family val="2"/>
      <scheme val="minor"/>
    </font>
    <font>
      <b/>
      <sz val="12"/>
      <name val="Calibri"/>
      <family val="2"/>
      <scheme val="minor"/>
    </font>
    <font>
      <b/>
      <sz val="8"/>
      <color rgb="FF000000"/>
      <name val="Calibri"/>
      <family val="2"/>
      <scheme val="minor"/>
    </font>
    <font>
      <sz val="8"/>
      <color rgb="FF000000"/>
      <name val="Calibri"/>
      <family val="2"/>
    </font>
    <font>
      <b/>
      <sz val="8"/>
      <color rgb="FF000000"/>
      <name val="Calibri"/>
      <family val="2"/>
    </font>
    <font>
      <b/>
      <sz val="12"/>
      <color rgb="FF000000"/>
      <name val="Calibri"/>
      <family val="2"/>
    </font>
    <font>
      <b/>
      <sz val="11"/>
      <color rgb="FF000000"/>
      <name val="Calibri"/>
      <family val="2"/>
    </font>
    <font>
      <sz val="8"/>
      <name val="Arial"/>
      <family val="2"/>
    </font>
    <font>
      <b/>
      <sz val="12"/>
      <color theme="1"/>
      <name val="Calibri"/>
      <family val="2"/>
      <scheme val="minor"/>
    </font>
    <font>
      <sz val="10"/>
      <color theme="1"/>
      <name val="Arial"/>
      <family val="2"/>
    </font>
    <font>
      <sz val="8"/>
      <color theme="1"/>
      <name val="Arial"/>
      <family val="2"/>
    </font>
    <font>
      <sz val="8"/>
      <color theme="1"/>
      <name val="Calibri"/>
      <family val="2"/>
    </font>
    <font>
      <sz val="9"/>
      <color theme="1"/>
      <name val="Calibri"/>
      <family val="2"/>
    </font>
    <font>
      <sz val="8"/>
      <color rgb="FF000000"/>
      <name val="Calibri"/>
      <family val="2"/>
      <scheme val="minor"/>
    </font>
    <font>
      <b/>
      <sz val="10"/>
      <color rgb="FF000000"/>
      <name val="Calibri"/>
      <family val="2"/>
    </font>
    <font>
      <b/>
      <sz val="12"/>
      <color theme="1"/>
      <name val="Arial"/>
      <family val="2"/>
    </font>
    <font>
      <b/>
      <sz val="10"/>
      <color rgb="FF000000"/>
      <name val="Arial"/>
      <family val="2"/>
    </font>
    <font>
      <b/>
      <sz val="8"/>
      <color theme="1"/>
      <name val="Arial"/>
      <family val="2"/>
    </font>
    <font>
      <sz val="9"/>
      <color theme="1"/>
      <name val="Arial"/>
      <family val="2"/>
    </font>
    <font>
      <sz val="9"/>
      <color theme="1"/>
      <name val="Calibri"/>
      <family val="2"/>
      <scheme val="minor"/>
    </font>
    <font>
      <b/>
      <sz val="9"/>
      <color theme="1"/>
      <name val="Calibri"/>
      <family val="2"/>
      <scheme val="minor"/>
    </font>
    <font>
      <b/>
      <sz val="9"/>
      <color rgb="FF000000"/>
      <name val="Calibri"/>
      <family val="2"/>
    </font>
    <font>
      <sz val="9"/>
      <color rgb="FF000000"/>
      <name val="Calibri"/>
      <family val="2"/>
    </font>
    <font>
      <sz val="9"/>
      <name val="Calibri"/>
      <family val="2"/>
      <scheme val="minor"/>
    </font>
    <font>
      <sz val="8"/>
      <color theme="1"/>
      <name val="Verdana"/>
      <family val="2"/>
    </font>
    <font>
      <sz val="8"/>
      <color rgb="FF000000"/>
      <name val="Arial"/>
      <family val="2"/>
    </font>
    <font>
      <sz val="9"/>
      <name val="Calibri"/>
      <family val="2"/>
    </font>
    <font>
      <sz val="12"/>
      <name val="Arial"/>
      <family val="2"/>
    </font>
    <font>
      <b/>
      <sz val="12"/>
      <name val="Arial"/>
      <family val="2"/>
    </font>
  </fonts>
  <fills count="9">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bgColor auto="1"/>
      </patternFill>
    </fill>
    <fill>
      <patternFill patternType="solid">
        <fgColor rgb="FFDBE5F1"/>
        <bgColor indexed="64"/>
      </patternFill>
    </fill>
    <fill>
      <patternFill patternType="solid">
        <fgColor theme="5" tint="0.59999389629810485"/>
        <bgColor indexed="64"/>
      </patternFill>
    </fill>
    <fill>
      <patternFill patternType="solid">
        <fgColor rgb="FFFF0000"/>
        <bgColor indexed="64"/>
      </patternFill>
    </fill>
    <fill>
      <patternFill patternType="solid">
        <fgColor rgb="FFBFBFBF"/>
        <bgColor rgb="FFBFBFBF"/>
      </patternFill>
    </fill>
  </fills>
  <borders count="36">
    <border>
      <left/>
      <right/>
      <top/>
      <bottom/>
      <diagonal/>
    </border>
    <border>
      <left style="thin">
        <color indexed="64"/>
      </left>
      <right style="thin">
        <color auto="1"/>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right style="thin">
        <color indexed="64"/>
      </right>
      <top/>
      <bottom/>
      <diagonal/>
    </border>
    <border>
      <left style="thin">
        <color indexed="64"/>
      </left>
      <right/>
      <top/>
      <bottom/>
      <diagonal/>
    </border>
    <border>
      <left style="medium">
        <color auto="1"/>
      </left>
      <right/>
      <top/>
      <bottom/>
      <diagonal/>
    </border>
    <border>
      <left/>
      <right style="medium">
        <color auto="1"/>
      </right>
      <top/>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indexed="64"/>
      </top>
      <bottom/>
      <diagonal/>
    </border>
    <border>
      <left/>
      <right style="medium">
        <color auto="1"/>
      </right>
      <top style="thin">
        <color auto="1"/>
      </top>
      <bottom style="thin">
        <color auto="1"/>
      </bottom>
      <diagonal/>
    </border>
    <border>
      <left style="medium">
        <color indexed="64"/>
      </left>
      <right/>
      <top style="thin">
        <color indexed="64"/>
      </top>
      <bottom/>
      <diagonal/>
    </border>
    <border>
      <left style="medium">
        <color indexed="64"/>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2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xf numFmtId="164"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1" fillId="0" borderId="0" applyFont="0" applyFill="0" applyBorder="0" applyAlignment="0" applyProtection="0"/>
    <xf numFmtId="164"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3"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5" borderId="0" applyNumberFormat="0" applyBorder="0" applyProtection="0">
      <alignment horizontal="center" vertical="center"/>
    </xf>
    <xf numFmtId="49" fontId="29" fillId="0" borderId="0" applyFill="0" applyBorder="0" applyProtection="0">
      <alignment horizontal="left" vertical="center"/>
    </xf>
  </cellStyleXfs>
  <cellXfs count="1001">
    <xf numFmtId="0" fontId="0" fillId="0" borderId="0" xfId="0"/>
    <xf numFmtId="0" fontId="4" fillId="0" borderId="0" xfId="4" applyFont="1"/>
    <xf numFmtId="1" fontId="6" fillId="0" borderId="8" xfId="6" applyNumberFormat="1" applyFont="1" applyFill="1" applyBorder="1" applyAlignment="1">
      <alignment horizontal="center" vertical="center" wrapText="1"/>
    </xf>
    <xf numFmtId="166" fontId="7" fillId="0" borderId="8" xfId="6" applyNumberFormat="1" applyFont="1" applyFill="1" applyBorder="1" applyAlignment="1">
      <alignment horizontal="center" vertical="center" wrapText="1"/>
    </xf>
    <xf numFmtId="0" fontId="7" fillId="0" borderId="8" xfId="0" applyFont="1" applyBorder="1" applyAlignment="1">
      <alignment horizontal="center" vertical="center" wrapText="1"/>
    </xf>
    <xf numFmtId="1" fontId="7" fillId="0" borderId="8" xfId="0" applyNumberFormat="1" applyFont="1" applyBorder="1" applyAlignment="1">
      <alignment horizontal="center" vertical="center" wrapText="1"/>
    </xf>
    <xf numFmtId="0" fontId="0" fillId="0" borderId="8" xfId="0" applyBorder="1" applyAlignment="1">
      <alignment horizontal="center" vertical="center" wrapText="1"/>
    </xf>
    <xf numFmtId="0" fontId="7" fillId="2" borderId="8" xfId="0" applyFont="1" applyFill="1" applyBorder="1" applyAlignment="1">
      <alignment horizontal="center" vertical="center" wrapText="1"/>
    </xf>
    <xf numFmtId="0" fontId="2" fillId="0" borderId="8" xfId="0" applyFont="1" applyBorder="1" applyAlignment="1">
      <alignment horizontal="center" vertical="center"/>
    </xf>
    <xf numFmtId="0" fontId="0" fillId="0" borderId="8" xfId="0" applyBorder="1" applyAlignment="1">
      <alignment horizontal="center" vertical="center"/>
    </xf>
    <xf numFmtId="0" fontId="6" fillId="0" borderId="8" xfId="0" applyFont="1" applyBorder="1" applyAlignment="1">
      <alignment horizontal="center" vertical="center"/>
    </xf>
    <xf numFmtId="3" fontId="6" fillId="0" borderId="8" xfId="1" applyNumberFormat="1" applyFont="1" applyFill="1" applyBorder="1" applyAlignment="1">
      <alignment horizontal="center" vertical="center" wrapText="1"/>
    </xf>
    <xf numFmtId="169" fontId="6" fillId="0" borderId="8" xfId="0" applyNumberFormat="1" applyFont="1" applyBorder="1" applyAlignment="1">
      <alignment horizontal="center" vertical="center"/>
    </xf>
    <xf numFmtId="168" fontId="0" fillId="0" borderId="0" xfId="0" applyNumberFormat="1"/>
    <xf numFmtId="9"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16" fillId="0" borderId="0" xfId="0" applyFont="1"/>
    <xf numFmtId="0" fontId="17" fillId="4" borderId="8" xfId="0" applyFont="1" applyFill="1" applyBorder="1" applyAlignment="1">
      <alignment horizontal="center" vertical="center" wrapText="1"/>
    </xf>
    <xf numFmtId="3" fontId="17" fillId="4" borderId="8" xfId="12" applyNumberFormat="1" applyFont="1" applyFill="1" applyBorder="1" applyAlignment="1">
      <alignment horizontal="center" vertical="center" wrapText="1"/>
    </xf>
    <xf numFmtId="0" fontId="18" fillId="4" borderId="8" xfId="0" applyFont="1" applyFill="1" applyBorder="1" applyAlignment="1">
      <alignment horizontal="center" vertical="center" wrapText="1"/>
    </xf>
    <xf numFmtId="14" fontId="18" fillId="4" borderId="8" xfId="0" applyNumberFormat="1" applyFont="1" applyFill="1" applyBorder="1" applyAlignment="1">
      <alignment horizontal="center" vertical="center" wrapText="1"/>
    </xf>
    <xf numFmtId="0" fontId="18" fillId="4" borderId="8" xfId="0" applyFont="1" applyFill="1" applyBorder="1" applyAlignment="1">
      <alignment horizontal="left" vertical="center" wrapText="1"/>
    </xf>
    <xf numFmtId="171" fontId="18" fillId="4" borderId="8" xfId="2" applyNumberFormat="1" applyFont="1" applyFill="1" applyBorder="1" applyAlignment="1">
      <alignment horizontal="center" vertical="center" wrapText="1"/>
    </xf>
    <xf numFmtId="0" fontId="16" fillId="0" borderId="8" xfId="0" applyFont="1" applyBorder="1" applyAlignment="1">
      <alignment horizontal="center" vertical="center"/>
    </xf>
    <xf numFmtId="0" fontId="18" fillId="0" borderId="8" xfId="0" applyFont="1" applyBorder="1" applyAlignment="1">
      <alignment horizontal="left" vertical="center" wrapText="1"/>
    </xf>
    <xf numFmtId="0" fontId="18" fillId="0" borderId="8" xfId="0" applyFont="1" applyBorder="1" applyAlignment="1">
      <alignment horizontal="left" vertical="top" wrapText="1"/>
    </xf>
    <xf numFmtId="171" fontId="16" fillId="0" borderId="8" xfId="2" applyNumberFormat="1" applyFont="1" applyFill="1" applyBorder="1" applyAlignment="1">
      <alignment horizontal="center" vertical="center"/>
    </xf>
    <xf numFmtId="14" fontId="16" fillId="0" borderId="8" xfId="0" applyNumberFormat="1" applyFont="1" applyBorder="1" applyAlignment="1">
      <alignment horizontal="center" vertical="center"/>
    </xf>
    <xf numFmtId="171" fontId="19" fillId="0" borderId="8" xfId="2" applyNumberFormat="1" applyFont="1" applyBorder="1" applyAlignment="1">
      <alignment horizontal="center" vertical="center"/>
    </xf>
    <xf numFmtId="0" fontId="18" fillId="0" borderId="8" xfId="0" applyFont="1" applyBorder="1" applyAlignment="1">
      <alignment horizontal="left" wrapText="1"/>
    </xf>
    <xf numFmtId="14" fontId="0" fillId="0" borderId="8" xfId="0" applyNumberFormat="1" applyBorder="1" applyAlignment="1">
      <alignment horizontal="center" vertical="center"/>
    </xf>
    <xf numFmtId="171" fontId="19" fillId="0" borderId="8"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14" fontId="16" fillId="0" borderId="8" xfId="0" applyNumberFormat="1" applyFont="1" applyBorder="1" applyAlignment="1">
      <alignment horizontal="center" vertical="center" wrapText="1"/>
    </xf>
    <xf numFmtId="171" fontId="16" fillId="0" borderId="8" xfId="2" applyNumberFormat="1" applyFont="1" applyFill="1" applyBorder="1" applyAlignment="1">
      <alignment horizontal="center" vertical="center" wrapText="1"/>
    </xf>
    <xf numFmtId="0" fontId="16" fillId="0" borderId="0" xfId="0" applyFont="1" applyAlignment="1">
      <alignment vertical="center"/>
    </xf>
    <xf numFmtId="171" fontId="19" fillId="0" borderId="8" xfId="2"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xf>
    <xf numFmtId="37" fontId="16" fillId="0" borderId="0" xfId="0" applyNumberFormat="1" applyFont="1"/>
    <xf numFmtId="0" fontId="5" fillId="0" borderId="0" xfId="4" applyFont="1"/>
    <xf numFmtId="2" fontId="2" fillId="0" borderId="24" xfId="0" applyNumberFormat="1" applyFont="1" applyBorder="1" applyAlignment="1">
      <alignment vertical="center" wrapText="1"/>
    </xf>
    <xf numFmtId="0" fontId="0" fillId="0" borderId="0" xfId="0" applyAlignment="1">
      <alignment horizontal="left"/>
    </xf>
    <xf numFmtId="2" fontId="2" fillId="0" borderId="8" xfId="0" applyNumberFormat="1" applyFont="1" applyBorder="1" applyAlignment="1">
      <alignment horizontal="center" vertical="center" wrapText="1"/>
    </xf>
    <xf numFmtId="2" fontId="2" fillId="0" borderId="24" xfId="0" applyNumberFormat="1" applyFont="1" applyBorder="1" applyAlignment="1">
      <alignment horizontal="center" vertical="center"/>
    </xf>
    <xf numFmtId="0" fontId="2" fillId="0" borderId="8" xfId="5"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0" xfId="5" applyFont="1" applyAlignment="1">
      <alignment horizontal="left" vertical="center" wrapText="1"/>
    </xf>
    <xf numFmtId="1" fontId="0" fillId="0" borderId="8" xfId="5" applyNumberFormat="1" applyFont="1" applyBorder="1" applyAlignment="1">
      <alignment horizontal="center" vertical="center" wrapText="1"/>
    </xf>
    <xf numFmtId="166" fontId="0" fillId="0" borderId="8" xfId="2" applyNumberFormat="1" applyFont="1" applyFill="1" applyBorder="1" applyAlignment="1">
      <alignment horizontal="center" vertical="center"/>
    </xf>
    <xf numFmtId="9" fontId="0" fillId="0" borderId="8" xfId="3" applyFont="1" applyFill="1" applyBorder="1" applyAlignment="1">
      <alignment horizontal="center" vertical="center" wrapText="1"/>
    </xf>
    <xf numFmtId="0" fontId="0" fillId="0" borderId="0" xfId="5" applyFont="1" applyAlignment="1">
      <alignment horizontal="left"/>
    </xf>
    <xf numFmtId="166" fontId="0" fillId="0" borderId="8" xfId="2" applyNumberFormat="1" applyFont="1" applyFill="1" applyBorder="1" applyAlignment="1" applyProtection="1">
      <alignment horizontal="center" vertical="center"/>
    </xf>
    <xf numFmtId="173" fontId="7" fillId="0" borderId="8" xfId="0" applyNumberFormat="1" applyFont="1" applyBorder="1" applyAlignment="1">
      <alignment horizontal="center" vertical="center" wrapText="1"/>
    </xf>
    <xf numFmtId="3" fontId="2" fillId="0" borderId="8" xfId="2" applyNumberFormat="1" applyFont="1" applyFill="1" applyBorder="1" applyAlignment="1">
      <alignment horizontal="center" vertical="center"/>
    </xf>
    <xf numFmtId="2" fontId="2" fillId="0" borderId="8" xfId="5" applyNumberFormat="1" applyFont="1" applyBorder="1" applyAlignment="1">
      <alignment horizontal="center" vertical="center"/>
    </xf>
    <xf numFmtId="10" fontId="2" fillId="0" borderId="8" xfId="5" applyNumberFormat="1" applyFont="1" applyBorder="1" applyAlignment="1">
      <alignment horizontal="center" vertical="center"/>
    </xf>
    <xf numFmtId="0" fontId="3" fillId="0" borderId="8" xfId="0" applyFont="1" applyBorder="1" applyAlignment="1">
      <alignment vertical="top" wrapText="1"/>
    </xf>
    <xf numFmtId="0" fontId="3" fillId="0" borderId="8" xfId="0" applyFont="1" applyBorder="1" applyAlignment="1">
      <alignment horizontal="center" vertical="center"/>
    </xf>
    <xf numFmtId="10" fontId="2" fillId="0" borderId="8" xfId="14" applyNumberFormat="1" applyFont="1" applyFill="1" applyBorder="1" applyAlignment="1">
      <alignment horizontal="left" vertical="center"/>
    </xf>
    <xf numFmtId="2" fontId="2" fillId="0" borderId="8" xfId="14" applyNumberFormat="1" applyFont="1" applyFill="1" applyBorder="1" applyAlignment="1">
      <alignment horizontal="left" vertical="center"/>
    </xf>
    <xf numFmtId="0" fontId="3" fillId="0" borderId="8" xfId="0" applyFont="1" applyBorder="1" applyAlignment="1">
      <alignment vertical="top"/>
    </xf>
    <xf numFmtId="0" fontId="12" fillId="0" borderId="0" xfId="0" applyFont="1" applyAlignment="1">
      <alignment vertical="top" wrapText="1"/>
    </xf>
    <xf numFmtId="1" fontId="0" fillId="0" borderId="0" xfId="5" applyNumberFormat="1" applyFont="1" applyAlignment="1">
      <alignment horizontal="left"/>
    </xf>
    <xf numFmtId="165" fontId="0" fillId="0" borderId="0" xfId="13" applyNumberFormat="1" applyFont="1" applyFill="1" applyAlignment="1">
      <alignment horizontal="center"/>
    </xf>
    <xf numFmtId="165" fontId="0" fillId="0" borderId="0" xfId="13" applyNumberFormat="1" applyFont="1" applyFill="1" applyAlignment="1">
      <alignment horizontal="left"/>
    </xf>
    <xf numFmtId="10" fontId="0" fillId="0" borderId="0" xfId="14" applyNumberFormat="1" applyFont="1" applyFill="1" applyAlignment="1">
      <alignment horizontal="left"/>
    </xf>
    <xf numFmtId="10" fontId="0" fillId="0" borderId="0" xfId="5" applyNumberFormat="1" applyFont="1" applyAlignment="1">
      <alignment horizontal="left"/>
    </xf>
    <xf numFmtId="2" fontId="0" fillId="0" borderId="0" xfId="5" applyNumberFormat="1" applyFont="1" applyAlignment="1">
      <alignment horizontal="left"/>
    </xf>
    <xf numFmtId="0" fontId="17" fillId="4" borderId="8"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left" vertical="top" wrapText="1"/>
    </xf>
    <xf numFmtId="0" fontId="0" fillId="2" borderId="0" xfId="0" applyFill="1"/>
    <xf numFmtId="0" fontId="6" fillId="0" borderId="8" xfId="5" applyFont="1" applyBorder="1" applyAlignment="1">
      <alignment horizontal="center" vertical="center" wrapText="1"/>
    </xf>
    <xf numFmtId="2" fontId="6" fillId="0" borderId="8" xfId="0" applyNumberFormat="1" applyFont="1" applyBorder="1" applyAlignment="1">
      <alignment horizontal="center" vertical="center" wrapText="1"/>
    </xf>
    <xf numFmtId="2" fontId="6" fillId="0" borderId="8" xfId="0" applyNumberFormat="1" applyFont="1" applyBorder="1" applyAlignment="1">
      <alignment horizontal="center" vertical="center"/>
    </xf>
    <xf numFmtId="14" fontId="0" fillId="0" borderId="0" xfId="0" applyNumberFormat="1"/>
    <xf numFmtId="0" fontId="0" fillId="0" borderId="0" xfId="5" applyFont="1" applyAlignment="1">
      <alignment horizontal="left" vertical="top"/>
    </xf>
    <xf numFmtId="166" fontId="0" fillId="0" borderId="0" xfId="5" applyNumberFormat="1" applyFont="1" applyAlignment="1">
      <alignment horizontal="left"/>
    </xf>
    <xf numFmtId="0" fontId="0" fillId="2" borderId="8" xfId="0" applyFill="1" applyBorder="1" applyAlignment="1">
      <alignment horizontal="center" vertical="center"/>
    </xf>
    <xf numFmtId="0" fontId="0" fillId="0" borderId="8" xfId="0" applyBorder="1" applyAlignment="1">
      <alignment vertical="center" wrapText="1"/>
    </xf>
    <xf numFmtId="0" fontId="0" fillId="0" borderId="0" xfId="0" applyAlignment="1">
      <alignment horizontal="center" vertical="center"/>
    </xf>
    <xf numFmtId="0" fontId="0" fillId="0" borderId="8" xfId="0" applyBorder="1" applyAlignment="1">
      <alignment horizontal="center"/>
    </xf>
    <xf numFmtId="14" fontId="2" fillId="0" borderId="8" xfId="0" applyNumberFormat="1" applyFont="1" applyBorder="1" applyAlignment="1">
      <alignment horizontal="center" vertical="center" wrapText="1"/>
    </xf>
    <xf numFmtId="42" fontId="0" fillId="0" borderId="8" xfId="0" applyNumberFormat="1" applyBorder="1" applyAlignment="1">
      <alignment horizontal="center" vertical="center"/>
    </xf>
    <xf numFmtId="0" fontId="0" fillId="0" borderId="8" xfId="0" applyBorder="1" applyAlignment="1">
      <alignment horizontal="left" vertical="center" wrapText="1"/>
    </xf>
    <xf numFmtId="14" fontId="0" fillId="0" borderId="8" xfId="0" applyNumberFormat="1" applyBorder="1" applyAlignment="1">
      <alignment vertical="center"/>
    </xf>
    <xf numFmtId="0" fontId="0" fillId="0" borderId="1" xfId="0" applyBorder="1" applyAlignment="1">
      <alignment horizontal="center" vertical="center"/>
    </xf>
    <xf numFmtId="0" fontId="25" fillId="0" borderId="8" xfId="0" applyFont="1" applyBorder="1" applyAlignment="1">
      <alignment horizontal="justify" vertical="top" wrapText="1"/>
    </xf>
    <xf numFmtId="0" fontId="7" fillId="0" borderId="1" xfId="0" applyFont="1" applyBorder="1" applyAlignment="1">
      <alignment vertical="top" wrapText="1"/>
    </xf>
    <xf numFmtId="0" fontId="0" fillId="0" borderId="8" xfId="24" applyFont="1" applyFill="1" applyBorder="1" applyAlignment="1" applyProtection="1">
      <alignment horizontal="left" vertical="top" wrapText="1"/>
    </xf>
    <xf numFmtId="0" fontId="26" fillId="0" borderId="8" xfId="5" applyFont="1" applyBorder="1" applyAlignment="1">
      <alignment horizontal="left" vertical="center" wrapText="1"/>
    </xf>
    <xf numFmtId="0" fontId="0" fillId="0" borderId="5" xfId="0" applyBorder="1" applyAlignment="1">
      <alignment horizontal="left" vertical="center" wrapText="1"/>
    </xf>
    <xf numFmtId="14" fontId="0" fillId="0" borderId="1" xfId="0" applyNumberFormat="1" applyBorder="1" applyAlignment="1">
      <alignment horizontal="center" vertical="center"/>
    </xf>
    <xf numFmtId="174" fontId="0" fillId="0" borderId="8" xfId="2" applyNumberFormat="1" applyFont="1" applyFill="1" applyBorder="1" applyAlignment="1">
      <alignment vertical="center"/>
    </xf>
    <xf numFmtId="171" fontId="16" fillId="0" borderId="0" xfId="0" applyNumberFormat="1" applyFont="1"/>
    <xf numFmtId="166" fontId="0" fillId="6" borderId="8" xfId="2" applyNumberFormat="1" applyFont="1" applyFill="1" applyBorder="1" applyAlignment="1">
      <alignment horizontal="center" vertical="center"/>
    </xf>
    <xf numFmtId="166" fontId="7" fillId="0" borderId="8" xfId="1" applyNumberFormat="1" applyFont="1" applyFill="1" applyBorder="1" applyAlignment="1">
      <alignment horizontal="center" vertical="center"/>
    </xf>
    <xf numFmtId="166" fontId="7" fillId="0" borderId="8" xfId="7" applyNumberFormat="1" applyFont="1" applyFill="1" applyBorder="1" applyAlignment="1">
      <alignment horizontal="center" vertical="center"/>
    </xf>
    <xf numFmtId="166" fontId="7" fillId="0" borderId="5" xfId="7" applyNumberFormat="1" applyFont="1" applyFill="1" applyBorder="1" applyAlignment="1">
      <alignment horizontal="center" vertical="center"/>
    </xf>
    <xf numFmtId="166" fontId="0" fillId="0" borderId="8" xfId="8" applyNumberFormat="1" applyFont="1" applyFill="1" applyBorder="1" applyAlignment="1">
      <alignment horizontal="center" vertical="center"/>
    </xf>
    <xf numFmtId="166" fontId="0" fillId="0" borderId="8" xfId="9" applyNumberFormat="1" applyFont="1" applyFill="1" applyBorder="1" applyAlignment="1">
      <alignment horizontal="center" vertical="center"/>
    </xf>
    <xf numFmtId="166" fontId="0" fillId="0" borderId="8" xfId="10" applyNumberFormat="1" applyFont="1" applyFill="1" applyBorder="1" applyAlignment="1" applyProtection="1">
      <alignment horizontal="center" vertical="center"/>
    </xf>
    <xf numFmtId="166" fontId="0" fillId="0" borderId="8" xfId="11" applyNumberFormat="1" applyFont="1" applyFill="1" applyBorder="1" applyAlignment="1" applyProtection="1">
      <alignment horizontal="center" vertical="center"/>
    </xf>
    <xf numFmtId="49" fontId="3" fillId="0" borderId="8" xfId="1" applyNumberFormat="1" applyFont="1" applyFill="1" applyBorder="1" applyAlignment="1">
      <alignment horizontal="center" vertical="center"/>
    </xf>
    <xf numFmtId="9" fontId="7" fillId="0" borderId="8" xfId="3" applyFont="1" applyFill="1" applyBorder="1" applyAlignment="1">
      <alignment horizontal="center" vertical="center"/>
    </xf>
    <xf numFmtId="14" fontId="16" fillId="0" borderId="8" xfId="0" applyNumberFormat="1" applyFont="1" applyBorder="1" applyAlignment="1">
      <alignment horizontal="left" vertical="center" wrapText="1"/>
    </xf>
    <xf numFmtId="9" fontId="0" fillId="0" borderId="8" xfId="3" applyFont="1" applyBorder="1" applyAlignment="1">
      <alignment horizontal="center" vertical="center" wrapText="1"/>
    </xf>
    <xf numFmtId="0" fontId="16" fillId="0" borderId="8" xfId="0" applyFont="1" applyBorder="1" applyAlignment="1">
      <alignment horizontal="center" vertical="top"/>
    </xf>
    <xf numFmtId="14" fontId="16" fillId="0" borderId="8" xfId="0" applyNumberFormat="1" applyFont="1" applyBorder="1" applyAlignment="1">
      <alignment horizontal="center" vertical="top"/>
    </xf>
    <xf numFmtId="171" fontId="16" fillId="0" borderId="8" xfId="2" applyNumberFormat="1" applyFont="1" applyFill="1" applyBorder="1" applyAlignment="1">
      <alignment horizontal="center" vertical="top"/>
    </xf>
    <xf numFmtId="0" fontId="16" fillId="0" borderId="0" xfId="0" applyFont="1" applyAlignment="1">
      <alignment vertical="top"/>
    </xf>
    <xf numFmtId="43" fontId="16" fillId="0" borderId="0" xfId="1" applyFont="1"/>
    <xf numFmtId="14" fontId="11" fillId="0" borderId="1" xfId="0" applyNumberFormat="1" applyFont="1" applyBorder="1" applyAlignment="1">
      <alignment horizontal="center" vertical="center" wrapText="1"/>
    </xf>
    <xf numFmtId="0" fontId="7" fillId="0" borderId="8" xfId="0" applyFont="1" applyBorder="1" applyAlignment="1">
      <alignment vertical="center" wrapText="1"/>
    </xf>
    <xf numFmtId="14" fontId="0" fillId="0" borderId="5" xfId="0" applyNumberFormat="1" applyBorder="1" applyAlignment="1">
      <alignment horizontal="center" vertical="center"/>
    </xf>
    <xf numFmtId="0" fontId="30" fillId="0" borderId="1" xfId="0" applyFont="1" applyBorder="1" applyAlignment="1">
      <alignment vertical="center" wrapText="1"/>
    </xf>
    <xf numFmtId="14" fontId="11" fillId="0" borderId="8" xfId="0" applyNumberFormat="1" applyFont="1" applyBorder="1" applyAlignment="1">
      <alignment horizontal="center" vertical="center" wrapText="1"/>
    </xf>
    <xf numFmtId="0" fontId="26" fillId="0" borderId="8" xfId="0" applyFont="1" applyBorder="1" applyAlignment="1">
      <alignment horizontal="left" vertical="center" wrapText="1"/>
    </xf>
    <xf numFmtId="0" fontId="7" fillId="0" borderId="8" xfId="0" applyFont="1" applyBorder="1" applyAlignment="1">
      <alignment horizontal="justify" vertical="top"/>
    </xf>
    <xf numFmtId="0" fontId="0" fillId="0" borderId="8" xfId="0" applyBorder="1" applyAlignment="1">
      <alignment horizontal="justify" vertical="top"/>
    </xf>
    <xf numFmtId="0" fontId="0" fillId="0" borderId="8" xfId="0" applyBorder="1" applyAlignment="1">
      <alignment horizontal="justify" vertical="center"/>
    </xf>
    <xf numFmtId="0" fontId="0" fillId="0" borderId="8" xfId="0" applyBorder="1" applyAlignment="1">
      <alignment vertical="top" wrapText="1"/>
    </xf>
    <xf numFmtId="165" fontId="0" fillId="0" borderId="8" xfId="0" applyNumberFormat="1" applyBorder="1" applyAlignment="1">
      <alignment vertical="center" wrapText="1"/>
    </xf>
    <xf numFmtId="14" fontId="0" fillId="0" borderId="8" xfId="0" applyNumberFormat="1" applyBorder="1" applyAlignment="1">
      <alignment horizontal="center" vertical="center" wrapText="1"/>
    </xf>
    <xf numFmtId="0" fontId="7" fillId="0" borderId="8" xfId="0" applyFont="1" applyBorder="1" applyAlignment="1">
      <alignment vertical="top" wrapText="1"/>
    </xf>
    <xf numFmtId="0" fontId="16" fillId="0" borderId="8" xfId="0" applyFont="1" applyBorder="1" applyAlignment="1">
      <alignment horizontal="left" vertical="center" wrapText="1"/>
    </xf>
    <xf numFmtId="0" fontId="11" fillId="0" borderId="8" xfId="0" applyFont="1" applyBorder="1" applyAlignment="1">
      <alignment horizontal="justify" vertical="top" wrapText="1"/>
    </xf>
    <xf numFmtId="0" fontId="27" fillId="0" borderId="8" xfId="5" applyFont="1" applyBorder="1" applyAlignment="1">
      <alignment horizontal="left" vertical="center" wrapText="1"/>
    </xf>
    <xf numFmtId="14" fontId="0" fillId="2" borderId="1" xfId="0" applyNumberFormat="1" applyFill="1" applyBorder="1" applyAlignment="1">
      <alignment horizontal="center" vertical="center"/>
    </xf>
    <xf numFmtId="0" fontId="0" fillId="0" borderId="0" xfId="0" applyAlignment="1">
      <alignment vertical="center"/>
    </xf>
    <xf numFmtId="0" fontId="18" fillId="0" borderId="7" xfId="0" applyFont="1" applyBorder="1" applyAlignment="1">
      <alignment horizontal="left" wrapText="1"/>
    </xf>
    <xf numFmtId="0" fontId="31" fillId="2" borderId="8" xfId="0" applyFont="1" applyFill="1" applyBorder="1" applyAlignment="1">
      <alignment horizontal="center" vertical="center"/>
    </xf>
    <xf numFmtId="14" fontId="16" fillId="0" borderId="1" xfId="0" applyNumberFormat="1" applyFont="1" applyBorder="1" applyAlignment="1">
      <alignment horizontal="center" vertical="center"/>
    </xf>
    <xf numFmtId="0" fontId="16" fillId="0" borderId="0" xfId="0" applyFont="1" applyAlignment="1">
      <alignment wrapText="1"/>
    </xf>
    <xf numFmtId="14" fontId="2" fillId="2" borderId="8" xfId="0" applyNumberFormat="1" applyFont="1" applyFill="1" applyBorder="1" applyAlignment="1">
      <alignment horizontal="center" vertical="center" wrapText="1"/>
    </xf>
    <xf numFmtId="0" fontId="3" fillId="2" borderId="8" xfId="0" applyFont="1" applyFill="1" applyBorder="1" applyAlignment="1">
      <alignment horizontal="justify" vertical="top" wrapText="1"/>
    </xf>
    <xf numFmtId="0" fontId="1" fillId="2" borderId="0" xfId="0" applyFont="1" applyFill="1" applyAlignment="1">
      <alignment horizontal="center"/>
    </xf>
    <xf numFmtId="0" fontId="1" fillId="2" borderId="1" xfId="0" applyFont="1" applyFill="1" applyBorder="1"/>
    <xf numFmtId="43" fontId="16" fillId="2" borderId="0" xfId="1" applyFont="1" applyFill="1" applyBorder="1" applyAlignment="1">
      <alignment horizontal="left"/>
    </xf>
    <xf numFmtId="168" fontId="16" fillId="2" borderId="0" xfId="1" applyNumberFormat="1" applyFont="1" applyFill="1" applyBorder="1" applyAlignment="1">
      <alignment horizontal="left"/>
    </xf>
    <xf numFmtId="168" fontId="1" fillId="2" borderId="0" xfId="1" applyNumberFormat="1" applyFont="1" applyFill="1" applyBorder="1" applyAlignment="1">
      <alignment horizontal="left"/>
    </xf>
    <xf numFmtId="0" fontId="1" fillId="2" borderId="0" xfId="0" applyFont="1" applyFill="1" applyAlignment="1">
      <alignment horizontal="left"/>
    </xf>
    <xf numFmtId="176" fontId="1" fillId="2" borderId="0" xfId="0" applyNumberFormat="1" applyFont="1" applyFill="1" applyAlignment="1">
      <alignment horizontal="left"/>
    </xf>
    <xf numFmtId="0" fontId="1" fillId="2" borderId="8" xfId="0" applyFont="1" applyFill="1" applyBorder="1" applyAlignment="1">
      <alignment horizontal="left"/>
    </xf>
    <xf numFmtId="0" fontId="1" fillId="2" borderId="8" xfId="0" applyFont="1" applyFill="1" applyBorder="1"/>
    <xf numFmtId="170" fontId="1" fillId="2" borderId="9" xfId="12" applyFont="1" applyFill="1" applyBorder="1" applyAlignment="1">
      <alignment horizontal="right"/>
    </xf>
    <xf numFmtId="170" fontId="1" fillId="2" borderId="0" xfId="12" applyFont="1" applyFill="1" applyBorder="1" applyAlignment="1">
      <alignment horizontal="left"/>
    </xf>
    <xf numFmtId="176" fontId="1" fillId="2" borderId="0" xfId="12" applyNumberFormat="1" applyFont="1" applyFill="1" applyBorder="1" applyAlignment="1">
      <alignment horizontal="left"/>
    </xf>
    <xf numFmtId="170" fontId="1" fillId="2" borderId="8" xfId="12" applyFont="1" applyFill="1" applyBorder="1" applyAlignment="1">
      <alignment horizontal="left"/>
    </xf>
    <xf numFmtId="170" fontId="1" fillId="2" borderId="8" xfId="12" applyFont="1" applyFill="1" applyBorder="1" applyAlignment="1">
      <alignment horizontal="right"/>
    </xf>
    <xf numFmtId="170" fontId="1" fillId="2" borderId="13" xfId="12" applyFont="1" applyFill="1" applyBorder="1" applyAlignment="1">
      <alignment horizontal="right"/>
    </xf>
    <xf numFmtId="170" fontId="1" fillId="2" borderId="5" xfId="12" applyFont="1" applyFill="1" applyBorder="1" applyAlignment="1">
      <alignment horizontal="righ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33" fillId="2" borderId="8" xfId="0" applyFont="1" applyFill="1" applyBorder="1" applyAlignment="1">
      <alignment horizontal="left"/>
    </xf>
    <xf numFmtId="0" fontId="2" fillId="2" borderId="8" xfId="0" applyFont="1" applyFill="1" applyBorder="1" applyAlignment="1">
      <alignment horizontal="left"/>
    </xf>
    <xf numFmtId="0" fontId="2" fillId="2" borderId="8" xfId="0" applyFont="1" applyFill="1" applyBorder="1" applyAlignment="1">
      <alignment horizontal="center"/>
    </xf>
    <xf numFmtId="0" fontId="2" fillId="2" borderId="8" xfId="0" applyFont="1" applyFill="1" applyBorder="1" applyAlignment="1">
      <alignment horizontal="left" vertical="center" wrapText="1"/>
    </xf>
    <xf numFmtId="43" fontId="16" fillId="2" borderId="0" xfId="1" applyFont="1" applyFill="1" applyBorder="1" applyAlignment="1">
      <alignment horizontal="left" vertical="center" wrapText="1"/>
    </xf>
    <xf numFmtId="168" fontId="16" fillId="2" borderId="0" xfId="1" applyNumberFormat="1" applyFont="1" applyFill="1" applyBorder="1" applyAlignment="1">
      <alignment horizontal="left" vertical="center" wrapText="1"/>
    </xf>
    <xf numFmtId="0" fontId="2" fillId="2" borderId="8" xfId="0" applyFont="1" applyFill="1" applyBorder="1" applyAlignment="1">
      <alignment horizontal="left" vertical="center"/>
    </xf>
    <xf numFmtId="43" fontId="16" fillId="2" borderId="0" xfId="1" applyFont="1" applyFill="1" applyBorder="1" applyAlignment="1" applyProtection="1">
      <alignment horizontal="left" vertical="center" wrapText="1"/>
    </xf>
    <xf numFmtId="168" fontId="16" fillId="2" borderId="0" xfId="1" applyNumberFormat="1" applyFont="1" applyFill="1" applyBorder="1" applyAlignment="1" applyProtection="1">
      <alignment horizontal="left" vertical="center" wrapText="1"/>
    </xf>
    <xf numFmtId="43" fontId="16" fillId="2" borderId="0" xfId="1" applyFont="1" applyFill="1" applyBorder="1" applyAlignment="1">
      <alignment horizontal="left" vertical="center"/>
    </xf>
    <xf numFmtId="168" fontId="16" fillId="2" borderId="0" xfId="1" applyNumberFormat="1" applyFont="1" applyFill="1" applyBorder="1" applyAlignment="1">
      <alignment horizontal="left" vertical="top"/>
    </xf>
    <xf numFmtId="0" fontId="1" fillId="2" borderId="0" xfId="0" applyFont="1" applyFill="1" applyAlignment="1">
      <alignment horizontal="left" vertical="center"/>
    </xf>
    <xf numFmtId="168" fontId="16" fillId="2" borderId="0" xfId="1" applyNumberFormat="1" applyFont="1" applyFill="1" applyBorder="1" applyAlignment="1">
      <alignment horizontal="left" vertical="center"/>
    </xf>
    <xf numFmtId="170" fontId="1" fillId="2" borderId="1" xfId="12" applyFont="1" applyFill="1" applyBorder="1" applyAlignment="1">
      <alignment horizontal="right"/>
    </xf>
    <xf numFmtId="170" fontId="2" fillId="2" borderId="11" xfId="12" applyFont="1" applyFill="1" applyBorder="1" applyAlignment="1">
      <alignment horizontal="right"/>
    </xf>
    <xf numFmtId="168" fontId="2" fillId="2" borderId="0" xfId="1" applyNumberFormat="1" applyFont="1" applyFill="1" applyBorder="1" applyAlignment="1">
      <alignment horizontal="left"/>
    </xf>
    <xf numFmtId="170" fontId="2" fillId="2" borderId="0" xfId="12" applyFont="1" applyFill="1" applyBorder="1" applyAlignment="1">
      <alignment horizontal="left"/>
    </xf>
    <xf numFmtId="176" fontId="2" fillId="2" borderId="0" xfId="12" applyNumberFormat="1" applyFont="1" applyFill="1" applyBorder="1" applyAlignment="1">
      <alignment horizontal="left"/>
    </xf>
    <xf numFmtId="170" fontId="2" fillId="2" borderId="8" xfId="12" applyFont="1" applyFill="1" applyBorder="1" applyAlignment="1">
      <alignment horizontal="left"/>
    </xf>
    <xf numFmtId="170" fontId="2" fillId="2" borderId="8" xfId="12" applyFont="1" applyFill="1" applyBorder="1" applyAlignment="1">
      <alignment horizontal="right"/>
    </xf>
    <xf numFmtId="170" fontId="2" fillId="2" borderId="6" xfId="12" applyFont="1" applyFill="1" applyBorder="1" applyAlignment="1">
      <alignment horizontal="right"/>
    </xf>
    <xf numFmtId="0" fontId="34" fillId="2" borderId="14" xfId="0" applyFont="1" applyFill="1" applyBorder="1" applyAlignment="1">
      <alignment horizontal="left" vertical="center"/>
    </xf>
    <xf numFmtId="0" fontId="2" fillId="2" borderId="8" xfId="0" applyFont="1" applyFill="1" applyBorder="1" applyAlignment="1">
      <alignment horizontal="center" vertical="center" wrapText="1"/>
    </xf>
    <xf numFmtId="170" fontId="2" fillId="2" borderId="6" xfId="12" applyFont="1" applyFill="1" applyBorder="1" applyAlignment="1">
      <alignment horizontal="center"/>
    </xf>
    <xf numFmtId="0" fontId="2" fillId="2" borderId="8" xfId="0" applyFont="1" applyFill="1" applyBorder="1" applyAlignment="1">
      <alignment horizontal="center" vertical="center"/>
    </xf>
    <xf numFmtId="170" fontId="2" fillId="2" borderId="8" xfId="12" applyFont="1" applyFill="1" applyBorder="1" applyAlignment="1">
      <alignment horizontal="center" vertical="center"/>
    </xf>
    <xf numFmtId="10" fontId="2" fillId="2" borderId="8" xfId="15" applyNumberFormat="1" applyFont="1" applyFill="1" applyBorder="1" applyAlignment="1">
      <alignment horizontal="center" vertical="center" wrapText="1"/>
    </xf>
    <xf numFmtId="10" fontId="2" fillId="2" borderId="8" xfId="15" applyNumberFormat="1" applyFont="1" applyFill="1" applyBorder="1" applyAlignment="1">
      <alignment horizontal="center" vertical="center"/>
    </xf>
    <xf numFmtId="0" fontId="2" fillId="2" borderId="0" xfId="0" applyFont="1" applyFill="1" applyAlignment="1">
      <alignment horizontal="left"/>
    </xf>
    <xf numFmtId="176" fontId="2" fillId="2" borderId="0" xfId="0" applyNumberFormat="1" applyFont="1" applyFill="1" applyAlignment="1">
      <alignment horizontal="left"/>
    </xf>
    <xf numFmtId="173" fontId="2" fillId="2" borderId="0" xfId="1" applyNumberFormat="1" applyFont="1" applyFill="1" applyBorder="1" applyAlignment="1">
      <alignment horizontal="left"/>
    </xf>
    <xf numFmtId="170" fontId="2" fillId="2" borderId="8" xfId="12" applyFont="1" applyFill="1" applyBorder="1" applyAlignment="1">
      <alignment horizontal="center"/>
    </xf>
    <xf numFmtId="170" fontId="1" fillId="2" borderId="3" xfId="12" applyFont="1" applyFill="1" applyBorder="1" applyAlignment="1">
      <alignment horizontal="right"/>
    </xf>
    <xf numFmtId="0" fontId="37" fillId="2"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166" fontId="16" fillId="2" borderId="8" xfId="0" applyNumberFormat="1" applyFont="1" applyFill="1" applyBorder="1" applyAlignment="1">
      <alignment horizontal="right" vertical="center" wrapText="1"/>
    </xf>
    <xf numFmtId="166" fontId="16" fillId="0" borderId="8" xfId="0" applyNumberFormat="1" applyFont="1" applyBorder="1" applyAlignment="1">
      <alignment horizontal="right" vertical="center"/>
    </xf>
    <xf numFmtId="166" fontId="16" fillId="2" borderId="8" xfId="0" applyNumberFormat="1" applyFont="1" applyFill="1" applyBorder="1" applyAlignment="1">
      <alignment horizontal="right" vertical="center"/>
    </xf>
    <xf numFmtId="170" fontId="1" fillId="2" borderId="11" xfId="12" applyFont="1" applyFill="1" applyBorder="1" applyAlignment="1">
      <alignment horizontal="right"/>
    </xf>
    <xf numFmtId="1" fontId="16" fillId="2" borderId="8" xfId="1" applyNumberFormat="1" applyFont="1" applyFill="1" applyBorder="1" applyAlignment="1">
      <alignment horizontal="center" vertical="center" wrapText="1"/>
    </xf>
    <xf numFmtId="170" fontId="1" fillId="2" borderId="0" xfId="12" applyFont="1" applyFill="1" applyBorder="1" applyAlignment="1">
      <alignment horizontal="right"/>
    </xf>
    <xf numFmtId="166" fontId="31" fillId="0" borderId="8" xfId="0" applyNumberFormat="1" applyFont="1" applyBorder="1" applyAlignment="1">
      <alignment horizontal="right" vertical="center" wrapText="1"/>
    </xf>
    <xf numFmtId="170" fontId="0" fillId="2" borderId="0" xfId="12" applyFont="1" applyFill="1" applyBorder="1" applyAlignment="1">
      <alignment horizontal="right"/>
    </xf>
    <xf numFmtId="166" fontId="16" fillId="0" borderId="8" xfId="0" applyNumberFormat="1" applyFont="1" applyBorder="1" applyAlignment="1">
      <alignment horizontal="right" vertical="center" wrapText="1"/>
    </xf>
    <xf numFmtId="9" fontId="16" fillId="2" borderId="8" xfId="0" applyNumberFormat="1" applyFont="1" applyFill="1" applyBorder="1" applyAlignment="1">
      <alignment horizontal="center" vertical="center" wrapText="1"/>
    </xf>
    <xf numFmtId="1" fontId="16" fillId="2" borderId="8" xfId="0" applyNumberFormat="1" applyFont="1" applyFill="1" applyBorder="1" applyAlignment="1">
      <alignment horizontal="center" vertical="center" wrapText="1"/>
    </xf>
    <xf numFmtId="177" fontId="1" fillId="2" borderId="0" xfId="0" applyNumberFormat="1" applyFont="1" applyFill="1" applyAlignment="1">
      <alignment horizontal="left" vertical="center"/>
    </xf>
    <xf numFmtId="0" fontId="2" fillId="2" borderId="31" xfId="0" applyFont="1" applyFill="1" applyBorder="1" applyAlignment="1">
      <alignment horizontal="left" vertical="center"/>
    </xf>
    <xf numFmtId="0" fontId="2" fillId="2" borderId="6" xfId="0" applyFont="1" applyFill="1" applyBorder="1"/>
    <xf numFmtId="3" fontId="19" fillId="2" borderId="8" xfId="0" applyNumberFormat="1" applyFont="1" applyFill="1" applyBorder="1" applyAlignment="1">
      <alignment horizontal="righ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xf numFmtId="0" fontId="2" fillId="2" borderId="0" xfId="0" applyFont="1" applyFill="1"/>
    <xf numFmtId="178" fontId="0" fillId="0" borderId="0" xfId="0" applyNumberFormat="1" applyAlignment="1">
      <alignment horizontal="left"/>
    </xf>
    <xf numFmtId="178" fontId="0" fillId="0" borderId="0" xfId="0" applyNumberFormat="1"/>
    <xf numFmtId="3" fontId="1" fillId="2" borderId="8" xfId="0" applyNumberFormat="1" applyFont="1" applyFill="1" applyBorder="1"/>
    <xf numFmtId="0" fontId="1" fillId="2" borderId="6" xfId="0" applyFont="1" applyFill="1" applyBorder="1"/>
    <xf numFmtId="169" fontId="6" fillId="2" borderId="8" xfId="0" applyNumberFormat="1" applyFont="1" applyFill="1" applyBorder="1" applyAlignment="1">
      <alignment horizontal="left" vertical="center"/>
    </xf>
    <xf numFmtId="0" fontId="6" fillId="2" borderId="8" xfId="0" applyFont="1" applyFill="1" applyBorder="1" applyAlignment="1">
      <alignment horizontal="left" vertical="center"/>
    </xf>
    <xf numFmtId="0" fontId="1" fillId="2" borderId="7" xfId="0" applyFont="1" applyFill="1" applyBorder="1"/>
    <xf numFmtId="0" fontId="36" fillId="2" borderId="14" xfId="0" applyFont="1" applyFill="1" applyBorder="1" applyAlignment="1">
      <alignment horizontal="left" vertical="top" wrapText="1"/>
    </xf>
    <xf numFmtId="0" fontId="11"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43" fontId="16" fillId="2" borderId="0" xfId="1" applyFont="1" applyFill="1" applyBorder="1" applyAlignment="1" applyProtection="1">
      <alignment horizontal="left" vertical="center"/>
    </xf>
    <xf numFmtId="168" fontId="16" fillId="2" borderId="0" xfId="1" applyNumberFormat="1" applyFont="1" applyFill="1" applyBorder="1" applyAlignment="1" applyProtection="1">
      <alignment horizontal="left" vertical="center"/>
    </xf>
    <xf numFmtId="9" fontId="3" fillId="2" borderId="8" xfId="0" applyNumberFormat="1" applyFont="1" applyFill="1" applyBorder="1" applyAlignment="1">
      <alignment horizontal="center" vertical="center" wrapText="1"/>
    </xf>
    <xf numFmtId="0" fontId="1" fillId="2" borderId="4" xfId="0" applyFont="1" applyFill="1" applyBorder="1"/>
    <xf numFmtId="43" fontId="18" fillId="2" borderId="0" xfId="1" applyFont="1" applyFill="1" applyBorder="1" applyAlignment="1">
      <alignment horizontal="left" vertical="center" wrapText="1"/>
    </xf>
    <xf numFmtId="0" fontId="1" fillId="2" borderId="0" xfId="0" applyFont="1" applyFill="1"/>
    <xf numFmtId="0" fontId="39" fillId="2" borderId="0" xfId="0" applyFont="1" applyFill="1" applyAlignment="1">
      <alignment horizontal="left"/>
    </xf>
    <xf numFmtId="0" fontId="0" fillId="2" borderId="0" xfId="0" applyFill="1" applyAlignment="1">
      <alignment horizontal="left"/>
    </xf>
    <xf numFmtId="0" fontId="39" fillId="2" borderId="8" xfId="0" applyFont="1" applyFill="1" applyBorder="1" applyAlignment="1">
      <alignment horizontal="left"/>
    </xf>
    <xf numFmtId="0" fontId="1" fillId="2" borderId="8" xfId="0" applyFont="1" applyFill="1" applyBorder="1" applyAlignment="1">
      <alignment horizontal="center"/>
    </xf>
    <xf numFmtId="0" fontId="1" fillId="2" borderId="8" xfId="0" applyFont="1" applyFill="1" applyBorder="1" applyAlignment="1">
      <alignment horizontal="left" vertical="center"/>
    </xf>
    <xf numFmtId="0" fontId="1" fillId="2" borderId="5" xfId="0" applyFont="1" applyFill="1" applyBorder="1" applyAlignment="1">
      <alignment horizontal="left"/>
    </xf>
    <xf numFmtId="0" fontId="16" fillId="2" borderId="0" xfId="0" applyFont="1" applyFill="1" applyAlignment="1">
      <alignment vertical="center"/>
    </xf>
    <xf numFmtId="168" fontId="16" fillId="2" borderId="0" xfId="1" applyNumberFormat="1" applyFont="1" applyFill="1" applyAlignment="1">
      <alignment vertical="center"/>
    </xf>
    <xf numFmtId="0" fontId="19" fillId="2" borderId="0" xfId="0" applyFont="1" applyFill="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wrapText="1"/>
    </xf>
    <xf numFmtId="0" fontId="40" fillId="2" borderId="0" xfId="0" applyFont="1" applyFill="1" applyAlignment="1">
      <alignment vertical="center" wrapText="1"/>
    </xf>
    <xf numFmtId="0" fontId="19" fillId="0" borderId="0" xfId="0" applyFont="1" applyAlignment="1">
      <alignment vertical="center"/>
    </xf>
    <xf numFmtId="168" fontId="19" fillId="2" borderId="0" xfId="1" applyNumberFormat="1" applyFont="1" applyFill="1" applyAlignment="1">
      <alignment vertical="center"/>
    </xf>
    <xf numFmtId="0" fontId="17" fillId="2" borderId="8" xfId="0" applyFont="1" applyFill="1" applyBorder="1" applyAlignment="1">
      <alignment horizontal="center" vertical="center" wrapText="1"/>
    </xf>
    <xf numFmtId="0" fontId="42" fillId="2" borderId="8" xfId="0" applyFont="1" applyFill="1" applyBorder="1" applyAlignment="1">
      <alignment horizontal="center" vertical="center" wrapText="1"/>
    </xf>
    <xf numFmtId="3" fontId="17" fillId="0" borderId="8" xfId="12" applyNumberFormat="1" applyFont="1" applyFill="1" applyBorder="1" applyAlignment="1">
      <alignment horizontal="center" vertical="center" wrapText="1"/>
    </xf>
    <xf numFmtId="0" fontId="43" fillId="2" borderId="8" xfId="0" applyFont="1" applyFill="1" applyBorder="1" applyAlignment="1">
      <alignment horizontal="left" vertical="center" wrapText="1"/>
    </xf>
    <xf numFmtId="165" fontId="0" fillId="0" borderId="8" xfId="1" applyNumberFormat="1" applyFont="1" applyFill="1" applyBorder="1" applyAlignment="1">
      <alignment horizontal="right" vertical="center"/>
    </xf>
    <xf numFmtId="0" fontId="43" fillId="0" borderId="8" xfId="0" applyFont="1" applyBorder="1" applyAlignment="1">
      <alignment horizontal="left" vertical="center" wrapText="1"/>
    </xf>
    <xf numFmtId="165" fontId="7" fillId="0" borderId="8" xfId="1" applyNumberFormat="1" applyFont="1" applyFill="1" applyBorder="1" applyAlignment="1">
      <alignment horizontal="right" vertical="center"/>
    </xf>
    <xf numFmtId="0" fontId="0" fillId="2" borderId="3" xfId="0" applyFill="1" applyBorder="1" applyAlignment="1">
      <alignment horizontal="center" vertical="center"/>
    </xf>
    <xf numFmtId="0" fontId="44" fillId="2" borderId="3" xfId="0" applyFont="1" applyFill="1" applyBorder="1" applyAlignment="1">
      <alignment horizontal="center" vertical="center" wrapText="1"/>
    </xf>
    <xf numFmtId="0" fontId="43" fillId="2" borderId="3" xfId="0" applyFont="1" applyFill="1" applyBorder="1" applyAlignment="1">
      <alignment horizontal="left" vertical="center" wrapText="1"/>
    </xf>
    <xf numFmtId="165" fontId="0" fillId="0" borderId="3" xfId="1" applyNumberFormat="1" applyFont="1" applyFill="1" applyBorder="1" applyAlignment="1">
      <alignment horizontal="center" vertical="center"/>
    </xf>
    <xf numFmtId="0" fontId="24" fillId="2" borderId="8" xfId="0" applyFont="1" applyFill="1" applyBorder="1" applyAlignment="1">
      <alignment horizontal="left" vertical="center" wrapText="1"/>
    </xf>
    <xf numFmtId="0" fontId="0" fillId="2" borderId="0" xfId="0" applyFill="1" applyAlignment="1">
      <alignment horizontal="center" vertical="center"/>
    </xf>
    <xf numFmtId="0" fontId="44" fillId="2" borderId="0" xfId="0" applyFont="1" applyFill="1" applyAlignment="1">
      <alignment horizontal="center" vertical="center" wrapText="1"/>
    </xf>
    <xf numFmtId="0" fontId="43" fillId="2" borderId="0" xfId="0" applyFont="1" applyFill="1" applyAlignment="1">
      <alignment horizontal="left" vertical="center" wrapText="1"/>
    </xf>
    <xf numFmtId="165" fontId="0" fillId="0" borderId="0" xfId="1" applyNumberFormat="1" applyFont="1" applyFill="1" applyBorder="1" applyAlignment="1">
      <alignment horizontal="center" vertical="center"/>
    </xf>
    <xf numFmtId="0" fontId="43" fillId="2" borderId="8" xfId="0" applyFont="1" applyFill="1" applyBorder="1" applyAlignment="1">
      <alignment horizontal="left" vertical="top" wrapText="1"/>
    </xf>
    <xf numFmtId="0" fontId="16" fillId="2" borderId="0" xfId="0" applyFont="1" applyFill="1" applyAlignment="1">
      <alignment horizontal="center" vertical="center"/>
    </xf>
    <xf numFmtId="0" fontId="16" fillId="2" borderId="0" xfId="0" applyFont="1" applyFill="1" applyAlignment="1">
      <alignment horizontal="center" vertical="center" wrapText="1"/>
    </xf>
    <xf numFmtId="0" fontId="37" fillId="2" borderId="0" xfId="0" applyFont="1" applyFill="1" applyAlignment="1">
      <alignment vertical="center" wrapText="1"/>
    </xf>
    <xf numFmtId="0" fontId="46" fillId="2" borderId="8" xfId="0" applyFont="1" applyFill="1" applyBorder="1" applyAlignment="1">
      <alignment horizontal="center" vertical="center"/>
    </xf>
    <xf numFmtId="0" fontId="46" fillId="0" borderId="8" xfId="0" applyFont="1" applyBorder="1" applyAlignment="1">
      <alignment horizontal="center" vertical="center"/>
    </xf>
    <xf numFmtId="0" fontId="43" fillId="2" borderId="0" xfId="0" applyFont="1" applyFill="1" applyAlignment="1">
      <alignment horizontal="center" vertical="center" wrapText="1"/>
    </xf>
    <xf numFmtId="0" fontId="43" fillId="0" borderId="8" xfId="0" applyFont="1" applyBorder="1" applyAlignment="1">
      <alignment horizontal="center" vertical="center"/>
    </xf>
    <xf numFmtId="168" fontId="16" fillId="2" borderId="0" xfId="1" applyNumberFormat="1" applyFont="1" applyFill="1" applyAlignment="1">
      <alignment horizontal="center" vertical="center"/>
    </xf>
    <xf numFmtId="0" fontId="24" fillId="2" borderId="0" xfId="0" applyFont="1" applyFill="1" applyAlignment="1">
      <alignment horizontal="left" vertical="center" wrapText="1"/>
    </xf>
    <xf numFmtId="165" fontId="0" fillId="0" borderId="0" xfId="1" applyNumberFormat="1" applyFont="1" applyFill="1" applyBorder="1" applyAlignment="1">
      <alignment horizontal="right" vertical="center"/>
    </xf>
    <xf numFmtId="0" fontId="24" fillId="7" borderId="8" xfId="0" applyFont="1" applyFill="1" applyBorder="1" applyAlignment="1">
      <alignment horizontal="left" vertical="center" wrapText="1"/>
    </xf>
    <xf numFmtId="0" fontId="16" fillId="7" borderId="0" xfId="0" applyFont="1" applyFill="1" applyAlignment="1">
      <alignment vertical="center"/>
    </xf>
    <xf numFmtId="0" fontId="16" fillId="2" borderId="0" xfId="0" applyFont="1" applyFill="1" applyAlignment="1">
      <alignment vertical="center" wrapText="1"/>
    </xf>
    <xf numFmtId="168" fontId="16" fillId="2" borderId="0" xfId="1" applyNumberFormat="1" applyFont="1" applyFill="1" applyAlignment="1">
      <alignment vertical="center" wrapText="1"/>
    </xf>
    <xf numFmtId="0" fontId="43" fillId="0" borderId="8" xfId="0" applyFont="1" applyBorder="1" applyAlignment="1">
      <alignment horizontal="center" vertical="center" wrapText="1"/>
    </xf>
    <xf numFmtId="165" fontId="0" fillId="0" borderId="8" xfId="1" applyNumberFormat="1" applyFont="1" applyFill="1" applyBorder="1" applyAlignment="1">
      <alignment horizontal="right" vertical="center" wrapText="1"/>
    </xf>
    <xf numFmtId="168" fontId="2" fillId="0" borderId="8" xfId="1" applyNumberFormat="1" applyFont="1" applyFill="1" applyBorder="1" applyAlignment="1">
      <alignment horizontal="center" vertical="center"/>
    </xf>
    <xf numFmtId="0" fontId="46" fillId="2" borderId="8" xfId="0" applyFont="1" applyFill="1" applyBorder="1" applyAlignment="1">
      <alignment horizontal="center"/>
    </xf>
    <xf numFmtId="0" fontId="47" fillId="0" borderId="8" xfId="0" applyFont="1" applyBorder="1" applyAlignment="1">
      <alignment vertical="center" wrapText="1"/>
    </xf>
    <xf numFmtId="165" fontId="0" fillId="0" borderId="8" xfId="1" applyNumberFormat="1" applyFont="1" applyFill="1" applyBorder="1" applyAlignment="1">
      <alignment horizontal="center" vertical="center"/>
    </xf>
    <xf numFmtId="0" fontId="49" fillId="0" borderId="8" xfId="0" applyFont="1" applyBorder="1" applyAlignment="1">
      <alignment horizontal="center" vertical="center"/>
    </xf>
    <xf numFmtId="0" fontId="44" fillId="0" borderId="8" xfId="0" applyFont="1" applyBorder="1" applyAlignment="1">
      <alignment horizontal="center" vertical="center" wrapText="1"/>
    </xf>
    <xf numFmtId="168" fontId="48" fillId="0" borderId="8" xfId="1" applyNumberFormat="1" applyFont="1" applyFill="1" applyBorder="1" applyAlignment="1">
      <alignment horizontal="right" vertical="center" wrapText="1"/>
    </xf>
    <xf numFmtId="165" fontId="0" fillId="0" borderId="8" xfId="1" applyNumberFormat="1" applyFont="1" applyFill="1" applyBorder="1" applyAlignment="1">
      <alignment horizontal="right"/>
    </xf>
    <xf numFmtId="165" fontId="24" fillId="0" borderId="8" xfId="0" applyNumberFormat="1" applyFont="1" applyBorder="1" applyAlignment="1">
      <alignment vertical="center"/>
    </xf>
    <xf numFmtId="165" fontId="16" fillId="2" borderId="0" xfId="0" applyNumberFormat="1" applyFont="1" applyFill="1" applyAlignment="1">
      <alignment vertical="center"/>
    </xf>
    <xf numFmtId="0" fontId="16" fillId="2" borderId="0" xfId="0" applyFont="1" applyFill="1"/>
    <xf numFmtId="168" fontId="16" fillId="2" borderId="0" xfId="1" applyNumberFormat="1" applyFont="1" applyFill="1" applyAlignment="1"/>
    <xf numFmtId="0" fontId="0" fillId="2" borderId="8" xfId="0" applyFill="1" applyBorder="1" applyAlignment="1">
      <alignment horizontal="center"/>
    </xf>
    <xf numFmtId="0" fontId="24" fillId="2" borderId="8" xfId="0" applyFont="1" applyFill="1" applyBorder="1" applyAlignment="1">
      <alignment horizontal="left" wrapText="1"/>
    </xf>
    <xf numFmtId="0" fontId="24" fillId="0" borderId="8" xfId="0" applyFont="1" applyBorder="1" applyAlignment="1">
      <alignment horizontal="left"/>
    </xf>
    <xf numFmtId="165" fontId="16" fillId="2" borderId="0" xfId="0" applyNumberFormat="1" applyFont="1" applyFill="1"/>
    <xf numFmtId="165" fontId="16" fillId="2" borderId="0" xfId="0" applyNumberFormat="1" applyFont="1" applyFill="1" applyAlignment="1">
      <alignment horizontal="center" vertical="center"/>
    </xf>
    <xf numFmtId="0" fontId="44" fillId="2" borderId="8" xfId="0" applyFont="1" applyFill="1" applyBorder="1" applyAlignment="1">
      <alignment horizontal="center" vertical="center" wrapText="1"/>
    </xf>
    <xf numFmtId="14" fontId="0" fillId="2" borderId="8" xfId="0" applyNumberFormat="1" applyFill="1" applyBorder="1" applyAlignment="1">
      <alignment horizontal="center" vertical="center"/>
    </xf>
    <xf numFmtId="0" fontId="25" fillId="2" borderId="8" xfId="0" applyFont="1" applyFill="1" applyBorder="1" applyAlignment="1">
      <alignment horizontal="center" vertical="center"/>
    </xf>
    <xf numFmtId="177" fontId="0" fillId="0" borderId="8" xfId="1" applyNumberFormat="1" applyFont="1" applyFill="1" applyBorder="1" applyAlignment="1">
      <alignment horizontal="right" vertical="center"/>
    </xf>
    <xf numFmtId="0" fontId="0" fillId="0" borderId="8" xfId="0" applyBorder="1" applyAlignment="1">
      <alignment vertical="center"/>
    </xf>
    <xf numFmtId="0" fontId="16" fillId="2" borderId="8" xfId="0" applyFont="1" applyFill="1" applyBorder="1" applyAlignment="1">
      <alignment horizontal="center" vertical="center"/>
    </xf>
    <xf numFmtId="0" fontId="37" fillId="2" borderId="8" xfId="0" applyFont="1" applyFill="1" applyBorder="1" applyAlignment="1">
      <alignment horizontal="left" vertical="top" wrapText="1"/>
    </xf>
    <xf numFmtId="168" fontId="16" fillId="0" borderId="8" xfId="1" applyNumberFormat="1" applyFont="1" applyFill="1" applyBorder="1" applyAlignment="1">
      <alignment horizontal="center" vertical="center"/>
    </xf>
    <xf numFmtId="0" fontId="16" fillId="0" borderId="8" xfId="0" applyFont="1" applyBorder="1" applyAlignment="1">
      <alignment horizontal="left" vertical="top" wrapText="1"/>
    </xf>
    <xf numFmtId="0" fontId="50" fillId="2" borderId="8" xfId="0" applyFont="1" applyFill="1" applyBorder="1" applyAlignment="1">
      <alignment vertical="top" wrapText="1"/>
    </xf>
    <xf numFmtId="0" fontId="37" fillId="0" borderId="8" xfId="0" applyFont="1" applyBorder="1" applyAlignment="1">
      <alignment horizontal="left" vertical="top" wrapText="1"/>
    </xf>
    <xf numFmtId="179" fontId="0" fillId="0" borderId="3" xfId="1" applyNumberFormat="1" applyFont="1" applyFill="1" applyBorder="1" applyAlignment="1">
      <alignment horizontal="center" vertical="center"/>
    </xf>
    <xf numFmtId="0" fontId="0" fillId="2" borderId="8" xfId="0" applyFill="1" applyBorder="1" applyAlignment="1">
      <alignment vertical="center"/>
    </xf>
    <xf numFmtId="0" fontId="24" fillId="0" borderId="8" xfId="0" applyFont="1" applyBorder="1" applyAlignment="1">
      <alignment vertical="center" wrapText="1"/>
    </xf>
    <xf numFmtId="0" fontId="24" fillId="0" borderId="8" xfId="0" applyFont="1" applyBorder="1" applyAlignment="1">
      <alignment vertical="top" wrapText="1"/>
    </xf>
    <xf numFmtId="0" fontId="51" fillId="0" borderId="8" xfId="0" applyFont="1" applyBorder="1" applyAlignment="1">
      <alignment horizontal="left" vertical="center" wrapText="1"/>
    </xf>
    <xf numFmtId="3" fontId="7" fillId="0" borderId="8" xfId="6" applyNumberFormat="1" applyFont="1" applyFill="1" applyBorder="1" applyAlignment="1">
      <alignment horizontal="right" vertical="center" wrapText="1"/>
    </xf>
    <xf numFmtId="0" fontId="52" fillId="0" borderId="8" xfId="0" applyFont="1" applyBorder="1" applyAlignment="1">
      <alignment horizontal="left" vertical="center" wrapText="1"/>
    </xf>
    <xf numFmtId="0" fontId="53" fillId="2" borderId="8" xfId="0" applyFont="1" applyFill="1" applyBorder="1" applyAlignment="1">
      <alignment horizontal="left" vertical="center" wrapText="1"/>
    </xf>
    <xf numFmtId="0" fontId="37" fillId="2" borderId="8" xfId="0" applyFont="1" applyFill="1" applyBorder="1" applyAlignment="1">
      <alignment horizontal="justify" vertical="center" wrapText="1"/>
    </xf>
    <xf numFmtId="0" fontId="2" fillId="2" borderId="8" xfId="0" applyFont="1" applyFill="1" applyBorder="1" applyAlignment="1">
      <alignment vertical="center"/>
    </xf>
    <xf numFmtId="0" fontId="54" fillId="2" borderId="8" xfId="0" applyFont="1" applyFill="1" applyBorder="1" applyAlignment="1">
      <alignment vertical="center" wrapText="1"/>
    </xf>
    <xf numFmtId="0" fontId="44" fillId="2" borderId="8" xfId="0" applyFont="1" applyFill="1" applyBorder="1" applyAlignment="1">
      <alignment horizontal="left" vertical="center" wrapText="1"/>
    </xf>
    <xf numFmtId="165" fontId="2" fillId="0" borderId="8" xfId="1" applyNumberFormat="1" applyFont="1" applyFill="1" applyBorder="1" applyAlignment="1">
      <alignment horizontal="right"/>
    </xf>
    <xf numFmtId="0" fontId="0" fillId="2" borderId="6" xfId="0" applyFill="1" applyBorder="1"/>
    <xf numFmtId="0" fontId="0" fillId="2" borderId="6" xfId="0" applyFill="1" applyBorder="1" applyAlignment="1">
      <alignment vertical="center"/>
    </xf>
    <xf numFmtId="0" fontId="24" fillId="2" borderId="6" xfId="0" applyFont="1" applyFill="1" applyBorder="1" applyAlignment="1">
      <alignment vertical="center" wrapText="1"/>
    </xf>
    <xf numFmtId="0" fontId="43" fillId="2" borderId="6" xfId="0" applyFont="1" applyFill="1" applyBorder="1" applyAlignment="1">
      <alignment horizontal="left" vertical="center" wrapText="1"/>
    </xf>
    <xf numFmtId="165" fontId="0" fillId="0" borderId="6" xfId="1" applyNumberFormat="1" applyFont="1" applyFill="1" applyBorder="1" applyAlignment="1">
      <alignment horizontal="right"/>
    </xf>
    <xf numFmtId="0" fontId="49" fillId="0" borderId="8" xfId="0" applyFont="1" applyBorder="1" applyAlignment="1">
      <alignment horizontal="center" vertical="center" wrapText="1"/>
    </xf>
    <xf numFmtId="168" fontId="49" fillId="0" borderId="8" xfId="1" applyNumberFormat="1" applyFont="1" applyFill="1" applyBorder="1" applyAlignment="1">
      <alignment horizontal="center" vertical="center"/>
    </xf>
    <xf numFmtId="0" fontId="16" fillId="2" borderId="8" xfId="0" applyFont="1" applyFill="1" applyBorder="1" applyAlignment="1">
      <alignment vertical="center"/>
    </xf>
    <xf numFmtId="0" fontId="2" fillId="2" borderId="5" xfId="0" applyFont="1" applyFill="1" applyBorder="1"/>
    <xf numFmtId="0" fontId="1" fillId="2" borderId="7" xfId="0" applyFont="1" applyFill="1" applyBorder="1" applyAlignment="1">
      <alignment horizontal="justify" vertical="center"/>
    </xf>
    <xf numFmtId="0" fontId="1" fillId="2" borderId="8" xfId="0" applyFont="1" applyFill="1" applyBorder="1" applyAlignment="1">
      <alignment horizontal="justify" vertical="center"/>
    </xf>
    <xf numFmtId="0" fontId="1" fillId="2" borderId="5" xfId="0" applyFont="1" applyFill="1" applyBorder="1" applyAlignment="1">
      <alignment horizontal="justify" vertical="center"/>
    </xf>
    <xf numFmtId="170" fontId="2" fillId="2" borderId="0" xfId="12" applyFont="1" applyFill="1" applyAlignment="1">
      <alignment horizontal="center" vertical="center"/>
    </xf>
    <xf numFmtId="3" fontId="56" fillId="8" borderId="34" xfId="0" applyNumberFormat="1" applyFont="1" applyFill="1" applyBorder="1" applyAlignment="1">
      <alignment horizontal="center" vertical="center" wrapText="1"/>
    </xf>
    <xf numFmtId="0" fontId="57" fillId="2" borderId="8" xfId="0" applyFont="1" applyFill="1" applyBorder="1" applyAlignment="1">
      <alignment horizontal="center" vertical="center"/>
    </xf>
    <xf numFmtId="9" fontId="58" fillId="2" borderId="8" xfId="0" applyNumberFormat="1" applyFont="1" applyFill="1" applyBorder="1" applyAlignment="1">
      <alignment horizontal="center" vertical="center" wrapText="1"/>
    </xf>
    <xf numFmtId="168" fontId="59" fillId="2" borderId="8" xfId="1" applyNumberFormat="1" applyFont="1" applyFill="1" applyBorder="1" applyAlignment="1">
      <alignment horizontal="right" vertical="center" wrapText="1"/>
    </xf>
    <xf numFmtId="168" fontId="58" fillId="0" borderId="8" xfId="1" applyNumberFormat="1" applyFont="1" applyFill="1" applyBorder="1" applyAlignment="1" applyProtection="1">
      <alignment horizontal="right" vertical="center" wrapText="1"/>
    </xf>
    <xf numFmtId="168" fontId="58" fillId="0" borderId="8" xfId="1" applyNumberFormat="1" applyFont="1" applyFill="1" applyBorder="1" applyAlignment="1">
      <alignment horizontal="right" vertical="center"/>
    </xf>
    <xf numFmtId="168" fontId="58" fillId="0" borderId="8" xfId="1" applyNumberFormat="1" applyFont="1" applyFill="1" applyBorder="1" applyAlignment="1">
      <alignment horizontal="right" vertical="center" wrapText="1"/>
    </xf>
    <xf numFmtId="43" fontId="38" fillId="2" borderId="27" xfId="1" applyFont="1" applyFill="1" applyBorder="1" applyAlignment="1">
      <alignment horizontal="right" vertical="center"/>
    </xf>
    <xf numFmtId="168" fontId="58" fillId="0" borderId="35" xfId="1" applyNumberFormat="1" applyFont="1" applyFill="1" applyBorder="1" applyAlignment="1">
      <alignment horizontal="right" vertical="top"/>
    </xf>
    <xf numFmtId="168" fontId="58" fillId="0" borderId="8" xfId="1" applyNumberFormat="1" applyFont="1" applyFill="1" applyBorder="1" applyAlignment="1" applyProtection="1">
      <alignment horizontal="right" vertical="center"/>
    </xf>
    <xf numFmtId="14" fontId="59" fillId="2" borderId="13" xfId="0" applyNumberFormat="1" applyFont="1" applyFill="1" applyBorder="1" applyAlignment="1">
      <alignment horizontal="center" vertical="center"/>
    </xf>
    <xf numFmtId="14" fontId="59" fillId="2" borderId="13" xfId="0" applyNumberFormat="1" applyFont="1" applyFill="1" applyBorder="1" applyAlignment="1">
      <alignment horizontal="center" vertical="center" wrapText="1"/>
    </xf>
    <xf numFmtId="9" fontId="58" fillId="2" borderId="8" xfId="3" applyFont="1" applyFill="1" applyBorder="1" applyAlignment="1">
      <alignment horizontal="center" vertical="center" wrapText="1"/>
    </xf>
    <xf numFmtId="168" fontId="58" fillId="0" borderId="13" xfId="1" applyNumberFormat="1" applyFont="1" applyFill="1" applyBorder="1" applyAlignment="1">
      <alignment horizontal="right" vertical="center"/>
    </xf>
    <xf numFmtId="180" fontId="38" fillId="2" borderId="8" xfId="1" applyNumberFormat="1" applyFont="1" applyFill="1" applyBorder="1" applyAlignment="1">
      <alignment horizontal="right" vertical="center"/>
    </xf>
    <xf numFmtId="0" fontId="58" fillId="2" borderId="8" xfId="0" applyFont="1" applyFill="1" applyBorder="1" applyAlignment="1">
      <alignment horizontal="center" vertical="center" wrapText="1"/>
    </xf>
    <xf numFmtId="168" fontId="58" fillId="0" borderId="9" xfId="1" applyNumberFormat="1" applyFont="1" applyFill="1" applyBorder="1" applyAlignment="1" applyProtection="1">
      <alignment horizontal="right" vertical="center"/>
    </xf>
    <xf numFmtId="168" fontId="59" fillId="0" borderId="0" xfId="1" applyNumberFormat="1" applyFont="1" applyFill="1"/>
    <xf numFmtId="168" fontId="59" fillId="0" borderId="8" xfId="1" applyNumberFormat="1" applyFont="1" applyFill="1" applyBorder="1" applyAlignment="1">
      <alignment vertical="center"/>
    </xf>
    <xf numFmtId="168" fontId="0" fillId="0" borderId="0" xfId="1" applyNumberFormat="1" applyFont="1" applyFill="1" applyAlignment="1">
      <alignment vertical="center"/>
    </xf>
    <xf numFmtId="168" fontId="0" fillId="0" borderId="8" xfId="1" applyNumberFormat="1" applyFont="1" applyFill="1" applyBorder="1" applyAlignment="1">
      <alignment vertical="center"/>
    </xf>
    <xf numFmtId="168" fontId="39" fillId="0" borderId="8" xfId="1" applyNumberFormat="1" applyFont="1" applyFill="1" applyBorder="1" applyAlignment="1">
      <alignment vertical="top"/>
    </xf>
    <xf numFmtId="168" fontId="0" fillId="0" borderId="0" xfId="1" applyNumberFormat="1" applyFont="1" applyFill="1"/>
    <xf numFmtId="177" fontId="60" fillId="2" borderId="8" xfId="0" applyNumberFormat="1" applyFont="1" applyFill="1" applyBorder="1" applyAlignment="1">
      <alignment horizontal="center" vertical="center" wrapText="1"/>
    </xf>
    <xf numFmtId="3" fontId="60" fillId="2" borderId="8" xfId="0" applyNumberFormat="1" applyFont="1" applyFill="1" applyBorder="1" applyAlignment="1">
      <alignment horizontal="center" vertical="center" wrapText="1"/>
    </xf>
    <xf numFmtId="3" fontId="60" fillId="0" borderId="8" xfId="0" applyNumberFormat="1" applyFont="1" applyBorder="1" applyAlignment="1">
      <alignment horizontal="center" vertical="center" wrapText="1"/>
    </xf>
    <xf numFmtId="177" fontId="2" fillId="2" borderId="8" xfId="0" applyNumberFormat="1" applyFont="1" applyFill="1" applyBorder="1" applyAlignment="1">
      <alignment horizontal="center" vertical="center" wrapText="1"/>
    </xf>
    <xf numFmtId="177" fontId="0" fillId="2" borderId="0" xfId="0" applyNumberForma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177" fontId="60" fillId="2" borderId="3" xfId="0" applyNumberFormat="1" applyFont="1" applyFill="1" applyBorder="1" applyAlignment="1">
      <alignment horizontal="center" vertical="center" wrapText="1"/>
    </xf>
    <xf numFmtId="3" fontId="60" fillId="2" borderId="4" xfId="0" applyNumberFormat="1" applyFont="1" applyFill="1" applyBorder="1" applyAlignment="1">
      <alignment horizontal="center" vertical="center" wrapText="1"/>
    </xf>
    <xf numFmtId="165" fontId="0" fillId="0" borderId="0" xfId="1" applyNumberFormat="1" applyFont="1" applyFill="1"/>
    <xf numFmtId="3" fontId="60" fillId="0" borderId="6" xfId="0" applyNumberFormat="1" applyFont="1" applyBorder="1" applyAlignment="1">
      <alignment horizontal="center" vertical="center" wrapText="1"/>
    </xf>
    <xf numFmtId="177" fontId="60" fillId="2" borderId="6"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69"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11" fillId="2" borderId="8" xfId="0" applyFont="1" applyFill="1" applyBorder="1" applyAlignment="1">
      <alignment horizontal="justify" vertical="top" wrapText="1"/>
    </xf>
    <xf numFmtId="0" fontId="11" fillId="2" borderId="8" xfId="0" applyFont="1" applyFill="1" applyBorder="1" applyAlignment="1">
      <alignment vertical="center" wrapText="1"/>
    </xf>
    <xf numFmtId="177" fontId="11" fillId="2" borderId="8" xfId="0"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xf>
    <xf numFmtId="9" fontId="1" fillId="2" borderId="8"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8" xfId="0" applyFont="1" applyFill="1" applyBorder="1" applyAlignment="1">
      <alignment horizontal="justify" vertical="center" wrapText="1"/>
    </xf>
    <xf numFmtId="0" fontId="46" fillId="2" borderId="0" xfId="0" applyFont="1" applyFill="1" applyAlignment="1">
      <alignment horizontal="center"/>
    </xf>
    <xf numFmtId="0" fontId="61" fillId="2" borderId="8" xfId="0" applyFont="1" applyFill="1" applyBorder="1" applyAlignment="1">
      <alignment horizontal="center" vertical="center" wrapText="1"/>
    </xf>
    <xf numFmtId="0" fontId="17" fillId="2" borderId="5" xfId="0" applyFont="1" applyFill="1" applyBorder="1" applyAlignment="1">
      <alignment horizontal="center" vertical="center" wrapText="1"/>
    </xf>
    <xf numFmtId="3" fontId="18" fillId="2" borderId="8" xfId="12" applyNumberFormat="1" applyFont="1" applyFill="1" applyBorder="1" applyAlignment="1">
      <alignment horizontal="center" vertical="center" wrapText="1"/>
    </xf>
    <xf numFmtId="0" fontId="62" fillId="0" borderId="8" xfId="0" applyFont="1" applyBorder="1" applyAlignment="1">
      <alignment horizontal="left" vertical="center" wrapText="1"/>
    </xf>
    <xf numFmtId="0" fontId="24" fillId="2" borderId="5" xfId="0" applyFont="1" applyFill="1" applyBorder="1" applyAlignment="1">
      <alignment horizontal="left" vertical="center" wrapText="1"/>
    </xf>
    <xf numFmtId="166" fontId="1" fillId="0" borderId="8" xfId="1" applyNumberFormat="1" applyFont="1" applyFill="1" applyBorder="1" applyAlignment="1">
      <alignment horizontal="right" vertical="center"/>
    </xf>
    <xf numFmtId="0" fontId="62" fillId="0" borderId="8" xfId="0" applyFont="1" applyBorder="1" applyAlignment="1">
      <alignment vertical="center" wrapText="1"/>
    </xf>
    <xf numFmtId="49" fontId="50" fillId="2" borderId="5" xfId="25" applyFont="1" applyFill="1" applyBorder="1" applyAlignment="1" applyProtection="1">
      <alignment vertical="center" wrapText="1"/>
      <protection locked="0"/>
    </xf>
    <xf numFmtId="166" fontId="58" fillId="0" borderId="8" xfId="2" applyNumberFormat="1" applyFont="1" applyFill="1" applyBorder="1" applyAlignment="1">
      <alignment horizontal="right" vertical="center" wrapText="1"/>
    </xf>
    <xf numFmtId="0" fontId="50" fillId="2" borderId="5" xfId="0" applyFont="1" applyFill="1" applyBorder="1" applyAlignment="1" applyProtection="1">
      <alignment vertical="center" wrapText="1"/>
      <protection locked="0"/>
    </xf>
    <xf numFmtId="166" fontId="58" fillId="0" borderId="8" xfId="22" applyNumberFormat="1" applyFont="1" applyFill="1" applyBorder="1" applyAlignment="1">
      <alignment horizontal="right" vertical="center"/>
    </xf>
    <xf numFmtId="0" fontId="59" fillId="0" borderId="8" xfId="0" applyFont="1" applyBorder="1" applyAlignment="1">
      <alignment horizontal="left" vertical="center" wrapText="1"/>
    </xf>
    <xf numFmtId="166" fontId="38" fillId="0" borderId="8" xfId="22" applyNumberFormat="1" applyFont="1" applyFill="1" applyBorder="1" applyAlignment="1">
      <alignment horizontal="right" vertical="center"/>
    </xf>
    <xf numFmtId="0" fontId="63" fillId="0" borderId="13" xfId="0" applyFont="1" applyBorder="1" applyAlignment="1">
      <alignment horizontal="left" vertical="center" wrapText="1"/>
    </xf>
    <xf numFmtId="49" fontId="50" fillId="2" borderId="10" xfId="25" applyFont="1" applyFill="1" applyBorder="1" applyAlignment="1" applyProtection="1">
      <alignment horizontal="left" vertical="top" wrapText="1"/>
      <protection locked="0"/>
    </xf>
    <xf numFmtId="166" fontId="16" fillId="0" borderId="8" xfId="0" applyNumberFormat="1" applyFont="1" applyBorder="1" applyAlignment="1">
      <alignment horizontal="center" vertical="center"/>
    </xf>
    <xf numFmtId="0" fontId="62" fillId="0" borderId="0" xfId="0" applyFont="1" applyAlignment="1">
      <alignment horizontal="left" vertical="center" wrapText="1"/>
    </xf>
    <xf numFmtId="0" fontId="64" fillId="2" borderId="8" xfId="0" applyFont="1" applyFill="1" applyBorder="1" applyAlignment="1" applyProtection="1">
      <alignment vertical="top" wrapText="1"/>
      <protection locked="0"/>
    </xf>
    <xf numFmtId="166" fontId="16" fillId="0" borderId="8" xfId="0" applyNumberFormat="1" applyFont="1" applyBorder="1" applyAlignment="1">
      <alignment vertical="center"/>
    </xf>
    <xf numFmtId="166" fontId="0" fillId="0" borderId="8" xfId="0" applyNumberFormat="1" applyBorder="1"/>
    <xf numFmtId="0" fontId="2" fillId="0" borderId="0" xfId="0" applyFont="1"/>
    <xf numFmtId="0" fontId="0" fillId="2" borderId="0" xfId="0" applyFill="1" applyAlignment="1">
      <alignment horizontal="center"/>
    </xf>
    <xf numFmtId="0" fontId="52" fillId="2" borderId="0" xfId="0" applyFont="1" applyFill="1" applyAlignment="1">
      <alignment vertical="center" wrapText="1"/>
    </xf>
    <xf numFmtId="0" fontId="0" fillId="2" borderId="0" xfId="0" applyFill="1" applyAlignment="1">
      <alignment vertical="center" wrapText="1"/>
    </xf>
    <xf numFmtId="0" fontId="52" fillId="0" borderId="8" xfId="0" applyFont="1" applyBorder="1" applyAlignment="1">
      <alignment vertical="center" wrapText="1"/>
    </xf>
    <xf numFmtId="0" fontId="65" fillId="2" borderId="8" xfId="0" applyFont="1" applyFill="1" applyBorder="1" applyAlignment="1">
      <alignment vertical="center" wrapText="1"/>
    </xf>
    <xf numFmtId="177" fontId="1" fillId="0" borderId="8" xfId="1" applyNumberFormat="1" applyFont="1" applyFill="1" applyBorder="1" applyAlignment="1">
      <alignment vertical="center"/>
    </xf>
    <xf numFmtId="165" fontId="1" fillId="0" borderId="8" xfId="1" applyNumberFormat="1" applyFont="1" applyFill="1" applyBorder="1" applyAlignment="1">
      <alignment horizontal="right" vertical="center"/>
    </xf>
    <xf numFmtId="0" fontId="66" fillId="0" borderId="8" xfId="0" applyFont="1" applyBorder="1" applyAlignment="1">
      <alignment horizontal="left" vertical="center" wrapText="1"/>
    </xf>
    <xf numFmtId="0" fontId="64" fillId="2" borderId="8" xfId="0" applyFont="1" applyFill="1" applyBorder="1" applyAlignment="1" applyProtection="1">
      <alignment vertical="center" wrapText="1"/>
      <protection locked="0"/>
    </xf>
    <xf numFmtId="177" fontId="0" fillId="0" borderId="8" xfId="0" applyNumberFormat="1" applyBorder="1"/>
    <xf numFmtId="0" fontId="0" fillId="2" borderId="0" xfId="0" applyFill="1" applyAlignment="1">
      <alignment vertical="center"/>
    </xf>
    <xf numFmtId="0" fontId="2" fillId="2" borderId="0" xfId="0" applyFont="1" applyFill="1" applyAlignment="1">
      <alignment vertical="center"/>
    </xf>
    <xf numFmtId="177" fontId="0" fillId="0" borderId="8" xfId="0" applyNumberFormat="1" applyBorder="1" applyAlignment="1">
      <alignment vertical="center"/>
    </xf>
    <xf numFmtId="0" fontId="58" fillId="2" borderId="13" xfId="0" applyFont="1" applyFill="1" applyBorder="1" applyAlignment="1" applyProtection="1">
      <alignment horizontal="left" vertical="center" wrapText="1"/>
      <protection locked="0"/>
    </xf>
    <xf numFmtId="0" fontId="24" fillId="0" borderId="0" xfId="0" applyFont="1" applyAlignment="1">
      <alignment horizontal="left" vertical="center" wrapText="1"/>
    </xf>
    <xf numFmtId="0" fontId="14" fillId="2" borderId="8" xfId="5" applyFont="1" applyFill="1" applyBorder="1" applyAlignment="1">
      <alignment horizontal="left" wrapText="1"/>
    </xf>
    <xf numFmtId="165" fontId="0" fillId="0" borderId="8" xfId="0" applyNumberFormat="1" applyBorder="1" applyAlignment="1">
      <alignment vertical="center"/>
    </xf>
    <xf numFmtId="0" fontId="0" fillId="0" borderId="8" xfId="0" applyBorder="1"/>
    <xf numFmtId="0" fontId="52" fillId="2" borderId="8" xfId="0" applyFont="1" applyFill="1" applyBorder="1" applyAlignment="1">
      <alignment vertical="center" wrapText="1"/>
    </xf>
    <xf numFmtId="166" fontId="37" fillId="0" borderId="8" xfId="0" applyNumberFormat="1" applyFont="1" applyBorder="1" applyAlignment="1">
      <alignment horizontal="right" vertical="center" wrapText="1"/>
    </xf>
    <xf numFmtId="0" fontId="0" fillId="2" borderId="3" xfId="0" applyFill="1" applyBorder="1" applyAlignment="1">
      <alignment vertical="center"/>
    </xf>
    <xf numFmtId="0" fontId="52" fillId="2" borderId="3" xfId="0" applyFont="1" applyFill="1" applyBorder="1" applyAlignment="1">
      <alignment vertical="center" wrapText="1"/>
    </xf>
    <xf numFmtId="0" fontId="24" fillId="0" borderId="3" xfId="0" applyFont="1" applyBorder="1" applyAlignment="1">
      <alignment horizontal="left" vertical="center" wrapText="1"/>
    </xf>
    <xf numFmtId="166" fontId="37" fillId="2" borderId="3" xfId="0" applyNumberFormat="1" applyFont="1" applyFill="1" applyBorder="1" applyAlignment="1">
      <alignment horizontal="right" vertical="center" wrapText="1"/>
    </xf>
    <xf numFmtId="0" fontId="0" fillId="0" borderId="1" xfId="0" applyBorder="1" applyAlignment="1">
      <alignment vertical="center"/>
    </xf>
    <xf numFmtId="0" fontId="52" fillId="0" borderId="1" xfId="0" applyFont="1" applyBorder="1" applyAlignment="1">
      <alignment vertical="center" wrapText="1"/>
    </xf>
    <xf numFmtId="166" fontId="37" fillId="0" borderId="1" xfId="0" applyNumberFormat="1" applyFont="1" applyBorder="1" applyAlignment="1">
      <alignment horizontal="right" vertical="center" wrapText="1"/>
    </xf>
    <xf numFmtId="0" fontId="37" fillId="0" borderId="8" xfId="0" applyFont="1" applyBorder="1" applyAlignment="1">
      <alignment vertical="center" wrapText="1"/>
    </xf>
    <xf numFmtId="166" fontId="37" fillId="2" borderId="8" xfId="0" applyNumberFormat="1" applyFont="1" applyFill="1" applyBorder="1" applyAlignment="1">
      <alignment horizontal="right" vertical="center" wrapText="1"/>
    </xf>
    <xf numFmtId="177" fontId="0" fillId="2" borderId="8" xfId="0" applyNumberFormat="1" applyFill="1" applyBorder="1"/>
    <xf numFmtId="0" fontId="5" fillId="0" borderId="0" xfId="4" applyFont="1" applyAlignment="1">
      <alignment horizontal="center"/>
    </xf>
    <xf numFmtId="43" fontId="5" fillId="0" borderId="0" xfId="1" applyFont="1" applyAlignment="1">
      <alignment horizontal="center"/>
    </xf>
    <xf numFmtId="0" fontId="6" fillId="2" borderId="0" xfId="0" applyFont="1" applyFill="1" applyAlignment="1">
      <alignment horizontal="center"/>
    </xf>
    <xf numFmtId="43" fontId="6" fillId="2" borderId="0" xfId="1" applyFont="1" applyFill="1" applyAlignment="1">
      <alignment horizontal="center"/>
    </xf>
    <xf numFmtId="0" fontId="6" fillId="2" borderId="0" xfId="0" applyFont="1" applyFill="1"/>
    <xf numFmtId="43" fontId="6" fillId="2" borderId="0" xfId="1" applyFont="1" applyFill="1"/>
    <xf numFmtId="0" fontId="6" fillId="2" borderId="0" xfId="0" applyFont="1" applyFill="1" applyAlignment="1">
      <alignment horizontal="left" vertical="center" wrapText="1"/>
    </xf>
    <xf numFmtId="43" fontId="6" fillId="2" borderId="0" xfId="1"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0" xfId="0" applyFont="1" applyFill="1" applyAlignment="1">
      <alignment horizontal="center" vertical="center" wrapText="1"/>
    </xf>
    <xf numFmtId="43" fontId="6" fillId="2" borderId="0" xfId="1" applyFont="1" applyFill="1" applyAlignment="1">
      <alignment horizontal="center" vertical="center" wrapText="1"/>
    </xf>
    <xf numFmtId="14" fontId="6" fillId="2" borderId="8"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vertical="center" wrapText="1"/>
    </xf>
    <xf numFmtId="37" fontId="16" fillId="2" borderId="0" xfId="0" applyNumberFormat="1" applyFont="1" applyFill="1" applyAlignment="1">
      <alignment horizontal="center" vertical="center" wrapText="1"/>
    </xf>
    <xf numFmtId="43" fontId="16" fillId="2" borderId="0" xfId="1" applyFont="1" applyFill="1" applyAlignment="1">
      <alignment horizontal="center" vertical="center" wrapText="1"/>
    </xf>
    <xf numFmtId="0" fontId="7" fillId="2" borderId="0" xfId="0" applyFont="1" applyFill="1" applyAlignment="1">
      <alignment horizontal="left" vertical="center" wrapText="1"/>
    </xf>
    <xf numFmtId="0" fontId="6" fillId="2" borderId="1" xfId="0" applyFont="1" applyFill="1" applyBorder="1" applyAlignment="1">
      <alignment horizontal="center" vertical="center" wrapText="1"/>
    </xf>
    <xf numFmtId="168" fontId="6" fillId="2" borderId="1" xfId="23"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43" fontId="6" fillId="2" borderId="0" xfId="1" applyFont="1" applyFill="1" applyAlignment="1">
      <alignment vertical="center" wrapText="1"/>
    </xf>
    <xf numFmtId="180" fontId="6" fillId="2" borderId="0" xfId="0" applyNumberFormat="1" applyFont="1" applyFill="1" applyAlignment="1">
      <alignment vertical="center" wrapText="1"/>
    </xf>
    <xf numFmtId="166" fontId="7" fillId="2" borderId="8" xfId="2" applyNumberFormat="1" applyFont="1" applyFill="1" applyBorder="1" applyAlignment="1">
      <alignment horizontal="center" vertical="center" wrapText="1"/>
    </xf>
    <xf numFmtId="180" fontId="6" fillId="2" borderId="0" xfId="0" applyNumberFormat="1" applyFont="1" applyFill="1" applyAlignment="1">
      <alignment horizontal="center" vertical="center" wrapText="1"/>
    </xf>
    <xf numFmtId="43" fontId="7" fillId="2" borderId="0" xfId="1" applyFont="1" applyFill="1" applyBorder="1" applyAlignment="1" applyProtection="1">
      <alignment horizontal="right" vertical="center"/>
    </xf>
    <xf numFmtId="3" fontId="7" fillId="2" borderId="8" xfId="2" applyNumberFormat="1" applyFont="1" applyFill="1" applyBorder="1" applyAlignment="1">
      <alignment horizontal="center" vertical="center"/>
    </xf>
    <xf numFmtId="166" fontId="7" fillId="2" borderId="8" xfId="2" applyNumberFormat="1" applyFont="1" applyFill="1" applyBorder="1" applyAlignment="1">
      <alignment horizontal="center" vertical="center"/>
    </xf>
    <xf numFmtId="181" fontId="6" fillId="2" borderId="8" xfId="12" applyNumberFormat="1" applyFont="1" applyFill="1" applyBorder="1" applyAlignment="1">
      <alignment horizontal="center" vertical="center"/>
    </xf>
    <xf numFmtId="181" fontId="6" fillId="2" borderId="0" xfId="12" applyNumberFormat="1" applyFont="1" applyFill="1" applyBorder="1" applyAlignment="1">
      <alignment horizontal="center" vertical="center"/>
    </xf>
    <xf numFmtId="43" fontId="6" fillId="2" borderId="0" xfId="1" applyFont="1" applyFill="1" applyBorder="1" applyAlignment="1">
      <alignment horizontal="center" vertical="center"/>
    </xf>
    <xf numFmtId="168" fontId="6" fillId="0" borderId="8" xfId="0" applyNumberFormat="1" applyFont="1" applyBorder="1" applyAlignment="1">
      <alignment horizontal="center" vertical="center"/>
    </xf>
    <xf numFmtId="2" fontId="2" fillId="2" borderId="8" xfId="0" applyNumberFormat="1" applyFont="1" applyFill="1" applyBorder="1" applyAlignment="1">
      <alignment vertical="center"/>
    </xf>
    <xf numFmtId="43" fontId="2" fillId="2" borderId="8" xfId="1" applyFont="1" applyFill="1" applyBorder="1" applyAlignment="1">
      <alignment vertical="center"/>
    </xf>
    <xf numFmtId="2" fontId="2" fillId="2" borderId="5" xfId="0" applyNumberFormat="1" applyFont="1" applyFill="1" applyBorder="1" applyAlignment="1">
      <alignment vertical="center"/>
    </xf>
    <xf numFmtId="0" fontId="12" fillId="2" borderId="0" xfId="0" applyFont="1" applyFill="1" applyAlignment="1">
      <alignment horizontal="left" vertical="center" wrapText="1"/>
    </xf>
    <xf numFmtId="43" fontId="12" fillId="2" borderId="0" xfId="1" applyFont="1" applyFill="1" applyAlignment="1">
      <alignment horizontal="left" vertical="center" wrapText="1"/>
    </xf>
    <xf numFmtId="0" fontId="12" fillId="2" borderId="0" xfId="0" applyFont="1" applyFill="1" applyAlignment="1">
      <alignment vertical="center" wrapText="1"/>
    </xf>
    <xf numFmtId="43" fontId="0" fillId="0" borderId="0" xfId="1" applyFont="1"/>
    <xf numFmtId="0" fontId="46" fillId="0" borderId="0" xfId="0" applyFont="1" applyAlignment="1">
      <alignment horizontal="center"/>
    </xf>
    <xf numFmtId="0" fontId="46" fillId="0" borderId="8" xfId="0" applyFont="1" applyBorder="1" applyAlignment="1">
      <alignment horizontal="center"/>
    </xf>
    <xf numFmtId="168" fontId="0" fillId="2" borderId="8" xfId="1" applyNumberFormat="1" applyFont="1" applyFill="1" applyBorder="1" applyAlignment="1">
      <alignment vertical="center"/>
    </xf>
    <xf numFmtId="0" fontId="24" fillId="2" borderId="8" xfId="0" applyFont="1" applyFill="1" applyBorder="1" applyAlignment="1">
      <alignment horizontal="left" vertical="top" wrapText="1"/>
    </xf>
    <xf numFmtId="165" fontId="0" fillId="2" borderId="8" xfId="1" applyNumberFormat="1" applyFont="1" applyFill="1" applyBorder="1" applyAlignment="1">
      <alignment vertical="center"/>
    </xf>
    <xf numFmtId="0" fontId="46" fillId="2" borderId="10" xfId="0" applyFont="1" applyFill="1" applyBorder="1"/>
    <xf numFmtId="0" fontId="46" fillId="2" borderId="8" xfId="0" applyFont="1" applyFill="1" applyBorder="1"/>
    <xf numFmtId="0" fontId="46" fillId="2" borderId="6" xfId="0" applyFont="1" applyFill="1" applyBorder="1"/>
    <xf numFmtId="165" fontId="46" fillId="2" borderId="8" xfId="0" applyNumberFormat="1" applyFont="1" applyFill="1" applyBorder="1"/>
    <xf numFmtId="0" fontId="46" fillId="2" borderId="0" xfId="0" applyFont="1" applyFill="1"/>
    <xf numFmtId="165" fontId="0" fillId="0" borderId="0" xfId="0" applyNumberFormat="1"/>
    <xf numFmtId="165" fontId="6" fillId="0" borderId="8" xfId="6"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9" fontId="7" fillId="0" borderId="8" xfId="5" applyNumberFormat="1" applyFont="1" applyFill="1" applyBorder="1" applyAlignment="1">
      <alignment horizontal="center" vertical="center" wrapText="1"/>
    </xf>
    <xf numFmtId="166" fontId="0" fillId="0" borderId="8" xfId="0" applyNumberFormat="1" applyFill="1" applyBorder="1" applyAlignment="1">
      <alignment horizontal="center" vertical="center"/>
    </xf>
    <xf numFmtId="10" fontId="7" fillId="0" borderId="8" xfId="5" applyNumberFormat="1" applyFont="1" applyFill="1" applyBorder="1" applyAlignment="1">
      <alignment horizontal="center" vertical="center" wrapText="1"/>
    </xf>
    <xf numFmtId="0" fontId="7" fillId="0" borderId="8" xfId="5" applyFont="1" applyFill="1" applyBorder="1" applyAlignment="1">
      <alignment horizontal="center" vertical="center" wrapText="1"/>
    </xf>
    <xf numFmtId="9" fontId="7" fillId="0" borderId="8" xfId="3" applyFont="1" applyFill="1" applyBorder="1" applyAlignment="1">
      <alignment horizontal="center" vertical="center" wrapText="1"/>
    </xf>
    <xf numFmtId="3" fontId="7" fillId="0" borderId="8" xfId="5" applyNumberFormat="1" applyFont="1" applyFill="1" applyBorder="1" applyAlignment="1">
      <alignment horizontal="center" vertical="center" wrapText="1"/>
    </xf>
    <xf numFmtId="0" fontId="6" fillId="0" borderId="7" xfId="0" applyFont="1" applyFill="1" applyBorder="1" applyAlignment="1">
      <alignment horizontal="center" vertical="center"/>
    </xf>
    <xf numFmtId="1" fontId="7" fillId="0" borderId="8" xfId="3" applyNumberFormat="1" applyFont="1" applyFill="1" applyBorder="1" applyAlignment="1">
      <alignment horizontal="center" vertical="center" wrapText="1"/>
    </xf>
    <xf numFmtId="1" fontId="7" fillId="0" borderId="8" xfId="3" applyNumberFormat="1" applyFont="1" applyFill="1" applyBorder="1" applyAlignment="1" applyProtection="1">
      <alignment horizontal="center" vertical="center" wrapText="1"/>
    </xf>
    <xf numFmtId="0" fontId="7" fillId="0" borderId="8" xfId="0" applyFont="1" applyFill="1" applyBorder="1" applyAlignment="1">
      <alignment horizontal="center" vertical="center"/>
    </xf>
    <xf numFmtId="1" fontId="7" fillId="0" borderId="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9" fontId="7" fillId="0" borderId="8" xfId="0" applyNumberFormat="1" applyFont="1" applyFill="1" applyBorder="1" applyAlignment="1">
      <alignment horizontal="center" vertical="center" wrapText="1"/>
    </xf>
    <xf numFmtId="0" fontId="12" fillId="0" borderId="8"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9" fontId="0" fillId="0" borderId="8" xfId="0" applyNumberFormat="1" applyFill="1" applyBorder="1" applyAlignment="1">
      <alignment horizontal="center" vertical="center"/>
    </xf>
    <xf numFmtId="9" fontId="0" fillId="0" borderId="8" xfId="3" applyFont="1" applyFill="1" applyBorder="1" applyAlignment="1">
      <alignment horizontal="center" vertical="center"/>
    </xf>
    <xf numFmtId="1" fontId="0" fillId="0" borderId="8" xfId="0" applyNumberFormat="1" applyFill="1" applyBorder="1" applyAlignment="1">
      <alignment horizontal="center" vertical="center"/>
    </xf>
    <xf numFmtId="0" fontId="2" fillId="0" borderId="8" xfId="0" applyFont="1" applyFill="1" applyBorder="1" applyAlignment="1">
      <alignment horizontal="center" vertical="center" wrapText="1"/>
    </xf>
    <xf numFmtId="9" fontId="0" fillId="0" borderId="7" xfId="3" applyFont="1" applyFill="1" applyBorder="1" applyAlignment="1">
      <alignment horizontal="center" vertical="center" wrapText="1"/>
    </xf>
    <xf numFmtId="1" fontId="0" fillId="0" borderId="7" xfId="0" applyNumberFormat="1" applyFill="1" applyBorder="1" applyAlignment="1">
      <alignment horizontal="center" vertical="center" wrapText="1"/>
    </xf>
    <xf numFmtId="1" fontId="0" fillId="0" borderId="7" xfId="3"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0" fillId="0" borderId="5" xfId="0" applyNumberFormat="1" applyFill="1" applyBorder="1" applyAlignment="1">
      <alignment horizontal="center" vertical="center" wrapText="1"/>
    </xf>
    <xf numFmtId="3" fontId="0" fillId="0" borderId="8" xfId="11" applyNumberFormat="1" applyFont="1" applyFill="1" applyBorder="1" applyAlignment="1" applyProtection="1">
      <alignment horizontal="center" vertical="center"/>
    </xf>
    <xf numFmtId="9" fontId="0" fillId="0" borderId="8" xfId="3" applyFont="1" applyFill="1" applyBorder="1" applyAlignment="1" applyProtection="1">
      <alignment horizontal="center" vertical="center"/>
    </xf>
    <xf numFmtId="175" fontId="0" fillId="0" borderId="8" xfId="11" applyNumberFormat="1" applyFont="1" applyFill="1" applyBorder="1" applyAlignment="1" applyProtection="1">
      <alignment horizontal="center" vertical="center"/>
    </xf>
    <xf numFmtId="3" fontId="0" fillId="0" borderId="0" xfId="0" applyNumberFormat="1" applyFill="1"/>
    <xf numFmtId="0" fontId="0" fillId="0" borderId="0" xfId="0" applyFill="1"/>
    <xf numFmtId="1" fontId="0" fillId="0" borderId="0" xfId="0" applyNumberFormat="1" applyFill="1"/>
    <xf numFmtId="166" fontId="7" fillId="0" borderId="8" xfId="0" applyNumberFormat="1" applyFont="1" applyFill="1" applyBorder="1" applyAlignment="1">
      <alignment horizontal="center" vertical="center"/>
    </xf>
    <xf numFmtId="166" fontId="0" fillId="0" borderId="5" xfId="0" applyNumberFormat="1" applyFill="1" applyBorder="1" applyAlignment="1">
      <alignment horizontal="center" vertical="center"/>
    </xf>
    <xf numFmtId="0" fontId="6" fillId="0" borderId="8" xfId="0" applyFont="1" applyFill="1" applyBorder="1" applyAlignment="1">
      <alignment horizontal="center" vertical="center"/>
    </xf>
    <xf numFmtId="167" fontId="0" fillId="0" borderId="8" xfId="5" applyNumberFormat="1" applyFont="1" applyFill="1" applyBorder="1" applyAlignment="1">
      <alignment vertical="center" wrapText="1"/>
    </xf>
    <xf numFmtId="3" fontId="6" fillId="0" borderId="8" xfId="5" applyNumberFormat="1" applyFont="1" applyFill="1" applyBorder="1" applyAlignment="1">
      <alignment horizontal="center" vertical="center" wrapText="1"/>
    </xf>
    <xf numFmtId="168" fontId="6" fillId="0" borderId="8" xfId="5" applyNumberFormat="1" applyFont="1" applyFill="1" applyBorder="1" applyAlignment="1">
      <alignment horizontal="center" vertical="center" wrapText="1"/>
    </xf>
    <xf numFmtId="169" fontId="6" fillId="0" borderId="8"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168" fontId="0" fillId="0" borderId="0" xfId="0" applyNumberFormat="1" applyFill="1"/>
    <xf numFmtId="0" fontId="3" fillId="0" borderId="8" xfId="0" applyFont="1" applyFill="1" applyBorder="1" applyAlignment="1">
      <alignment horizontal="justify" vertical="top" wrapText="1"/>
    </xf>
    <xf numFmtId="9" fontId="3" fillId="0" borderId="8" xfId="0" applyNumberFormat="1" applyFont="1" applyFill="1" applyBorder="1" applyAlignment="1">
      <alignment horizontal="center" vertical="center" wrapText="1"/>
    </xf>
    <xf numFmtId="9" fontId="7" fillId="0" borderId="8"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0" xfId="0" applyFont="1" applyFill="1" applyAlignment="1">
      <alignment vertical="top" wrapText="1"/>
    </xf>
    <xf numFmtId="14" fontId="0" fillId="0" borderId="0" xfId="0" applyNumberFormat="1" applyFill="1"/>
    <xf numFmtId="0" fontId="26" fillId="0" borderId="0" xfId="0" applyFont="1" applyFill="1" applyBorder="1" applyAlignment="1">
      <alignment vertical="center" wrapText="1"/>
    </xf>
    <xf numFmtId="169" fontId="6" fillId="0" borderId="14" xfId="0" applyNumberFormat="1" applyFont="1" applyFill="1" applyBorder="1" applyAlignment="1">
      <alignment horizontal="center" vertical="center"/>
    </xf>
    <xf numFmtId="3" fontId="0" fillId="0" borderId="0" xfId="5" applyNumberFormat="1" applyFont="1" applyFill="1" applyAlignment="1">
      <alignment horizontal="right" vertical="justify"/>
    </xf>
    <xf numFmtId="0" fontId="0" fillId="0" borderId="0" xfId="5" applyFont="1" applyFill="1" applyAlignment="1">
      <alignment horizontal="left" vertical="justify"/>
    </xf>
    <xf numFmtId="0" fontId="16" fillId="0" borderId="0" xfId="0" applyFont="1" applyFill="1"/>
    <xf numFmtId="0" fontId="19" fillId="0" borderId="0" xfId="0" applyFont="1" applyFill="1"/>
    <xf numFmtId="37" fontId="16" fillId="0" borderId="0" xfId="0" applyNumberFormat="1" applyFont="1" applyFill="1"/>
    <xf numFmtId="171" fontId="2" fillId="0" borderId="8" xfId="2" applyNumberFormat="1" applyFont="1" applyFill="1" applyBorder="1" applyAlignment="1">
      <alignment horizontal="center" vertical="center"/>
    </xf>
    <xf numFmtId="171" fontId="0" fillId="0" borderId="8" xfId="2"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7" fontId="19" fillId="0" borderId="8" xfId="0" applyNumberFormat="1" applyFont="1" applyFill="1" applyBorder="1" applyAlignment="1">
      <alignment horizontal="center" vertical="center"/>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7" xfId="0" applyFont="1" applyFill="1" applyBorder="1" applyAlignment="1">
      <alignment horizontal="left" vertical="top" wrapText="1"/>
    </xf>
    <xf numFmtId="0" fontId="3" fillId="0" borderId="8" xfId="0" applyFont="1" applyFill="1" applyBorder="1" applyAlignment="1">
      <alignment horizontal="justify" vertical="top" wrapText="1"/>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1" fontId="6" fillId="0" borderId="8" xfId="0" applyNumberFormat="1" applyFont="1" applyFill="1" applyBorder="1" applyAlignment="1">
      <alignment horizontal="left" vertical="center"/>
    </xf>
    <xf numFmtId="1" fontId="6" fillId="0" borderId="5" xfId="0" applyNumberFormat="1" applyFont="1" applyFill="1" applyBorder="1" applyAlignment="1">
      <alignment horizontal="left" vertical="center"/>
    </xf>
    <xf numFmtId="1" fontId="6" fillId="0" borderId="6" xfId="0" applyNumberFormat="1" applyFont="1" applyFill="1" applyBorder="1" applyAlignment="1">
      <alignment horizontal="left" vertical="center"/>
    </xf>
    <xf numFmtId="1" fontId="6" fillId="0" borderId="7" xfId="0" applyNumberFormat="1" applyFont="1" applyFill="1" applyBorder="1" applyAlignment="1">
      <alignment horizontal="left" vertical="center"/>
    </xf>
    <xf numFmtId="1" fontId="6" fillId="0" borderId="2" xfId="0" applyNumberFormat="1" applyFont="1" applyFill="1" applyBorder="1" applyAlignment="1">
      <alignment horizontal="left" vertical="center"/>
    </xf>
    <xf numFmtId="1" fontId="6" fillId="0" borderId="3" xfId="0" applyNumberFormat="1" applyFont="1" applyFill="1" applyBorder="1" applyAlignment="1">
      <alignment horizontal="left" vertical="center"/>
    </xf>
    <xf numFmtId="1" fontId="6" fillId="0" borderId="4" xfId="0" applyNumberFormat="1" applyFont="1" applyFill="1" applyBorder="1" applyAlignment="1">
      <alignment horizontal="left" vertical="center"/>
    </xf>
    <xf numFmtId="1" fontId="6" fillId="0" borderId="16" xfId="0" applyNumberFormat="1" applyFont="1" applyFill="1" applyBorder="1" applyAlignment="1">
      <alignment horizontal="left" vertical="center"/>
    </xf>
    <xf numFmtId="1" fontId="6" fillId="0" borderId="0" xfId="0" applyNumberFormat="1" applyFont="1" applyFill="1" applyAlignment="1">
      <alignment horizontal="left" vertical="center"/>
    </xf>
    <xf numFmtId="1" fontId="6" fillId="0" borderId="15" xfId="0" applyNumberFormat="1" applyFont="1" applyFill="1" applyBorder="1" applyAlignment="1">
      <alignment horizontal="left" vertical="center"/>
    </xf>
    <xf numFmtId="1" fontId="6" fillId="0" borderId="10" xfId="0" applyNumberFormat="1" applyFont="1" applyFill="1" applyBorder="1" applyAlignment="1">
      <alignment horizontal="left" vertical="center"/>
    </xf>
    <xf numFmtId="1" fontId="6" fillId="0" borderId="11" xfId="0" applyNumberFormat="1" applyFont="1" applyFill="1" applyBorder="1" applyAlignment="1">
      <alignment horizontal="left" vertical="center"/>
    </xf>
    <xf numFmtId="1" fontId="6" fillId="0" borderId="12" xfId="0" applyNumberFormat="1"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5"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2" fontId="6" fillId="0" borderId="1" xfId="5" applyNumberFormat="1" applyFont="1" applyFill="1" applyBorder="1" applyAlignment="1">
      <alignment horizontal="center" vertical="center"/>
    </xf>
    <xf numFmtId="2" fontId="6" fillId="0" borderId="13" xfId="5"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2" fontId="6" fillId="0" borderId="5" xfId="0" applyNumberFormat="1" applyFont="1" applyFill="1" applyBorder="1" applyAlignment="1">
      <alignment horizontal="left" vertical="center"/>
    </xf>
    <xf numFmtId="2" fontId="6" fillId="0" borderId="6" xfId="0" applyNumberFormat="1" applyFont="1" applyFill="1" applyBorder="1" applyAlignment="1">
      <alignment horizontal="left" vertical="center"/>
    </xf>
    <xf numFmtId="2" fontId="6" fillId="0" borderId="7" xfId="0" applyNumberFormat="1" applyFont="1" applyFill="1" applyBorder="1" applyAlignment="1">
      <alignment horizontal="left" vertical="center"/>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0" fillId="0" borderId="8" xfId="0" applyFill="1" applyBorder="1" applyAlignment="1">
      <alignment horizontal="justify" vertical="center" wrapText="1"/>
    </xf>
    <xf numFmtId="0" fontId="0" fillId="0" borderId="1" xfId="0" applyFill="1" applyBorder="1" applyAlignment="1">
      <alignment horizontal="center" vertical="center" wrapText="1"/>
    </xf>
    <xf numFmtId="0" fontId="0" fillId="0" borderId="13" xfId="0" applyFill="1" applyBorder="1" applyAlignment="1">
      <alignment horizontal="center" vertical="center" wrapText="1"/>
    </xf>
    <xf numFmtId="167" fontId="0" fillId="0" borderId="1" xfId="5" applyNumberFormat="1" applyFont="1" applyFill="1" applyBorder="1" applyAlignment="1">
      <alignment horizontal="center" vertical="center" wrapText="1"/>
    </xf>
    <xf numFmtId="167" fontId="0" fillId="0" borderId="13" xfId="5" applyNumberFormat="1" applyFont="1" applyFill="1" applyBorder="1" applyAlignment="1">
      <alignment horizontal="center" vertical="center" wrapText="1"/>
    </xf>
    <xf numFmtId="9" fontId="6" fillId="0" borderId="1" xfId="3" applyFont="1" applyFill="1" applyBorder="1" applyAlignment="1">
      <alignment horizontal="center" vertical="center"/>
    </xf>
    <xf numFmtId="9" fontId="6" fillId="0" borderId="13" xfId="3" applyFont="1" applyFill="1" applyBorder="1" applyAlignment="1">
      <alignment horizontal="center" vertical="center"/>
    </xf>
    <xf numFmtId="0" fontId="0" fillId="0" borderId="1" xfId="0" applyFill="1" applyBorder="1" applyAlignment="1">
      <alignment horizontal="left" vertical="top" wrapText="1"/>
    </xf>
    <xf numFmtId="0" fontId="0" fillId="0" borderId="13" xfId="0" applyFill="1" applyBorder="1" applyAlignment="1">
      <alignment horizontal="left" vertical="top" wrapText="1"/>
    </xf>
    <xf numFmtId="0" fontId="0" fillId="0" borderId="1" xfId="0" applyFill="1" applyBorder="1" applyAlignment="1">
      <alignment vertical="top" wrapText="1"/>
    </xf>
    <xf numFmtId="0" fontId="0" fillId="0" borderId="13" xfId="0" applyFill="1" applyBorder="1" applyAlignment="1">
      <alignment vertical="top" wrapText="1"/>
    </xf>
    <xf numFmtId="0" fontId="11" fillId="0" borderId="8" xfId="0" applyFont="1" applyFill="1" applyBorder="1" applyAlignment="1">
      <alignment horizontal="justify" vertical="center" wrapText="1"/>
    </xf>
    <xf numFmtId="0" fontId="11" fillId="0" borderId="14" xfId="0" applyFont="1" applyFill="1" applyBorder="1" applyAlignment="1">
      <alignment horizontal="justify" vertical="center"/>
    </xf>
    <xf numFmtId="0" fontId="0" fillId="0" borderId="1" xfId="0" applyFill="1" applyBorder="1" applyAlignment="1">
      <alignment horizontal="justify" vertical="center" wrapText="1"/>
    </xf>
    <xf numFmtId="0" fontId="0" fillId="0" borderId="13" xfId="0" applyFill="1" applyBorder="1" applyAlignment="1">
      <alignment horizontal="justify" vertical="center" wrapText="1"/>
    </xf>
    <xf numFmtId="0" fontId="11" fillId="0" borderId="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3"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0" fillId="0" borderId="8" xfId="0"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3" xfId="0" applyFill="1" applyBorder="1" applyAlignment="1">
      <alignment horizontal="left" vertical="center" wrapText="1"/>
    </xf>
    <xf numFmtId="0" fontId="11" fillId="0" borderId="14" xfId="0" applyFont="1" applyFill="1" applyBorder="1" applyAlignment="1">
      <alignment horizontal="justify" vertical="center" wrapText="1"/>
    </xf>
    <xf numFmtId="0" fontId="7" fillId="0" borderId="4"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8" xfId="0" applyFill="1" applyBorder="1" applyAlignment="1">
      <alignment horizontal="justify" vertical="top" wrapText="1"/>
    </xf>
    <xf numFmtId="0" fontId="7" fillId="0" borderId="1" xfId="0" applyFont="1" applyFill="1" applyBorder="1" applyAlignment="1">
      <alignment horizontal="center" vertical="top" wrapText="1"/>
    </xf>
    <xf numFmtId="0" fontId="7" fillId="0" borderId="13" xfId="0" applyFont="1" applyFill="1" applyBorder="1" applyAlignment="1">
      <alignment horizontal="center" vertical="top" wrapText="1"/>
    </xf>
    <xf numFmtId="0" fontId="6" fillId="0" borderId="8" xfId="5" applyFont="1" applyFill="1" applyBorder="1" applyAlignment="1">
      <alignment horizontal="center" vertical="center" wrapText="1"/>
    </xf>
    <xf numFmtId="0" fontId="9" fillId="0" borderId="8" xfId="5" applyFont="1" applyFill="1" applyBorder="1" applyAlignment="1">
      <alignment horizontal="center" vertical="center" wrapText="1"/>
    </xf>
    <xf numFmtId="1" fontId="6" fillId="0" borderId="1" xfId="5" applyNumberFormat="1" applyFont="1" applyFill="1" applyBorder="1" applyAlignment="1">
      <alignment horizontal="center" vertical="center" wrapText="1"/>
    </xf>
    <xf numFmtId="1" fontId="6" fillId="0" borderId="9" xfId="5" applyNumberFormat="1" applyFont="1" applyFill="1" applyBorder="1" applyAlignment="1">
      <alignment horizontal="center" vertical="center" wrapText="1"/>
    </xf>
    <xf numFmtId="1" fontId="6" fillId="0" borderId="13" xfId="5" applyNumberFormat="1" applyFont="1" applyFill="1" applyBorder="1" applyAlignment="1">
      <alignment horizontal="center" vertical="center" wrapText="1"/>
    </xf>
    <xf numFmtId="165" fontId="6" fillId="0" borderId="2" xfId="6" applyNumberFormat="1" applyFont="1" applyFill="1" applyBorder="1" applyAlignment="1">
      <alignment horizontal="center" vertical="center" wrapText="1"/>
    </xf>
    <xf numFmtId="165" fontId="6" fillId="0" borderId="3" xfId="6" applyNumberFormat="1" applyFont="1" applyFill="1" applyBorder="1" applyAlignment="1">
      <alignment horizontal="center" vertical="center" wrapText="1"/>
    </xf>
    <xf numFmtId="165" fontId="6" fillId="0" borderId="4" xfId="6" applyNumberFormat="1" applyFont="1" applyFill="1" applyBorder="1" applyAlignment="1">
      <alignment horizontal="center" vertical="center" wrapText="1"/>
    </xf>
    <xf numFmtId="165" fontId="6" fillId="0" borderId="10" xfId="6" applyNumberFormat="1" applyFont="1" applyFill="1" applyBorder="1" applyAlignment="1">
      <alignment horizontal="center" vertical="center" wrapText="1"/>
    </xf>
    <xf numFmtId="165" fontId="6" fillId="0" borderId="11" xfId="6" applyNumberFormat="1" applyFont="1" applyFill="1" applyBorder="1" applyAlignment="1">
      <alignment horizontal="center" vertical="center" wrapText="1"/>
    </xf>
    <xf numFmtId="165" fontId="6" fillId="0" borderId="12" xfId="6" applyNumberFormat="1"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xf>
    <xf numFmtId="1" fontId="6" fillId="0" borderId="1" xfId="0" applyNumberFormat="1" applyFont="1" applyBorder="1" applyAlignment="1">
      <alignment horizontal="justify" vertical="top" wrapText="1"/>
    </xf>
    <xf numFmtId="1" fontId="6" fillId="0" borderId="9" xfId="0" applyNumberFormat="1" applyFont="1" applyBorder="1" applyAlignment="1">
      <alignment horizontal="justify" vertical="top" wrapText="1"/>
    </xf>
    <xf numFmtId="1" fontId="6" fillId="0" borderId="13" xfId="0" applyNumberFormat="1" applyFont="1" applyBorder="1" applyAlignment="1">
      <alignment horizontal="justify" vertical="top" wrapText="1"/>
    </xf>
    <xf numFmtId="2" fontId="6" fillId="0" borderId="5"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7" xfId="0" applyNumberFormat="1" applyFont="1" applyBorder="1" applyAlignment="1">
      <alignment horizontal="center" vertical="center" wrapText="1"/>
    </xf>
    <xf numFmtId="0" fontId="6" fillId="0" borderId="1" xfId="0" applyFont="1" applyBorder="1" applyAlignment="1">
      <alignment horizontal="left" vertical="center" wrapText="1"/>
    </xf>
    <xf numFmtId="2" fontId="6" fillId="0" borderId="8" xfId="0" applyNumberFormat="1" applyFont="1" applyBorder="1" applyAlignment="1">
      <alignment horizontal="center" vertical="center"/>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8" xfId="5" applyFont="1" applyBorder="1" applyAlignment="1">
      <alignment horizontal="center" vertical="center" wrapText="1"/>
    </xf>
    <xf numFmtId="165" fontId="6" fillId="0" borderId="8" xfId="6" applyNumberFormat="1" applyFont="1" applyFill="1" applyBorder="1" applyAlignment="1">
      <alignment horizontal="center" vertical="center" wrapText="1"/>
    </xf>
    <xf numFmtId="0" fontId="4" fillId="0" borderId="1" xfId="4" applyFont="1" applyBorder="1" applyAlignment="1">
      <alignment horizontal="center"/>
    </xf>
    <xf numFmtId="0" fontId="4" fillId="0" borderId="9" xfId="4" applyFont="1" applyBorder="1" applyAlignment="1">
      <alignment horizontal="center"/>
    </xf>
    <xf numFmtId="0" fontId="4" fillId="0" borderId="13" xfId="4" applyFont="1" applyBorder="1" applyAlignment="1">
      <alignment horizont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2" xfId="4" applyFont="1" applyBorder="1" applyAlignment="1">
      <alignment horizontal="center" vertical="center"/>
    </xf>
    <xf numFmtId="0" fontId="5" fillId="0" borderId="5" xfId="4" applyFont="1" applyBorder="1" applyAlignment="1">
      <alignment horizontal="left"/>
    </xf>
    <xf numFmtId="0" fontId="5" fillId="0" borderId="6" xfId="4" applyFont="1" applyBorder="1" applyAlignment="1">
      <alignment horizontal="left"/>
    </xf>
    <xf numFmtId="0" fontId="5" fillId="0" borderId="7" xfId="4" applyFont="1" applyBorder="1" applyAlignment="1">
      <alignment horizontal="left"/>
    </xf>
    <xf numFmtId="0" fontId="4" fillId="0" borderId="8" xfId="4" applyFont="1" applyBorder="1" applyAlignment="1">
      <alignment horizontal="center"/>
    </xf>
    <xf numFmtId="2" fontId="6" fillId="0" borderId="1" xfId="0" applyNumberFormat="1" applyFont="1" applyBorder="1" applyAlignment="1">
      <alignment horizontal="center" vertical="center" wrapText="1"/>
    </xf>
    <xf numFmtId="2" fontId="6" fillId="0" borderId="13"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2" fontId="7" fillId="0" borderId="3" xfId="0" applyNumberFormat="1" applyFont="1" applyBorder="1" applyAlignment="1">
      <alignment horizontal="center" vertical="center" wrapText="1"/>
    </xf>
    <xf numFmtId="2" fontId="7" fillId="0" borderId="4" xfId="0" applyNumberFormat="1" applyFont="1" applyBorder="1" applyAlignment="1">
      <alignment horizontal="center" vertical="center" wrapText="1"/>
    </xf>
    <xf numFmtId="2" fontId="7" fillId="0" borderId="10" xfId="0" applyNumberFormat="1" applyFont="1" applyBorder="1" applyAlignment="1">
      <alignment horizontal="center" vertical="center" wrapText="1"/>
    </xf>
    <xf numFmtId="2" fontId="7" fillId="0" borderId="11"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3" fontId="0" fillId="0" borderId="1" xfId="0" applyNumberFormat="1" applyBorder="1" applyAlignment="1">
      <alignment horizontal="center" vertical="center" wrapText="1"/>
    </xf>
    <xf numFmtId="3" fontId="0" fillId="0" borderId="13" xfId="0" applyNumberFormat="1" applyBorder="1" applyAlignment="1">
      <alignment horizontal="center" vertical="center" wrapText="1"/>
    </xf>
    <xf numFmtId="0" fontId="0" fillId="0" borderId="5" xfId="0" applyBorder="1" applyAlignment="1">
      <alignment horizontal="justify" vertical="top"/>
    </xf>
    <xf numFmtId="0" fontId="0" fillId="0" borderId="6" xfId="0" applyBorder="1" applyAlignment="1">
      <alignment horizontal="justify" vertical="top"/>
    </xf>
    <xf numFmtId="0" fontId="0" fillId="0" borderId="7" xfId="0" applyBorder="1" applyAlignment="1">
      <alignment horizontal="justify" vertical="top"/>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0" fontId="6" fillId="0" borderId="0" xfId="0" applyFont="1" applyAlignment="1">
      <alignment horizontal="center"/>
    </xf>
    <xf numFmtId="0" fontId="6" fillId="0" borderId="8" xfId="0" applyFont="1" applyBorder="1" applyAlignment="1">
      <alignment horizontal="left"/>
    </xf>
    <xf numFmtId="0" fontId="6" fillId="0" borderId="11" xfId="0" applyFont="1" applyBorder="1" applyAlignment="1">
      <alignment horizontal="left" vertical="center" wrapText="1"/>
    </xf>
    <xf numFmtId="0" fontId="19" fillId="0" borderId="8" xfId="0" applyFont="1" applyBorder="1" applyAlignment="1">
      <alignment horizontal="center" vertical="center"/>
    </xf>
    <xf numFmtId="0" fontId="15" fillId="3" borderId="8"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3" borderId="8" xfId="0"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9" fillId="0" borderId="8" xfId="0" applyFont="1" applyBorder="1" applyAlignment="1">
      <alignment horizontal="left" vertical="center" wrapText="1"/>
    </xf>
    <xf numFmtId="0" fontId="15" fillId="3" borderId="8" xfId="0" applyFont="1" applyFill="1" applyBorder="1" applyAlignment="1">
      <alignment horizontal="center" wrapText="1"/>
    </xf>
    <xf numFmtId="0" fontId="7" fillId="0" borderId="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8" xfId="0" applyFont="1" applyBorder="1" applyAlignment="1">
      <alignment horizontal="center" vertical="top" wrapText="1"/>
    </xf>
    <xf numFmtId="167" fontId="0" fillId="0" borderId="1" xfId="5" applyNumberFormat="1" applyFont="1" applyBorder="1" applyAlignment="1">
      <alignment horizontal="center" vertical="center" wrapText="1"/>
    </xf>
    <xf numFmtId="167" fontId="0" fillId="0" borderId="13" xfId="5" applyNumberFormat="1" applyFont="1" applyBorder="1" applyAlignment="1">
      <alignment horizontal="center" vertical="center" wrapText="1"/>
    </xf>
    <xf numFmtId="10" fontId="0" fillId="0" borderId="1" xfId="5" applyNumberFormat="1" applyFont="1" applyBorder="1" applyAlignment="1">
      <alignment horizontal="center" vertical="center"/>
    </xf>
    <xf numFmtId="10" fontId="0" fillId="0" borderId="13" xfId="5" applyNumberFormat="1" applyFont="1" applyBorder="1" applyAlignment="1">
      <alignment horizontal="center" vertical="center"/>
    </xf>
    <xf numFmtId="2" fontId="0" fillId="0" borderId="1" xfId="5" applyNumberFormat="1" applyFont="1" applyBorder="1" applyAlignment="1">
      <alignment horizontal="center" vertical="center"/>
    </xf>
    <xf numFmtId="2" fontId="0" fillId="0" borderId="13" xfId="5" applyNumberFormat="1" applyFont="1" applyBorder="1" applyAlignment="1">
      <alignment horizontal="center" vertical="center"/>
    </xf>
    <xf numFmtId="0" fontId="3" fillId="2" borderId="8" xfId="0" applyFont="1" applyFill="1" applyBorder="1" applyAlignment="1">
      <alignment horizontal="justify" vertical="top" wrapText="1"/>
    </xf>
    <xf numFmtId="10" fontId="2" fillId="0" borderId="8" xfId="14" applyNumberFormat="1" applyFont="1" applyFill="1" applyBorder="1" applyAlignment="1">
      <alignment horizontal="left" vertical="center"/>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1" fontId="2" fillId="0" borderId="1" xfId="0" applyNumberFormat="1" applyFont="1" applyBorder="1" applyAlignment="1">
      <alignment horizontal="center" vertical="top"/>
    </xf>
    <xf numFmtId="1" fontId="2" fillId="0" borderId="13" xfId="0" applyNumberFormat="1" applyFont="1" applyBorder="1" applyAlignment="1">
      <alignment horizontal="center" vertical="top"/>
    </xf>
    <xf numFmtId="0" fontId="12" fillId="2" borderId="8" xfId="0" applyFont="1" applyFill="1" applyBorder="1" applyAlignment="1">
      <alignment horizontal="left" vertical="top" wrapText="1"/>
    </xf>
    <xf numFmtId="0" fontId="3" fillId="2" borderId="8" xfId="0" applyFont="1" applyFill="1" applyBorder="1" applyAlignment="1">
      <alignment horizontal="justify" vertical="top"/>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0" fillId="0" borderId="7" xfId="0" applyFill="1" applyBorder="1" applyAlignment="1">
      <alignment horizontal="justify" vertical="center" wrapText="1"/>
    </xf>
    <xf numFmtId="0" fontId="0" fillId="0" borderId="4" xfId="0" applyFill="1" applyBorder="1" applyAlignment="1">
      <alignment horizontal="justify" vertical="top" wrapText="1"/>
    </xf>
    <xf numFmtId="0" fontId="0" fillId="0" borderId="12" xfId="0" applyFill="1" applyBorder="1" applyAlignment="1">
      <alignment horizontal="justify" vertical="top" wrapText="1"/>
    </xf>
    <xf numFmtId="0" fontId="7" fillId="0" borderId="1" xfId="0" applyFont="1" applyBorder="1" applyAlignment="1">
      <alignment horizontal="center" vertical="top" wrapText="1"/>
    </xf>
    <xf numFmtId="0" fontId="7" fillId="0" borderId="13" xfId="0" applyFont="1" applyBorder="1" applyAlignment="1">
      <alignment horizontal="center" vertical="top" wrapText="1"/>
    </xf>
    <xf numFmtId="0" fontId="7" fillId="0" borderId="1" xfId="5" applyFont="1" applyFill="1" applyBorder="1" applyAlignment="1">
      <alignment horizontal="justify" vertical="center" wrapText="1"/>
    </xf>
    <xf numFmtId="0" fontId="7" fillId="0" borderId="13" xfId="5" applyFont="1" applyFill="1" applyBorder="1" applyAlignment="1">
      <alignment horizontal="justify" vertical="center" wrapText="1"/>
    </xf>
    <xf numFmtId="0" fontId="0" fillId="0" borderId="1" xfId="5" applyFont="1" applyFill="1" applyBorder="1" applyAlignment="1">
      <alignment horizontal="justify" vertical="top" wrapText="1"/>
    </xf>
    <xf numFmtId="0" fontId="0" fillId="0" borderId="13" xfId="5" applyFont="1" applyFill="1" applyBorder="1" applyAlignment="1">
      <alignment horizontal="justify" vertical="top" wrapText="1"/>
    </xf>
    <xf numFmtId="0" fontId="7" fillId="0" borderId="1" xfId="5" applyFont="1" applyFill="1" applyBorder="1" applyAlignment="1">
      <alignment horizontal="left" vertical="center" wrapText="1"/>
    </xf>
    <xf numFmtId="0" fontId="7" fillId="0" borderId="13" xfId="5" applyFont="1" applyFill="1" applyBorder="1" applyAlignment="1">
      <alignment horizontal="left" vertical="center" wrapText="1"/>
    </xf>
    <xf numFmtId="0" fontId="0" fillId="0" borderId="1" xfId="0" applyBorder="1" applyAlignment="1">
      <alignment horizontal="center" vertical="top" wrapText="1"/>
    </xf>
    <xf numFmtId="0" fontId="0" fillId="0" borderId="13" xfId="0" applyBorder="1" applyAlignment="1">
      <alignment horizontal="center" vertical="top" wrapText="1"/>
    </xf>
    <xf numFmtId="0" fontId="0" fillId="0" borderId="4" xfId="0" applyFill="1" applyBorder="1" applyAlignment="1">
      <alignment horizontal="left" vertical="top" wrapText="1"/>
    </xf>
    <xf numFmtId="0" fontId="0" fillId="0" borderId="12" xfId="0" applyFill="1" applyBorder="1" applyAlignment="1">
      <alignment horizontal="left" vertical="top" wrapText="1"/>
    </xf>
    <xf numFmtId="0" fontId="0" fillId="0" borderId="8" xfId="0" applyBorder="1" applyAlignment="1">
      <alignment horizontal="center" vertical="top" wrapText="1"/>
    </xf>
    <xf numFmtId="0" fontId="0" fillId="0" borderId="1" xfId="0" applyFill="1" applyBorder="1" applyAlignment="1">
      <alignment horizontal="justify" vertical="top" wrapText="1"/>
    </xf>
    <xf numFmtId="0" fontId="0" fillId="0" borderId="13" xfId="0" applyFill="1" applyBorder="1" applyAlignment="1">
      <alignment horizontal="justify" vertical="top" wrapText="1"/>
    </xf>
    <xf numFmtId="0" fontId="7" fillId="0" borderId="15" xfId="0" applyFont="1" applyFill="1" applyBorder="1" applyAlignment="1">
      <alignment horizontal="left" vertical="top" wrapText="1"/>
    </xf>
    <xf numFmtId="0" fontId="2" fillId="0" borderId="14" xfId="5" applyFont="1" applyFill="1" applyBorder="1" applyAlignment="1">
      <alignment horizontal="center" vertical="center"/>
    </xf>
    <xf numFmtId="0" fontId="2" fillId="0" borderId="8" xfId="5" applyFont="1" applyBorder="1" applyAlignment="1">
      <alignment horizontal="center" vertical="center" wrapText="1"/>
    </xf>
    <xf numFmtId="0" fontId="2" fillId="0" borderId="8" xfId="5" applyFont="1" applyBorder="1" applyAlignment="1">
      <alignment horizontal="center" vertical="top" wrapText="1"/>
    </xf>
    <xf numFmtId="1" fontId="2" fillId="0" borderId="8" xfId="5" applyNumberFormat="1" applyFont="1" applyBorder="1" applyAlignment="1">
      <alignment horizontal="center" vertical="center" wrapText="1"/>
    </xf>
    <xf numFmtId="165" fontId="2" fillId="0" borderId="8" xfId="13" applyNumberFormat="1" applyFont="1" applyFill="1" applyBorder="1" applyAlignment="1">
      <alignment horizontal="center" vertical="center" wrapText="1"/>
    </xf>
    <xf numFmtId="0" fontId="2" fillId="0" borderId="24" xfId="5" applyFont="1" applyBorder="1" applyAlignment="1">
      <alignment horizontal="center" vertical="center" wrapText="1"/>
    </xf>
    <xf numFmtId="10" fontId="2" fillId="0" borderId="8" xfId="5" applyNumberFormat="1" applyFont="1" applyBorder="1" applyAlignment="1">
      <alignment horizontal="center" vertical="center" wrapText="1"/>
    </xf>
    <xf numFmtId="2" fontId="2" fillId="0" borderId="24" xfId="5" applyNumberFormat="1" applyFont="1" applyBorder="1" applyAlignment="1">
      <alignment horizontal="center" vertical="center" wrapText="1"/>
    </xf>
    <xf numFmtId="0" fontId="2" fillId="0" borderId="17"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2" fillId="0" borderId="8" xfId="0" applyFont="1" applyBorder="1" applyAlignment="1">
      <alignment horizontal="left"/>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14" xfId="0" applyFont="1" applyBorder="1" applyAlignment="1">
      <alignment horizontal="left" vertical="center" wrapText="1"/>
    </xf>
    <xf numFmtId="2" fontId="2" fillId="0" borderId="5" xfId="0" applyNumberFormat="1" applyFont="1" applyBorder="1" applyAlignment="1">
      <alignment horizontal="center" vertical="center"/>
    </xf>
    <xf numFmtId="2" fontId="2" fillId="0" borderId="7" xfId="0" applyNumberFormat="1" applyFont="1" applyBorder="1" applyAlignment="1">
      <alignment horizontal="center" vertical="center"/>
    </xf>
    <xf numFmtId="0" fontId="2" fillId="0" borderId="2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2" fontId="0" fillId="0" borderId="8" xfId="13" applyNumberFormat="1" applyFont="1" applyFill="1" applyBorder="1" applyAlignment="1" applyProtection="1">
      <alignment horizontal="center" vertical="center"/>
    </xf>
    <xf numFmtId="0" fontId="0" fillId="0" borderId="25" xfId="0" applyBorder="1" applyAlignment="1">
      <alignment horizontal="justify" vertical="top" wrapText="1"/>
    </xf>
    <xf numFmtId="0" fontId="4" fillId="0" borderId="1" xfId="4" applyFont="1" applyFill="1" applyBorder="1" applyAlignment="1">
      <alignment horizontal="center"/>
    </xf>
    <xf numFmtId="0" fontId="4" fillId="0" borderId="9" xfId="4" applyFont="1" applyFill="1" applyBorder="1" applyAlignment="1">
      <alignment horizontal="center"/>
    </xf>
    <xf numFmtId="0" fontId="4" fillId="0" borderId="13" xfId="4" applyFont="1" applyFill="1" applyBorder="1" applyAlignment="1">
      <alignment horizontal="center"/>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11" xfId="4" applyFont="1" applyBorder="1" applyAlignment="1">
      <alignment horizontal="center" vertical="center" wrapText="1"/>
    </xf>
    <xf numFmtId="0" fontId="5" fillId="0" borderId="8" xfId="4" applyFont="1" applyBorder="1" applyAlignment="1">
      <alignment horizontal="left"/>
    </xf>
    <xf numFmtId="2" fontId="5" fillId="0" borderId="8" xfId="4" applyNumberFormat="1" applyFont="1" applyBorder="1" applyAlignment="1">
      <alignment horizontal="center"/>
    </xf>
    <xf numFmtId="0" fontId="1" fillId="2" borderId="0" xfId="0" applyFont="1" applyFill="1" applyAlignment="1">
      <alignment horizont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9" fontId="1" fillId="2" borderId="1" xfId="3" applyFont="1" applyFill="1" applyBorder="1" applyAlignment="1">
      <alignment horizontal="center" vertical="center"/>
    </xf>
    <xf numFmtId="9" fontId="1" fillId="2" borderId="13" xfId="3" applyFont="1" applyFill="1" applyBorder="1" applyAlignment="1">
      <alignment horizontal="center" vertical="center"/>
    </xf>
    <xf numFmtId="0" fontId="32" fillId="2" borderId="1" xfId="4" applyFont="1" applyFill="1" applyBorder="1" applyAlignment="1">
      <alignment horizontal="left"/>
    </xf>
    <xf numFmtId="0" fontId="32" fillId="2" borderId="9" xfId="4" applyFont="1" applyFill="1" applyBorder="1" applyAlignment="1">
      <alignment horizontal="left"/>
    </xf>
    <xf numFmtId="0" fontId="32" fillId="2" borderId="13" xfId="4" applyFont="1" applyFill="1" applyBorder="1" applyAlignment="1">
      <alignment horizontal="left"/>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20" fillId="2" borderId="4" xfId="4" applyFont="1" applyFill="1" applyBorder="1" applyAlignment="1">
      <alignment horizontal="left" vertical="center"/>
    </xf>
    <xf numFmtId="0" fontId="20" fillId="2" borderId="10" xfId="4" applyFont="1" applyFill="1" applyBorder="1" applyAlignment="1">
      <alignment horizontal="left" vertical="center"/>
    </xf>
    <xf numFmtId="0" fontId="20" fillId="2" borderId="11" xfId="4" applyFont="1" applyFill="1" applyBorder="1" applyAlignment="1">
      <alignment horizontal="left" vertical="center"/>
    </xf>
    <xf numFmtId="0" fontId="20" fillId="2" borderId="12" xfId="4" applyFont="1" applyFill="1" applyBorder="1" applyAlignment="1">
      <alignment horizontal="left" vertical="center"/>
    </xf>
    <xf numFmtId="0" fontId="5" fillId="2" borderId="5" xfId="4" applyFont="1" applyFill="1" applyBorder="1" applyAlignment="1">
      <alignment horizontal="left"/>
    </xf>
    <xf numFmtId="0" fontId="5" fillId="2" borderId="6" xfId="4" applyFont="1" applyFill="1" applyBorder="1" applyAlignment="1">
      <alignment horizontal="left"/>
    </xf>
    <xf numFmtId="0" fontId="5" fillId="2" borderId="7" xfId="4" applyFont="1" applyFill="1" applyBorder="1" applyAlignment="1">
      <alignment horizontal="left"/>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16" xfId="0" applyFont="1" applyFill="1" applyBorder="1" applyAlignment="1">
      <alignment horizontal="left"/>
    </xf>
    <xf numFmtId="0" fontId="1" fillId="2" borderId="15" xfId="0" applyFont="1" applyFill="1" applyBorder="1" applyAlignment="1">
      <alignment horizontal="left"/>
    </xf>
    <xf numFmtId="0" fontId="1" fillId="2" borderId="10" xfId="0" applyFont="1" applyFill="1" applyBorder="1" applyAlignment="1">
      <alignment horizontal="left"/>
    </xf>
    <xf numFmtId="0" fontId="1" fillId="2" borderId="12"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0" fillId="2" borderId="8" xfId="0" applyFill="1" applyBorder="1" applyAlignment="1">
      <alignment horizontal="left" vertical="center" wrapText="1"/>
    </xf>
    <xf numFmtId="0" fontId="1" fillId="2" borderId="8" xfId="0"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16"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27" xfId="0" applyFont="1" applyFill="1" applyBorder="1" applyAlignment="1">
      <alignment horizontal="left"/>
    </xf>
    <xf numFmtId="0" fontId="2" fillId="2" borderId="29" xfId="0" applyFont="1" applyFill="1" applyBorder="1" applyAlignment="1">
      <alignment horizontal="left"/>
    </xf>
    <xf numFmtId="0" fontId="2" fillId="2" borderId="24" xfId="0" applyFont="1" applyFill="1" applyBorder="1" applyAlignment="1">
      <alignment horizontal="center" vertical="center"/>
    </xf>
    <xf numFmtId="0" fontId="36" fillId="2" borderId="30" xfId="0" applyFont="1" applyFill="1" applyBorder="1" applyAlignment="1">
      <alignment horizontal="left" vertical="top" wrapText="1"/>
    </xf>
    <xf numFmtId="0" fontId="36" fillId="2" borderId="22" xfId="0" applyFont="1" applyFill="1" applyBorder="1" applyAlignment="1">
      <alignment horizontal="left" vertical="top" wrapText="1"/>
    </xf>
    <xf numFmtId="0" fontId="37" fillId="2" borderId="8" xfId="0" applyFont="1" applyFill="1" applyBorder="1" applyAlignment="1">
      <alignment horizontal="left" vertical="center" wrapText="1"/>
    </xf>
    <xf numFmtId="14" fontId="0" fillId="2" borderId="1" xfId="0" applyNumberFormat="1" applyFill="1" applyBorder="1" applyAlignment="1">
      <alignment horizontal="center" vertical="center"/>
    </xf>
    <xf numFmtId="14" fontId="0" fillId="2" borderId="13"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14" fontId="0" fillId="2" borderId="13" xfId="0" applyNumberFormat="1" applyFill="1" applyBorder="1" applyAlignment="1">
      <alignment horizontal="center" vertical="center" wrapText="1"/>
    </xf>
    <xf numFmtId="0" fontId="34" fillId="2" borderId="26" xfId="0" applyFont="1" applyFill="1" applyBorder="1" applyAlignment="1">
      <alignment horizontal="left" vertical="center"/>
    </xf>
    <xf numFmtId="0" fontId="34" fillId="2" borderId="14" xfId="0" applyFont="1" applyFill="1" applyBorder="1" applyAlignment="1">
      <alignment horizontal="left" vertical="center"/>
    </xf>
    <xf numFmtId="0" fontId="35" fillId="2" borderId="27"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8" fillId="2" borderId="30" xfId="0" applyFont="1" applyFill="1" applyBorder="1" applyAlignment="1">
      <alignment horizontal="left" vertical="top" wrapText="1"/>
    </xf>
    <xf numFmtId="0" fontId="38" fillId="2" borderId="22" xfId="0" applyFont="1" applyFill="1" applyBorder="1" applyAlignment="1">
      <alignment horizontal="left" vertical="top" wrapText="1"/>
    </xf>
    <xf numFmtId="0" fontId="37" fillId="2" borderId="1"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38" fillId="2" borderId="30" xfId="0" applyFont="1" applyFill="1" applyBorder="1" applyAlignment="1">
      <alignment horizontal="left" vertical="center" wrapText="1"/>
    </xf>
    <xf numFmtId="0" fontId="38" fillId="2" borderId="2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1" xfId="0" applyFont="1" applyFill="1" applyBorder="1" applyAlignment="1">
      <alignment horizontal="left" vertical="center"/>
    </xf>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2" fontId="2" fillId="2" borderId="8" xfId="0" applyNumberFormat="1" applyFont="1" applyFill="1" applyBorder="1" applyAlignment="1">
      <alignment horizontal="left" vertical="center"/>
    </xf>
    <xf numFmtId="2" fontId="2" fillId="2" borderId="24" xfId="0" applyNumberFormat="1" applyFont="1" applyFill="1" applyBorder="1" applyAlignment="1">
      <alignment horizontal="left" vertical="center"/>
    </xf>
    <xf numFmtId="0" fontId="11" fillId="2" borderId="8" xfId="0" applyFont="1" applyFill="1" applyBorder="1" applyAlignment="1">
      <alignment horizontal="left" vertical="center" wrapText="1"/>
    </xf>
    <xf numFmtId="0" fontId="2" fillId="2" borderId="24" xfId="0" applyFont="1" applyFill="1" applyBorder="1" applyAlignment="1">
      <alignment horizontal="left" vertical="center"/>
    </xf>
    <xf numFmtId="0" fontId="45" fillId="2" borderId="11" xfId="0" applyFont="1" applyFill="1" applyBorder="1" applyAlignment="1">
      <alignment horizontal="center" vertical="center" wrapText="1"/>
    </xf>
    <xf numFmtId="0" fontId="15" fillId="2" borderId="8" xfId="0" applyFont="1" applyFill="1" applyBorder="1" applyAlignment="1">
      <alignment horizontal="center" vertical="center"/>
    </xf>
    <xf numFmtId="0" fontId="41"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45" fillId="0" borderId="11" xfId="0" applyFont="1" applyBorder="1" applyAlignment="1">
      <alignment horizontal="center" vertical="center" wrapText="1"/>
    </xf>
    <xf numFmtId="0" fontId="2" fillId="2" borderId="8" xfId="0" applyFont="1" applyFill="1" applyBorder="1" applyAlignment="1">
      <alignment horizontal="center" vertical="center"/>
    </xf>
    <xf numFmtId="0" fontId="48" fillId="0" borderId="0" xfId="0" applyFont="1" applyAlignment="1">
      <alignment horizontal="center" vertical="center" wrapText="1"/>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0" fillId="2" borderId="8" xfId="0" applyFill="1" applyBorder="1" applyAlignment="1">
      <alignment horizontal="center" vertical="center" wrapText="1"/>
    </xf>
    <xf numFmtId="0" fontId="38" fillId="2" borderId="32" xfId="0" applyFont="1" applyFill="1" applyBorder="1" applyAlignment="1">
      <alignment horizontal="center" vertical="top" wrapText="1"/>
    </xf>
    <xf numFmtId="0" fontId="38" fillId="2" borderId="3" xfId="0" applyFont="1" applyFill="1" applyBorder="1" applyAlignment="1">
      <alignment horizontal="center" vertical="top" wrapText="1"/>
    </xf>
    <xf numFmtId="0" fontId="38" fillId="2" borderId="4" xfId="0" applyFont="1" applyFill="1" applyBorder="1" applyAlignment="1">
      <alignment horizontal="center" vertical="top" wrapText="1"/>
    </xf>
    <xf numFmtId="0" fontId="38" fillId="2" borderId="33" xfId="0" applyFont="1" applyFill="1" applyBorder="1" applyAlignment="1">
      <alignment horizontal="center" vertical="top" wrapText="1"/>
    </xf>
    <xf numFmtId="0" fontId="38" fillId="2" borderId="11" xfId="0" applyFont="1" applyFill="1" applyBorder="1" applyAlignment="1">
      <alignment horizontal="center" vertical="top" wrapText="1"/>
    </xf>
    <xf numFmtId="0" fontId="38" fillId="2" borderId="12" xfId="0" applyFont="1" applyFill="1" applyBorder="1" applyAlignment="1">
      <alignment horizontal="center" vertical="top" wrapText="1"/>
    </xf>
    <xf numFmtId="0" fontId="38" fillId="2" borderId="8" xfId="0" applyFont="1" applyFill="1" applyBorder="1" applyAlignment="1">
      <alignment horizontal="center" vertical="top" wrapText="1"/>
    </xf>
    <xf numFmtId="0" fontId="55" fillId="0" borderId="8" xfId="0" applyFont="1" applyBorder="1" applyAlignment="1">
      <alignment horizontal="center" vertical="center"/>
    </xf>
    <xf numFmtId="9" fontId="1" fillId="2" borderId="1"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2" borderId="8" xfId="4" applyFont="1" applyFill="1" applyBorder="1" applyAlignment="1">
      <alignment horizontal="center"/>
    </xf>
    <xf numFmtId="0" fontId="20" fillId="2" borderId="8" xfId="4" applyFont="1" applyFill="1" applyBorder="1" applyAlignment="1">
      <alignment horizontal="center" vertical="center"/>
    </xf>
    <xf numFmtId="0" fontId="5" fillId="2" borderId="8" xfId="4" applyFont="1" applyFill="1" applyBorder="1" applyAlignment="1">
      <alignment horizontal="left"/>
    </xf>
    <xf numFmtId="0" fontId="1" fillId="2" borderId="8"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left"/>
    </xf>
    <xf numFmtId="0" fontId="2" fillId="2" borderId="13" xfId="0" applyFont="1" applyFill="1" applyBorder="1" applyAlignment="1">
      <alignment horizontal="left" vertical="center" wrapText="1"/>
    </xf>
    <xf numFmtId="0" fontId="0" fillId="2" borderId="2" xfId="0" applyFill="1" applyBorder="1" applyAlignment="1">
      <alignment horizontal="left" wrapTex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16" xfId="0" applyFont="1" applyFill="1" applyBorder="1" applyAlignment="1">
      <alignment horizontal="left" wrapText="1"/>
    </xf>
    <xf numFmtId="0" fontId="1" fillId="2" borderId="0" xfId="0" applyFont="1" applyFill="1" applyAlignment="1">
      <alignment horizontal="left" wrapText="1"/>
    </xf>
    <xf numFmtId="0" fontId="1" fillId="2" borderId="15" xfId="0" applyFont="1" applyFill="1" applyBorder="1" applyAlignment="1">
      <alignment horizontal="left" wrapText="1"/>
    </xf>
    <xf numFmtId="0" fontId="1" fillId="2" borderId="10" xfId="0" applyFont="1" applyFill="1" applyBorder="1" applyAlignment="1">
      <alignment horizontal="left" wrapText="1"/>
    </xf>
    <xf numFmtId="0" fontId="1" fillId="2" borderId="11" xfId="0" applyFont="1" applyFill="1" applyBorder="1" applyAlignment="1">
      <alignment horizontal="left" wrapText="1"/>
    </xf>
    <xf numFmtId="0" fontId="1" fillId="2" borderId="12" xfId="0" applyFont="1" applyFill="1" applyBorder="1" applyAlignment="1">
      <alignment horizontal="left" wrapText="1"/>
    </xf>
    <xf numFmtId="2" fontId="2"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8" xfId="0" applyFont="1" applyFill="1" applyBorder="1" applyAlignment="1">
      <alignment horizontal="justify" vertical="center" wrapText="1"/>
    </xf>
    <xf numFmtId="0" fontId="0" fillId="2" borderId="14" xfId="0" applyFill="1" applyBorder="1" applyAlignment="1">
      <alignment horizontal="justify" vertical="top" wrapText="1"/>
    </xf>
    <xf numFmtId="0" fontId="1" fillId="2" borderId="8" xfId="0" applyFont="1" applyFill="1" applyBorder="1" applyAlignment="1">
      <alignment horizontal="justify" vertical="top"/>
    </xf>
    <xf numFmtId="0" fontId="1" fillId="2" borderId="24" xfId="0" applyFont="1" applyFill="1" applyBorder="1" applyAlignment="1">
      <alignment horizontal="justify" vertical="top"/>
    </xf>
    <xf numFmtId="0" fontId="1" fillId="2" borderId="14" xfId="0" applyFont="1" applyFill="1" applyBorder="1" applyAlignment="1">
      <alignment horizontal="justify" vertical="top"/>
    </xf>
    <xf numFmtId="0" fontId="35" fillId="2" borderId="8" xfId="0" applyFont="1" applyFill="1" applyBorder="1" applyAlignment="1">
      <alignment horizontal="center" vertical="center" wrapText="1"/>
    </xf>
    <xf numFmtId="0" fontId="2" fillId="2" borderId="5" xfId="0" applyFont="1" applyFill="1" applyBorder="1" applyAlignment="1">
      <alignment horizontal="center" vertical="center"/>
    </xf>
    <xf numFmtId="0" fontId="50" fillId="2" borderId="8" xfId="0" applyFont="1" applyFill="1" applyBorder="1" applyAlignment="1">
      <alignment horizontal="justify" vertical="center" wrapText="1"/>
    </xf>
    <xf numFmtId="0" fontId="50" fillId="2" borderId="1" xfId="0" applyFont="1" applyFill="1" applyBorder="1" applyAlignment="1">
      <alignment horizontal="center" vertical="center" wrapText="1"/>
    </xf>
    <xf numFmtId="0" fontId="50" fillId="2" borderId="13" xfId="0" applyFont="1" applyFill="1" applyBorder="1" applyAlignment="1">
      <alignment horizontal="center" vertical="center" wrapText="1"/>
    </xf>
    <xf numFmtId="14" fontId="59" fillId="2" borderId="1" xfId="0" applyNumberFormat="1" applyFont="1" applyFill="1" applyBorder="1" applyAlignment="1">
      <alignment horizontal="center" vertical="center"/>
    </xf>
    <xf numFmtId="14" fontId="59" fillId="2" borderId="13" xfId="0" applyNumberFormat="1" applyFont="1" applyFill="1" applyBorder="1" applyAlignment="1">
      <alignment horizontal="center" vertical="center"/>
    </xf>
    <xf numFmtId="14" fontId="59" fillId="2" borderId="1" xfId="0" applyNumberFormat="1" applyFont="1" applyFill="1" applyBorder="1" applyAlignment="1">
      <alignment horizontal="center" vertical="center" wrapText="1"/>
    </xf>
    <xf numFmtId="14" fontId="59" fillId="2" borderId="13" xfId="0" applyNumberFormat="1" applyFont="1" applyFill="1" applyBorder="1" applyAlignment="1">
      <alignment horizontal="center" vertical="center" wrapText="1"/>
    </xf>
    <xf numFmtId="0" fontId="50" fillId="2" borderId="1" xfId="0" applyFont="1" applyFill="1" applyBorder="1" applyAlignment="1">
      <alignment horizontal="left" vertical="center" wrapText="1"/>
    </xf>
    <xf numFmtId="0" fontId="50" fillId="2" borderId="13" xfId="0" applyFont="1" applyFill="1" applyBorder="1" applyAlignment="1">
      <alignment horizontal="left" vertical="center" wrapText="1"/>
    </xf>
    <xf numFmtId="0" fontId="50" fillId="2" borderId="8" xfId="0" applyFont="1" applyFill="1" applyBorder="1" applyAlignment="1">
      <alignment horizontal="left" vertical="center" wrapText="1"/>
    </xf>
    <xf numFmtId="0" fontId="50" fillId="2" borderId="8" xfId="0" applyFont="1" applyFill="1" applyBorder="1" applyAlignment="1">
      <alignment horizontal="justify" vertical="center"/>
    </xf>
    <xf numFmtId="14" fontId="59" fillId="2" borderId="8" xfId="0" applyNumberFormat="1" applyFont="1" applyFill="1" applyBorder="1" applyAlignment="1">
      <alignment horizontal="center" vertical="center"/>
    </xf>
    <xf numFmtId="0" fontId="12" fillId="2" borderId="8" xfId="0" applyFont="1" applyFill="1" applyBorder="1" applyAlignment="1">
      <alignment horizontal="left" vertical="center" wrapText="1"/>
    </xf>
    <xf numFmtId="0" fontId="11" fillId="2" borderId="8" xfId="0" applyFont="1" applyFill="1" applyBorder="1" applyAlignment="1">
      <alignment horizontal="left" vertical="top"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7" xfId="0" applyFont="1" applyFill="1" applyBorder="1" applyAlignment="1">
      <alignment horizontal="left" vertical="center"/>
    </xf>
    <xf numFmtId="0" fontId="50" fillId="2" borderId="8"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2" fontId="2" fillId="2" borderId="5" xfId="0" applyNumberFormat="1" applyFont="1" applyFill="1" applyBorder="1" applyAlignment="1">
      <alignment horizontal="left" vertical="center"/>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46" fillId="2" borderId="11" xfId="0" applyFont="1" applyFill="1" applyBorder="1" applyAlignment="1">
      <alignment horizontal="center" vertical="center" wrapText="1"/>
    </xf>
    <xf numFmtId="0" fontId="67" fillId="0" borderId="2" xfId="4" applyFont="1" applyBorder="1" applyAlignment="1">
      <alignment horizontal="center" vertical="center"/>
    </xf>
    <xf numFmtId="0" fontId="67" fillId="0" borderId="3" xfId="4" applyFont="1" applyBorder="1" applyAlignment="1">
      <alignment horizontal="center" vertical="center"/>
    </xf>
    <xf numFmtId="0" fontId="67" fillId="0" borderId="4" xfId="4" applyFont="1" applyBorder="1" applyAlignment="1">
      <alignment horizontal="center" vertical="center"/>
    </xf>
    <xf numFmtId="0" fontId="67" fillId="0" borderId="10" xfId="4" applyFont="1" applyBorder="1" applyAlignment="1">
      <alignment horizontal="center" vertical="center"/>
    </xf>
    <xf numFmtId="0" fontId="67" fillId="0" borderId="11" xfId="4" applyFont="1" applyBorder="1" applyAlignment="1">
      <alignment horizontal="center" vertical="center"/>
    </xf>
    <xf numFmtId="0" fontId="67" fillId="0" borderId="12" xfId="4" applyFont="1" applyBorder="1" applyAlignment="1">
      <alignment horizontal="center" vertical="center"/>
    </xf>
    <xf numFmtId="0" fontId="5" fillId="0" borderId="5" xfId="4" applyFont="1" applyBorder="1"/>
    <xf numFmtId="0" fontId="5" fillId="0" borderId="6" xfId="4" applyFont="1" applyBorder="1"/>
    <xf numFmtId="0" fontId="5" fillId="0" borderId="8" xfId="4" applyFont="1" applyBorder="1" applyAlignment="1">
      <alignment horizontal="center"/>
    </xf>
    <xf numFmtId="0" fontId="6" fillId="2" borderId="0" xfId="0" applyFont="1" applyFill="1" applyAlignment="1">
      <alignment horizontal="center"/>
    </xf>
    <xf numFmtId="0" fontId="6" fillId="2" borderId="8" xfId="0" applyFont="1" applyFill="1" applyBorder="1"/>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6" fillId="2" borderId="8"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4" fontId="7" fillId="2" borderId="13" xfId="0" applyNumberFormat="1" applyFont="1" applyFill="1" applyBorder="1" applyAlignment="1">
      <alignment horizontal="center" vertical="center" wrapText="1"/>
    </xf>
    <xf numFmtId="0" fontId="18" fillId="2" borderId="8" xfId="0" applyFont="1" applyFill="1" applyBorder="1" applyAlignment="1">
      <alignment horizontal="center" vertical="center" wrapText="1"/>
    </xf>
    <xf numFmtId="37" fontId="16" fillId="2" borderId="1" xfId="0" applyNumberFormat="1" applyFont="1" applyFill="1" applyBorder="1" applyAlignment="1">
      <alignment horizontal="center" vertical="center" wrapText="1"/>
    </xf>
    <xf numFmtId="37" fontId="16" fillId="2" borderId="13" xfId="0" applyNumberFormat="1"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14" fontId="6" fillId="2" borderId="8"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0" borderId="8" xfId="0" applyFont="1" applyBorder="1" applyAlignment="1">
      <alignment horizontal="justify"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0" fillId="0" borderId="4" xfId="0" applyBorder="1" applyAlignment="1">
      <alignment horizontal="left" vertical="center" wrapText="1"/>
    </xf>
    <xf numFmtId="0" fontId="0" fillId="0" borderId="12" xfId="0" applyBorder="1" applyAlignment="1">
      <alignment horizontal="left"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6" fillId="2" borderId="8"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168" fontId="11" fillId="0" borderId="1" xfId="0" applyNumberFormat="1" applyFont="1" applyBorder="1" applyAlignment="1">
      <alignment horizontal="center" vertical="center" wrapText="1"/>
    </xf>
    <xf numFmtId="168" fontId="11" fillId="0" borderId="13" xfId="0" applyNumberFormat="1"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2" fontId="2" fillId="2" borderId="6" xfId="0" applyNumberFormat="1" applyFont="1" applyFill="1" applyBorder="1" applyAlignment="1">
      <alignment horizontal="left" vertical="center"/>
    </xf>
    <xf numFmtId="2" fontId="2" fillId="2" borderId="7" xfId="0" applyNumberFormat="1" applyFont="1" applyFill="1" applyBorder="1" applyAlignment="1">
      <alignment horizontal="left" vertical="center"/>
    </xf>
    <xf numFmtId="0" fontId="11" fillId="2" borderId="1"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46" fillId="2" borderId="6" xfId="0" applyFont="1" applyFill="1" applyBorder="1" applyAlignment="1">
      <alignment horizontal="center"/>
    </xf>
    <xf numFmtId="0" fontId="46" fillId="2" borderId="7" xfId="0" applyFont="1" applyFill="1" applyBorder="1" applyAlignment="1">
      <alignment horizontal="center"/>
    </xf>
    <xf numFmtId="2" fontId="1" fillId="2" borderId="1" xfId="3" applyNumberFormat="1" applyFont="1" applyFill="1" applyBorder="1" applyAlignment="1">
      <alignment horizontal="center" vertical="center"/>
    </xf>
    <xf numFmtId="2" fontId="1" fillId="2" borderId="13" xfId="3"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2" fontId="1" fillId="2" borderId="13"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6" fillId="2" borderId="13" xfId="0" applyNumberFormat="1" applyFont="1" applyFill="1" applyBorder="1" applyAlignment="1">
      <alignment horizontal="center" vertical="center" wrapText="1"/>
    </xf>
  </cellXfs>
  <cellStyles count="26">
    <cellStyle name="BodyStyle" xfId="25"/>
    <cellStyle name="HeaderStyle" xfId="24"/>
    <cellStyle name="Millares" xfId="1" builtinId="3"/>
    <cellStyle name="Millares 13 13 2" xfId="11"/>
    <cellStyle name="Millares 132 2 2" xfId="13"/>
    <cellStyle name="Millares 137 5" xfId="6"/>
    <cellStyle name="Millares 137 5 2" xfId="9"/>
    <cellStyle name="Millares 138 2 2" xfId="10"/>
    <cellStyle name="Millares 2" xfId="12"/>
    <cellStyle name="Millares 24" xfId="7"/>
    <cellStyle name="Millares 24 2" xfId="23"/>
    <cellStyle name="Millares 25" xfId="8"/>
    <cellStyle name="Millares 3" xfId="22"/>
    <cellStyle name="Millares 3 3" xfId="21"/>
    <cellStyle name="Millares 4" xfId="16"/>
    <cellStyle name="Moneda" xfId="2" builtinId="4"/>
    <cellStyle name="Normal" xfId="0" builtinId="0"/>
    <cellStyle name="Normal 2" xfId="5"/>
    <cellStyle name="Normal 2 2" xfId="4"/>
    <cellStyle name="Normal 23 2" xfId="18"/>
    <cellStyle name="Normal 25" xfId="19"/>
    <cellStyle name="Normal 26 33" xfId="20"/>
    <cellStyle name="Normal 27 34" xfId="17"/>
    <cellStyle name="Porcentaje" xfId="3" builtinId="5"/>
    <cellStyle name="Porcentual 10 18" xfId="15"/>
    <cellStyle name="Porcentual 2" xfId="14"/>
  </cellStyles>
  <dxfs count="1">
    <dxf>
      <font>
        <color rgb="FF9C0006"/>
      </font>
      <fill>
        <patternFill>
          <bgColor rgb="FFFFC7CE"/>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161925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132063</xdr:colOff>
      <xdr:row>0</xdr:row>
      <xdr:rowOff>54741</xdr:rowOff>
    </xdr:from>
    <xdr:to>
      <xdr:col>12</xdr:col>
      <xdr:colOff>853965</xdr:colOff>
      <xdr:row>3</xdr:row>
      <xdr:rowOff>76638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7163" y="54741"/>
          <a:ext cx="72190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838200</xdr:colOff>
          <xdr:row>0</xdr:row>
          <xdr:rowOff>0</xdr:rowOff>
        </xdr:from>
        <xdr:to>
          <xdr:col>0</xdr:col>
          <xdr:colOff>3667125</xdr:colOff>
          <xdr:row>3</xdr:row>
          <xdr:rowOff>180975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105896</xdr:colOff>
      <xdr:row>0</xdr:row>
      <xdr:rowOff>118007</xdr:rowOff>
    </xdr:from>
    <xdr:to>
      <xdr:col>11</xdr:col>
      <xdr:colOff>772583</xdr:colOff>
      <xdr:row>3</xdr:row>
      <xdr:rowOff>139904</xdr:rowOff>
    </xdr:to>
    <xdr:pic>
      <xdr:nvPicPr>
        <xdr:cNvPr id="3" name="Imagen 1" descr="CAPIT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7446" y="118007"/>
          <a:ext cx="666687"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0</xdr:row>
          <xdr:rowOff>47625</xdr:rowOff>
        </xdr:from>
        <xdr:to>
          <xdr:col>2</xdr:col>
          <xdr:colOff>0</xdr:colOff>
          <xdr:row>3</xdr:row>
          <xdr:rowOff>209550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1120</xdr:colOff>
      <xdr:row>0</xdr:row>
      <xdr:rowOff>75675</xdr:rowOff>
    </xdr:from>
    <xdr:to>
      <xdr:col>16</xdr:col>
      <xdr:colOff>1028699</xdr:colOff>
      <xdr:row>3</xdr:row>
      <xdr:rowOff>97572</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85620" y="75675"/>
          <a:ext cx="1027579"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0</xdr:rowOff>
        </xdr:from>
        <xdr:to>
          <xdr:col>1</xdr:col>
          <xdr:colOff>9525</xdr:colOff>
          <xdr:row>3</xdr:row>
          <xdr:rowOff>161925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272583</xdr:colOff>
      <xdr:row>0</xdr:row>
      <xdr:rowOff>135206</xdr:rowOff>
    </xdr:from>
    <xdr:to>
      <xdr:col>15</xdr:col>
      <xdr:colOff>297655</xdr:colOff>
      <xdr:row>3</xdr:row>
      <xdr:rowOff>157103</xdr:rowOff>
    </xdr:to>
    <xdr:pic>
      <xdr:nvPicPr>
        <xdr:cNvPr id="2" name="Imagen 1" descr="CAPIT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2233" y="135206"/>
          <a:ext cx="1091872" cy="783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561975</xdr:colOff>
          <xdr:row>0</xdr:row>
          <xdr:rowOff>57150</xdr:rowOff>
        </xdr:from>
        <xdr:to>
          <xdr:col>2</xdr:col>
          <xdr:colOff>257175</xdr:colOff>
          <xdr:row>3</xdr:row>
          <xdr:rowOff>219075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2" name="Imagen 1" descr="CAPIT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22200" y="62181"/>
          <a:ext cx="862805" cy="903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247650</xdr:colOff>
          <xdr:row>0</xdr:row>
          <xdr:rowOff>47625</xdr:rowOff>
        </xdr:from>
        <xdr:to>
          <xdr:col>1</xdr:col>
          <xdr:colOff>247650</xdr:colOff>
          <xdr:row>3</xdr:row>
          <xdr:rowOff>209550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50800</xdr:colOff>
      <xdr:row>0</xdr:row>
      <xdr:rowOff>62181</xdr:rowOff>
    </xdr:from>
    <xdr:to>
      <xdr:col>12</xdr:col>
      <xdr:colOff>5555</xdr:colOff>
      <xdr:row>3</xdr:row>
      <xdr:rowOff>203200</xdr:rowOff>
    </xdr:to>
    <xdr:pic>
      <xdr:nvPicPr>
        <xdr:cNvPr id="3" name="Imagen 1" descr="CAPIT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22200" y="62181"/>
          <a:ext cx="862805" cy="903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5.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7.vml"/><Relationship Id="rId1" Type="http://schemas.openxmlformats.org/officeDocument/2006/relationships/drawing" Target="../drawings/drawing5.xml"/><Relationship Id="rId6" Type="http://schemas.openxmlformats.org/officeDocument/2006/relationships/comments" Target="../comments6.xml"/><Relationship Id="rId5" Type="http://schemas.openxmlformats.org/officeDocument/2006/relationships/oleObject" Target="../embeddings/oleObject6.bin"/><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5"/>
  <sheetViews>
    <sheetView topLeftCell="B9" zoomScale="89" zoomScaleNormal="89" workbookViewId="0">
      <selection activeCell="M59" sqref="M59:M60"/>
    </sheetView>
  </sheetViews>
  <sheetFormatPr baseColWidth="10" defaultColWidth="11.42578125" defaultRowHeight="15"/>
  <cols>
    <col min="1" max="1" width="83.7109375" customWidth="1"/>
    <col min="2" max="2" width="8" customWidth="1"/>
    <col min="3" max="3" width="12.28515625" customWidth="1"/>
    <col min="4" max="4" width="10.140625" customWidth="1"/>
    <col min="5" max="5" width="17.140625" customWidth="1"/>
    <col min="6" max="6" width="16.5703125" customWidth="1"/>
    <col min="7" max="7" width="18.5703125" customWidth="1"/>
    <col min="8" max="8" width="14.28515625" customWidth="1"/>
    <col min="9" max="9" width="14" style="77" customWidth="1"/>
    <col min="10" max="10" width="14.42578125" style="77" customWidth="1"/>
    <col min="11" max="11" width="13.85546875" customWidth="1"/>
    <col min="12" max="13" width="14.140625" customWidth="1"/>
    <col min="14" max="14" width="13.85546875" bestFit="1" customWidth="1"/>
    <col min="18" max="18" width="20" customWidth="1"/>
  </cols>
  <sheetData>
    <row r="1" spans="1:14" ht="20.25">
      <c r="A1" s="650"/>
      <c r="B1" s="653" t="s">
        <v>0</v>
      </c>
      <c r="C1" s="654"/>
      <c r="D1" s="654"/>
      <c r="E1" s="654"/>
      <c r="F1" s="654"/>
      <c r="G1" s="654"/>
      <c r="H1" s="655"/>
      <c r="I1" s="659" t="s">
        <v>1</v>
      </c>
      <c r="J1" s="660"/>
      <c r="K1" s="660"/>
      <c r="L1" s="661"/>
      <c r="M1" s="662"/>
      <c r="N1" s="1"/>
    </row>
    <row r="2" spans="1:14" ht="20.25">
      <c r="A2" s="651"/>
      <c r="B2" s="656"/>
      <c r="C2" s="657"/>
      <c r="D2" s="657"/>
      <c r="E2" s="657"/>
      <c r="F2" s="657"/>
      <c r="G2" s="657"/>
      <c r="H2" s="658"/>
      <c r="I2" s="659" t="s">
        <v>2</v>
      </c>
      <c r="J2" s="660"/>
      <c r="K2" s="660"/>
      <c r="L2" s="661"/>
      <c r="M2" s="662"/>
      <c r="N2" s="1"/>
    </row>
    <row r="3" spans="1:14" ht="20.25">
      <c r="A3" s="651"/>
      <c r="B3" s="653" t="s">
        <v>3</v>
      </c>
      <c r="C3" s="654"/>
      <c r="D3" s="654"/>
      <c r="E3" s="654"/>
      <c r="F3" s="654"/>
      <c r="G3" s="654"/>
      <c r="H3" s="655"/>
      <c r="I3" s="659" t="s">
        <v>4</v>
      </c>
      <c r="J3" s="660"/>
      <c r="K3" s="660"/>
      <c r="L3" s="661"/>
      <c r="M3" s="662"/>
      <c r="N3" s="1"/>
    </row>
    <row r="4" spans="1:14" ht="16.5" customHeight="1">
      <c r="A4" s="652"/>
      <c r="B4" s="656"/>
      <c r="C4" s="657"/>
      <c r="D4" s="657"/>
      <c r="E4" s="657"/>
      <c r="F4" s="657"/>
      <c r="G4" s="657"/>
      <c r="H4" s="658"/>
      <c r="I4" s="659" t="s">
        <v>5</v>
      </c>
      <c r="J4" s="660"/>
      <c r="K4" s="660"/>
      <c r="L4" s="661"/>
      <c r="M4" s="662"/>
      <c r="N4" s="1"/>
    </row>
    <row r="5" spans="1:14">
      <c r="A5" s="679"/>
      <c r="B5" s="679"/>
      <c r="C5" s="679"/>
      <c r="D5" s="679"/>
      <c r="E5" s="679"/>
      <c r="F5" s="679"/>
      <c r="G5" s="679"/>
      <c r="H5" s="679"/>
      <c r="I5" s="679"/>
      <c r="J5" s="679"/>
      <c r="K5" s="679"/>
      <c r="L5" s="679"/>
      <c r="M5" s="679"/>
    </row>
    <row r="6" spans="1:14">
      <c r="A6" s="680" t="s">
        <v>6</v>
      </c>
      <c r="B6" s="680"/>
      <c r="C6" s="680"/>
      <c r="D6" s="680"/>
      <c r="E6" s="680"/>
      <c r="F6" s="680"/>
      <c r="G6" s="680"/>
      <c r="H6" s="680"/>
      <c r="I6" s="680"/>
      <c r="J6" s="680"/>
      <c r="K6" s="680"/>
      <c r="L6" s="680"/>
      <c r="M6" s="680"/>
    </row>
    <row r="7" spans="1:14" ht="15" customHeight="1">
      <c r="A7" s="681" t="s">
        <v>706</v>
      </c>
      <c r="B7" s="681"/>
      <c r="C7" s="681"/>
      <c r="D7" s="681"/>
      <c r="E7" s="681"/>
      <c r="F7" s="681"/>
      <c r="G7" s="681"/>
      <c r="H7" s="681"/>
      <c r="I7" s="681"/>
      <c r="J7" s="681"/>
      <c r="K7" s="681"/>
      <c r="L7" s="681"/>
      <c r="M7" s="681"/>
    </row>
    <row r="8" spans="1:14" ht="16.5" customHeight="1">
      <c r="A8" s="634" t="s">
        <v>7</v>
      </c>
      <c r="B8" s="635"/>
      <c r="C8" s="635"/>
      <c r="D8" s="635"/>
      <c r="E8" s="635"/>
      <c r="F8" s="635"/>
      <c r="G8" s="635"/>
      <c r="H8" s="635"/>
      <c r="I8" s="635"/>
      <c r="J8" s="635"/>
      <c r="K8" s="635"/>
      <c r="L8" s="635"/>
      <c r="M8" s="635"/>
    </row>
    <row r="9" spans="1:14" ht="20.25" customHeight="1">
      <c r="A9" s="636" t="s">
        <v>8</v>
      </c>
      <c r="B9" s="636"/>
      <c r="C9" s="636"/>
      <c r="D9" s="636"/>
      <c r="E9" s="636"/>
      <c r="F9" s="636"/>
      <c r="G9" s="637" t="s">
        <v>9</v>
      </c>
      <c r="H9" s="640" t="s">
        <v>10</v>
      </c>
      <c r="I9" s="641"/>
      <c r="J9" s="641"/>
      <c r="K9" s="641"/>
      <c r="L9" s="641"/>
      <c r="M9" s="642"/>
    </row>
    <row r="10" spans="1:14" ht="38.25" customHeight="1">
      <c r="A10" s="643" t="s">
        <v>11</v>
      </c>
      <c r="B10" s="643"/>
      <c r="C10" s="643"/>
      <c r="D10" s="643"/>
      <c r="E10" s="643"/>
      <c r="F10" s="643"/>
      <c r="G10" s="638"/>
      <c r="H10" s="75" t="s">
        <v>12</v>
      </c>
      <c r="I10" s="644" t="s">
        <v>13</v>
      </c>
      <c r="J10" s="644"/>
      <c r="K10" s="644"/>
      <c r="L10" s="644"/>
      <c r="M10" s="76" t="s">
        <v>14</v>
      </c>
    </row>
    <row r="11" spans="1:14" ht="25.5" customHeight="1">
      <c r="A11" s="645" t="s">
        <v>15</v>
      </c>
      <c r="B11" s="646"/>
      <c r="C11" s="646"/>
      <c r="D11" s="646"/>
      <c r="E11" s="646"/>
      <c r="F11" s="647"/>
      <c r="G11" s="638"/>
      <c r="H11" s="663"/>
      <c r="I11" s="665" t="s">
        <v>16</v>
      </c>
      <c r="J11" s="666"/>
      <c r="K11" s="666"/>
      <c r="L11" s="667"/>
      <c r="M11" s="671"/>
    </row>
    <row r="12" spans="1:14" ht="27.75" customHeight="1">
      <c r="A12" s="636" t="s">
        <v>17</v>
      </c>
      <c r="B12" s="636"/>
      <c r="C12" s="636"/>
      <c r="D12" s="636"/>
      <c r="E12" s="636"/>
      <c r="F12" s="636"/>
      <c r="G12" s="638"/>
      <c r="H12" s="664"/>
      <c r="I12" s="668"/>
      <c r="J12" s="669"/>
      <c r="K12" s="669"/>
      <c r="L12" s="670"/>
      <c r="M12" s="672"/>
    </row>
    <row r="13" spans="1:14" ht="39.75" customHeight="1">
      <c r="A13" s="673" t="s">
        <v>702</v>
      </c>
      <c r="B13" s="674"/>
      <c r="C13" s="674"/>
      <c r="D13" s="674"/>
      <c r="E13" s="674"/>
      <c r="F13" s="675"/>
      <c r="G13" s="639"/>
      <c r="H13" s="676" t="s">
        <v>18</v>
      </c>
      <c r="I13" s="677"/>
      <c r="J13" s="677"/>
      <c r="K13" s="677"/>
      <c r="L13" s="677"/>
      <c r="M13" s="678"/>
    </row>
    <row r="14" spans="1:14" ht="15.75" customHeight="1">
      <c r="A14" s="623" t="s">
        <v>19</v>
      </c>
      <c r="B14" s="624" t="s">
        <v>20</v>
      </c>
      <c r="C14" s="623" t="s">
        <v>21</v>
      </c>
      <c r="D14" s="623" t="s">
        <v>22</v>
      </c>
      <c r="E14" s="625" t="s">
        <v>23</v>
      </c>
      <c r="F14" s="628" t="s">
        <v>24</v>
      </c>
      <c r="G14" s="629"/>
      <c r="H14" s="630"/>
      <c r="I14" s="648" t="s">
        <v>25</v>
      </c>
      <c r="J14" s="648"/>
      <c r="K14" s="648" t="s">
        <v>26</v>
      </c>
      <c r="L14" s="648"/>
      <c r="M14" s="648"/>
    </row>
    <row r="15" spans="1:14" ht="15" customHeight="1">
      <c r="A15" s="623"/>
      <c r="B15" s="624"/>
      <c r="C15" s="623"/>
      <c r="D15" s="623"/>
      <c r="E15" s="626"/>
      <c r="F15" s="631"/>
      <c r="G15" s="632"/>
      <c r="H15" s="633"/>
      <c r="I15" s="648"/>
      <c r="J15" s="648"/>
      <c r="K15" s="648" t="s">
        <v>27</v>
      </c>
      <c r="L15" s="648" t="s">
        <v>28</v>
      </c>
      <c r="M15" s="649" t="s">
        <v>29</v>
      </c>
    </row>
    <row r="16" spans="1:14" ht="45">
      <c r="A16" s="623"/>
      <c r="B16" s="624"/>
      <c r="C16" s="623"/>
      <c r="D16" s="623"/>
      <c r="E16" s="627"/>
      <c r="F16" s="2" t="s">
        <v>30</v>
      </c>
      <c r="G16" s="2" t="s">
        <v>31</v>
      </c>
      <c r="H16" s="2" t="s">
        <v>32</v>
      </c>
      <c r="I16" s="74" t="s">
        <v>33</v>
      </c>
      <c r="J16" s="74" t="s">
        <v>34</v>
      </c>
      <c r="K16" s="648"/>
      <c r="L16" s="648"/>
      <c r="M16" s="649"/>
    </row>
    <row r="17" spans="1:18" s="508" customFormat="1" ht="17.25" customHeight="1">
      <c r="A17" s="620" t="s">
        <v>35</v>
      </c>
      <c r="B17" s="476" t="s">
        <v>36</v>
      </c>
      <c r="C17" s="621" t="s">
        <v>37</v>
      </c>
      <c r="D17" s="477">
        <v>1</v>
      </c>
      <c r="E17" s="478">
        <f t="shared" ref="E17:E80" si="0">+F17+G17+H17</f>
        <v>33950000</v>
      </c>
      <c r="F17" s="3">
        <v>0</v>
      </c>
      <c r="G17" s="478">
        <v>33950000</v>
      </c>
      <c r="H17" s="3">
        <v>0</v>
      </c>
      <c r="I17" s="586">
        <v>44927</v>
      </c>
      <c r="J17" s="586">
        <v>45291</v>
      </c>
      <c r="K17" s="588">
        <f>D18/D17</f>
        <v>0.3846</v>
      </c>
      <c r="L17" s="588">
        <f>E18/E17</f>
        <v>0.59793814432989689</v>
      </c>
      <c r="M17" s="571">
        <f>+K17*K17/L17</f>
        <v>0.24737869862068965</v>
      </c>
      <c r="N17" s="507"/>
    </row>
    <row r="18" spans="1:18" s="508" customFormat="1" ht="17.25" customHeight="1">
      <c r="A18" s="620"/>
      <c r="B18" s="476" t="s">
        <v>38</v>
      </c>
      <c r="C18" s="622"/>
      <c r="D18" s="479">
        <v>0.3846</v>
      </c>
      <c r="E18" s="478">
        <f t="shared" si="0"/>
        <v>20300000</v>
      </c>
      <c r="F18" s="3">
        <v>0</v>
      </c>
      <c r="G18" s="3">
        <v>20300000</v>
      </c>
      <c r="H18" s="3">
        <v>0</v>
      </c>
      <c r="I18" s="587"/>
      <c r="J18" s="587"/>
      <c r="K18" s="589"/>
      <c r="L18" s="589"/>
      <c r="M18" s="572"/>
    </row>
    <row r="19" spans="1:18" s="508" customFormat="1">
      <c r="A19" s="583" t="s">
        <v>39</v>
      </c>
      <c r="B19" s="476" t="s">
        <v>36</v>
      </c>
      <c r="C19" s="612" t="s">
        <v>40</v>
      </c>
      <c r="D19" s="480">
        <v>102</v>
      </c>
      <c r="E19" s="478">
        <f t="shared" si="0"/>
        <v>25200000</v>
      </c>
      <c r="F19" s="3">
        <v>25200000</v>
      </c>
      <c r="G19" s="3">
        <v>0</v>
      </c>
      <c r="H19" s="3">
        <v>0</v>
      </c>
      <c r="I19" s="586">
        <v>44927</v>
      </c>
      <c r="J19" s="586">
        <v>45291</v>
      </c>
      <c r="K19" s="588">
        <f t="shared" ref="K19:L19" si="1">D20/D19</f>
        <v>0.27450980392156865</v>
      </c>
      <c r="L19" s="588">
        <f t="shared" si="1"/>
        <v>1</v>
      </c>
      <c r="M19" s="571">
        <f t="shared" ref="M19" si="2">+K19*K19/L19</f>
        <v>7.5355632449058074E-2</v>
      </c>
    </row>
    <row r="20" spans="1:18" s="508" customFormat="1">
      <c r="A20" s="583"/>
      <c r="B20" s="476" t="s">
        <v>38</v>
      </c>
      <c r="C20" s="613"/>
      <c r="D20" s="480">
        <v>28</v>
      </c>
      <c r="E20" s="478">
        <f t="shared" si="0"/>
        <v>25200000</v>
      </c>
      <c r="F20" s="3">
        <v>25200000</v>
      </c>
      <c r="G20" s="3">
        <v>0</v>
      </c>
      <c r="H20" s="3">
        <v>0</v>
      </c>
      <c r="I20" s="587"/>
      <c r="J20" s="587"/>
      <c r="K20" s="589"/>
      <c r="L20" s="589"/>
      <c r="M20" s="572"/>
    </row>
    <row r="21" spans="1:18" s="508" customFormat="1" ht="18" customHeight="1">
      <c r="A21" s="619" t="s">
        <v>41</v>
      </c>
      <c r="B21" s="476" t="s">
        <v>36</v>
      </c>
      <c r="C21" s="584" t="s">
        <v>42</v>
      </c>
      <c r="D21" s="481">
        <v>1</v>
      </c>
      <c r="E21" s="478">
        <f t="shared" si="0"/>
        <v>15000000</v>
      </c>
      <c r="F21" s="3">
        <v>0</v>
      </c>
      <c r="G21" s="3">
        <v>15000000</v>
      </c>
      <c r="H21" s="3">
        <v>0</v>
      </c>
      <c r="I21" s="586">
        <v>44927</v>
      </c>
      <c r="J21" s="586">
        <v>45291</v>
      </c>
      <c r="K21" s="588">
        <f t="shared" ref="K21:L21" si="3">D22/D21</f>
        <v>1</v>
      </c>
      <c r="L21" s="588">
        <f t="shared" si="3"/>
        <v>0.81806666666666672</v>
      </c>
      <c r="M21" s="571">
        <f t="shared" ref="M21" si="4">+K21*K21/L21</f>
        <v>1.2223942628962594</v>
      </c>
      <c r="N21" s="507"/>
    </row>
    <row r="22" spans="1:18" s="508" customFormat="1">
      <c r="A22" s="619"/>
      <c r="B22" s="476" t="s">
        <v>38</v>
      </c>
      <c r="C22" s="585"/>
      <c r="D22" s="481">
        <v>1</v>
      </c>
      <c r="E22" s="478">
        <f t="shared" si="0"/>
        <v>12271000</v>
      </c>
      <c r="F22" s="3">
        <v>0</v>
      </c>
      <c r="G22" s="3">
        <v>12271000</v>
      </c>
      <c r="H22" s="3">
        <v>0</v>
      </c>
      <c r="I22" s="587"/>
      <c r="J22" s="587"/>
      <c r="K22" s="589"/>
      <c r="L22" s="589"/>
      <c r="M22" s="572"/>
      <c r="N22" s="507"/>
    </row>
    <row r="23" spans="1:18" s="508" customFormat="1" ht="21.75" customHeight="1">
      <c r="A23" s="620" t="s">
        <v>43</v>
      </c>
      <c r="B23" s="476" t="s">
        <v>36</v>
      </c>
      <c r="C23" s="584" t="s">
        <v>44</v>
      </c>
      <c r="D23" s="480">
        <v>1184</v>
      </c>
      <c r="E23" s="478">
        <f t="shared" si="0"/>
        <v>0</v>
      </c>
      <c r="F23" s="3">
        <v>0</v>
      </c>
      <c r="G23" s="478">
        <v>0</v>
      </c>
      <c r="H23" s="3">
        <v>0</v>
      </c>
      <c r="I23" s="586">
        <v>44927</v>
      </c>
      <c r="J23" s="586">
        <v>45291</v>
      </c>
      <c r="K23" s="588">
        <f t="shared" ref="K23:L23" si="5">D24/D23</f>
        <v>0</v>
      </c>
      <c r="L23" s="588">
        <v>0</v>
      </c>
      <c r="M23" s="571">
        <v>0</v>
      </c>
      <c r="N23" s="507"/>
    </row>
    <row r="24" spans="1:18" s="508" customFormat="1" ht="21.75" customHeight="1">
      <c r="A24" s="620"/>
      <c r="B24" s="476" t="s">
        <v>38</v>
      </c>
      <c r="C24" s="585"/>
      <c r="D24" s="480">
        <v>0</v>
      </c>
      <c r="E24" s="478">
        <f t="shared" si="0"/>
        <v>0</v>
      </c>
      <c r="F24" s="3">
        <v>0</v>
      </c>
      <c r="G24" s="3">
        <v>0</v>
      </c>
      <c r="H24" s="3">
        <v>0</v>
      </c>
      <c r="I24" s="587"/>
      <c r="J24" s="587"/>
      <c r="K24" s="589"/>
      <c r="L24" s="589"/>
      <c r="M24" s="572"/>
    </row>
    <row r="25" spans="1:18" s="508" customFormat="1" ht="19.5" customHeight="1">
      <c r="A25" s="583" t="s">
        <v>45</v>
      </c>
      <c r="B25" s="476" t="s">
        <v>36</v>
      </c>
      <c r="C25" s="612" t="s">
        <v>46</v>
      </c>
      <c r="D25" s="482">
        <v>32</v>
      </c>
      <c r="E25" s="478">
        <f t="shared" si="0"/>
        <v>36600000</v>
      </c>
      <c r="F25" s="3">
        <v>0</v>
      </c>
      <c r="G25" s="3">
        <v>36600000</v>
      </c>
      <c r="H25" s="3">
        <v>0</v>
      </c>
      <c r="I25" s="586">
        <v>44927</v>
      </c>
      <c r="J25" s="586">
        <v>45291</v>
      </c>
      <c r="K25" s="588">
        <f t="shared" ref="K25:L25" si="6">D26/D25</f>
        <v>0.78125</v>
      </c>
      <c r="L25" s="588">
        <f t="shared" si="6"/>
        <v>1</v>
      </c>
      <c r="M25" s="571">
        <f t="shared" ref="M25" si="7">+K25*K25/L25</f>
        <v>0.6103515625</v>
      </c>
      <c r="N25" s="507"/>
      <c r="R25" s="507"/>
    </row>
    <row r="26" spans="1:18" s="508" customFormat="1" ht="19.5" customHeight="1">
      <c r="A26" s="583"/>
      <c r="B26" s="476" t="s">
        <v>38</v>
      </c>
      <c r="C26" s="613"/>
      <c r="D26" s="480">
        <v>25</v>
      </c>
      <c r="E26" s="478">
        <f t="shared" si="0"/>
        <v>36600000</v>
      </c>
      <c r="F26" s="3">
        <v>0</v>
      </c>
      <c r="G26" s="3">
        <v>36600000</v>
      </c>
      <c r="H26" s="3">
        <v>0</v>
      </c>
      <c r="I26" s="587"/>
      <c r="J26" s="587"/>
      <c r="K26" s="589"/>
      <c r="L26" s="589"/>
      <c r="M26" s="572"/>
    </row>
    <row r="27" spans="1:18" s="508" customFormat="1" ht="25.5" customHeight="1">
      <c r="A27" s="583" t="s">
        <v>47</v>
      </c>
      <c r="B27" s="476" t="s">
        <v>36</v>
      </c>
      <c r="C27" s="612" t="s">
        <v>48</v>
      </c>
      <c r="D27" s="480">
        <v>10</v>
      </c>
      <c r="E27" s="478">
        <f t="shared" si="0"/>
        <v>21315000</v>
      </c>
      <c r="F27" s="3">
        <v>0</v>
      </c>
      <c r="G27" s="3">
        <v>21315000</v>
      </c>
      <c r="H27" s="3">
        <v>0</v>
      </c>
      <c r="I27" s="586">
        <v>44927</v>
      </c>
      <c r="J27" s="586">
        <v>45291</v>
      </c>
      <c r="K27" s="588">
        <f t="shared" ref="K27:L27" si="8">D28/D27</f>
        <v>0.1</v>
      </c>
      <c r="L27" s="588">
        <f t="shared" si="8"/>
        <v>1</v>
      </c>
      <c r="M27" s="571">
        <f t="shared" ref="M27:M35" si="9">+K27*K27/L27</f>
        <v>1.0000000000000002E-2</v>
      </c>
      <c r="N27" s="507"/>
    </row>
    <row r="28" spans="1:18" s="508" customFormat="1">
      <c r="A28" s="583"/>
      <c r="B28" s="476" t="s">
        <v>38</v>
      </c>
      <c r="C28" s="613"/>
      <c r="D28" s="480">
        <v>1</v>
      </c>
      <c r="E28" s="478">
        <f t="shared" si="0"/>
        <v>21315000</v>
      </c>
      <c r="F28" s="3">
        <v>0</v>
      </c>
      <c r="G28" s="3">
        <v>21315000</v>
      </c>
      <c r="H28" s="3">
        <v>0</v>
      </c>
      <c r="I28" s="587"/>
      <c r="J28" s="587"/>
      <c r="K28" s="589"/>
      <c r="L28" s="589"/>
      <c r="M28" s="572"/>
    </row>
    <row r="29" spans="1:18" s="508" customFormat="1" ht="15.75" customHeight="1">
      <c r="A29" s="583" t="s">
        <v>49</v>
      </c>
      <c r="B29" s="476" t="s">
        <v>36</v>
      </c>
      <c r="C29" s="612" t="s">
        <v>50</v>
      </c>
      <c r="D29" s="481">
        <v>1</v>
      </c>
      <c r="E29" s="478">
        <f t="shared" si="0"/>
        <v>18082420</v>
      </c>
      <c r="F29" s="3">
        <v>0</v>
      </c>
      <c r="G29" s="3">
        <v>18082420</v>
      </c>
      <c r="H29" s="3">
        <v>0</v>
      </c>
      <c r="I29" s="586">
        <v>44927</v>
      </c>
      <c r="J29" s="586">
        <v>45291</v>
      </c>
      <c r="K29" s="588">
        <f t="shared" ref="K29:L29" si="10">D30/D29</f>
        <v>1</v>
      </c>
      <c r="L29" s="588">
        <f t="shared" si="10"/>
        <v>0.98714663192205465</v>
      </c>
      <c r="M29" s="571">
        <f t="shared" ref="M29:M37" si="11">+K29*K29/L29</f>
        <v>1.0130207282913166</v>
      </c>
    </row>
    <row r="30" spans="1:18" s="508" customFormat="1">
      <c r="A30" s="583"/>
      <c r="B30" s="476" t="s">
        <v>38</v>
      </c>
      <c r="C30" s="613"/>
      <c r="D30" s="481">
        <v>1</v>
      </c>
      <c r="E30" s="478">
        <f t="shared" si="0"/>
        <v>17850000</v>
      </c>
      <c r="F30" s="3">
        <v>0</v>
      </c>
      <c r="G30" s="3">
        <v>17850000</v>
      </c>
      <c r="H30" s="3">
        <v>0</v>
      </c>
      <c r="I30" s="587"/>
      <c r="J30" s="587"/>
      <c r="K30" s="589"/>
      <c r="L30" s="589"/>
      <c r="M30" s="572"/>
    </row>
    <row r="31" spans="1:18" s="508" customFormat="1" ht="15.75" customHeight="1">
      <c r="A31" s="583" t="s">
        <v>51</v>
      </c>
      <c r="B31" s="476" t="s">
        <v>36</v>
      </c>
      <c r="C31" s="584" t="s">
        <v>52</v>
      </c>
      <c r="D31" s="482">
        <v>1</v>
      </c>
      <c r="E31" s="478">
        <f t="shared" si="0"/>
        <v>62363718</v>
      </c>
      <c r="F31" s="3">
        <v>35220000</v>
      </c>
      <c r="G31" s="3">
        <v>27143718</v>
      </c>
      <c r="H31" s="3">
        <v>0</v>
      </c>
      <c r="I31" s="586">
        <v>44927</v>
      </c>
      <c r="J31" s="586">
        <v>45291</v>
      </c>
      <c r="K31" s="588">
        <f t="shared" ref="K31:L31" si="12">D32/D31</f>
        <v>0</v>
      </c>
      <c r="L31" s="588">
        <f t="shared" si="12"/>
        <v>0.86523064580594766</v>
      </c>
      <c r="M31" s="571">
        <f t="shared" ref="M31:M39" si="13">+K31*K31/L31</f>
        <v>0</v>
      </c>
    </row>
    <row r="32" spans="1:18" s="508" customFormat="1">
      <c r="A32" s="583"/>
      <c r="B32" s="476" t="s">
        <v>38</v>
      </c>
      <c r="C32" s="585"/>
      <c r="D32" s="482">
        <v>0</v>
      </c>
      <c r="E32" s="478">
        <f t="shared" si="0"/>
        <v>53959000</v>
      </c>
      <c r="F32" s="3">
        <v>35220000</v>
      </c>
      <c r="G32" s="3">
        <v>18739000</v>
      </c>
      <c r="H32" s="3">
        <v>0</v>
      </c>
      <c r="I32" s="587"/>
      <c r="J32" s="587"/>
      <c r="K32" s="589"/>
      <c r="L32" s="589"/>
      <c r="M32" s="572"/>
    </row>
    <row r="33" spans="1:14" s="508" customFormat="1" ht="15.75" customHeight="1">
      <c r="A33" s="583" t="s">
        <v>53</v>
      </c>
      <c r="B33" s="476" t="s">
        <v>36</v>
      </c>
      <c r="C33" s="612" t="s">
        <v>54</v>
      </c>
      <c r="D33" s="481">
        <v>1</v>
      </c>
      <c r="E33" s="478">
        <f t="shared" si="0"/>
        <v>257710507</v>
      </c>
      <c r="F33" s="3">
        <v>0</v>
      </c>
      <c r="G33" s="3">
        <v>257710507</v>
      </c>
      <c r="H33" s="3">
        <v>0</v>
      </c>
      <c r="I33" s="586">
        <v>44927</v>
      </c>
      <c r="J33" s="586">
        <v>45291</v>
      </c>
      <c r="K33" s="588">
        <f t="shared" ref="K33:L33" si="14">D34/D33</f>
        <v>0.90900000000000003</v>
      </c>
      <c r="L33" s="588">
        <f t="shared" si="14"/>
        <v>0.67002220053061323</v>
      </c>
      <c r="M33" s="571">
        <f t="shared" ref="M33" si="15">+K33*K33/L33</f>
        <v>1.2332143611743613</v>
      </c>
    </row>
    <row r="34" spans="1:14" s="508" customFormat="1">
      <c r="A34" s="583"/>
      <c r="B34" s="476" t="s">
        <v>38</v>
      </c>
      <c r="C34" s="613"/>
      <c r="D34" s="477">
        <v>0.90900000000000003</v>
      </c>
      <c r="E34" s="478">
        <f t="shared" si="0"/>
        <v>172671761</v>
      </c>
      <c r="F34" s="3">
        <v>0</v>
      </c>
      <c r="G34" s="3">
        <v>172671761</v>
      </c>
      <c r="H34" s="3">
        <v>0</v>
      </c>
      <c r="I34" s="587"/>
      <c r="J34" s="587"/>
      <c r="K34" s="589"/>
      <c r="L34" s="589"/>
      <c r="M34" s="572"/>
      <c r="N34" s="507"/>
    </row>
    <row r="35" spans="1:14" s="508" customFormat="1" ht="15.75" customHeight="1">
      <c r="A35" s="583" t="s">
        <v>55</v>
      </c>
      <c r="B35" s="476" t="s">
        <v>36</v>
      </c>
      <c r="C35" s="612" t="s">
        <v>56</v>
      </c>
      <c r="D35" s="481">
        <v>1</v>
      </c>
      <c r="E35" s="478">
        <f t="shared" si="0"/>
        <v>4076134</v>
      </c>
      <c r="F35" s="3">
        <v>0</v>
      </c>
      <c r="G35" s="478">
        <v>4076134</v>
      </c>
      <c r="H35" s="3">
        <v>0</v>
      </c>
      <c r="I35" s="586">
        <v>44927</v>
      </c>
      <c r="J35" s="586">
        <v>45291</v>
      </c>
      <c r="K35" s="588">
        <f t="shared" ref="K35:L35" si="16">D36/D35</f>
        <v>0</v>
      </c>
      <c r="L35" s="588">
        <f t="shared" si="16"/>
        <v>0</v>
      </c>
      <c r="M35" s="571">
        <v>0</v>
      </c>
      <c r="N35" s="507"/>
    </row>
    <row r="36" spans="1:14" s="508" customFormat="1">
      <c r="A36" s="583"/>
      <c r="B36" s="476" t="s">
        <v>38</v>
      </c>
      <c r="C36" s="613"/>
      <c r="D36" s="479">
        <v>0</v>
      </c>
      <c r="E36" s="478">
        <f t="shared" si="0"/>
        <v>0</v>
      </c>
      <c r="F36" s="3">
        <v>0</v>
      </c>
      <c r="G36" s="478">
        <v>0</v>
      </c>
      <c r="H36" s="3">
        <v>0</v>
      </c>
      <c r="I36" s="587"/>
      <c r="J36" s="587"/>
      <c r="K36" s="589"/>
      <c r="L36" s="589"/>
      <c r="M36" s="572"/>
      <c r="N36" s="507"/>
    </row>
    <row r="37" spans="1:14" s="508" customFormat="1" ht="18.75" customHeight="1">
      <c r="A37" s="619" t="s">
        <v>57</v>
      </c>
      <c r="B37" s="476" t="s">
        <v>36</v>
      </c>
      <c r="C37" s="584" t="s">
        <v>42</v>
      </c>
      <c r="D37" s="481">
        <v>1</v>
      </c>
      <c r="E37" s="478">
        <f t="shared" si="0"/>
        <v>77935000</v>
      </c>
      <c r="F37" s="3">
        <v>13650000</v>
      </c>
      <c r="G37" s="3">
        <v>64285000</v>
      </c>
      <c r="H37" s="3">
        <v>0</v>
      </c>
      <c r="I37" s="586">
        <v>44927</v>
      </c>
      <c r="J37" s="586">
        <v>45291</v>
      </c>
      <c r="K37" s="588">
        <f t="shared" ref="K37:L37" si="17">D38/D37</f>
        <v>0.77700000000000002</v>
      </c>
      <c r="L37" s="588">
        <f t="shared" si="17"/>
        <v>0.83046982742028619</v>
      </c>
      <c r="M37" s="571">
        <f t="shared" si="11"/>
        <v>0.72697282919402617</v>
      </c>
    </row>
    <row r="38" spans="1:14" s="508" customFormat="1" ht="18.75" customHeight="1">
      <c r="A38" s="619"/>
      <c r="B38" s="476" t="s">
        <v>38</v>
      </c>
      <c r="C38" s="585"/>
      <c r="D38" s="481">
        <v>0.77700000000000002</v>
      </c>
      <c r="E38" s="478">
        <f t="shared" si="0"/>
        <v>64722666</v>
      </c>
      <c r="F38" s="3">
        <v>13594000</v>
      </c>
      <c r="G38" s="3">
        <v>51128666</v>
      </c>
      <c r="H38" s="3">
        <v>0</v>
      </c>
      <c r="I38" s="587"/>
      <c r="J38" s="587"/>
      <c r="K38" s="589"/>
      <c r="L38" s="589"/>
      <c r="M38" s="572"/>
    </row>
    <row r="39" spans="1:14" s="508" customFormat="1">
      <c r="A39" s="619" t="s">
        <v>59</v>
      </c>
      <c r="B39" s="476" t="s">
        <v>36</v>
      </c>
      <c r="C39" s="612" t="s">
        <v>60</v>
      </c>
      <c r="D39" s="482">
        <v>1</v>
      </c>
      <c r="E39" s="478">
        <f t="shared" si="0"/>
        <v>86436180</v>
      </c>
      <c r="F39" s="3">
        <v>0</v>
      </c>
      <c r="G39" s="3">
        <v>86436180</v>
      </c>
      <c r="H39" s="3">
        <v>0</v>
      </c>
      <c r="I39" s="586">
        <v>44927</v>
      </c>
      <c r="J39" s="586">
        <v>45291</v>
      </c>
      <c r="K39" s="588">
        <f t="shared" ref="K39:L39" si="18">D40/D39</f>
        <v>1</v>
      </c>
      <c r="L39" s="588">
        <f t="shared" si="18"/>
        <v>1</v>
      </c>
      <c r="M39" s="571">
        <f t="shared" si="13"/>
        <v>1</v>
      </c>
    </row>
    <row r="40" spans="1:14" s="508" customFormat="1">
      <c r="A40" s="619"/>
      <c r="B40" s="476" t="s">
        <v>38</v>
      </c>
      <c r="C40" s="613"/>
      <c r="D40" s="482">
        <v>1</v>
      </c>
      <c r="E40" s="478">
        <f t="shared" si="0"/>
        <v>86436180</v>
      </c>
      <c r="F40" s="3">
        <v>0</v>
      </c>
      <c r="G40" s="3">
        <v>86436180</v>
      </c>
      <c r="H40" s="3">
        <v>0</v>
      </c>
      <c r="I40" s="587"/>
      <c r="J40" s="587"/>
      <c r="K40" s="589"/>
      <c r="L40" s="589"/>
      <c r="M40" s="572"/>
    </row>
    <row r="41" spans="1:14" s="508" customFormat="1">
      <c r="A41" s="619" t="s">
        <v>61</v>
      </c>
      <c r="B41" s="476" t="s">
        <v>36</v>
      </c>
      <c r="C41" s="574" t="s">
        <v>62</v>
      </c>
      <c r="D41" s="482">
        <v>1</v>
      </c>
      <c r="E41" s="478">
        <f t="shared" si="0"/>
        <v>7748400</v>
      </c>
      <c r="F41" s="3">
        <v>0</v>
      </c>
      <c r="G41" s="3">
        <v>7748400</v>
      </c>
      <c r="H41" s="3">
        <v>0</v>
      </c>
      <c r="I41" s="586">
        <v>44927</v>
      </c>
      <c r="J41" s="586">
        <v>45291</v>
      </c>
      <c r="K41" s="588">
        <f t="shared" ref="K41:L41" si="19">D42/D41</f>
        <v>1</v>
      </c>
      <c r="L41" s="588">
        <f t="shared" si="19"/>
        <v>1</v>
      </c>
      <c r="M41" s="571">
        <f>+K41*K41/L41</f>
        <v>1</v>
      </c>
    </row>
    <row r="42" spans="1:14" s="508" customFormat="1">
      <c r="A42" s="619"/>
      <c r="B42" s="476" t="s">
        <v>38</v>
      </c>
      <c r="C42" s="574"/>
      <c r="D42" s="482">
        <v>1</v>
      </c>
      <c r="E42" s="478">
        <f t="shared" si="0"/>
        <v>7748400</v>
      </c>
      <c r="F42" s="3">
        <v>0</v>
      </c>
      <c r="G42" s="3">
        <v>7748400</v>
      </c>
      <c r="H42" s="3">
        <v>0</v>
      </c>
      <c r="I42" s="587"/>
      <c r="J42" s="587"/>
      <c r="K42" s="589"/>
      <c r="L42" s="589"/>
      <c r="M42" s="572"/>
    </row>
    <row r="43" spans="1:14" s="508" customFormat="1" ht="15" customHeight="1">
      <c r="A43" s="606" t="s">
        <v>63</v>
      </c>
      <c r="B43" s="483" t="s">
        <v>36</v>
      </c>
      <c r="C43" s="574" t="s">
        <v>60</v>
      </c>
      <c r="D43" s="482">
        <v>1</v>
      </c>
      <c r="E43" s="478">
        <f t="shared" si="0"/>
        <v>1045000</v>
      </c>
      <c r="F43" s="98">
        <v>0</v>
      </c>
      <c r="G43" s="3">
        <v>1045000</v>
      </c>
      <c r="H43" s="3">
        <v>0</v>
      </c>
      <c r="I43" s="586">
        <v>44927</v>
      </c>
      <c r="J43" s="586">
        <v>45291</v>
      </c>
      <c r="K43" s="588">
        <f t="shared" ref="K43:L43" si="20">D44/D43</f>
        <v>1</v>
      </c>
      <c r="L43" s="588">
        <f t="shared" si="20"/>
        <v>1</v>
      </c>
      <c r="M43" s="571">
        <f t="shared" ref="M43" si="21">+K43*K43/L43</f>
        <v>1</v>
      </c>
      <c r="N43" s="509"/>
    </row>
    <row r="44" spans="1:14" s="508" customFormat="1">
      <c r="A44" s="607"/>
      <c r="B44" s="483" t="s">
        <v>38</v>
      </c>
      <c r="C44" s="574"/>
      <c r="D44" s="484">
        <v>1</v>
      </c>
      <c r="E44" s="478">
        <f t="shared" si="0"/>
        <v>1045000</v>
      </c>
      <c r="F44" s="3">
        <v>0</v>
      </c>
      <c r="G44" s="3">
        <v>1045000</v>
      </c>
      <c r="H44" s="3">
        <v>0</v>
      </c>
      <c r="I44" s="587"/>
      <c r="J44" s="587"/>
      <c r="K44" s="589"/>
      <c r="L44" s="589"/>
      <c r="M44" s="572"/>
      <c r="N44" s="509"/>
    </row>
    <row r="45" spans="1:14" s="508" customFormat="1">
      <c r="A45" s="601" t="s">
        <v>64</v>
      </c>
      <c r="B45" s="483" t="s">
        <v>36</v>
      </c>
      <c r="C45" s="574" t="s">
        <v>60</v>
      </c>
      <c r="D45" s="482">
        <v>3</v>
      </c>
      <c r="E45" s="478">
        <f t="shared" si="0"/>
        <v>43589040</v>
      </c>
      <c r="F45" s="510">
        <v>0</v>
      </c>
      <c r="G45" s="3">
        <v>43589040</v>
      </c>
      <c r="H45" s="3">
        <v>0</v>
      </c>
      <c r="I45" s="586">
        <v>44927</v>
      </c>
      <c r="J45" s="586">
        <v>45291</v>
      </c>
      <c r="K45" s="588">
        <f t="shared" ref="K45:L45" si="22">D46/D45</f>
        <v>1</v>
      </c>
      <c r="L45" s="588">
        <f t="shared" si="22"/>
        <v>1</v>
      </c>
      <c r="M45" s="571">
        <f t="shared" ref="M45" si="23">+K45*K45/L45</f>
        <v>1</v>
      </c>
      <c r="N45" s="509"/>
    </row>
    <row r="46" spans="1:14" s="508" customFormat="1">
      <c r="A46" s="602"/>
      <c r="B46" s="483" t="s">
        <v>38</v>
      </c>
      <c r="C46" s="574"/>
      <c r="D46" s="485">
        <v>3</v>
      </c>
      <c r="E46" s="478">
        <f t="shared" si="0"/>
        <v>43589040</v>
      </c>
      <c r="F46" s="3">
        <v>0</v>
      </c>
      <c r="G46" s="3">
        <v>43589040</v>
      </c>
      <c r="H46" s="3">
        <v>0</v>
      </c>
      <c r="I46" s="587"/>
      <c r="J46" s="587"/>
      <c r="K46" s="589"/>
      <c r="L46" s="589"/>
      <c r="M46" s="572"/>
      <c r="N46" s="509"/>
    </row>
    <row r="47" spans="1:14" s="508" customFormat="1">
      <c r="A47" s="601" t="s">
        <v>65</v>
      </c>
      <c r="B47" s="483" t="s">
        <v>36</v>
      </c>
      <c r="C47" s="612" t="s">
        <v>66</v>
      </c>
      <c r="D47" s="486">
        <v>13</v>
      </c>
      <c r="E47" s="478">
        <f t="shared" si="0"/>
        <v>730767300</v>
      </c>
      <c r="F47" s="3">
        <v>241818455</v>
      </c>
      <c r="G47" s="98">
        <v>440298844</v>
      </c>
      <c r="H47" s="3">
        <v>48650001</v>
      </c>
      <c r="I47" s="586">
        <v>44927</v>
      </c>
      <c r="J47" s="586">
        <v>45291</v>
      </c>
      <c r="K47" s="588">
        <f t="shared" ref="K47:L47" si="24">D48/D47</f>
        <v>1</v>
      </c>
      <c r="L47" s="588">
        <f t="shared" si="24"/>
        <v>0.61381285807397234</v>
      </c>
      <c r="M47" s="571">
        <f t="shared" ref="M47" si="25">+K47*K47/L47</f>
        <v>1.6291610494081359</v>
      </c>
      <c r="N47" s="509"/>
    </row>
    <row r="48" spans="1:14" s="508" customFormat="1">
      <c r="A48" s="602"/>
      <c r="B48" s="483" t="s">
        <v>38</v>
      </c>
      <c r="C48" s="613"/>
      <c r="D48" s="487">
        <v>13</v>
      </c>
      <c r="E48" s="478">
        <f t="shared" si="0"/>
        <v>448554365</v>
      </c>
      <c r="F48" s="3">
        <v>237610626</v>
      </c>
      <c r="G48" s="3">
        <v>210943739</v>
      </c>
      <c r="H48" s="3">
        <v>0</v>
      </c>
      <c r="I48" s="587"/>
      <c r="J48" s="587"/>
      <c r="K48" s="589"/>
      <c r="L48" s="589"/>
      <c r="M48" s="572"/>
      <c r="N48" s="509"/>
    </row>
    <row r="49" spans="1:14" s="508" customFormat="1">
      <c r="A49" s="601" t="s">
        <v>67</v>
      </c>
      <c r="B49" s="483" t="s">
        <v>68</v>
      </c>
      <c r="C49" s="574" t="s">
        <v>69</v>
      </c>
      <c r="D49" s="487">
        <v>9</v>
      </c>
      <c r="E49" s="478">
        <f t="shared" si="0"/>
        <v>199292000</v>
      </c>
      <c r="F49" s="98">
        <v>35651000</v>
      </c>
      <c r="G49" s="98">
        <v>163641000</v>
      </c>
      <c r="H49" s="3">
        <v>0</v>
      </c>
      <c r="I49" s="586">
        <v>44927</v>
      </c>
      <c r="J49" s="586">
        <v>45291</v>
      </c>
      <c r="K49" s="588">
        <f t="shared" ref="K49:L49" si="26">D50/D49</f>
        <v>0.77777777777777779</v>
      </c>
      <c r="L49" s="588">
        <f t="shared" si="26"/>
        <v>0.74263593119643534</v>
      </c>
      <c r="M49" s="571">
        <f t="shared" ref="M49" si="27">+K49*K49/L49</f>
        <v>0.81458255141296887</v>
      </c>
      <c r="N49" s="509"/>
    </row>
    <row r="50" spans="1:14" s="508" customFormat="1">
      <c r="A50" s="602"/>
      <c r="B50" s="483" t="s">
        <v>38</v>
      </c>
      <c r="C50" s="574"/>
      <c r="D50" s="487">
        <v>7</v>
      </c>
      <c r="E50" s="478">
        <f t="shared" si="0"/>
        <v>148001400</v>
      </c>
      <c r="F50" s="3">
        <v>35651000</v>
      </c>
      <c r="G50" s="3">
        <v>112350400</v>
      </c>
      <c r="H50" s="3">
        <v>0</v>
      </c>
      <c r="I50" s="587"/>
      <c r="J50" s="587"/>
      <c r="K50" s="589"/>
      <c r="L50" s="589"/>
      <c r="M50" s="572"/>
      <c r="N50" s="509"/>
    </row>
    <row r="51" spans="1:14" s="508" customFormat="1">
      <c r="A51" s="606" t="s">
        <v>70</v>
      </c>
      <c r="B51" s="483" t="s">
        <v>68</v>
      </c>
      <c r="C51" s="612" t="s">
        <v>71</v>
      </c>
      <c r="D51" s="487">
        <v>27</v>
      </c>
      <c r="E51" s="478">
        <f t="shared" si="0"/>
        <v>25200000</v>
      </c>
      <c r="F51" s="3">
        <v>25200000</v>
      </c>
      <c r="G51" s="510">
        <v>0</v>
      </c>
      <c r="H51" s="3">
        <v>0</v>
      </c>
      <c r="I51" s="586">
        <v>44927</v>
      </c>
      <c r="J51" s="586">
        <v>45291</v>
      </c>
      <c r="K51" s="588">
        <f>D52/D51</f>
        <v>0.22222222222222221</v>
      </c>
      <c r="L51" s="588">
        <f t="shared" ref="L51" si="28">E52/E51</f>
        <v>1</v>
      </c>
      <c r="M51" s="571">
        <f t="shared" ref="M51" si="29">+K51*K51/L51</f>
        <v>4.9382716049382713E-2</v>
      </c>
      <c r="N51" s="509"/>
    </row>
    <row r="52" spans="1:14" s="508" customFormat="1">
      <c r="A52" s="607"/>
      <c r="B52" s="483" t="s">
        <v>38</v>
      </c>
      <c r="C52" s="613"/>
      <c r="D52" s="487">
        <v>6</v>
      </c>
      <c r="E52" s="478">
        <f t="shared" si="0"/>
        <v>25200000</v>
      </c>
      <c r="F52" s="3">
        <v>25200000</v>
      </c>
      <c r="G52" s="510">
        <v>0</v>
      </c>
      <c r="H52" s="3">
        <v>0</v>
      </c>
      <c r="I52" s="587"/>
      <c r="J52" s="587"/>
      <c r="K52" s="589"/>
      <c r="L52" s="589"/>
      <c r="M52" s="572"/>
      <c r="N52" s="509"/>
    </row>
    <row r="53" spans="1:14" s="508" customFormat="1">
      <c r="A53" s="606" t="s">
        <v>72</v>
      </c>
      <c r="B53" s="483" t="s">
        <v>36</v>
      </c>
      <c r="C53" s="612" t="s">
        <v>73</v>
      </c>
      <c r="D53" s="487">
        <v>500</v>
      </c>
      <c r="E53" s="478">
        <f t="shared" si="0"/>
        <v>94325000</v>
      </c>
      <c r="F53" s="3">
        <v>0</v>
      </c>
      <c r="G53" s="3">
        <v>94325000</v>
      </c>
      <c r="H53" s="3">
        <v>0</v>
      </c>
      <c r="I53" s="586">
        <v>44927</v>
      </c>
      <c r="J53" s="586">
        <v>45291</v>
      </c>
      <c r="K53" s="588">
        <f t="shared" ref="K53:L53" si="30">D54/D53</f>
        <v>0</v>
      </c>
      <c r="L53" s="588">
        <f t="shared" si="30"/>
        <v>1</v>
      </c>
      <c r="M53" s="571">
        <f>+K53*K53/L53</f>
        <v>0</v>
      </c>
      <c r="N53" s="509"/>
    </row>
    <row r="54" spans="1:14" s="508" customFormat="1">
      <c r="A54" s="607"/>
      <c r="B54" s="483" t="s">
        <v>38</v>
      </c>
      <c r="C54" s="613"/>
      <c r="D54" s="487">
        <v>0</v>
      </c>
      <c r="E54" s="478">
        <f t="shared" si="0"/>
        <v>94325000</v>
      </c>
      <c r="F54" s="3">
        <v>0</v>
      </c>
      <c r="G54" s="3">
        <v>94325000</v>
      </c>
      <c r="H54" s="3">
        <v>0</v>
      </c>
      <c r="I54" s="587"/>
      <c r="J54" s="587"/>
      <c r="K54" s="589"/>
      <c r="L54" s="589"/>
      <c r="M54" s="572"/>
      <c r="N54" s="509"/>
    </row>
    <row r="55" spans="1:14" s="508" customFormat="1">
      <c r="A55" s="606" t="s">
        <v>74</v>
      </c>
      <c r="B55" s="483" t="s">
        <v>36</v>
      </c>
      <c r="C55" s="612" t="s">
        <v>75</v>
      </c>
      <c r="D55" s="487">
        <v>1</v>
      </c>
      <c r="E55" s="478">
        <f t="shared" si="0"/>
        <v>61053661</v>
      </c>
      <c r="F55" s="3">
        <v>0</v>
      </c>
      <c r="G55" s="3">
        <v>61053661</v>
      </c>
      <c r="H55" s="3">
        <v>0</v>
      </c>
      <c r="I55" s="586">
        <v>44927</v>
      </c>
      <c r="J55" s="586">
        <v>45291</v>
      </c>
      <c r="K55" s="588">
        <f t="shared" ref="K55:L55" si="31">D56/D55</f>
        <v>0</v>
      </c>
      <c r="L55" s="588">
        <f t="shared" si="31"/>
        <v>1</v>
      </c>
      <c r="M55" s="571">
        <f t="shared" ref="M55" si="32">+K55*K55/L55</f>
        <v>0</v>
      </c>
      <c r="N55" s="509"/>
    </row>
    <row r="56" spans="1:14" s="508" customFormat="1">
      <c r="A56" s="607"/>
      <c r="B56" s="483" t="s">
        <v>38</v>
      </c>
      <c r="C56" s="613"/>
      <c r="D56" s="487">
        <v>0</v>
      </c>
      <c r="E56" s="478">
        <f t="shared" si="0"/>
        <v>61053661</v>
      </c>
      <c r="F56" s="3">
        <v>0</v>
      </c>
      <c r="G56" s="3">
        <v>61053661</v>
      </c>
      <c r="H56" s="3">
        <v>0</v>
      </c>
      <c r="I56" s="587"/>
      <c r="J56" s="587"/>
      <c r="K56" s="589"/>
      <c r="L56" s="589"/>
      <c r="M56" s="572"/>
      <c r="N56" s="509"/>
    </row>
    <row r="57" spans="1:14" s="508" customFormat="1" ht="15" customHeight="1">
      <c r="A57" s="603" t="s">
        <v>76</v>
      </c>
      <c r="B57" s="476" t="s">
        <v>36</v>
      </c>
      <c r="C57" s="612" t="s">
        <v>73</v>
      </c>
      <c r="D57" s="488">
        <v>1000</v>
      </c>
      <c r="E57" s="478">
        <f t="shared" si="0"/>
        <v>91099498</v>
      </c>
      <c r="F57" s="3">
        <v>0</v>
      </c>
      <c r="G57" s="3">
        <v>91099498</v>
      </c>
      <c r="H57" s="3">
        <v>0</v>
      </c>
      <c r="I57" s="586">
        <v>44927</v>
      </c>
      <c r="J57" s="586">
        <v>45291</v>
      </c>
      <c r="K57" s="588">
        <f t="shared" ref="K57:L57" si="33">D58/D57</f>
        <v>0</v>
      </c>
      <c r="L57" s="588">
        <f t="shared" si="33"/>
        <v>1</v>
      </c>
      <c r="M57" s="571">
        <f t="shared" ref="M57" si="34">+K57*K57/L57</f>
        <v>0</v>
      </c>
      <c r="N57" s="509"/>
    </row>
    <row r="58" spans="1:14" s="508" customFormat="1">
      <c r="A58" s="603"/>
      <c r="B58" s="476" t="s">
        <v>38</v>
      </c>
      <c r="C58" s="613"/>
      <c r="D58" s="488">
        <v>0</v>
      </c>
      <c r="E58" s="478">
        <f t="shared" si="0"/>
        <v>91099498</v>
      </c>
      <c r="F58" s="3">
        <v>0</v>
      </c>
      <c r="G58" s="3">
        <v>91099498</v>
      </c>
      <c r="H58" s="3">
        <v>0</v>
      </c>
      <c r="I58" s="587"/>
      <c r="J58" s="587"/>
      <c r="K58" s="589"/>
      <c r="L58" s="589"/>
      <c r="M58" s="572"/>
      <c r="N58" s="509"/>
    </row>
    <row r="59" spans="1:14" s="508" customFormat="1">
      <c r="A59" s="609" t="s">
        <v>77</v>
      </c>
      <c r="B59" s="476" t="s">
        <v>36</v>
      </c>
      <c r="C59" s="574" t="s">
        <v>58</v>
      </c>
      <c r="D59" s="488">
        <v>0</v>
      </c>
      <c r="E59" s="478">
        <f t="shared" si="0"/>
        <v>0</v>
      </c>
      <c r="F59" s="3">
        <v>0</v>
      </c>
      <c r="G59" s="3">
        <v>0</v>
      </c>
      <c r="H59" s="3">
        <v>0</v>
      </c>
      <c r="I59" s="586">
        <v>44927</v>
      </c>
      <c r="J59" s="586">
        <v>45291</v>
      </c>
      <c r="K59" s="588" t="e">
        <f t="shared" ref="K59:L59" si="35">D60/D59</f>
        <v>#DIV/0!</v>
      </c>
      <c r="L59" s="588" t="e">
        <f t="shared" si="35"/>
        <v>#DIV/0!</v>
      </c>
      <c r="M59" s="571">
        <v>0</v>
      </c>
      <c r="N59" s="509"/>
    </row>
    <row r="60" spans="1:14" s="508" customFormat="1">
      <c r="A60" s="610"/>
      <c r="B60" s="476" t="s">
        <v>38</v>
      </c>
      <c r="C60" s="574"/>
      <c r="D60" s="488">
        <v>0</v>
      </c>
      <c r="E60" s="478">
        <f t="shared" si="0"/>
        <v>0</v>
      </c>
      <c r="F60" s="3">
        <v>0</v>
      </c>
      <c r="G60" s="3">
        <v>0</v>
      </c>
      <c r="H60" s="3">
        <v>0</v>
      </c>
      <c r="I60" s="587"/>
      <c r="J60" s="587"/>
      <c r="K60" s="589"/>
      <c r="L60" s="589"/>
      <c r="M60" s="572"/>
      <c r="N60" s="509"/>
    </row>
    <row r="61" spans="1:14" s="508" customFormat="1">
      <c r="A61" s="603" t="s">
        <v>78</v>
      </c>
      <c r="B61" s="476" t="s">
        <v>36</v>
      </c>
      <c r="C61" s="574" t="s">
        <v>79</v>
      </c>
      <c r="D61" s="481">
        <v>1</v>
      </c>
      <c r="E61" s="478">
        <f t="shared" si="0"/>
        <v>225739544</v>
      </c>
      <c r="F61" s="3">
        <v>97005408</v>
      </c>
      <c r="G61" s="478">
        <v>128734136</v>
      </c>
      <c r="H61" s="3">
        <v>0</v>
      </c>
      <c r="I61" s="586">
        <v>44927</v>
      </c>
      <c r="J61" s="586">
        <v>45291</v>
      </c>
      <c r="K61" s="588">
        <f t="shared" ref="K61:L61" si="36">D62/D61</f>
        <v>1</v>
      </c>
      <c r="L61" s="588">
        <f t="shared" si="36"/>
        <v>0.67318913340234265</v>
      </c>
      <c r="M61" s="571">
        <f t="shared" ref="M61" si="37">+K61*K61/L61</f>
        <v>1.4854666398816236</v>
      </c>
      <c r="N61" s="509"/>
    </row>
    <row r="62" spans="1:14" s="508" customFormat="1">
      <c r="A62" s="603"/>
      <c r="B62" s="476" t="s">
        <v>38</v>
      </c>
      <c r="C62" s="574"/>
      <c r="D62" s="481">
        <v>1</v>
      </c>
      <c r="E62" s="478">
        <f t="shared" si="0"/>
        <v>151965408</v>
      </c>
      <c r="F62" s="3">
        <v>97005408</v>
      </c>
      <c r="G62" s="478">
        <v>54960000</v>
      </c>
      <c r="H62" s="3">
        <v>0</v>
      </c>
      <c r="I62" s="587"/>
      <c r="J62" s="587"/>
      <c r="K62" s="589"/>
      <c r="L62" s="589"/>
      <c r="M62" s="572"/>
      <c r="N62" s="509"/>
    </row>
    <row r="63" spans="1:14" s="508" customFormat="1">
      <c r="A63" s="617" t="s">
        <v>80</v>
      </c>
      <c r="B63" s="476" t="s">
        <v>36</v>
      </c>
      <c r="C63" s="612" t="s">
        <v>48</v>
      </c>
      <c r="D63" s="484">
        <v>27</v>
      </c>
      <c r="E63" s="478">
        <f t="shared" si="0"/>
        <v>25200000</v>
      </c>
      <c r="F63" s="3">
        <v>0</v>
      </c>
      <c r="G63" s="478">
        <v>25200000</v>
      </c>
      <c r="H63" s="3">
        <v>0</v>
      </c>
      <c r="I63" s="586">
        <v>44927</v>
      </c>
      <c r="J63" s="586">
        <v>45291</v>
      </c>
      <c r="K63" s="588">
        <f t="shared" ref="K63:L63" si="38">D64/D63</f>
        <v>0.92592592592592593</v>
      </c>
      <c r="L63" s="588">
        <f t="shared" si="38"/>
        <v>1</v>
      </c>
      <c r="M63" s="571">
        <f t="shared" ref="M63" si="39">+K63*K63/L63</f>
        <v>0.85733882030178332</v>
      </c>
      <c r="N63" s="509"/>
    </row>
    <row r="64" spans="1:14" s="508" customFormat="1">
      <c r="A64" s="618"/>
      <c r="B64" s="476" t="s">
        <v>38</v>
      </c>
      <c r="C64" s="613"/>
      <c r="D64" s="484">
        <v>25</v>
      </c>
      <c r="E64" s="478">
        <f t="shared" si="0"/>
        <v>25200000</v>
      </c>
      <c r="F64" s="3">
        <v>0</v>
      </c>
      <c r="G64" s="478">
        <v>25200000</v>
      </c>
      <c r="H64" s="3">
        <v>0</v>
      </c>
      <c r="I64" s="587"/>
      <c r="J64" s="587"/>
      <c r="K64" s="589"/>
      <c r="L64" s="589"/>
      <c r="M64" s="572"/>
      <c r="N64" s="509"/>
    </row>
    <row r="65" spans="1:14" s="508" customFormat="1">
      <c r="A65" s="617" t="s">
        <v>81</v>
      </c>
      <c r="B65" s="476" t="s">
        <v>36</v>
      </c>
      <c r="C65" s="611" t="s">
        <v>82</v>
      </c>
      <c r="D65" s="489">
        <v>1</v>
      </c>
      <c r="E65" s="478">
        <f t="shared" si="0"/>
        <v>462573100</v>
      </c>
      <c r="F65" s="3">
        <v>0</v>
      </c>
      <c r="G65" s="478">
        <v>462573100</v>
      </c>
      <c r="H65" s="3">
        <v>0</v>
      </c>
      <c r="I65" s="586">
        <v>44927</v>
      </c>
      <c r="J65" s="586">
        <v>45291</v>
      </c>
      <c r="K65" s="588">
        <f>+D66/D65</f>
        <v>0.35</v>
      </c>
      <c r="L65" s="588">
        <f t="shared" ref="L65" si="40">E66/E65</f>
        <v>1</v>
      </c>
      <c r="M65" s="571">
        <f t="shared" ref="M65:M127" si="41">+K65*K65/L65</f>
        <v>0.12249999999999998</v>
      </c>
      <c r="N65" s="509"/>
    </row>
    <row r="66" spans="1:14" s="508" customFormat="1">
      <c r="A66" s="618"/>
      <c r="B66" s="476" t="s">
        <v>38</v>
      </c>
      <c r="C66" s="611"/>
      <c r="D66" s="487">
        <v>0.35</v>
      </c>
      <c r="E66" s="478">
        <f t="shared" si="0"/>
        <v>462573100</v>
      </c>
      <c r="F66" s="3">
        <v>0</v>
      </c>
      <c r="G66" s="478">
        <v>462573100</v>
      </c>
      <c r="H66" s="3">
        <v>0</v>
      </c>
      <c r="I66" s="587"/>
      <c r="J66" s="587"/>
      <c r="K66" s="589"/>
      <c r="L66" s="589"/>
      <c r="M66" s="572"/>
      <c r="N66" s="509"/>
    </row>
    <row r="67" spans="1:14" s="508" customFormat="1">
      <c r="A67" s="601" t="s">
        <v>83</v>
      </c>
      <c r="B67" s="476" t="s">
        <v>36</v>
      </c>
      <c r="C67" s="574" t="s">
        <v>58</v>
      </c>
      <c r="D67" s="488">
        <v>1</v>
      </c>
      <c r="E67" s="478">
        <f t="shared" si="0"/>
        <v>16674768</v>
      </c>
      <c r="F67" s="3">
        <v>0</v>
      </c>
      <c r="G67" s="3">
        <v>16674768</v>
      </c>
      <c r="H67" s="3">
        <v>0</v>
      </c>
      <c r="I67" s="586">
        <v>44927</v>
      </c>
      <c r="J67" s="586">
        <v>45291</v>
      </c>
      <c r="K67" s="588">
        <f>D68/D67</f>
        <v>1</v>
      </c>
      <c r="L67" s="588">
        <f t="shared" ref="L67" si="42">E68/E67</f>
        <v>1</v>
      </c>
      <c r="M67" s="571">
        <f t="shared" si="41"/>
        <v>1</v>
      </c>
      <c r="N67" s="509"/>
    </row>
    <row r="68" spans="1:14" s="508" customFormat="1">
      <c r="A68" s="602"/>
      <c r="B68" s="476" t="s">
        <v>38</v>
      </c>
      <c r="C68" s="574"/>
      <c r="D68" s="488">
        <v>1</v>
      </c>
      <c r="E68" s="478">
        <f t="shared" si="0"/>
        <v>16674768</v>
      </c>
      <c r="F68" s="3">
        <v>0</v>
      </c>
      <c r="G68" s="3">
        <v>16674768</v>
      </c>
      <c r="H68" s="3">
        <v>0</v>
      </c>
      <c r="I68" s="587"/>
      <c r="J68" s="587"/>
      <c r="K68" s="589"/>
      <c r="L68" s="589"/>
      <c r="M68" s="572"/>
      <c r="N68" s="509"/>
    </row>
    <row r="69" spans="1:14" s="508" customFormat="1" ht="15" customHeight="1">
      <c r="A69" s="603" t="s">
        <v>84</v>
      </c>
      <c r="B69" s="476" t="s">
        <v>36</v>
      </c>
      <c r="C69" s="612" t="s">
        <v>71</v>
      </c>
      <c r="D69" s="484">
        <v>40</v>
      </c>
      <c r="E69" s="478">
        <f t="shared" si="0"/>
        <v>54950000</v>
      </c>
      <c r="F69" s="3">
        <v>29750000</v>
      </c>
      <c r="G69" s="478">
        <v>25200000</v>
      </c>
      <c r="H69" s="3">
        <v>0</v>
      </c>
      <c r="I69" s="586">
        <v>44927</v>
      </c>
      <c r="J69" s="586">
        <v>45291</v>
      </c>
      <c r="K69" s="588">
        <f t="shared" ref="K69:L69" si="43">D70/D69</f>
        <v>0.95</v>
      </c>
      <c r="L69" s="588">
        <f t="shared" si="43"/>
        <v>1</v>
      </c>
      <c r="M69" s="571">
        <f t="shared" si="41"/>
        <v>0.90249999999999997</v>
      </c>
      <c r="N69" s="509"/>
    </row>
    <row r="70" spans="1:14" s="508" customFormat="1">
      <c r="A70" s="603"/>
      <c r="B70" s="476" t="s">
        <v>38</v>
      </c>
      <c r="C70" s="613"/>
      <c r="D70" s="487">
        <v>38</v>
      </c>
      <c r="E70" s="478">
        <f t="shared" si="0"/>
        <v>54950000</v>
      </c>
      <c r="F70" s="3">
        <v>29750000</v>
      </c>
      <c r="G70" s="478">
        <v>25200000</v>
      </c>
      <c r="H70" s="3">
        <v>0</v>
      </c>
      <c r="I70" s="587"/>
      <c r="J70" s="587"/>
      <c r="K70" s="589"/>
      <c r="L70" s="589"/>
      <c r="M70" s="572"/>
      <c r="N70" s="509"/>
    </row>
    <row r="71" spans="1:14" s="508" customFormat="1" ht="31.5" customHeight="1">
      <c r="A71" s="616" t="s">
        <v>85</v>
      </c>
      <c r="B71" s="490" t="s">
        <v>36</v>
      </c>
      <c r="C71" s="574" t="s">
        <v>86</v>
      </c>
      <c r="D71" s="487">
        <v>40</v>
      </c>
      <c r="E71" s="478">
        <f t="shared" si="0"/>
        <v>25200000</v>
      </c>
      <c r="F71" s="3">
        <v>0</v>
      </c>
      <c r="G71" s="99">
        <v>25200000</v>
      </c>
      <c r="H71" s="3">
        <v>0</v>
      </c>
      <c r="I71" s="586">
        <v>44927</v>
      </c>
      <c r="J71" s="586">
        <v>45291</v>
      </c>
      <c r="K71" s="588">
        <f t="shared" ref="K71:L71" si="44">D72/D71</f>
        <v>0.95</v>
      </c>
      <c r="L71" s="588">
        <f t="shared" si="44"/>
        <v>1</v>
      </c>
      <c r="M71" s="571">
        <f t="shared" si="41"/>
        <v>0.90249999999999997</v>
      </c>
      <c r="N71" s="509"/>
    </row>
    <row r="72" spans="1:14" s="508" customFormat="1">
      <c r="A72" s="616"/>
      <c r="B72" s="490" t="s">
        <v>38</v>
      </c>
      <c r="C72" s="574"/>
      <c r="D72" s="487">
        <v>38</v>
      </c>
      <c r="E72" s="478">
        <f t="shared" si="0"/>
        <v>25200000</v>
      </c>
      <c r="F72" s="3">
        <v>0</v>
      </c>
      <c r="G72" s="478">
        <v>25200000</v>
      </c>
      <c r="H72" s="3">
        <v>0</v>
      </c>
      <c r="I72" s="587"/>
      <c r="J72" s="587"/>
      <c r="K72" s="589"/>
      <c r="L72" s="589"/>
      <c r="M72" s="572"/>
      <c r="N72" s="509"/>
    </row>
    <row r="73" spans="1:14" s="508" customFormat="1">
      <c r="A73" s="595" t="s">
        <v>87</v>
      </c>
      <c r="B73" s="490" t="s">
        <v>36</v>
      </c>
      <c r="C73" s="612" t="s">
        <v>88</v>
      </c>
      <c r="D73" s="491">
        <v>12</v>
      </c>
      <c r="E73" s="478">
        <f t="shared" si="0"/>
        <v>12271000</v>
      </c>
      <c r="F73" s="3">
        <v>0</v>
      </c>
      <c r="G73" s="100">
        <v>12271000</v>
      </c>
      <c r="H73" s="3">
        <v>0</v>
      </c>
      <c r="I73" s="586">
        <v>44927</v>
      </c>
      <c r="J73" s="586">
        <v>45291</v>
      </c>
      <c r="K73" s="588">
        <f t="shared" ref="K73:L73" si="45">D74/D73</f>
        <v>0.75</v>
      </c>
      <c r="L73" s="588">
        <f t="shared" si="45"/>
        <v>1</v>
      </c>
      <c r="M73" s="571">
        <f t="shared" si="41"/>
        <v>0.5625</v>
      </c>
      <c r="N73" s="509"/>
    </row>
    <row r="74" spans="1:14" s="508" customFormat="1">
      <c r="A74" s="595"/>
      <c r="B74" s="490" t="s">
        <v>38</v>
      </c>
      <c r="C74" s="613"/>
      <c r="D74" s="491">
        <v>9</v>
      </c>
      <c r="E74" s="478">
        <f t="shared" si="0"/>
        <v>12271000</v>
      </c>
      <c r="F74" s="3">
        <v>0</v>
      </c>
      <c r="G74" s="478">
        <v>12271000</v>
      </c>
      <c r="H74" s="3">
        <v>0</v>
      </c>
      <c r="I74" s="587"/>
      <c r="J74" s="587"/>
      <c r="K74" s="589"/>
      <c r="L74" s="589"/>
      <c r="M74" s="572"/>
      <c r="N74" s="509"/>
    </row>
    <row r="75" spans="1:14" s="508" customFormat="1" ht="15" hidden="1" customHeight="1">
      <c r="A75" s="595" t="s">
        <v>421</v>
      </c>
      <c r="B75" s="490" t="s">
        <v>36</v>
      </c>
      <c r="C75" s="612" t="s">
        <v>88</v>
      </c>
      <c r="D75" s="491">
        <v>0</v>
      </c>
      <c r="E75" s="478">
        <f t="shared" si="0"/>
        <v>0</v>
      </c>
      <c r="F75" s="3">
        <v>0</v>
      </c>
      <c r="G75" s="511">
        <v>0</v>
      </c>
      <c r="H75" s="3">
        <v>0</v>
      </c>
      <c r="I75" s="586">
        <v>44927</v>
      </c>
      <c r="J75" s="586">
        <v>45291</v>
      </c>
      <c r="K75" s="588" t="e">
        <f t="shared" ref="K75" si="46">D76/D75</f>
        <v>#DIV/0!</v>
      </c>
      <c r="L75" s="588" t="e">
        <f t="shared" ref="L75" si="47">E76/E75</f>
        <v>#DIV/0!</v>
      </c>
      <c r="M75" s="571" t="e">
        <f t="shared" si="41"/>
        <v>#DIV/0!</v>
      </c>
      <c r="N75" s="509"/>
    </row>
    <row r="76" spans="1:14" s="508" customFormat="1" ht="15" hidden="1" customHeight="1">
      <c r="A76" s="595"/>
      <c r="B76" s="490" t="s">
        <v>38</v>
      </c>
      <c r="C76" s="613"/>
      <c r="D76" s="491">
        <v>0</v>
      </c>
      <c r="E76" s="478">
        <f t="shared" si="0"/>
        <v>0</v>
      </c>
      <c r="F76" s="3">
        <v>0</v>
      </c>
      <c r="G76" s="511"/>
      <c r="H76" s="3">
        <v>0</v>
      </c>
      <c r="I76" s="587"/>
      <c r="J76" s="587"/>
      <c r="K76" s="589"/>
      <c r="L76" s="589"/>
      <c r="M76" s="572"/>
      <c r="N76" s="509"/>
    </row>
    <row r="77" spans="1:14" s="508" customFormat="1">
      <c r="A77" s="595" t="s">
        <v>89</v>
      </c>
      <c r="B77" s="490" t="s">
        <v>36</v>
      </c>
      <c r="C77" s="612" t="s">
        <v>90</v>
      </c>
      <c r="D77" s="491">
        <v>12</v>
      </c>
      <c r="E77" s="478">
        <f t="shared" si="0"/>
        <v>129421601</v>
      </c>
      <c r="F77" s="3">
        <v>56949000</v>
      </c>
      <c r="G77" s="100">
        <v>72472601</v>
      </c>
      <c r="H77" s="3">
        <v>0</v>
      </c>
      <c r="I77" s="586">
        <v>44927</v>
      </c>
      <c r="J77" s="586">
        <v>45291</v>
      </c>
      <c r="K77" s="588">
        <f t="shared" ref="K77:L81" si="48">D78/D77</f>
        <v>0.33333333333333331</v>
      </c>
      <c r="L77" s="588">
        <f t="shared" si="48"/>
        <v>0.87913454261781232</v>
      </c>
      <c r="M77" s="571">
        <f t="shared" si="41"/>
        <v>0.12638692455452138</v>
      </c>
      <c r="N77" s="509"/>
    </row>
    <row r="78" spans="1:14" s="508" customFormat="1">
      <c r="A78" s="595"/>
      <c r="B78" s="490" t="s">
        <v>38</v>
      </c>
      <c r="C78" s="613"/>
      <c r="D78" s="491">
        <v>4</v>
      </c>
      <c r="E78" s="478">
        <f t="shared" si="0"/>
        <v>113779000</v>
      </c>
      <c r="F78" s="3">
        <v>56949000</v>
      </c>
      <c r="G78" s="478">
        <v>56830000</v>
      </c>
      <c r="H78" s="3">
        <v>0</v>
      </c>
      <c r="I78" s="587"/>
      <c r="J78" s="587"/>
      <c r="K78" s="589"/>
      <c r="L78" s="589"/>
      <c r="M78" s="572"/>
      <c r="N78" s="509"/>
    </row>
    <row r="79" spans="1:14" s="508" customFormat="1">
      <c r="A79" s="583" t="s">
        <v>91</v>
      </c>
      <c r="B79" s="492" t="s">
        <v>36</v>
      </c>
      <c r="C79" s="611" t="s">
        <v>92</v>
      </c>
      <c r="D79" s="493">
        <v>12</v>
      </c>
      <c r="E79" s="478">
        <f t="shared" si="0"/>
        <v>17530000</v>
      </c>
      <c r="F79" s="3">
        <v>17530000</v>
      </c>
      <c r="G79" s="101">
        <v>0</v>
      </c>
      <c r="H79" s="3">
        <v>0</v>
      </c>
      <c r="I79" s="586">
        <v>44927</v>
      </c>
      <c r="J79" s="586">
        <v>45291</v>
      </c>
      <c r="K79" s="588">
        <f t="shared" si="48"/>
        <v>0.75</v>
      </c>
      <c r="L79" s="588">
        <f t="shared" ref="L79" si="49">E80/E79</f>
        <v>1</v>
      </c>
      <c r="M79" s="571">
        <f t="shared" si="41"/>
        <v>0.5625</v>
      </c>
      <c r="N79" s="509"/>
    </row>
    <row r="80" spans="1:14" s="508" customFormat="1">
      <c r="A80" s="583"/>
      <c r="B80" s="492" t="s">
        <v>38</v>
      </c>
      <c r="C80" s="611"/>
      <c r="D80" s="493">
        <v>9</v>
      </c>
      <c r="E80" s="478">
        <f t="shared" si="0"/>
        <v>17530000</v>
      </c>
      <c r="F80" s="3">
        <v>17530000</v>
      </c>
      <c r="G80" s="478">
        <v>0</v>
      </c>
      <c r="H80" s="3">
        <v>0</v>
      </c>
      <c r="I80" s="587"/>
      <c r="J80" s="587"/>
      <c r="K80" s="589"/>
      <c r="L80" s="589"/>
      <c r="M80" s="572"/>
      <c r="N80" s="509"/>
    </row>
    <row r="81" spans="1:14" s="508" customFormat="1">
      <c r="A81" s="583" t="s">
        <v>93</v>
      </c>
      <c r="B81" s="492" t="s">
        <v>36</v>
      </c>
      <c r="C81" s="611" t="s">
        <v>92</v>
      </c>
      <c r="D81" s="493">
        <v>12</v>
      </c>
      <c r="E81" s="478">
        <f t="shared" ref="E81:E144" si="50">+F81+G81+H81</f>
        <v>25200000</v>
      </c>
      <c r="F81" s="3">
        <v>25200000</v>
      </c>
      <c r="G81" s="101">
        <v>0</v>
      </c>
      <c r="H81" s="3">
        <v>0</v>
      </c>
      <c r="I81" s="586">
        <v>44927</v>
      </c>
      <c r="J81" s="586">
        <v>45291</v>
      </c>
      <c r="K81" s="588">
        <f t="shared" si="48"/>
        <v>0.75</v>
      </c>
      <c r="L81" s="588">
        <f t="shared" ref="L81" si="51">E82/E81</f>
        <v>1</v>
      </c>
      <c r="M81" s="571">
        <f t="shared" si="41"/>
        <v>0.5625</v>
      </c>
      <c r="N81" s="509"/>
    </row>
    <row r="82" spans="1:14" s="508" customFormat="1">
      <c r="A82" s="583"/>
      <c r="B82" s="492" t="s">
        <v>38</v>
      </c>
      <c r="C82" s="611"/>
      <c r="D82" s="493">
        <v>9</v>
      </c>
      <c r="E82" s="478">
        <f t="shared" si="50"/>
        <v>25200000</v>
      </c>
      <c r="F82" s="3">
        <v>25200000</v>
      </c>
      <c r="G82" s="478">
        <v>0</v>
      </c>
      <c r="H82" s="3">
        <v>0</v>
      </c>
      <c r="I82" s="587"/>
      <c r="J82" s="587"/>
      <c r="K82" s="589"/>
      <c r="L82" s="589"/>
      <c r="M82" s="572"/>
      <c r="N82" s="509"/>
    </row>
    <row r="83" spans="1:14" s="508" customFormat="1">
      <c r="A83" s="583" t="s">
        <v>434</v>
      </c>
      <c r="B83" s="492" t="s">
        <v>36</v>
      </c>
      <c r="C83" s="611" t="s">
        <v>92</v>
      </c>
      <c r="D83" s="493">
        <v>6</v>
      </c>
      <c r="E83" s="478">
        <f t="shared" si="50"/>
        <v>64140000</v>
      </c>
      <c r="F83" s="3">
        <v>0</v>
      </c>
      <c r="G83" s="101">
        <v>64140000</v>
      </c>
      <c r="H83" s="3">
        <v>0</v>
      </c>
      <c r="I83" s="586">
        <v>44927</v>
      </c>
      <c r="J83" s="586">
        <v>45291</v>
      </c>
      <c r="K83" s="588">
        <f t="shared" ref="K83" si="52">D84/D83</f>
        <v>0.5</v>
      </c>
      <c r="L83" s="588">
        <f t="shared" ref="L83" si="53">E84/E83</f>
        <v>1</v>
      </c>
      <c r="M83" s="571">
        <f t="shared" si="41"/>
        <v>0.25</v>
      </c>
      <c r="N83" s="509"/>
    </row>
    <row r="84" spans="1:14" s="508" customFormat="1">
      <c r="A84" s="583"/>
      <c r="B84" s="492" t="s">
        <v>38</v>
      </c>
      <c r="C84" s="611"/>
      <c r="D84" s="493">
        <v>3</v>
      </c>
      <c r="E84" s="478">
        <f t="shared" si="50"/>
        <v>64140000</v>
      </c>
      <c r="F84" s="3">
        <v>0</v>
      </c>
      <c r="G84" s="478">
        <v>64140000</v>
      </c>
      <c r="H84" s="3">
        <v>0</v>
      </c>
      <c r="I84" s="587"/>
      <c r="J84" s="587"/>
      <c r="K84" s="589"/>
      <c r="L84" s="589"/>
      <c r="M84" s="572"/>
      <c r="N84" s="509"/>
    </row>
    <row r="85" spans="1:14" s="508" customFormat="1" ht="15" hidden="1" customHeight="1">
      <c r="A85" s="583" t="s">
        <v>89</v>
      </c>
      <c r="B85" s="492" t="s">
        <v>36</v>
      </c>
      <c r="C85" s="611" t="s">
        <v>90</v>
      </c>
      <c r="D85" s="493">
        <v>3</v>
      </c>
      <c r="E85" s="478">
        <f t="shared" si="50"/>
        <v>0</v>
      </c>
      <c r="F85" s="3">
        <v>0</v>
      </c>
      <c r="G85" s="3">
        <v>0</v>
      </c>
      <c r="H85" s="3">
        <v>0</v>
      </c>
      <c r="I85" s="586">
        <v>44927</v>
      </c>
      <c r="J85" s="586">
        <v>45291</v>
      </c>
      <c r="K85" s="588">
        <f t="shared" ref="K85" si="54">D86/D85</f>
        <v>0</v>
      </c>
      <c r="L85" s="588" t="e">
        <f t="shared" ref="L85" si="55">E86/E85</f>
        <v>#DIV/0!</v>
      </c>
      <c r="M85" s="571" t="e">
        <f t="shared" si="41"/>
        <v>#DIV/0!</v>
      </c>
      <c r="N85" s="509"/>
    </row>
    <row r="86" spans="1:14" s="508" customFormat="1" ht="15" hidden="1" customHeight="1">
      <c r="A86" s="583"/>
      <c r="B86" s="492" t="s">
        <v>38</v>
      </c>
      <c r="C86" s="611"/>
      <c r="D86" s="493">
        <v>0</v>
      </c>
      <c r="E86" s="478">
        <f t="shared" si="50"/>
        <v>0</v>
      </c>
      <c r="F86" s="3">
        <v>0</v>
      </c>
      <c r="G86" s="478">
        <v>0</v>
      </c>
      <c r="H86" s="3">
        <v>0</v>
      </c>
      <c r="I86" s="587"/>
      <c r="J86" s="587"/>
      <c r="K86" s="589"/>
      <c r="L86" s="589"/>
      <c r="M86" s="572"/>
      <c r="N86" s="509"/>
    </row>
    <row r="87" spans="1:14" s="508" customFormat="1">
      <c r="A87" s="583" t="s">
        <v>429</v>
      </c>
      <c r="B87" s="492" t="s">
        <v>36</v>
      </c>
      <c r="C87" s="611" t="s">
        <v>94</v>
      </c>
      <c r="D87" s="493">
        <v>3</v>
      </c>
      <c r="E87" s="478">
        <f t="shared" si="50"/>
        <v>160810387</v>
      </c>
      <c r="F87" s="3">
        <v>0</v>
      </c>
      <c r="G87" s="3">
        <v>160810387</v>
      </c>
      <c r="H87" s="3">
        <v>0</v>
      </c>
      <c r="I87" s="586">
        <v>44927</v>
      </c>
      <c r="J87" s="586">
        <v>45291</v>
      </c>
      <c r="K87" s="588">
        <f t="shared" ref="K87" si="56">D88/D87</f>
        <v>0.33333333333333331</v>
      </c>
      <c r="L87" s="588">
        <v>0</v>
      </c>
      <c r="M87" s="571">
        <v>0</v>
      </c>
      <c r="N87" s="509"/>
    </row>
    <row r="88" spans="1:14" s="508" customFormat="1">
      <c r="A88" s="583"/>
      <c r="B88" s="492" t="s">
        <v>38</v>
      </c>
      <c r="C88" s="611"/>
      <c r="D88" s="493">
        <v>1</v>
      </c>
      <c r="E88" s="478">
        <f t="shared" si="50"/>
        <v>159920000</v>
      </c>
      <c r="F88" s="3">
        <v>0</v>
      </c>
      <c r="G88" s="478">
        <v>159920000</v>
      </c>
      <c r="H88" s="3">
        <v>0</v>
      </c>
      <c r="I88" s="587"/>
      <c r="J88" s="587"/>
      <c r="K88" s="589"/>
      <c r="L88" s="589"/>
      <c r="M88" s="572"/>
      <c r="N88" s="509"/>
    </row>
    <row r="89" spans="1:14" s="508" customFormat="1">
      <c r="A89" s="614" t="s">
        <v>95</v>
      </c>
      <c r="B89" s="492" t="s">
        <v>36</v>
      </c>
      <c r="C89" s="611" t="s">
        <v>94</v>
      </c>
      <c r="D89" s="494">
        <v>8</v>
      </c>
      <c r="E89" s="478">
        <f t="shared" si="50"/>
        <v>17000000</v>
      </c>
      <c r="F89" s="3">
        <v>0</v>
      </c>
      <c r="G89" s="3">
        <v>17000000</v>
      </c>
      <c r="H89" s="3">
        <v>0</v>
      </c>
      <c r="I89" s="586">
        <v>44927</v>
      </c>
      <c r="J89" s="586">
        <v>45291</v>
      </c>
      <c r="K89" s="588">
        <f t="shared" ref="K89:L89" si="57">D90/D89</f>
        <v>0.625</v>
      </c>
      <c r="L89" s="588">
        <f t="shared" si="57"/>
        <v>0</v>
      </c>
      <c r="M89" s="571">
        <v>0</v>
      </c>
      <c r="N89" s="509"/>
    </row>
    <row r="90" spans="1:14" s="508" customFormat="1">
      <c r="A90" s="615"/>
      <c r="B90" s="492" t="s">
        <v>38</v>
      </c>
      <c r="C90" s="611"/>
      <c r="D90" s="494">
        <v>5</v>
      </c>
      <c r="E90" s="478">
        <f t="shared" si="50"/>
        <v>0</v>
      </c>
      <c r="F90" s="3">
        <v>0</v>
      </c>
      <c r="G90" s="478">
        <v>0</v>
      </c>
      <c r="H90" s="3">
        <v>0</v>
      </c>
      <c r="I90" s="587"/>
      <c r="J90" s="587"/>
      <c r="K90" s="589"/>
      <c r="L90" s="589"/>
      <c r="M90" s="572"/>
      <c r="N90" s="509"/>
    </row>
    <row r="91" spans="1:14" s="508" customFormat="1">
      <c r="A91" s="614" t="s">
        <v>96</v>
      </c>
      <c r="B91" s="492" t="s">
        <v>36</v>
      </c>
      <c r="C91" s="611" t="s">
        <v>58</v>
      </c>
      <c r="D91" s="494">
        <v>1</v>
      </c>
      <c r="E91" s="478">
        <f t="shared" si="50"/>
        <v>18229200</v>
      </c>
      <c r="F91" s="3">
        <v>0</v>
      </c>
      <c r="G91" s="3">
        <v>18229200</v>
      </c>
      <c r="H91" s="3">
        <v>0</v>
      </c>
      <c r="I91" s="586">
        <v>44927</v>
      </c>
      <c r="J91" s="586">
        <v>45291</v>
      </c>
      <c r="K91" s="588">
        <f t="shared" ref="K91:L91" si="58">D92/D91</f>
        <v>1</v>
      </c>
      <c r="L91" s="588">
        <f t="shared" si="58"/>
        <v>1</v>
      </c>
      <c r="M91" s="571">
        <f t="shared" si="41"/>
        <v>1</v>
      </c>
      <c r="N91" s="509"/>
    </row>
    <row r="92" spans="1:14" s="508" customFormat="1">
      <c r="A92" s="615"/>
      <c r="B92" s="492" t="s">
        <v>38</v>
      </c>
      <c r="C92" s="611"/>
      <c r="D92" s="494">
        <v>1</v>
      </c>
      <c r="E92" s="478">
        <f t="shared" si="50"/>
        <v>18229200</v>
      </c>
      <c r="F92" s="3">
        <v>0</v>
      </c>
      <c r="G92" s="478">
        <v>18229200</v>
      </c>
      <c r="H92" s="3">
        <v>0</v>
      </c>
      <c r="I92" s="587"/>
      <c r="J92" s="587"/>
      <c r="K92" s="589"/>
      <c r="L92" s="589"/>
      <c r="M92" s="572"/>
      <c r="N92" s="509"/>
    </row>
    <row r="93" spans="1:14" s="508" customFormat="1">
      <c r="A93" s="604" t="s">
        <v>97</v>
      </c>
      <c r="B93" s="492" t="s">
        <v>36</v>
      </c>
      <c r="C93" s="612" t="s">
        <v>98</v>
      </c>
      <c r="D93" s="494">
        <v>3300</v>
      </c>
      <c r="E93" s="478">
        <f t="shared" si="50"/>
        <v>140381450</v>
      </c>
      <c r="F93" s="3">
        <v>0</v>
      </c>
      <c r="G93" s="3">
        <v>140381450</v>
      </c>
      <c r="H93" s="3">
        <v>0</v>
      </c>
      <c r="I93" s="586">
        <v>44927</v>
      </c>
      <c r="J93" s="586">
        <v>45291</v>
      </c>
      <c r="K93" s="588">
        <f t="shared" ref="K93:L93" si="59">D94/D93</f>
        <v>0</v>
      </c>
      <c r="L93" s="588">
        <f t="shared" si="59"/>
        <v>1</v>
      </c>
      <c r="M93" s="571">
        <f t="shared" si="41"/>
        <v>0</v>
      </c>
      <c r="N93" s="509"/>
    </row>
    <row r="94" spans="1:14" s="508" customFormat="1">
      <c r="A94" s="605"/>
      <c r="B94" s="492" t="s">
        <v>38</v>
      </c>
      <c r="C94" s="613"/>
      <c r="D94" s="494">
        <v>0</v>
      </c>
      <c r="E94" s="478">
        <f t="shared" si="50"/>
        <v>140381450</v>
      </c>
      <c r="F94" s="3">
        <v>0</v>
      </c>
      <c r="G94" s="478">
        <v>140381450</v>
      </c>
      <c r="H94" s="3">
        <v>0</v>
      </c>
      <c r="I94" s="587"/>
      <c r="J94" s="587"/>
      <c r="K94" s="589"/>
      <c r="L94" s="589"/>
      <c r="M94" s="572"/>
      <c r="N94" s="509"/>
    </row>
    <row r="95" spans="1:14" s="508" customFormat="1" ht="24.75" hidden="1" customHeight="1">
      <c r="A95" s="583" t="s">
        <v>99</v>
      </c>
      <c r="B95" s="492" t="s">
        <v>36</v>
      </c>
      <c r="C95" s="611" t="s">
        <v>100</v>
      </c>
      <c r="D95" s="494">
        <v>1</v>
      </c>
      <c r="E95" s="478">
        <f t="shared" si="50"/>
        <v>0</v>
      </c>
      <c r="F95" s="3">
        <v>0</v>
      </c>
      <c r="G95" s="3">
        <v>0</v>
      </c>
      <c r="H95" s="3">
        <v>0</v>
      </c>
      <c r="I95" s="586">
        <v>44927</v>
      </c>
      <c r="J95" s="586">
        <v>45291</v>
      </c>
      <c r="K95" s="588">
        <f t="shared" ref="K95:L95" si="60">D96/D95</f>
        <v>0</v>
      </c>
      <c r="L95" s="588" t="e">
        <f t="shared" si="60"/>
        <v>#DIV/0!</v>
      </c>
      <c r="M95" s="571" t="e">
        <f t="shared" si="41"/>
        <v>#DIV/0!</v>
      </c>
      <c r="N95" s="509"/>
    </row>
    <row r="96" spans="1:14" s="508" customFormat="1" ht="15" hidden="1" customHeight="1">
      <c r="A96" s="583"/>
      <c r="B96" s="492" t="s">
        <v>38</v>
      </c>
      <c r="C96" s="611"/>
      <c r="D96" s="494">
        <v>0</v>
      </c>
      <c r="E96" s="478">
        <f t="shared" si="50"/>
        <v>0</v>
      </c>
      <c r="F96" s="3">
        <v>0</v>
      </c>
      <c r="G96" s="3">
        <v>0</v>
      </c>
      <c r="H96" s="3">
        <v>0</v>
      </c>
      <c r="I96" s="587"/>
      <c r="J96" s="587"/>
      <c r="K96" s="589"/>
      <c r="L96" s="589"/>
      <c r="M96" s="572"/>
      <c r="N96" s="509"/>
    </row>
    <row r="97" spans="1:14" s="508" customFormat="1">
      <c r="A97" s="583" t="s">
        <v>101</v>
      </c>
      <c r="B97" s="492" t="s">
        <v>36</v>
      </c>
      <c r="C97" s="611" t="s">
        <v>102</v>
      </c>
      <c r="D97" s="494">
        <v>40</v>
      </c>
      <c r="E97" s="478">
        <f t="shared" si="50"/>
        <v>54950000</v>
      </c>
      <c r="F97" s="3">
        <v>0</v>
      </c>
      <c r="G97" s="102">
        <v>54950000</v>
      </c>
      <c r="H97" s="3">
        <v>0</v>
      </c>
      <c r="I97" s="586">
        <v>44927</v>
      </c>
      <c r="J97" s="586">
        <v>45291</v>
      </c>
      <c r="K97" s="588">
        <f t="shared" ref="K97:L97" si="61">D98/D97</f>
        <v>0.77500000000000002</v>
      </c>
      <c r="L97" s="588">
        <f t="shared" si="61"/>
        <v>1</v>
      </c>
      <c r="M97" s="571">
        <f t="shared" si="41"/>
        <v>0.60062500000000008</v>
      </c>
      <c r="N97" s="509"/>
    </row>
    <row r="98" spans="1:14" s="508" customFormat="1">
      <c r="A98" s="583"/>
      <c r="B98" s="492" t="s">
        <v>38</v>
      </c>
      <c r="C98" s="611"/>
      <c r="D98" s="494">
        <v>31</v>
      </c>
      <c r="E98" s="478">
        <f t="shared" si="50"/>
        <v>54950000</v>
      </c>
      <c r="F98" s="3">
        <v>0</v>
      </c>
      <c r="G98" s="102">
        <v>54950000</v>
      </c>
      <c r="H98" s="3">
        <v>0</v>
      </c>
      <c r="I98" s="587"/>
      <c r="J98" s="587"/>
      <c r="K98" s="589"/>
      <c r="L98" s="589"/>
      <c r="M98" s="572"/>
      <c r="N98" s="509"/>
    </row>
    <row r="99" spans="1:14" s="508" customFormat="1">
      <c r="A99" s="583" t="s">
        <v>103</v>
      </c>
      <c r="B99" s="492" t="s">
        <v>36</v>
      </c>
      <c r="C99" s="611" t="s">
        <v>104</v>
      </c>
      <c r="D99" s="494">
        <v>40</v>
      </c>
      <c r="E99" s="478">
        <f t="shared" si="50"/>
        <v>25200000</v>
      </c>
      <c r="F99" s="3">
        <v>0</v>
      </c>
      <c r="G99" s="102">
        <v>25200000</v>
      </c>
      <c r="H99" s="3">
        <v>0</v>
      </c>
      <c r="I99" s="586">
        <v>44927</v>
      </c>
      <c r="J99" s="586">
        <v>45291</v>
      </c>
      <c r="K99" s="588">
        <f t="shared" ref="K99:L99" si="62">D100/D99</f>
        <v>0.77500000000000002</v>
      </c>
      <c r="L99" s="588">
        <f t="shared" si="62"/>
        <v>1</v>
      </c>
      <c r="M99" s="571">
        <f t="shared" si="41"/>
        <v>0.60062500000000008</v>
      </c>
      <c r="N99" s="509"/>
    </row>
    <row r="100" spans="1:14" s="508" customFormat="1">
      <c r="A100" s="583"/>
      <c r="B100" s="492" t="s">
        <v>38</v>
      </c>
      <c r="C100" s="611"/>
      <c r="D100" s="494">
        <v>31</v>
      </c>
      <c r="E100" s="478">
        <f t="shared" si="50"/>
        <v>25200000</v>
      </c>
      <c r="F100" s="3">
        <v>0</v>
      </c>
      <c r="G100" s="102">
        <v>25200000</v>
      </c>
      <c r="H100" s="3">
        <v>0</v>
      </c>
      <c r="I100" s="587"/>
      <c r="J100" s="587"/>
      <c r="K100" s="589"/>
      <c r="L100" s="589"/>
      <c r="M100" s="572"/>
      <c r="N100" s="509"/>
    </row>
    <row r="101" spans="1:14" s="508" customFormat="1">
      <c r="A101" s="583" t="s">
        <v>105</v>
      </c>
      <c r="B101" s="492" t="s">
        <v>36</v>
      </c>
      <c r="C101" s="611" t="s">
        <v>106</v>
      </c>
      <c r="D101" s="495">
        <v>1</v>
      </c>
      <c r="E101" s="478">
        <f t="shared" si="50"/>
        <v>47590000</v>
      </c>
      <c r="F101" s="3">
        <v>10437139</v>
      </c>
      <c r="G101" s="101">
        <v>37152861</v>
      </c>
      <c r="H101" s="3">
        <v>0</v>
      </c>
      <c r="I101" s="586">
        <v>44927</v>
      </c>
      <c r="J101" s="586">
        <v>45291</v>
      </c>
      <c r="K101" s="588">
        <f t="shared" ref="K101:L101" si="63">D102/D101</f>
        <v>0.95</v>
      </c>
      <c r="L101" s="588">
        <f t="shared" si="63"/>
        <v>0.97711704139525113</v>
      </c>
      <c r="M101" s="571">
        <f t="shared" si="41"/>
        <v>0.92363551321476955</v>
      </c>
      <c r="N101" s="509"/>
    </row>
    <row r="102" spans="1:14" s="508" customFormat="1">
      <c r="A102" s="583"/>
      <c r="B102" s="492" t="s">
        <v>38</v>
      </c>
      <c r="C102" s="611"/>
      <c r="D102" s="496">
        <v>0.95</v>
      </c>
      <c r="E102" s="478">
        <f t="shared" si="50"/>
        <v>46501000</v>
      </c>
      <c r="F102" s="3">
        <v>10437139</v>
      </c>
      <c r="G102" s="478">
        <v>36063861</v>
      </c>
      <c r="H102" s="3">
        <v>0</v>
      </c>
      <c r="I102" s="587"/>
      <c r="J102" s="587"/>
      <c r="K102" s="589"/>
      <c r="L102" s="589"/>
      <c r="M102" s="572"/>
      <c r="N102" s="509"/>
    </row>
    <row r="103" spans="1:14" s="508" customFormat="1" ht="15" hidden="1" customHeight="1">
      <c r="A103" s="583" t="s">
        <v>107</v>
      </c>
      <c r="B103" s="492" t="s">
        <v>36</v>
      </c>
      <c r="C103" s="584" t="s">
        <v>108</v>
      </c>
      <c r="D103" s="493">
        <v>1</v>
      </c>
      <c r="E103" s="478">
        <f t="shared" si="50"/>
        <v>0</v>
      </c>
      <c r="F103" s="3">
        <v>0</v>
      </c>
      <c r="G103" s="101">
        <v>0</v>
      </c>
      <c r="H103" s="3">
        <v>0</v>
      </c>
      <c r="I103" s="586">
        <v>44927</v>
      </c>
      <c r="J103" s="586">
        <v>45291</v>
      </c>
      <c r="K103" s="588">
        <f t="shared" ref="K103:L103" si="64">D104/D103</f>
        <v>1</v>
      </c>
      <c r="L103" s="588" t="e">
        <f t="shared" si="64"/>
        <v>#DIV/0!</v>
      </c>
      <c r="M103" s="571" t="e">
        <f t="shared" si="41"/>
        <v>#DIV/0!</v>
      </c>
      <c r="N103" s="509"/>
    </row>
    <row r="104" spans="1:14" s="508" customFormat="1" ht="15" hidden="1" customHeight="1">
      <c r="A104" s="583"/>
      <c r="B104" s="492" t="s">
        <v>38</v>
      </c>
      <c r="C104" s="585"/>
      <c r="D104" s="493">
        <v>1</v>
      </c>
      <c r="E104" s="478">
        <f t="shared" si="50"/>
        <v>0</v>
      </c>
      <c r="F104" s="3">
        <v>0</v>
      </c>
      <c r="G104" s="3">
        <v>0</v>
      </c>
      <c r="H104" s="3">
        <v>0</v>
      </c>
      <c r="I104" s="587"/>
      <c r="J104" s="587"/>
      <c r="K104" s="589"/>
      <c r="L104" s="589"/>
      <c r="M104" s="572"/>
      <c r="N104" s="509"/>
    </row>
    <row r="105" spans="1:14" s="508" customFormat="1" ht="19.5" customHeight="1">
      <c r="A105" s="608" t="s">
        <v>109</v>
      </c>
      <c r="B105" s="492" t="s">
        <v>36</v>
      </c>
      <c r="C105" s="584" t="s">
        <v>110</v>
      </c>
      <c r="D105" s="493">
        <v>3800</v>
      </c>
      <c r="E105" s="478">
        <f t="shared" si="50"/>
        <v>55105204</v>
      </c>
      <c r="F105" s="3">
        <v>0</v>
      </c>
      <c r="G105" s="101">
        <v>55105204</v>
      </c>
      <c r="H105" s="3">
        <v>0</v>
      </c>
      <c r="I105" s="586">
        <v>44927</v>
      </c>
      <c r="J105" s="586">
        <v>45291</v>
      </c>
      <c r="K105" s="588">
        <f t="shared" ref="K105:L105" si="65">D106/D105</f>
        <v>0.69131578947368422</v>
      </c>
      <c r="L105" s="588">
        <f t="shared" si="65"/>
        <v>1</v>
      </c>
      <c r="M105" s="571">
        <f t="shared" si="41"/>
        <v>0.47791752077562327</v>
      </c>
      <c r="N105" s="509"/>
    </row>
    <row r="106" spans="1:14" s="508" customFormat="1" ht="19.5" customHeight="1">
      <c r="A106" s="608"/>
      <c r="B106" s="492" t="s">
        <v>38</v>
      </c>
      <c r="C106" s="585"/>
      <c r="D106" s="493">
        <v>2627</v>
      </c>
      <c r="E106" s="478">
        <f t="shared" si="50"/>
        <v>55105204</v>
      </c>
      <c r="F106" s="3">
        <v>0</v>
      </c>
      <c r="G106" s="101">
        <v>55105204</v>
      </c>
      <c r="H106" s="3">
        <v>0</v>
      </c>
      <c r="I106" s="587"/>
      <c r="J106" s="587"/>
      <c r="K106" s="589"/>
      <c r="L106" s="589"/>
      <c r="M106" s="572"/>
      <c r="N106" s="509"/>
    </row>
    <row r="107" spans="1:14" s="508" customFormat="1" ht="15" hidden="1" customHeight="1">
      <c r="A107" s="583" t="s">
        <v>111</v>
      </c>
      <c r="B107" s="492" t="s">
        <v>36</v>
      </c>
      <c r="C107" s="584" t="s">
        <v>58</v>
      </c>
      <c r="D107" s="493">
        <v>0</v>
      </c>
      <c r="E107" s="478">
        <f t="shared" si="50"/>
        <v>0</v>
      </c>
      <c r="F107" s="3">
        <v>0</v>
      </c>
      <c r="G107" s="101">
        <v>0</v>
      </c>
      <c r="H107" s="3">
        <v>0</v>
      </c>
      <c r="I107" s="586">
        <v>44927</v>
      </c>
      <c r="J107" s="586">
        <v>45291</v>
      </c>
      <c r="K107" s="588" t="e">
        <f t="shared" ref="K107:L107" si="66">D108/D107</f>
        <v>#DIV/0!</v>
      </c>
      <c r="L107" s="588" t="e">
        <f t="shared" si="66"/>
        <v>#DIV/0!</v>
      </c>
      <c r="M107" s="571" t="e">
        <f t="shared" si="41"/>
        <v>#DIV/0!</v>
      </c>
      <c r="N107" s="509"/>
    </row>
    <row r="108" spans="1:14" s="508" customFormat="1" ht="15" hidden="1" customHeight="1">
      <c r="A108" s="583"/>
      <c r="B108" s="492" t="s">
        <v>38</v>
      </c>
      <c r="C108" s="585"/>
      <c r="D108" s="493">
        <v>0</v>
      </c>
      <c r="E108" s="478">
        <f t="shared" si="50"/>
        <v>0</v>
      </c>
      <c r="F108" s="3">
        <v>0</v>
      </c>
      <c r="G108" s="3">
        <v>0</v>
      </c>
      <c r="H108" s="3">
        <v>0</v>
      </c>
      <c r="I108" s="587"/>
      <c r="J108" s="587"/>
      <c r="K108" s="589"/>
      <c r="L108" s="589"/>
      <c r="M108" s="572"/>
      <c r="N108" s="509"/>
    </row>
    <row r="109" spans="1:14" s="508" customFormat="1">
      <c r="A109" s="583" t="s">
        <v>112</v>
      </c>
      <c r="B109" s="492" t="s">
        <v>36</v>
      </c>
      <c r="C109" s="584" t="s">
        <v>113</v>
      </c>
      <c r="D109" s="493">
        <v>4</v>
      </c>
      <c r="E109" s="478">
        <f t="shared" si="50"/>
        <v>25200000</v>
      </c>
      <c r="F109" s="3">
        <v>25200000</v>
      </c>
      <c r="G109" s="3">
        <v>0</v>
      </c>
      <c r="H109" s="3">
        <v>0</v>
      </c>
      <c r="I109" s="586">
        <v>44927</v>
      </c>
      <c r="J109" s="586">
        <v>45291</v>
      </c>
      <c r="K109" s="588">
        <f t="shared" ref="K109" si="67">D110/D109</f>
        <v>1</v>
      </c>
      <c r="L109" s="588">
        <v>0</v>
      </c>
      <c r="M109" s="571">
        <v>0</v>
      </c>
      <c r="N109" s="509"/>
    </row>
    <row r="110" spans="1:14" s="508" customFormat="1">
      <c r="A110" s="583"/>
      <c r="B110" s="492" t="s">
        <v>38</v>
      </c>
      <c r="C110" s="585"/>
      <c r="D110" s="493">
        <v>4</v>
      </c>
      <c r="E110" s="478">
        <f t="shared" si="50"/>
        <v>25200000</v>
      </c>
      <c r="F110" s="3">
        <v>25200000</v>
      </c>
      <c r="G110" s="3">
        <v>0</v>
      </c>
      <c r="H110" s="3">
        <v>0</v>
      </c>
      <c r="I110" s="587"/>
      <c r="J110" s="587"/>
      <c r="K110" s="589"/>
      <c r="L110" s="589"/>
      <c r="M110" s="572"/>
      <c r="N110" s="509"/>
    </row>
    <row r="111" spans="1:14" s="508" customFormat="1">
      <c r="A111" s="583" t="s">
        <v>114</v>
      </c>
      <c r="B111" s="492" t="s">
        <v>36</v>
      </c>
      <c r="C111" s="584" t="s">
        <v>115</v>
      </c>
      <c r="D111" s="493">
        <v>26</v>
      </c>
      <c r="E111" s="478">
        <f t="shared" si="50"/>
        <v>28800000</v>
      </c>
      <c r="F111" s="3">
        <v>0</v>
      </c>
      <c r="G111" s="101">
        <v>28800000</v>
      </c>
      <c r="H111" s="3">
        <v>0</v>
      </c>
      <c r="I111" s="586">
        <v>44927</v>
      </c>
      <c r="J111" s="586">
        <v>45291</v>
      </c>
      <c r="K111" s="588">
        <f t="shared" ref="K111:L111" si="68">D112/D111</f>
        <v>1</v>
      </c>
      <c r="L111" s="588">
        <f t="shared" si="68"/>
        <v>1</v>
      </c>
      <c r="M111" s="571">
        <f t="shared" si="41"/>
        <v>1</v>
      </c>
      <c r="N111" s="509"/>
    </row>
    <row r="112" spans="1:14" s="508" customFormat="1">
      <c r="A112" s="583"/>
      <c r="B112" s="492" t="s">
        <v>38</v>
      </c>
      <c r="C112" s="585"/>
      <c r="D112" s="493">
        <v>26</v>
      </c>
      <c r="E112" s="478">
        <f t="shared" si="50"/>
        <v>28800000</v>
      </c>
      <c r="F112" s="3">
        <v>0</v>
      </c>
      <c r="G112" s="101">
        <v>28800000</v>
      </c>
      <c r="H112" s="3">
        <v>0</v>
      </c>
      <c r="I112" s="587"/>
      <c r="J112" s="587"/>
      <c r="K112" s="589"/>
      <c r="L112" s="589"/>
      <c r="M112" s="572"/>
      <c r="N112" s="509"/>
    </row>
    <row r="113" spans="1:14" s="508" customFormat="1">
      <c r="A113" s="583" t="s">
        <v>430</v>
      </c>
      <c r="B113" s="492" t="s">
        <v>36</v>
      </c>
      <c r="C113" s="584" t="s">
        <v>115</v>
      </c>
      <c r="D113" s="493">
        <v>26</v>
      </c>
      <c r="E113" s="478">
        <f t="shared" si="50"/>
        <v>9000000</v>
      </c>
      <c r="F113" s="3">
        <v>0</v>
      </c>
      <c r="G113" s="101">
        <v>9000000</v>
      </c>
      <c r="H113" s="3">
        <v>0</v>
      </c>
      <c r="I113" s="586">
        <v>44927</v>
      </c>
      <c r="J113" s="586">
        <v>45291</v>
      </c>
      <c r="K113" s="588">
        <f t="shared" ref="K113" si="69">D114/D113</f>
        <v>0</v>
      </c>
      <c r="L113" s="588">
        <f t="shared" ref="L113" si="70">E114/E113</f>
        <v>0.6</v>
      </c>
      <c r="M113" s="571">
        <f t="shared" si="41"/>
        <v>0</v>
      </c>
      <c r="N113" s="509"/>
    </row>
    <row r="114" spans="1:14" s="508" customFormat="1">
      <c r="A114" s="583"/>
      <c r="B114" s="492" t="s">
        <v>38</v>
      </c>
      <c r="C114" s="585"/>
      <c r="D114" s="493">
        <v>0</v>
      </c>
      <c r="E114" s="478">
        <f t="shared" si="50"/>
        <v>5400000</v>
      </c>
      <c r="F114" s="3">
        <v>0</v>
      </c>
      <c r="G114" s="478">
        <v>5400000</v>
      </c>
      <c r="H114" s="3">
        <v>0</v>
      </c>
      <c r="I114" s="587"/>
      <c r="J114" s="587"/>
      <c r="K114" s="589"/>
      <c r="L114" s="589"/>
      <c r="M114" s="572"/>
      <c r="N114" s="509"/>
    </row>
    <row r="115" spans="1:14" s="508" customFormat="1">
      <c r="A115" s="603" t="s">
        <v>116</v>
      </c>
      <c r="B115" s="492" t="s">
        <v>36</v>
      </c>
      <c r="C115" s="584" t="s">
        <v>115</v>
      </c>
      <c r="D115" s="493">
        <v>26</v>
      </c>
      <c r="E115" s="478">
        <f t="shared" si="50"/>
        <v>8400000</v>
      </c>
      <c r="F115" s="3">
        <v>0</v>
      </c>
      <c r="G115" s="101">
        <v>8400000</v>
      </c>
      <c r="H115" s="3">
        <v>0</v>
      </c>
      <c r="I115" s="586">
        <v>44927</v>
      </c>
      <c r="J115" s="586">
        <v>45291</v>
      </c>
      <c r="K115" s="588">
        <f t="shared" ref="K115:L115" si="71">D116/D115</f>
        <v>0</v>
      </c>
      <c r="L115" s="588">
        <f t="shared" si="71"/>
        <v>0</v>
      </c>
      <c r="M115" s="571">
        <v>0</v>
      </c>
      <c r="N115" s="509"/>
    </row>
    <row r="116" spans="1:14" s="508" customFormat="1">
      <c r="A116" s="603"/>
      <c r="B116" s="492" t="s">
        <v>38</v>
      </c>
      <c r="C116" s="585"/>
      <c r="D116" s="493">
        <v>0</v>
      </c>
      <c r="E116" s="478">
        <f t="shared" si="50"/>
        <v>0</v>
      </c>
      <c r="F116" s="3">
        <v>0</v>
      </c>
      <c r="G116" s="478">
        <v>0</v>
      </c>
      <c r="H116" s="3">
        <v>0</v>
      </c>
      <c r="I116" s="587"/>
      <c r="J116" s="587"/>
      <c r="K116" s="589"/>
      <c r="L116" s="589"/>
      <c r="M116" s="572"/>
      <c r="N116" s="509"/>
    </row>
    <row r="117" spans="1:14" s="508" customFormat="1" ht="15" customHeight="1">
      <c r="A117" s="609" t="s">
        <v>431</v>
      </c>
      <c r="B117" s="492" t="s">
        <v>36</v>
      </c>
      <c r="C117" s="584" t="s">
        <v>115</v>
      </c>
      <c r="D117" s="493">
        <v>26</v>
      </c>
      <c r="E117" s="478">
        <f t="shared" si="50"/>
        <v>8400000</v>
      </c>
      <c r="F117" s="3">
        <v>0</v>
      </c>
      <c r="G117" s="101">
        <v>8400000</v>
      </c>
      <c r="H117" s="3">
        <v>0</v>
      </c>
      <c r="I117" s="586">
        <v>44927</v>
      </c>
      <c r="J117" s="586">
        <v>45291</v>
      </c>
      <c r="K117" s="588">
        <f t="shared" ref="K117" si="72">D118/D117</f>
        <v>0</v>
      </c>
      <c r="L117" s="588">
        <f t="shared" ref="L117" si="73">E118/E117</f>
        <v>0</v>
      </c>
      <c r="M117" s="571">
        <v>0</v>
      </c>
      <c r="N117" s="509"/>
    </row>
    <row r="118" spans="1:14" s="508" customFormat="1">
      <c r="A118" s="610"/>
      <c r="B118" s="492" t="s">
        <v>38</v>
      </c>
      <c r="C118" s="585"/>
      <c r="D118" s="493">
        <v>0</v>
      </c>
      <c r="E118" s="478">
        <f t="shared" si="50"/>
        <v>0</v>
      </c>
      <c r="F118" s="3">
        <v>0</v>
      </c>
      <c r="G118" s="478">
        <v>0</v>
      </c>
      <c r="H118" s="3">
        <v>0</v>
      </c>
      <c r="I118" s="587"/>
      <c r="J118" s="587"/>
      <c r="K118" s="589"/>
      <c r="L118" s="589"/>
      <c r="M118" s="572"/>
      <c r="N118" s="509"/>
    </row>
    <row r="119" spans="1:14" s="508" customFormat="1" ht="15" customHeight="1">
      <c r="A119" s="609" t="s">
        <v>432</v>
      </c>
      <c r="B119" s="492" t="s">
        <v>36</v>
      </c>
      <c r="C119" s="584" t="s">
        <v>115</v>
      </c>
      <c r="D119" s="493">
        <v>26</v>
      </c>
      <c r="E119" s="478">
        <f t="shared" si="50"/>
        <v>8400000</v>
      </c>
      <c r="F119" s="3">
        <v>0</v>
      </c>
      <c r="G119" s="101">
        <v>8400000</v>
      </c>
      <c r="H119" s="3">
        <v>0</v>
      </c>
      <c r="I119" s="586">
        <v>44927</v>
      </c>
      <c r="J119" s="586">
        <v>45291</v>
      </c>
      <c r="K119" s="588">
        <f t="shared" ref="K119" si="74">D120/D119</f>
        <v>0</v>
      </c>
      <c r="L119" s="588">
        <f t="shared" ref="L119" si="75">E120/E119</f>
        <v>0</v>
      </c>
      <c r="M119" s="571">
        <v>0</v>
      </c>
      <c r="N119" s="509"/>
    </row>
    <row r="120" spans="1:14" s="508" customFormat="1">
      <c r="A120" s="610"/>
      <c r="B120" s="492" t="s">
        <v>38</v>
      </c>
      <c r="C120" s="585"/>
      <c r="D120" s="493">
        <v>0</v>
      </c>
      <c r="E120" s="478">
        <f t="shared" si="50"/>
        <v>0</v>
      </c>
      <c r="F120" s="3">
        <v>0</v>
      </c>
      <c r="G120" s="478">
        <v>0</v>
      </c>
      <c r="H120" s="3">
        <v>0</v>
      </c>
      <c r="I120" s="587"/>
      <c r="J120" s="587"/>
      <c r="K120" s="589"/>
      <c r="L120" s="589"/>
      <c r="M120" s="572"/>
      <c r="N120" s="509"/>
    </row>
    <row r="121" spans="1:14" s="508" customFormat="1">
      <c r="A121" s="609" t="s">
        <v>420</v>
      </c>
      <c r="B121" s="492" t="s">
        <v>36</v>
      </c>
      <c r="C121" s="584" t="s">
        <v>115</v>
      </c>
      <c r="D121" s="493">
        <v>26</v>
      </c>
      <c r="E121" s="478">
        <f t="shared" si="50"/>
        <v>12600000</v>
      </c>
      <c r="F121" s="3">
        <v>0</v>
      </c>
      <c r="G121" s="101">
        <v>12600000</v>
      </c>
      <c r="H121" s="3">
        <v>0</v>
      </c>
      <c r="I121" s="586">
        <v>44927</v>
      </c>
      <c r="J121" s="586">
        <v>45291</v>
      </c>
      <c r="K121" s="588">
        <f t="shared" ref="K121:L121" si="76">D122/D121</f>
        <v>0</v>
      </c>
      <c r="L121" s="588">
        <f t="shared" si="76"/>
        <v>0.42857142857142855</v>
      </c>
      <c r="M121" s="571">
        <f t="shared" si="41"/>
        <v>0</v>
      </c>
      <c r="N121" s="509"/>
    </row>
    <row r="122" spans="1:14" s="508" customFormat="1">
      <c r="A122" s="610"/>
      <c r="B122" s="492" t="s">
        <v>38</v>
      </c>
      <c r="C122" s="585"/>
      <c r="D122" s="493">
        <v>0</v>
      </c>
      <c r="E122" s="478">
        <f t="shared" si="50"/>
        <v>5400000</v>
      </c>
      <c r="F122" s="3">
        <v>0</v>
      </c>
      <c r="G122" s="478">
        <v>5400000</v>
      </c>
      <c r="H122" s="3">
        <v>0</v>
      </c>
      <c r="I122" s="587"/>
      <c r="J122" s="587"/>
      <c r="K122" s="589"/>
      <c r="L122" s="589"/>
      <c r="M122" s="572"/>
      <c r="N122" s="509"/>
    </row>
    <row r="123" spans="1:14" s="508" customFormat="1">
      <c r="A123" s="603" t="s">
        <v>117</v>
      </c>
      <c r="B123" s="492" t="s">
        <v>36</v>
      </c>
      <c r="C123" s="584" t="s">
        <v>58</v>
      </c>
      <c r="D123" s="493">
        <v>1</v>
      </c>
      <c r="E123" s="478">
        <f t="shared" si="50"/>
        <v>36142334</v>
      </c>
      <c r="F123" s="3">
        <v>0</v>
      </c>
      <c r="G123" s="101">
        <v>36142334</v>
      </c>
      <c r="H123" s="3">
        <v>0</v>
      </c>
      <c r="I123" s="586">
        <v>44927</v>
      </c>
      <c r="J123" s="586">
        <v>45291</v>
      </c>
      <c r="K123" s="588">
        <f t="shared" ref="K123:L123" si="77">D124/D123</f>
        <v>0</v>
      </c>
      <c r="L123" s="588">
        <f t="shared" si="77"/>
        <v>1</v>
      </c>
      <c r="M123" s="571">
        <f t="shared" si="41"/>
        <v>0</v>
      </c>
      <c r="N123" s="509"/>
    </row>
    <row r="124" spans="1:14" s="508" customFormat="1">
      <c r="A124" s="603"/>
      <c r="B124" s="492" t="s">
        <v>38</v>
      </c>
      <c r="C124" s="585"/>
      <c r="D124" s="493">
        <v>0</v>
      </c>
      <c r="E124" s="478">
        <f t="shared" si="50"/>
        <v>36142334</v>
      </c>
      <c r="F124" s="3">
        <v>0</v>
      </c>
      <c r="G124" s="3">
        <v>36142334</v>
      </c>
      <c r="H124" s="3">
        <v>0</v>
      </c>
      <c r="I124" s="587"/>
      <c r="J124" s="587"/>
      <c r="K124" s="589"/>
      <c r="L124" s="589"/>
      <c r="M124" s="572"/>
      <c r="N124" s="509"/>
    </row>
    <row r="125" spans="1:14" s="508" customFormat="1" ht="15" customHeight="1">
      <c r="A125" s="603" t="s">
        <v>118</v>
      </c>
      <c r="B125" s="492" t="s">
        <v>36</v>
      </c>
      <c r="C125" s="584" t="s">
        <v>58</v>
      </c>
      <c r="D125" s="493">
        <v>1</v>
      </c>
      <c r="E125" s="478">
        <f t="shared" si="50"/>
        <v>10857600</v>
      </c>
      <c r="F125" s="3">
        <v>0</v>
      </c>
      <c r="G125" s="101">
        <v>10857600</v>
      </c>
      <c r="H125" s="3">
        <v>0</v>
      </c>
      <c r="I125" s="586">
        <v>44927</v>
      </c>
      <c r="J125" s="586">
        <v>45291</v>
      </c>
      <c r="K125" s="588">
        <f t="shared" ref="K125:L125" si="78">D126/D125</f>
        <v>0</v>
      </c>
      <c r="L125" s="588">
        <f t="shared" si="78"/>
        <v>0</v>
      </c>
      <c r="M125" s="571">
        <v>0</v>
      </c>
      <c r="N125" s="509"/>
    </row>
    <row r="126" spans="1:14" s="508" customFormat="1">
      <c r="A126" s="603"/>
      <c r="B126" s="492" t="s">
        <v>38</v>
      </c>
      <c r="C126" s="585"/>
      <c r="D126" s="497">
        <v>0</v>
      </c>
      <c r="E126" s="478">
        <f t="shared" si="50"/>
        <v>0</v>
      </c>
      <c r="F126" s="3">
        <v>0</v>
      </c>
      <c r="G126" s="3">
        <v>0</v>
      </c>
      <c r="H126" s="3">
        <v>0</v>
      </c>
      <c r="I126" s="587"/>
      <c r="J126" s="587"/>
      <c r="K126" s="589"/>
      <c r="L126" s="589"/>
      <c r="M126" s="572"/>
      <c r="N126" s="509"/>
    </row>
    <row r="127" spans="1:14" s="508" customFormat="1" ht="15" customHeight="1">
      <c r="A127" s="608" t="s">
        <v>119</v>
      </c>
      <c r="B127" s="492" t="s">
        <v>36</v>
      </c>
      <c r="C127" s="584" t="s">
        <v>58</v>
      </c>
      <c r="D127" s="493">
        <v>1</v>
      </c>
      <c r="E127" s="478">
        <f t="shared" si="50"/>
        <v>4024000</v>
      </c>
      <c r="F127" s="3">
        <v>0</v>
      </c>
      <c r="G127" s="101">
        <v>4024000</v>
      </c>
      <c r="H127" s="3">
        <v>0</v>
      </c>
      <c r="I127" s="586">
        <v>44927</v>
      </c>
      <c r="J127" s="586">
        <v>45291</v>
      </c>
      <c r="K127" s="588">
        <f t="shared" ref="K127:L127" si="79">D128/D127</f>
        <v>0</v>
      </c>
      <c r="L127" s="588">
        <f t="shared" si="79"/>
        <v>0</v>
      </c>
      <c r="M127" s="571">
        <v>0</v>
      </c>
      <c r="N127" s="509"/>
    </row>
    <row r="128" spans="1:14" s="508" customFormat="1">
      <c r="A128" s="608"/>
      <c r="B128" s="492" t="s">
        <v>38</v>
      </c>
      <c r="C128" s="585"/>
      <c r="D128" s="493">
        <v>0</v>
      </c>
      <c r="E128" s="478">
        <f t="shared" si="50"/>
        <v>0</v>
      </c>
      <c r="F128" s="3">
        <v>0</v>
      </c>
      <c r="G128" s="3">
        <v>0</v>
      </c>
      <c r="H128" s="3">
        <v>0</v>
      </c>
      <c r="I128" s="587"/>
      <c r="J128" s="587"/>
      <c r="K128" s="589"/>
      <c r="L128" s="589"/>
      <c r="M128" s="572"/>
      <c r="N128" s="509"/>
    </row>
    <row r="129" spans="1:14" s="508" customFormat="1" ht="15" customHeight="1">
      <c r="A129" s="606" t="s">
        <v>120</v>
      </c>
      <c r="B129" s="492" t="s">
        <v>36</v>
      </c>
      <c r="C129" s="584" t="s">
        <v>58</v>
      </c>
      <c r="D129" s="493">
        <v>1</v>
      </c>
      <c r="E129" s="478">
        <f t="shared" si="50"/>
        <v>36142334</v>
      </c>
      <c r="F129" s="3">
        <v>0</v>
      </c>
      <c r="G129" s="101">
        <v>36142334</v>
      </c>
      <c r="H129" s="3">
        <v>0</v>
      </c>
      <c r="I129" s="586">
        <v>44927</v>
      </c>
      <c r="J129" s="586">
        <v>45291</v>
      </c>
      <c r="K129" s="588">
        <f t="shared" ref="K129:L129" si="80">D130/D129</f>
        <v>0</v>
      </c>
      <c r="L129" s="588">
        <f t="shared" si="80"/>
        <v>1</v>
      </c>
      <c r="M129" s="571">
        <f t="shared" ref="M129:M137" si="81">+K129*K129/L129</f>
        <v>0</v>
      </c>
      <c r="N129" s="509"/>
    </row>
    <row r="130" spans="1:14" s="508" customFormat="1">
      <c r="A130" s="607"/>
      <c r="B130" s="492" t="s">
        <v>38</v>
      </c>
      <c r="C130" s="585"/>
      <c r="D130" s="493">
        <v>0</v>
      </c>
      <c r="E130" s="478">
        <f t="shared" si="50"/>
        <v>36142334</v>
      </c>
      <c r="F130" s="3">
        <v>0</v>
      </c>
      <c r="G130" s="3">
        <v>36142334</v>
      </c>
      <c r="H130" s="3">
        <v>0</v>
      </c>
      <c r="I130" s="587"/>
      <c r="J130" s="587"/>
      <c r="K130" s="589"/>
      <c r="L130" s="589"/>
      <c r="M130" s="572"/>
      <c r="N130" s="509"/>
    </row>
    <row r="131" spans="1:14" s="508" customFormat="1">
      <c r="A131" s="604" t="s">
        <v>121</v>
      </c>
      <c r="B131" s="492" t="s">
        <v>36</v>
      </c>
      <c r="C131" s="584" t="s">
        <v>58</v>
      </c>
      <c r="D131" s="493">
        <v>1</v>
      </c>
      <c r="E131" s="478">
        <f t="shared" si="50"/>
        <v>36142332</v>
      </c>
      <c r="F131" s="3">
        <v>0</v>
      </c>
      <c r="G131" s="101">
        <v>36142332</v>
      </c>
      <c r="H131" s="3">
        <v>0</v>
      </c>
      <c r="I131" s="586">
        <v>44927</v>
      </c>
      <c r="J131" s="586">
        <v>45291</v>
      </c>
      <c r="K131" s="588">
        <f t="shared" ref="K131:L131" si="82">D132/D131</f>
        <v>0</v>
      </c>
      <c r="L131" s="588">
        <f t="shared" si="82"/>
        <v>1</v>
      </c>
      <c r="M131" s="571">
        <f t="shared" si="81"/>
        <v>0</v>
      </c>
      <c r="N131" s="509"/>
    </row>
    <row r="132" spans="1:14" s="508" customFormat="1">
      <c r="A132" s="605"/>
      <c r="B132" s="492" t="s">
        <v>38</v>
      </c>
      <c r="C132" s="585"/>
      <c r="D132" s="493">
        <v>0</v>
      </c>
      <c r="E132" s="478">
        <f t="shared" si="50"/>
        <v>36142332</v>
      </c>
      <c r="F132" s="3">
        <v>0</v>
      </c>
      <c r="G132" s="101">
        <v>36142332</v>
      </c>
      <c r="H132" s="3">
        <v>0</v>
      </c>
      <c r="I132" s="587"/>
      <c r="J132" s="587"/>
      <c r="K132" s="589"/>
      <c r="L132" s="589"/>
      <c r="M132" s="572"/>
      <c r="N132" s="509"/>
    </row>
    <row r="133" spans="1:14" s="508" customFormat="1">
      <c r="A133" s="603" t="s">
        <v>122</v>
      </c>
      <c r="B133" s="492" t="s">
        <v>36</v>
      </c>
      <c r="C133" s="584" t="s">
        <v>115</v>
      </c>
      <c r="D133" s="493">
        <v>26</v>
      </c>
      <c r="E133" s="478">
        <f t="shared" si="50"/>
        <v>25200000</v>
      </c>
      <c r="F133" s="3">
        <v>0</v>
      </c>
      <c r="G133" s="101">
        <v>25200000</v>
      </c>
      <c r="H133" s="3">
        <v>0</v>
      </c>
      <c r="I133" s="586">
        <v>44927</v>
      </c>
      <c r="J133" s="586">
        <v>45291</v>
      </c>
      <c r="K133" s="588">
        <f t="shared" ref="K133:L133" si="83">D134/D133</f>
        <v>1</v>
      </c>
      <c r="L133" s="588">
        <f t="shared" si="83"/>
        <v>1</v>
      </c>
      <c r="M133" s="571">
        <f t="shared" si="81"/>
        <v>1</v>
      </c>
      <c r="N133" s="509"/>
    </row>
    <row r="134" spans="1:14" s="508" customFormat="1">
      <c r="A134" s="603"/>
      <c r="B134" s="492" t="s">
        <v>38</v>
      </c>
      <c r="C134" s="585"/>
      <c r="D134" s="493">
        <v>26</v>
      </c>
      <c r="E134" s="478">
        <f t="shared" si="50"/>
        <v>25200000</v>
      </c>
      <c r="F134" s="3">
        <v>0</v>
      </c>
      <c r="G134" s="478">
        <v>25200000</v>
      </c>
      <c r="H134" s="3">
        <v>0</v>
      </c>
      <c r="I134" s="587"/>
      <c r="J134" s="587"/>
      <c r="K134" s="589"/>
      <c r="L134" s="589"/>
      <c r="M134" s="572"/>
      <c r="N134" s="509"/>
    </row>
    <row r="135" spans="1:14" s="508" customFormat="1" ht="28.5" customHeight="1">
      <c r="A135" s="603" t="s">
        <v>123</v>
      </c>
      <c r="B135" s="492" t="s">
        <v>36</v>
      </c>
      <c r="C135" s="584" t="s">
        <v>124</v>
      </c>
      <c r="D135" s="495">
        <v>1</v>
      </c>
      <c r="E135" s="478">
        <f t="shared" si="50"/>
        <v>12600000</v>
      </c>
      <c r="F135" s="3">
        <v>0</v>
      </c>
      <c r="G135" s="101">
        <v>12600000</v>
      </c>
      <c r="H135" s="3">
        <v>0</v>
      </c>
      <c r="I135" s="586">
        <v>44927</v>
      </c>
      <c r="J135" s="586">
        <v>45291</v>
      </c>
      <c r="K135" s="588">
        <f t="shared" ref="K135:L135" si="84">D136/D135</f>
        <v>1</v>
      </c>
      <c r="L135" s="588">
        <f t="shared" si="84"/>
        <v>1</v>
      </c>
      <c r="M135" s="571">
        <f t="shared" si="81"/>
        <v>1</v>
      </c>
      <c r="N135" s="509"/>
    </row>
    <row r="136" spans="1:14" s="508" customFormat="1">
      <c r="A136" s="603"/>
      <c r="B136" s="492" t="s">
        <v>38</v>
      </c>
      <c r="C136" s="585"/>
      <c r="D136" s="495">
        <v>1</v>
      </c>
      <c r="E136" s="478">
        <f t="shared" si="50"/>
        <v>12600000</v>
      </c>
      <c r="F136" s="3">
        <v>0</v>
      </c>
      <c r="G136" s="101">
        <v>12600000</v>
      </c>
      <c r="H136" s="3">
        <v>0</v>
      </c>
      <c r="I136" s="587"/>
      <c r="J136" s="587"/>
      <c r="K136" s="589"/>
      <c r="L136" s="589"/>
      <c r="M136" s="572"/>
      <c r="N136" s="509"/>
    </row>
    <row r="137" spans="1:14" s="508" customFormat="1">
      <c r="A137" s="603" t="s">
        <v>433</v>
      </c>
      <c r="B137" s="492" t="s">
        <v>36</v>
      </c>
      <c r="C137" s="584" t="s">
        <v>124</v>
      </c>
      <c r="D137" s="495">
        <v>1</v>
      </c>
      <c r="E137" s="478">
        <f t="shared" si="50"/>
        <v>12600000</v>
      </c>
      <c r="F137" s="3">
        <v>0</v>
      </c>
      <c r="G137" s="101">
        <v>12600000</v>
      </c>
      <c r="H137" s="3">
        <v>0</v>
      </c>
      <c r="I137" s="586">
        <v>44927</v>
      </c>
      <c r="J137" s="586">
        <v>45291</v>
      </c>
      <c r="K137" s="588">
        <f t="shared" ref="K137" si="85">D138/D137</f>
        <v>1</v>
      </c>
      <c r="L137" s="588">
        <f t="shared" ref="L137" si="86">E138/E137</f>
        <v>1</v>
      </c>
      <c r="M137" s="571">
        <f t="shared" si="81"/>
        <v>1</v>
      </c>
      <c r="N137" s="509"/>
    </row>
    <row r="138" spans="1:14" s="508" customFormat="1">
      <c r="A138" s="603"/>
      <c r="B138" s="492" t="s">
        <v>38</v>
      </c>
      <c r="C138" s="585"/>
      <c r="D138" s="495">
        <v>1</v>
      </c>
      <c r="E138" s="478">
        <f t="shared" si="50"/>
        <v>12600000</v>
      </c>
      <c r="F138" s="3">
        <v>0</v>
      </c>
      <c r="G138" s="101">
        <v>12600000</v>
      </c>
      <c r="H138" s="3">
        <v>0</v>
      </c>
      <c r="I138" s="587"/>
      <c r="J138" s="587"/>
      <c r="K138" s="589"/>
      <c r="L138" s="589"/>
      <c r="M138" s="572"/>
      <c r="N138" s="509"/>
    </row>
    <row r="139" spans="1:14" s="508" customFormat="1">
      <c r="A139" s="601" t="s">
        <v>125</v>
      </c>
      <c r="B139" s="498" t="s">
        <v>36</v>
      </c>
      <c r="C139" s="598" t="s">
        <v>126</v>
      </c>
      <c r="D139" s="499">
        <v>1</v>
      </c>
      <c r="E139" s="478">
        <f t="shared" si="50"/>
        <v>201400000</v>
      </c>
      <c r="F139" s="98">
        <v>0</v>
      </c>
      <c r="G139" s="103">
        <v>201400000</v>
      </c>
      <c r="H139" s="3">
        <v>0</v>
      </c>
      <c r="I139" s="586">
        <v>44927</v>
      </c>
      <c r="J139" s="586">
        <v>45291</v>
      </c>
      <c r="K139" s="588">
        <f t="shared" ref="K139:L139" si="87">D140/D139</f>
        <v>1</v>
      </c>
      <c r="L139" s="588">
        <f t="shared" si="87"/>
        <v>0.57795431976166833</v>
      </c>
      <c r="M139" s="571">
        <f t="shared" ref="M139:M149" si="88">+K139*K139/L139</f>
        <v>1.7302405498281788</v>
      </c>
      <c r="N139" s="509"/>
    </row>
    <row r="140" spans="1:14" s="508" customFormat="1">
      <c r="A140" s="602"/>
      <c r="B140" s="498" t="s">
        <v>38</v>
      </c>
      <c r="C140" s="598"/>
      <c r="D140" s="499">
        <v>1</v>
      </c>
      <c r="E140" s="478">
        <f t="shared" si="50"/>
        <v>116400000</v>
      </c>
      <c r="F140" s="3">
        <v>0</v>
      </c>
      <c r="G140" s="478">
        <v>116400000</v>
      </c>
      <c r="H140" s="3">
        <v>0</v>
      </c>
      <c r="I140" s="587"/>
      <c r="J140" s="587"/>
      <c r="K140" s="589"/>
      <c r="L140" s="589"/>
      <c r="M140" s="572"/>
      <c r="N140" s="509"/>
    </row>
    <row r="141" spans="1:14" s="508" customFormat="1">
      <c r="A141" s="601" t="s">
        <v>127</v>
      </c>
      <c r="B141" s="498" t="s">
        <v>36</v>
      </c>
      <c r="C141" s="584" t="s">
        <v>128</v>
      </c>
      <c r="D141" s="500">
        <v>1</v>
      </c>
      <c r="E141" s="478">
        <f t="shared" si="50"/>
        <v>56623349</v>
      </c>
      <c r="F141" s="3">
        <v>0</v>
      </c>
      <c r="G141" s="103">
        <v>56623349</v>
      </c>
      <c r="H141" s="3">
        <v>0</v>
      </c>
      <c r="I141" s="586">
        <v>44927</v>
      </c>
      <c r="J141" s="586">
        <v>45291</v>
      </c>
      <c r="K141" s="588">
        <f t="shared" ref="K141:L141" si="89">D142/D141</f>
        <v>0</v>
      </c>
      <c r="L141" s="588">
        <f t="shared" si="89"/>
        <v>0.72575657790922965</v>
      </c>
      <c r="M141" s="571">
        <f t="shared" si="88"/>
        <v>0</v>
      </c>
      <c r="N141" s="509"/>
    </row>
    <row r="142" spans="1:14" s="508" customFormat="1">
      <c r="A142" s="602"/>
      <c r="B142" s="498" t="s">
        <v>38</v>
      </c>
      <c r="C142" s="585"/>
      <c r="D142" s="500">
        <v>0</v>
      </c>
      <c r="E142" s="478">
        <f t="shared" si="50"/>
        <v>41094768</v>
      </c>
      <c r="F142" s="3">
        <v>0</v>
      </c>
      <c r="G142" s="478">
        <v>41094768</v>
      </c>
      <c r="H142" s="3">
        <v>0</v>
      </c>
      <c r="I142" s="587"/>
      <c r="J142" s="587"/>
      <c r="K142" s="589"/>
      <c r="L142" s="589"/>
      <c r="M142" s="572"/>
      <c r="N142" s="509"/>
    </row>
    <row r="143" spans="1:14" s="508" customFormat="1">
      <c r="A143" s="601" t="s">
        <v>129</v>
      </c>
      <c r="B143" s="498" t="s">
        <v>36</v>
      </c>
      <c r="C143" s="584" t="s">
        <v>128</v>
      </c>
      <c r="D143" s="500">
        <v>1</v>
      </c>
      <c r="E143" s="478">
        <f t="shared" si="50"/>
        <v>39774768</v>
      </c>
      <c r="F143" s="3">
        <v>0</v>
      </c>
      <c r="G143" s="103">
        <v>39774768</v>
      </c>
      <c r="H143" s="3">
        <v>0</v>
      </c>
      <c r="I143" s="586">
        <v>44927</v>
      </c>
      <c r="J143" s="586">
        <v>45291</v>
      </c>
      <c r="K143" s="588">
        <f t="shared" ref="K143:L143" si="90">D144/D143</f>
        <v>0</v>
      </c>
      <c r="L143" s="588">
        <f t="shared" si="90"/>
        <v>1</v>
      </c>
      <c r="M143" s="571">
        <f t="shared" si="88"/>
        <v>0</v>
      </c>
      <c r="N143" s="509"/>
    </row>
    <row r="144" spans="1:14" s="508" customFormat="1">
      <c r="A144" s="602"/>
      <c r="B144" s="498" t="s">
        <v>38</v>
      </c>
      <c r="C144" s="585"/>
      <c r="D144" s="500">
        <v>0</v>
      </c>
      <c r="E144" s="478">
        <f t="shared" si="50"/>
        <v>39774768</v>
      </c>
      <c r="F144" s="3">
        <v>0</v>
      </c>
      <c r="G144" s="3">
        <v>39774768</v>
      </c>
      <c r="H144" s="3">
        <v>0</v>
      </c>
      <c r="I144" s="587"/>
      <c r="J144" s="587"/>
      <c r="K144" s="589"/>
      <c r="L144" s="589"/>
      <c r="M144" s="572"/>
      <c r="N144" s="509"/>
    </row>
    <row r="145" spans="1:14" s="508" customFormat="1">
      <c r="A145" s="599" t="s">
        <v>130</v>
      </c>
      <c r="B145" s="498" t="s">
        <v>36</v>
      </c>
      <c r="C145" s="584" t="s">
        <v>128</v>
      </c>
      <c r="D145" s="500">
        <v>1</v>
      </c>
      <c r="E145" s="478">
        <f t="shared" ref="E145:E174" si="91">+F145+G145+H145</f>
        <v>24420000</v>
      </c>
      <c r="F145" s="3">
        <v>0</v>
      </c>
      <c r="G145" s="3">
        <v>24420000</v>
      </c>
      <c r="H145" s="3">
        <v>0</v>
      </c>
      <c r="I145" s="586">
        <v>44927</v>
      </c>
      <c r="J145" s="586">
        <v>45291</v>
      </c>
      <c r="K145" s="588">
        <f t="shared" ref="K145:L145" si="92">D146/D145</f>
        <v>0</v>
      </c>
      <c r="L145" s="588">
        <f t="shared" si="92"/>
        <v>1</v>
      </c>
      <c r="M145" s="571">
        <f t="shared" si="88"/>
        <v>0</v>
      </c>
      <c r="N145" s="509"/>
    </row>
    <row r="146" spans="1:14" s="508" customFormat="1">
      <c r="A146" s="600"/>
      <c r="B146" s="498" t="s">
        <v>38</v>
      </c>
      <c r="C146" s="585"/>
      <c r="D146" s="500">
        <v>0</v>
      </c>
      <c r="E146" s="478">
        <f t="shared" si="91"/>
        <v>24420000</v>
      </c>
      <c r="F146" s="3">
        <v>0</v>
      </c>
      <c r="G146" s="3">
        <v>24420000</v>
      </c>
      <c r="H146" s="3">
        <v>0</v>
      </c>
      <c r="I146" s="587"/>
      <c r="J146" s="587"/>
      <c r="K146" s="589"/>
      <c r="L146" s="589"/>
      <c r="M146" s="572"/>
      <c r="N146" s="509"/>
    </row>
    <row r="147" spans="1:14" s="508" customFormat="1" ht="15" customHeight="1">
      <c r="A147" s="599" t="s">
        <v>131</v>
      </c>
      <c r="B147" s="498" t="s">
        <v>36</v>
      </c>
      <c r="C147" s="598" t="s">
        <v>132</v>
      </c>
      <c r="D147" s="501">
        <v>1</v>
      </c>
      <c r="E147" s="478">
        <f t="shared" si="91"/>
        <v>227202708</v>
      </c>
      <c r="F147" s="103">
        <v>202002708</v>
      </c>
      <c r="G147" s="3">
        <v>25200000</v>
      </c>
      <c r="H147" s="3">
        <v>0</v>
      </c>
      <c r="I147" s="586">
        <v>44927</v>
      </c>
      <c r="J147" s="586">
        <v>45291</v>
      </c>
      <c r="K147" s="588">
        <f t="shared" ref="K147:L147" si="93">D148/D147</f>
        <v>1</v>
      </c>
      <c r="L147" s="588">
        <f t="shared" si="93"/>
        <v>0.21977431712653706</v>
      </c>
      <c r="M147" s="571">
        <f t="shared" si="88"/>
        <v>4.5501222029698809</v>
      </c>
      <c r="N147" s="509"/>
    </row>
    <row r="148" spans="1:14" s="508" customFormat="1">
      <c r="A148" s="600"/>
      <c r="B148" s="498" t="s">
        <v>38</v>
      </c>
      <c r="C148" s="598"/>
      <c r="D148" s="502">
        <v>1</v>
      </c>
      <c r="E148" s="478">
        <f t="shared" si="91"/>
        <v>49933320</v>
      </c>
      <c r="F148" s="3">
        <v>28333320</v>
      </c>
      <c r="G148" s="3">
        <v>21600000</v>
      </c>
      <c r="H148" s="3">
        <v>0</v>
      </c>
      <c r="I148" s="587"/>
      <c r="J148" s="587"/>
      <c r="K148" s="589"/>
      <c r="L148" s="589"/>
      <c r="M148" s="572"/>
      <c r="N148" s="509"/>
    </row>
    <row r="149" spans="1:14" s="508" customFormat="1">
      <c r="A149" s="595" t="s">
        <v>133</v>
      </c>
      <c r="B149" s="498" t="s">
        <v>36</v>
      </c>
      <c r="C149" s="598" t="s">
        <v>134</v>
      </c>
      <c r="D149" s="501">
        <v>2</v>
      </c>
      <c r="E149" s="478">
        <f t="shared" si="91"/>
        <v>12851000</v>
      </c>
      <c r="F149" s="98">
        <v>7193956</v>
      </c>
      <c r="G149" s="3">
        <v>5657044</v>
      </c>
      <c r="H149" s="3">
        <v>0</v>
      </c>
      <c r="I149" s="586">
        <v>44927</v>
      </c>
      <c r="J149" s="586">
        <v>45291</v>
      </c>
      <c r="K149" s="588">
        <f t="shared" ref="K149:L149" si="94">D150/D149</f>
        <v>1</v>
      </c>
      <c r="L149" s="588">
        <f t="shared" si="94"/>
        <v>0</v>
      </c>
      <c r="M149" s="571">
        <v>0</v>
      </c>
      <c r="N149" s="509"/>
    </row>
    <row r="150" spans="1:14" s="508" customFormat="1">
      <c r="A150" s="595"/>
      <c r="B150" s="498" t="s">
        <v>38</v>
      </c>
      <c r="C150" s="598"/>
      <c r="D150" s="502">
        <v>2</v>
      </c>
      <c r="E150" s="478">
        <f t="shared" si="91"/>
        <v>0</v>
      </c>
      <c r="F150" s="98">
        <v>0</v>
      </c>
      <c r="G150" s="3">
        <v>0</v>
      </c>
      <c r="H150" s="3">
        <v>0</v>
      </c>
      <c r="I150" s="587"/>
      <c r="J150" s="587"/>
      <c r="K150" s="589"/>
      <c r="L150" s="589"/>
      <c r="M150" s="572"/>
      <c r="N150" s="509"/>
    </row>
    <row r="151" spans="1:14" s="508" customFormat="1">
      <c r="A151" s="595" t="s">
        <v>135</v>
      </c>
      <c r="B151" s="498" t="s">
        <v>36</v>
      </c>
      <c r="C151" s="584" t="s">
        <v>62</v>
      </c>
      <c r="D151" s="503">
        <v>1</v>
      </c>
      <c r="E151" s="478">
        <f t="shared" si="91"/>
        <v>99776512</v>
      </c>
      <c r="F151" s="3">
        <v>0</v>
      </c>
      <c r="G151" s="104">
        <v>99776512</v>
      </c>
      <c r="H151" s="3">
        <v>0</v>
      </c>
      <c r="I151" s="586">
        <v>44927</v>
      </c>
      <c r="J151" s="586">
        <v>45291</v>
      </c>
      <c r="K151" s="588">
        <f t="shared" ref="K151:L151" si="95">D152/D151</f>
        <v>0</v>
      </c>
      <c r="L151" s="588">
        <f t="shared" si="95"/>
        <v>1</v>
      </c>
      <c r="M151" s="571">
        <f t="shared" ref="M151:M167" si="96">+K151*K151/L151</f>
        <v>0</v>
      </c>
      <c r="N151" s="509"/>
    </row>
    <row r="152" spans="1:14" s="508" customFormat="1">
      <c r="A152" s="595"/>
      <c r="B152" s="498" t="s">
        <v>38</v>
      </c>
      <c r="C152" s="585"/>
      <c r="D152" s="504">
        <v>0</v>
      </c>
      <c r="E152" s="478">
        <f t="shared" si="91"/>
        <v>99776512</v>
      </c>
      <c r="F152" s="3">
        <v>0</v>
      </c>
      <c r="G152" s="3">
        <v>99776512</v>
      </c>
      <c r="H152" s="3">
        <v>0</v>
      </c>
      <c r="I152" s="587"/>
      <c r="J152" s="587"/>
      <c r="K152" s="589"/>
      <c r="L152" s="589"/>
      <c r="M152" s="572"/>
      <c r="N152" s="509"/>
    </row>
    <row r="153" spans="1:14" s="508" customFormat="1">
      <c r="A153" s="596" t="s">
        <v>137</v>
      </c>
      <c r="B153" s="498" t="s">
        <v>36</v>
      </c>
      <c r="C153" s="584" t="s">
        <v>138</v>
      </c>
      <c r="D153" s="505">
        <v>1</v>
      </c>
      <c r="E153" s="478">
        <f t="shared" si="91"/>
        <v>460893846</v>
      </c>
      <c r="F153" s="3">
        <v>84262000</v>
      </c>
      <c r="G153" s="104">
        <v>376631846</v>
      </c>
      <c r="H153" s="3">
        <v>0</v>
      </c>
      <c r="I153" s="586">
        <v>44927</v>
      </c>
      <c r="J153" s="586">
        <v>45291</v>
      </c>
      <c r="K153" s="588">
        <f t="shared" ref="K153:L153" si="97">D154/D153</f>
        <v>0.6</v>
      </c>
      <c r="L153" s="588">
        <f t="shared" si="97"/>
        <v>0.91893828410978606</v>
      </c>
      <c r="M153" s="571">
        <f t="shared" si="96"/>
        <v>0.39175645005229814</v>
      </c>
      <c r="N153" s="509"/>
    </row>
    <row r="154" spans="1:14" s="508" customFormat="1">
      <c r="A154" s="597"/>
      <c r="B154" s="498" t="s">
        <v>38</v>
      </c>
      <c r="C154" s="585"/>
      <c r="D154" s="505">
        <v>0.6</v>
      </c>
      <c r="E154" s="478">
        <f t="shared" si="91"/>
        <v>423533000</v>
      </c>
      <c r="F154" s="3">
        <v>79324000</v>
      </c>
      <c r="G154" s="478">
        <v>344209000</v>
      </c>
      <c r="H154" s="3">
        <v>0</v>
      </c>
      <c r="I154" s="587"/>
      <c r="J154" s="587"/>
      <c r="K154" s="589"/>
      <c r="L154" s="589"/>
      <c r="M154" s="572"/>
      <c r="N154" s="509"/>
    </row>
    <row r="155" spans="1:14" s="508" customFormat="1" ht="15" hidden="1" customHeight="1">
      <c r="A155" s="594" t="s">
        <v>139</v>
      </c>
      <c r="B155" s="498" t="s">
        <v>36</v>
      </c>
      <c r="C155" s="584" t="s">
        <v>115</v>
      </c>
      <c r="D155" s="504">
        <v>1</v>
      </c>
      <c r="E155" s="478">
        <f t="shared" si="91"/>
        <v>0</v>
      </c>
      <c r="F155" s="3">
        <v>0</v>
      </c>
      <c r="G155" s="104">
        <v>0</v>
      </c>
      <c r="H155" s="3">
        <v>0</v>
      </c>
      <c r="I155" s="586">
        <v>44927</v>
      </c>
      <c r="J155" s="586">
        <v>45291</v>
      </c>
      <c r="K155" s="588">
        <f t="shared" ref="K155:L155" si="98">D156/D155</f>
        <v>0</v>
      </c>
      <c r="L155" s="588" t="e">
        <f t="shared" si="98"/>
        <v>#DIV/0!</v>
      </c>
      <c r="M155" s="571" t="e">
        <f t="shared" si="96"/>
        <v>#DIV/0!</v>
      </c>
      <c r="N155" s="509"/>
    </row>
    <row r="156" spans="1:14" s="508" customFormat="1" ht="15" hidden="1" customHeight="1">
      <c r="A156" s="594"/>
      <c r="B156" s="498" t="s">
        <v>38</v>
      </c>
      <c r="C156" s="585"/>
      <c r="D156" s="504">
        <v>0</v>
      </c>
      <c r="E156" s="478">
        <f t="shared" si="91"/>
        <v>0</v>
      </c>
      <c r="F156" s="3">
        <v>0</v>
      </c>
      <c r="G156" s="478">
        <v>0</v>
      </c>
      <c r="H156" s="3">
        <v>0</v>
      </c>
      <c r="I156" s="587"/>
      <c r="J156" s="587"/>
      <c r="K156" s="589"/>
      <c r="L156" s="589"/>
      <c r="M156" s="572"/>
      <c r="N156" s="509"/>
    </row>
    <row r="157" spans="1:14" s="508" customFormat="1" ht="15" hidden="1" customHeight="1">
      <c r="A157" s="594" t="s">
        <v>140</v>
      </c>
      <c r="B157" s="498" t="s">
        <v>36</v>
      </c>
      <c r="C157" s="584" t="s">
        <v>141</v>
      </c>
      <c r="D157" s="504">
        <v>1500</v>
      </c>
      <c r="E157" s="478">
        <f t="shared" si="91"/>
        <v>0</v>
      </c>
      <c r="F157" s="3">
        <v>0</v>
      </c>
      <c r="G157" s="104">
        <v>0</v>
      </c>
      <c r="H157" s="3">
        <v>0</v>
      </c>
      <c r="I157" s="586">
        <v>44927</v>
      </c>
      <c r="J157" s="586">
        <v>45291</v>
      </c>
      <c r="K157" s="588">
        <f t="shared" ref="K157:L157" si="99">D158/D157</f>
        <v>0.51600000000000001</v>
      </c>
      <c r="L157" s="588" t="e">
        <f t="shared" si="99"/>
        <v>#DIV/0!</v>
      </c>
      <c r="M157" s="571" t="e">
        <f t="shared" si="96"/>
        <v>#DIV/0!</v>
      </c>
      <c r="N157" s="509"/>
    </row>
    <row r="158" spans="1:14" s="508" customFormat="1" ht="15" hidden="1" customHeight="1">
      <c r="A158" s="594"/>
      <c r="B158" s="498" t="s">
        <v>38</v>
      </c>
      <c r="C158" s="585"/>
      <c r="D158" s="504">
        <v>774</v>
      </c>
      <c r="E158" s="478">
        <f t="shared" si="91"/>
        <v>0</v>
      </c>
      <c r="F158" s="3">
        <v>0</v>
      </c>
      <c r="G158" s="478">
        <v>0</v>
      </c>
      <c r="H158" s="3">
        <v>0</v>
      </c>
      <c r="I158" s="587"/>
      <c r="J158" s="587"/>
      <c r="K158" s="589"/>
      <c r="L158" s="589"/>
      <c r="M158" s="572"/>
      <c r="N158" s="509"/>
    </row>
    <row r="159" spans="1:14" s="508" customFormat="1">
      <c r="A159" s="594" t="s">
        <v>142</v>
      </c>
      <c r="B159" s="498" t="s">
        <v>36</v>
      </c>
      <c r="C159" s="584" t="s">
        <v>143</v>
      </c>
      <c r="D159" s="504">
        <v>1</v>
      </c>
      <c r="E159" s="478">
        <f t="shared" si="91"/>
        <v>345811481</v>
      </c>
      <c r="F159" s="3">
        <v>74538000</v>
      </c>
      <c r="G159" s="104">
        <v>271273481</v>
      </c>
      <c r="H159" s="3">
        <v>0</v>
      </c>
      <c r="I159" s="586">
        <v>44927</v>
      </c>
      <c r="J159" s="586">
        <v>45291</v>
      </c>
      <c r="K159" s="588">
        <f t="shared" ref="K159:L159" si="100">D160/D159</f>
        <v>0.6</v>
      </c>
      <c r="L159" s="588">
        <f t="shared" si="100"/>
        <v>0.26589631938796154</v>
      </c>
      <c r="M159" s="571">
        <f t="shared" si="96"/>
        <v>1.3539111817292007</v>
      </c>
      <c r="N159" s="509"/>
    </row>
    <row r="160" spans="1:14" s="508" customFormat="1">
      <c r="A160" s="594"/>
      <c r="B160" s="498" t="s">
        <v>38</v>
      </c>
      <c r="C160" s="585"/>
      <c r="D160" s="506">
        <v>0.6</v>
      </c>
      <c r="E160" s="478">
        <f t="shared" si="91"/>
        <v>91950000</v>
      </c>
      <c r="F160" s="3">
        <v>0</v>
      </c>
      <c r="G160" s="478">
        <v>91950000</v>
      </c>
      <c r="H160" s="3">
        <v>0</v>
      </c>
      <c r="I160" s="587"/>
      <c r="J160" s="587"/>
      <c r="K160" s="589"/>
      <c r="L160" s="589"/>
      <c r="M160" s="572"/>
      <c r="N160" s="509"/>
    </row>
    <row r="161" spans="1:14" s="508" customFormat="1">
      <c r="A161" s="594" t="s">
        <v>144</v>
      </c>
      <c r="B161" s="498" t="s">
        <v>36</v>
      </c>
      <c r="C161" s="584" t="s">
        <v>145</v>
      </c>
      <c r="D161" s="504">
        <v>160</v>
      </c>
      <c r="E161" s="478">
        <f t="shared" si="91"/>
        <v>378860000</v>
      </c>
      <c r="F161" s="3">
        <v>0</v>
      </c>
      <c r="G161" s="104">
        <v>0</v>
      </c>
      <c r="H161" s="3">
        <v>378860000</v>
      </c>
      <c r="I161" s="586">
        <v>44927</v>
      </c>
      <c r="J161" s="586">
        <v>45291</v>
      </c>
      <c r="K161" s="588">
        <f t="shared" ref="K161:L161" si="101">D162/D161</f>
        <v>0</v>
      </c>
      <c r="L161" s="588">
        <f t="shared" si="101"/>
        <v>0</v>
      </c>
      <c r="M161" s="571">
        <v>0</v>
      </c>
      <c r="N161" s="509"/>
    </row>
    <row r="162" spans="1:14" s="508" customFormat="1">
      <c r="A162" s="594"/>
      <c r="B162" s="498" t="s">
        <v>38</v>
      </c>
      <c r="C162" s="585"/>
      <c r="D162" s="504">
        <v>0</v>
      </c>
      <c r="E162" s="478">
        <f t="shared" si="91"/>
        <v>0</v>
      </c>
      <c r="F162" s="3">
        <v>0</v>
      </c>
      <c r="G162" s="3">
        <v>0</v>
      </c>
      <c r="H162" s="3"/>
      <c r="I162" s="587"/>
      <c r="J162" s="587"/>
      <c r="K162" s="589"/>
      <c r="L162" s="589"/>
      <c r="M162" s="572"/>
      <c r="N162" s="509"/>
    </row>
    <row r="163" spans="1:14" s="508" customFormat="1">
      <c r="A163" s="594" t="s">
        <v>146</v>
      </c>
      <c r="B163" s="498" t="s">
        <v>36</v>
      </c>
      <c r="C163" s="584" t="s">
        <v>147</v>
      </c>
      <c r="D163" s="504">
        <v>1200</v>
      </c>
      <c r="E163" s="478">
        <f t="shared" si="91"/>
        <v>79200000</v>
      </c>
      <c r="F163" s="3">
        <v>0</v>
      </c>
      <c r="G163" s="104">
        <v>79200000</v>
      </c>
      <c r="H163" s="3">
        <v>0</v>
      </c>
      <c r="I163" s="586">
        <v>44927</v>
      </c>
      <c r="J163" s="586">
        <v>45291</v>
      </c>
      <c r="K163" s="588">
        <f t="shared" ref="K163:L163" si="102">D164/D163</f>
        <v>1</v>
      </c>
      <c r="L163" s="588">
        <f t="shared" si="102"/>
        <v>1</v>
      </c>
      <c r="M163" s="571">
        <f t="shared" si="96"/>
        <v>1</v>
      </c>
      <c r="N163" s="509"/>
    </row>
    <row r="164" spans="1:14" s="508" customFormat="1">
      <c r="A164" s="594"/>
      <c r="B164" s="498" t="s">
        <v>38</v>
      </c>
      <c r="C164" s="585"/>
      <c r="D164" s="504">
        <v>1200</v>
      </c>
      <c r="E164" s="478">
        <f t="shared" si="91"/>
        <v>79200000</v>
      </c>
      <c r="F164" s="3">
        <v>0</v>
      </c>
      <c r="G164" s="478">
        <v>79200000</v>
      </c>
      <c r="H164" s="3">
        <v>0</v>
      </c>
      <c r="I164" s="587"/>
      <c r="J164" s="587"/>
      <c r="K164" s="589"/>
      <c r="L164" s="589"/>
      <c r="M164" s="572"/>
      <c r="N164" s="509"/>
    </row>
    <row r="165" spans="1:14" s="508" customFormat="1" ht="15" customHeight="1">
      <c r="A165" s="594" t="s">
        <v>148</v>
      </c>
      <c r="B165" s="498" t="s">
        <v>36</v>
      </c>
      <c r="C165" s="584" t="s">
        <v>147</v>
      </c>
      <c r="D165" s="504">
        <v>800</v>
      </c>
      <c r="E165" s="478">
        <f t="shared" si="91"/>
        <v>19140000</v>
      </c>
      <c r="F165" s="3">
        <v>0</v>
      </c>
      <c r="G165" s="3">
        <v>19140000</v>
      </c>
      <c r="H165" s="3">
        <v>0</v>
      </c>
      <c r="I165" s="586">
        <v>44927</v>
      </c>
      <c r="J165" s="586">
        <v>45291</v>
      </c>
      <c r="K165" s="588">
        <f t="shared" ref="K165:L165" si="103">D166/D165</f>
        <v>1</v>
      </c>
      <c r="L165" s="588">
        <f t="shared" si="103"/>
        <v>1</v>
      </c>
      <c r="M165" s="571">
        <f t="shared" si="96"/>
        <v>1</v>
      </c>
      <c r="N165" s="509"/>
    </row>
    <row r="166" spans="1:14" s="508" customFormat="1">
      <c r="A166" s="594"/>
      <c r="B166" s="498" t="s">
        <v>38</v>
      </c>
      <c r="C166" s="585"/>
      <c r="D166" s="504">
        <v>800</v>
      </c>
      <c r="E166" s="478">
        <f t="shared" si="91"/>
        <v>19140000</v>
      </c>
      <c r="F166" s="3">
        <v>0</v>
      </c>
      <c r="G166" s="3">
        <v>19140000</v>
      </c>
      <c r="H166" s="3">
        <v>0</v>
      </c>
      <c r="I166" s="587"/>
      <c r="J166" s="587"/>
      <c r="K166" s="589"/>
      <c r="L166" s="589"/>
      <c r="M166" s="572"/>
      <c r="N166" s="509"/>
    </row>
    <row r="167" spans="1:14" s="508" customFormat="1" ht="15" customHeight="1">
      <c r="A167" s="594" t="s">
        <v>149</v>
      </c>
      <c r="B167" s="498" t="s">
        <v>36</v>
      </c>
      <c r="C167" s="584" t="s">
        <v>147</v>
      </c>
      <c r="D167" s="504">
        <v>360</v>
      </c>
      <c r="E167" s="478">
        <f t="shared" si="91"/>
        <v>348830570</v>
      </c>
      <c r="F167" s="3">
        <v>0</v>
      </c>
      <c r="G167" s="3">
        <v>348830570</v>
      </c>
      <c r="H167" s="3">
        <v>0</v>
      </c>
      <c r="I167" s="586">
        <v>44927</v>
      </c>
      <c r="J167" s="586">
        <v>45291</v>
      </c>
      <c r="K167" s="588">
        <f t="shared" ref="K167:L167" si="104">D168/D167</f>
        <v>1</v>
      </c>
      <c r="L167" s="588">
        <f t="shared" si="104"/>
        <v>1</v>
      </c>
      <c r="M167" s="571">
        <f t="shared" si="96"/>
        <v>1</v>
      </c>
      <c r="N167" s="509"/>
    </row>
    <row r="168" spans="1:14" s="508" customFormat="1">
      <c r="A168" s="594"/>
      <c r="B168" s="498" t="s">
        <v>38</v>
      </c>
      <c r="C168" s="585"/>
      <c r="D168" s="504">
        <v>360</v>
      </c>
      <c r="E168" s="478">
        <f t="shared" si="91"/>
        <v>348830570</v>
      </c>
      <c r="F168" s="3">
        <v>0</v>
      </c>
      <c r="G168" s="3">
        <v>348830570</v>
      </c>
      <c r="H168" s="3">
        <v>0</v>
      </c>
      <c r="I168" s="587"/>
      <c r="J168" s="587"/>
      <c r="K168" s="589"/>
      <c r="L168" s="589"/>
      <c r="M168" s="572"/>
      <c r="N168" s="509"/>
    </row>
    <row r="169" spans="1:14" s="508" customFormat="1">
      <c r="A169" s="592" t="s">
        <v>150</v>
      </c>
      <c r="B169" s="498" t="s">
        <v>36</v>
      </c>
      <c r="C169" s="584" t="s">
        <v>151</v>
      </c>
      <c r="D169" s="505">
        <v>1</v>
      </c>
      <c r="E169" s="478">
        <f t="shared" si="91"/>
        <v>31083333</v>
      </c>
      <c r="F169" s="3">
        <v>0</v>
      </c>
      <c r="G169" s="104">
        <v>31083333</v>
      </c>
      <c r="H169" s="3">
        <v>0</v>
      </c>
      <c r="I169" s="586">
        <v>44927</v>
      </c>
      <c r="J169" s="586">
        <v>45291</v>
      </c>
      <c r="K169" s="588">
        <f t="shared" ref="K169:L169" si="105">D170/D169</f>
        <v>0.6</v>
      </c>
      <c r="L169" s="588">
        <f t="shared" si="105"/>
        <v>1</v>
      </c>
      <c r="M169" s="571">
        <f t="shared" ref="M169:M173" si="106">+K169*K169/L169</f>
        <v>0.36</v>
      </c>
      <c r="N169" s="509"/>
    </row>
    <row r="170" spans="1:14" s="508" customFormat="1">
      <c r="A170" s="593"/>
      <c r="B170" s="498" t="s">
        <v>38</v>
      </c>
      <c r="C170" s="585"/>
      <c r="D170" s="505">
        <v>0.6</v>
      </c>
      <c r="E170" s="478">
        <f t="shared" si="91"/>
        <v>31083333</v>
      </c>
      <c r="F170" s="3">
        <v>0</v>
      </c>
      <c r="G170" s="478">
        <v>31083333</v>
      </c>
      <c r="H170" s="3">
        <v>0</v>
      </c>
      <c r="I170" s="587"/>
      <c r="J170" s="587"/>
      <c r="K170" s="589"/>
      <c r="L170" s="589"/>
      <c r="M170" s="572"/>
      <c r="N170" s="509"/>
    </row>
    <row r="171" spans="1:14" s="508" customFormat="1">
      <c r="A171" s="590" t="s">
        <v>152</v>
      </c>
      <c r="B171" s="498" t="s">
        <v>36</v>
      </c>
      <c r="C171" s="584" t="s">
        <v>153</v>
      </c>
      <c r="D171" s="504">
        <v>1</v>
      </c>
      <c r="E171" s="478">
        <f t="shared" si="91"/>
        <v>28000000.000000004</v>
      </c>
      <c r="F171" s="3">
        <v>0</v>
      </c>
      <c r="G171" s="104">
        <v>28000000.000000004</v>
      </c>
      <c r="H171" s="3">
        <v>0</v>
      </c>
      <c r="I171" s="586">
        <v>44927</v>
      </c>
      <c r="J171" s="586">
        <v>45291</v>
      </c>
      <c r="K171" s="588">
        <f t="shared" ref="K171" si="107">D172/D171</f>
        <v>0</v>
      </c>
      <c r="L171" s="588">
        <v>0</v>
      </c>
      <c r="M171" s="571">
        <v>0</v>
      </c>
      <c r="N171" s="509"/>
    </row>
    <row r="172" spans="1:14" s="508" customFormat="1">
      <c r="A172" s="591"/>
      <c r="B172" s="498" t="s">
        <v>38</v>
      </c>
      <c r="C172" s="585"/>
      <c r="D172" s="504">
        <v>0</v>
      </c>
      <c r="E172" s="478">
        <f t="shared" si="91"/>
        <v>28000000.000000004</v>
      </c>
      <c r="F172" s="3">
        <v>0</v>
      </c>
      <c r="G172" s="3">
        <v>28000000.000000004</v>
      </c>
      <c r="H172" s="3">
        <v>0</v>
      </c>
      <c r="I172" s="587"/>
      <c r="J172" s="587"/>
      <c r="K172" s="589"/>
      <c r="L172" s="589"/>
      <c r="M172" s="572"/>
      <c r="N172" s="509"/>
    </row>
    <row r="173" spans="1:14" s="508" customFormat="1">
      <c r="A173" s="583" t="s">
        <v>154</v>
      </c>
      <c r="B173" s="498" t="s">
        <v>36</v>
      </c>
      <c r="C173" s="584" t="s">
        <v>155</v>
      </c>
      <c r="D173" s="504">
        <v>1</v>
      </c>
      <c r="E173" s="478">
        <f t="shared" si="91"/>
        <v>114051534</v>
      </c>
      <c r="F173" s="3">
        <v>0</v>
      </c>
      <c r="G173" s="104">
        <v>114051534</v>
      </c>
      <c r="H173" s="3">
        <v>0</v>
      </c>
      <c r="I173" s="586">
        <v>44927</v>
      </c>
      <c r="J173" s="586">
        <v>45291</v>
      </c>
      <c r="K173" s="588">
        <f t="shared" ref="K173:L173" si="108">D174/D173</f>
        <v>0</v>
      </c>
      <c r="L173" s="588">
        <f t="shared" si="108"/>
        <v>1</v>
      </c>
      <c r="M173" s="571">
        <f t="shared" si="106"/>
        <v>0</v>
      </c>
      <c r="N173" s="509"/>
    </row>
    <row r="174" spans="1:14" s="508" customFormat="1">
      <c r="A174" s="583"/>
      <c r="B174" s="498" t="s">
        <v>38</v>
      </c>
      <c r="C174" s="585"/>
      <c r="D174" s="504">
        <v>0</v>
      </c>
      <c r="E174" s="478">
        <f t="shared" si="91"/>
        <v>114051534</v>
      </c>
      <c r="F174" s="3">
        <v>0</v>
      </c>
      <c r="G174" s="3">
        <v>114051534</v>
      </c>
      <c r="H174" s="3">
        <v>0</v>
      </c>
      <c r="I174" s="587"/>
      <c r="J174" s="587"/>
      <c r="K174" s="589"/>
      <c r="L174" s="589"/>
      <c r="M174" s="572"/>
      <c r="N174" s="509"/>
    </row>
    <row r="175" spans="1:14" s="508" customFormat="1">
      <c r="A175" s="573" t="s">
        <v>156</v>
      </c>
      <c r="B175" s="512" t="s">
        <v>36</v>
      </c>
      <c r="C175" s="573" t="s">
        <v>157</v>
      </c>
      <c r="D175" s="11">
        <f>+D17+D19+D21+D23+D25+D27+D29+D31+D33+D35+D37+D39+D41+D43+D45+D47+D49+D51+D53+D55+D57+D59+D61+D63+D65+D67+D69+D71+D73+D75+D77+D79+D81+D87+D89+D91+D93+D95+D97+D99+D101+D103+D105+D107+D109+D111+D115+D121+D123+D125+D127+D129+D131+D133+D135+D139+D141+D143+D145+D147+D149+D151+D153+D155+D157+D159+D161+D163+D165+D167+D169+D171+D173+D83+D85+D117+D119</f>
        <v>14453</v>
      </c>
      <c r="E175" s="11">
        <f t="shared" ref="E175:H176" si="109">+E17+E19+E21+E23+E25+E27+E29+E31+E33+E35+E37+E39+E41+E43+E45+E47+E49+E51+E53+E55+E57+E59+E61+E63+E65+E67+E69+E71+E73+E75+E77+E79+E81+E83+E85+E87+E89+E91+E93+E95+E97+E99+E101+E103+E105+E107+E109+E111+E113+E115+E117+E119+E121+E123+E125+E127+E129+E131+E133+E135+E137+E139+E141+E143+E145+E147+E149+E151+E153+E155+E157+E159+E161+E163+E165+E167+E169+E171+E173</f>
        <v>6213382813</v>
      </c>
      <c r="F175" s="11">
        <f t="shared" si="109"/>
        <v>1006807666</v>
      </c>
      <c r="G175" s="11">
        <f t="shared" si="109"/>
        <v>4779065146</v>
      </c>
      <c r="H175" s="11">
        <f t="shared" si="109"/>
        <v>427510001</v>
      </c>
      <c r="I175" s="513"/>
      <c r="J175" s="513"/>
      <c r="K175" s="514"/>
      <c r="L175" s="515"/>
      <c r="M175" s="475"/>
      <c r="N175" s="509"/>
    </row>
    <row r="176" spans="1:14" s="508" customFormat="1">
      <c r="A176" s="574"/>
      <c r="B176" s="512" t="s">
        <v>38</v>
      </c>
      <c r="C176" s="573"/>
      <c r="D176" s="11">
        <f>+D18+D20+D22+D24+D26+D28+D30+D32+D34+D36+D38+D40+D42+D44+D46+D48+D50+D52+D54+D56+D58+D60+D62+D64+D66+D68+D70+D72+D74+D76+D78+D80+D82+D88+D90+D92+D94+D96+D98+D100+D102+D104+D106+D108+D110+D112+D116+D122+D124+D126+D128+D130+D132+D134+D136+D140+D142+D144+D146+D148+D150+D152+D154+D156+D158+D160+D162+D164+D166+D168+D170+D172+D174+D84+D86+D118+D120</f>
        <v>6122.1706000000004</v>
      </c>
      <c r="E176" s="11">
        <f t="shared" si="109"/>
        <v>4632526906</v>
      </c>
      <c r="F176" s="11">
        <f t="shared" si="109"/>
        <v>742204493</v>
      </c>
      <c r="G176" s="11">
        <f t="shared" si="109"/>
        <v>3890322413</v>
      </c>
      <c r="H176" s="11">
        <f t="shared" si="109"/>
        <v>0</v>
      </c>
      <c r="I176" s="513"/>
      <c r="J176" s="513"/>
      <c r="K176" s="514"/>
      <c r="L176" s="515"/>
      <c r="M176" s="475"/>
      <c r="N176" s="509"/>
    </row>
    <row r="177" spans="1:15" s="508" customFormat="1">
      <c r="A177" s="516" t="s">
        <v>158</v>
      </c>
      <c r="B177" s="575" t="s">
        <v>159</v>
      </c>
      <c r="C177" s="576"/>
      <c r="D177" s="577"/>
      <c r="E177" s="517" t="s">
        <v>160</v>
      </c>
      <c r="F177" s="518" t="s">
        <v>161</v>
      </c>
      <c r="G177" s="519" t="s">
        <v>162</v>
      </c>
      <c r="H177" s="578" t="s">
        <v>163</v>
      </c>
      <c r="I177" s="579"/>
      <c r="J177" s="579"/>
      <c r="K177" s="579"/>
      <c r="L177" s="579"/>
      <c r="M177" s="580"/>
      <c r="O177" s="520"/>
    </row>
    <row r="178" spans="1:15" s="508" customFormat="1" ht="57" customHeight="1">
      <c r="A178" s="521" t="s">
        <v>164</v>
      </c>
      <c r="B178" s="542" t="s">
        <v>165</v>
      </c>
      <c r="C178" s="542"/>
      <c r="D178" s="542"/>
      <c r="E178" s="521" t="s">
        <v>166</v>
      </c>
      <c r="F178" s="522" t="s">
        <v>167</v>
      </c>
      <c r="G178" s="523">
        <v>0.12</v>
      </c>
      <c r="H178" s="581" t="s">
        <v>427</v>
      </c>
      <c r="I178" s="581"/>
      <c r="J178" s="581"/>
      <c r="K178" s="581"/>
      <c r="L178" s="581"/>
      <c r="M178" s="582"/>
    </row>
    <row r="179" spans="1:15" s="508" customFormat="1" ht="55.5" customHeight="1">
      <c r="A179" s="521" t="s">
        <v>168</v>
      </c>
      <c r="B179" s="542" t="s">
        <v>169</v>
      </c>
      <c r="C179" s="542"/>
      <c r="D179" s="542"/>
      <c r="E179" s="521" t="s">
        <v>170</v>
      </c>
      <c r="F179" s="105" t="s">
        <v>171</v>
      </c>
      <c r="G179" s="486">
        <v>23</v>
      </c>
      <c r="H179" s="565" t="s">
        <v>172</v>
      </c>
      <c r="I179" s="565"/>
      <c r="J179" s="565"/>
      <c r="K179" s="565"/>
      <c r="L179" s="565"/>
      <c r="M179" s="566"/>
    </row>
    <row r="180" spans="1:15" s="508" customFormat="1" ht="55.5" customHeight="1">
      <c r="A180" s="521" t="s">
        <v>173</v>
      </c>
      <c r="B180" s="542" t="s">
        <v>174</v>
      </c>
      <c r="C180" s="542"/>
      <c r="D180" s="542"/>
      <c r="E180" s="521" t="s">
        <v>170</v>
      </c>
      <c r="F180" s="105" t="s">
        <v>171</v>
      </c>
      <c r="G180" s="486">
        <v>12</v>
      </c>
      <c r="H180" s="567"/>
      <c r="I180" s="567"/>
      <c r="J180" s="567"/>
      <c r="K180" s="567"/>
      <c r="L180" s="567"/>
      <c r="M180" s="568"/>
    </row>
    <row r="181" spans="1:15" s="508" customFormat="1" ht="30" customHeight="1">
      <c r="A181" s="521" t="s">
        <v>168</v>
      </c>
      <c r="B181" s="542" t="s">
        <v>175</v>
      </c>
      <c r="C181" s="542"/>
      <c r="D181" s="542"/>
      <c r="E181" s="521" t="s">
        <v>176</v>
      </c>
      <c r="F181" s="105">
        <v>4</v>
      </c>
      <c r="G181" s="486">
        <v>0</v>
      </c>
      <c r="H181" s="569"/>
      <c r="I181" s="569"/>
      <c r="J181" s="569"/>
      <c r="K181" s="569"/>
      <c r="L181" s="569"/>
      <c r="M181" s="570"/>
    </row>
    <row r="182" spans="1:15" s="508" customFormat="1" ht="42.75" customHeight="1">
      <c r="A182" s="521" t="s">
        <v>177</v>
      </c>
      <c r="B182" s="542" t="s">
        <v>178</v>
      </c>
      <c r="C182" s="542"/>
      <c r="D182" s="542"/>
      <c r="E182" s="521" t="s">
        <v>170</v>
      </c>
      <c r="F182" s="105" t="s">
        <v>171</v>
      </c>
      <c r="G182" s="486">
        <v>23</v>
      </c>
      <c r="H182" s="553" t="s">
        <v>704</v>
      </c>
      <c r="I182" s="554"/>
      <c r="J182" s="554"/>
      <c r="K182" s="554"/>
      <c r="L182" s="554"/>
      <c r="M182" s="555"/>
    </row>
    <row r="183" spans="1:15" s="508" customFormat="1" ht="30" customHeight="1">
      <c r="A183" s="521" t="s">
        <v>179</v>
      </c>
      <c r="B183" s="542" t="s">
        <v>180</v>
      </c>
      <c r="C183" s="542"/>
      <c r="D183" s="542"/>
      <c r="E183" s="521" t="s">
        <v>181</v>
      </c>
      <c r="F183" s="105" t="s">
        <v>182</v>
      </c>
      <c r="G183" s="486">
        <v>22</v>
      </c>
      <c r="H183" s="556" t="s">
        <v>183</v>
      </c>
      <c r="I183" s="557"/>
      <c r="J183" s="557"/>
      <c r="K183" s="557"/>
      <c r="L183" s="557"/>
      <c r="M183" s="558"/>
    </row>
    <row r="184" spans="1:15" s="508" customFormat="1" ht="30" customHeight="1">
      <c r="A184" s="521" t="s">
        <v>184</v>
      </c>
      <c r="B184" s="542" t="s">
        <v>185</v>
      </c>
      <c r="C184" s="542"/>
      <c r="D184" s="542"/>
      <c r="E184" s="521" t="s">
        <v>186</v>
      </c>
      <c r="F184" s="105" t="s">
        <v>187</v>
      </c>
      <c r="G184" s="523">
        <v>0.7</v>
      </c>
      <c r="H184" s="559"/>
      <c r="I184" s="560"/>
      <c r="J184" s="560"/>
      <c r="K184" s="560"/>
      <c r="L184" s="560"/>
      <c r="M184" s="561"/>
    </row>
    <row r="185" spans="1:15" s="508" customFormat="1" ht="30" customHeight="1">
      <c r="A185" s="521" t="s">
        <v>188</v>
      </c>
      <c r="B185" s="542" t="s">
        <v>189</v>
      </c>
      <c r="C185" s="542"/>
      <c r="D185" s="542"/>
      <c r="E185" s="521" t="s">
        <v>181</v>
      </c>
      <c r="F185" s="105" t="s">
        <v>182</v>
      </c>
      <c r="G185" s="486">
        <v>22</v>
      </c>
      <c r="H185" s="559"/>
      <c r="I185" s="560"/>
      <c r="J185" s="560"/>
      <c r="K185" s="560"/>
      <c r="L185" s="560"/>
      <c r="M185" s="561"/>
    </row>
    <row r="186" spans="1:15" s="508" customFormat="1" ht="30" customHeight="1">
      <c r="A186" s="521" t="s">
        <v>190</v>
      </c>
      <c r="B186" s="542" t="s">
        <v>191</v>
      </c>
      <c r="C186" s="542"/>
      <c r="D186" s="542"/>
      <c r="E186" s="521" t="s">
        <v>192</v>
      </c>
      <c r="F186" s="105" t="s">
        <v>193</v>
      </c>
      <c r="G186" s="105" t="s">
        <v>193</v>
      </c>
      <c r="H186" s="562"/>
      <c r="I186" s="563"/>
      <c r="J186" s="563"/>
      <c r="K186" s="563"/>
      <c r="L186" s="563"/>
      <c r="M186" s="564"/>
    </row>
    <row r="187" spans="1:15" s="508" customFormat="1" ht="41.25" customHeight="1">
      <c r="A187" s="521" t="s">
        <v>194</v>
      </c>
      <c r="B187" s="542" t="s">
        <v>195</v>
      </c>
      <c r="C187" s="542"/>
      <c r="D187" s="542"/>
      <c r="E187" s="521" t="s">
        <v>196</v>
      </c>
      <c r="F187" s="105">
        <v>0.9</v>
      </c>
      <c r="G187" s="486">
        <v>0.47</v>
      </c>
      <c r="H187" s="553"/>
      <c r="I187" s="554"/>
      <c r="J187" s="554"/>
      <c r="K187" s="554"/>
      <c r="L187" s="554"/>
      <c r="M187" s="555"/>
    </row>
    <row r="188" spans="1:15" s="508" customFormat="1" ht="75" customHeight="1">
      <c r="A188" s="521" t="s">
        <v>197</v>
      </c>
      <c r="B188" s="542" t="s">
        <v>198</v>
      </c>
      <c r="C188" s="542"/>
      <c r="D188" s="542"/>
      <c r="E188" s="521" t="s">
        <v>199</v>
      </c>
      <c r="F188" s="524">
        <v>30</v>
      </c>
      <c r="G188" s="486">
        <v>29</v>
      </c>
      <c r="H188" s="553"/>
      <c r="I188" s="554"/>
      <c r="J188" s="554"/>
      <c r="K188" s="554"/>
      <c r="L188" s="554"/>
      <c r="M188" s="555"/>
    </row>
    <row r="189" spans="1:15" s="508" customFormat="1" ht="75" customHeight="1">
      <c r="A189" s="521" t="s">
        <v>200</v>
      </c>
      <c r="B189" s="542" t="s">
        <v>201</v>
      </c>
      <c r="C189" s="542"/>
      <c r="D189" s="542"/>
      <c r="E189" s="521" t="s">
        <v>202</v>
      </c>
      <c r="F189" s="524">
        <v>1</v>
      </c>
      <c r="G189" s="486">
        <v>0.75</v>
      </c>
      <c r="H189" s="553"/>
      <c r="I189" s="554"/>
      <c r="J189" s="554"/>
      <c r="K189" s="554"/>
      <c r="L189" s="554"/>
      <c r="M189" s="555"/>
    </row>
    <row r="190" spans="1:15" s="508" customFormat="1" ht="57" customHeight="1">
      <c r="A190" s="521" t="s">
        <v>203</v>
      </c>
      <c r="B190" s="542" t="s">
        <v>204</v>
      </c>
      <c r="C190" s="542"/>
      <c r="D190" s="542"/>
      <c r="E190" s="521" t="s">
        <v>202</v>
      </c>
      <c r="F190" s="524">
        <v>1</v>
      </c>
      <c r="G190" s="486">
        <v>0</v>
      </c>
      <c r="H190" s="553"/>
      <c r="I190" s="554"/>
      <c r="J190" s="554"/>
      <c r="K190" s="554"/>
      <c r="L190" s="554"/>
      <c r="M190" s="555"/>
    </row>
    <row r="191" spans="1:15" s="508" customFormat="1" ht="75" customHeight="1">
      <c r="A191" s="521" t="s">
        <v>205</v>
      </c>
      <c r="B191" s="542" t="s">
        <v>206</v>
      </c>
      <c r="C191" s="542"/>
      <c r="D191" s="542"/>
      <c r="E191" s="521" t="s">
        <v>207</v>
      </c>
      <c r="F191" s="522">
        <v>0.9</v>
      </c>
      <c r="G191" s="523">
        <v>0.6</v>
      </c>
      <c r="H191" s="552"/>
      <c r="I191" s="552"/>
      <c r="J191" s="552"/>
      <c r="K191" s="552"/>
      <c r="L191" s="552"/>
      <c r="M191" s="552"/>
    </row>
    <row r="192" spans="1:15" s="508" customFormat="1" ht="38.25">
      <c r="A192" s="521" t="s">
        <v>208</v>
      </c>
      <c r="B192" s="542" t="s">
        <v>209</v>
      </c>
      <c r="C192" s="542"/>
      <c r="D192" s="542"/>
      <c r="E192" s="521" t="s">
        <v>210</v>
      </c>
      <c r="F192" s="524">
        <v>1</v>
      </c>
      <c r="G192" s="486">
        <v>0</v>
      </c>
      <c r="H192" s="552"/>
      <c r="I192" s="552"/>
      <c r="J192" s="552"/>
      <c r="K192" s="552"/>
      <c r="L192" s="552"/>
      <c r="M192" s="552"/>
    </row>
    <row r="193" spans="1:13" s="508" customFormat="1" ht="38.25">
      <c r="A193" s="521" t="s">
        <v>211</v>
      </c>
      <c r="B193" s="542" t="s">
        <v>212</v>
      </c>
      <c r="C193" s="542"/>
      <c r="D193" s="542"/>
      <c r="E193" s="521" t="s">
        <v>210</v>
      </c>
      <c r="F193" s="524">
        <v>1</v>
      </c>
      <c r="G193" s="486">
        <v>0</v>
      </c>
      <c r="H193" s="543"/>
      <c r="I193" s="544"/>
      <c r="J193" s="544"/>
      <c r="K193" s="544"/>
      <c r="L193" s="544"/>
      <c r="M193" s="545"/>
    </row>
    <row r="194" spans="1:13" s="508" customFormat="1" ht="49.5" customHeight="1">
      <c r="A194" s="521" t="s">
        <v>213</v>
      </c>
      <c r="B194" s="542" t="s">
        <v>214</v>
      </c>
      <c r="C194" s="542"/>
      <c r="D194" s="542"/>
      <c r="E194" s="521" t="s">
        <v>210</v>
      </c>
      <c r="F194" s="524">
        <v>1</v>
      </c>
      <c r="G194" s="486">
        <v>0</v>
      </c>
      <c r="H194" s="543"/>
      <c r="I194" s="544"/>
      <c r="J194" s="544"/>
      <c r="K194" s="544"/>
      <c r="L194" s="544"/>
      <c r="M194" s="545"/>
    </row>
    <row r="195" spans="1:13" s="508" customFormat="1" ht="38.25">
      <c r="A195" s="521" t="s">
        <v>215</v>
      </c>
      <c r="B195" s="542" t="s">
        <v>216</v>
      </c>
      <c r="C195" s="542"/>
      <c r="D195" s="542"/>
      <c r="E195" s="521" t="s">
        <v>217</v>
      </c>
      <c r="F195" s="524">
        <v>1</v>
      </c>
      <c r="G195" s="486">
        <v>0.4</v>
      </c>
      <c r="H195" s="543"/>
      <c r="I195" s="544"/>
      <c r="J195" s="544"/>
      <c r="K195" s="544"/>
      <c r="L195" s="544"/>
      <c r="M195" s="545"/>
    </row>
    <row r="196" spans="1:13" s="508" customFormat="1" ht="51">
      <c r="A196" s="521" t="s">
        <v>218</v>
      </c>
      <c r="B196" s="542" t="s">
        <v>219</v>
      </c>
      <c r="C196" s="542"/>
      <c r="D196" s="542"/>
      <c r="E196" s="521" t="s">
        <v>220</v>
      </c>
      <c r="F196" s="524">
        <v>27</v>
      </c>
      <c r="G196" s="486">
        <v>19</v>
      </c>
      <c r="H196" s="543"/>
      <c r="I196" s="544"/>
      <c r="J196" s="544"/>
      <c r="K196" s="544"/>
      <c r="L196" s="544"/>
      <c r="M196" s="545"/>
    </row>
    <row r="197" spans="1:13" s="508" customFormat="1" ht="51">
      <c r="A197" s="521" t="s">
        <v>221</v>
      </c>
      <c r="B197" s="542" t="s">
        <v>222</v>
      </c>
      <c r="C197" s="542"/>
      <c r="D197" s="542"/>
      <c r="E197" s="521" t="s">
        <v>223</v>
      </c>
      <c r="F197" s="522">
        <v>1</v>
      </c>
      <c r="G197" s="523">
        <v>0.5</v>
      </c>
      <c r="H197" s="543"/>
      <c r="I197" s="544"/>
      <c r="J197" s="544"/>
      <c r="K197" s="544"/>
      <c r="L197" s="544"/>
      <c r="M197" s="545"/>
    </row>
    <row r="198" spans="1:13" s="508" customFormat="1" ht="25.5">
      <c r="A198" s="521" t="s">
        <v>218</v>
      </c>
      <c r="B198" s="542" t="s">
        <v>224</v>
      </c>
      <c r="C198" s="542"/>
      <c r="D198" s="542"/>
      <c r="E198" s="521" t="s">
        <v>136</v>
      </c>
      <c r="F198" s="525">
        <v>1</v>
      </c>
      <c r="G198" s="486">
        <v>0</v>
      </c>
      <c r="H198" s="543"/>
      <c r="I198" s="544"/>
      <c r="J198" s="544"/>
      <c r="K198" s="544"/>
      <c r="L198" s="544"/>
      <c r="M198" s="545"/>
    </row>
    <row r="199" spans="1:13" s="508" customFormat="1" ht="54" customHeight="1">
      <c r="A199" s="521" t="s">
        <v>225</v>
      </c>
      <c r="B199" s="542" t="s">
        <v>226</v>
      </c>
      <c r="C199" s="542"/>
      <c r="D199" s="542"/>
      <c r="E199" s="521" t="s">
        <v>227</v>
      </c>
      <c r="F199" s="522">
        <v>1</v>
      </c>
      <c r="G199" s="106">
        <v>0.42</v>
      </c>
      <c r="H199" s="546"/>
      <c r="I199" s="547"/>
      <c r="J199" s="547"/>
      <c r="K199" s="547"/>
      <c r="L199" s="547"/>
      <c r="M199" s="548"/>
    </row>
    <row r="200" spans="1:13" s="508" customFormat="1" ht="51">
      <c r="A200" s="521" t="s">
        <v>228</v>
      </c>
      <c r="B200" s="542" t="s">
        <v>229</v>
      </c>
      <c r="C200" s="542"/>
      <c r="D200" s="542"/>
      <c r="E200" s="521" t="s">
        <v>230</v>
      </c>
      <c r="F200" s="524">
        <v>27</v>
      </c>
      <c r="G200" s="486">
        <v>19</v>
      </c>
      <c r="H200" s="549"/>
      <c r="I200" s="550"/>
      <c r="J200" s="550"/>
      <c r="K200" s="550"/>
      <c r="L200" s="550"/>
      <c r="M200" s="551"/>
    </row>
    <row r="201" spans="1:13" s="508" customFormat="1" ht="63.75">
      <c r="A201" s="521" t="s">
        <v>231</v>
      </c>
      <c r="B201" s="542" t="s">
        <v>232</v>
      </c>
      <c r="C201" s="542"/>
      <c r="D201" s="542"/>
      <c r="E201" s="521" t="s">
        <v>233</v>
      </c>
      <c r="F201" s="522">
        <v>1</v>
      </c>
      <c r="G201" s="106">
        <v>0.5</v>
      </c>
      <c r="H201" s="543"/>
      <c r="I201" s="544"/>
      <c r="J201" s="544"/>
      <c r="K201" s="544"/>
      <c r="L201" s="544"/>
      <c r="M201" s="545"/>
    </row>
    <row r="202" spans="1:13" s="508" customFormat="1" ht="51">
      <c r="A202" s="521" t="s">
        <v>231</v>
      </c>
      <c r="B202" s="542" t="s">
        <v>234</v>
      </c>
      <c r="C202" s="542"/>
      <c r="D202" s="542"/>
      <c r="E202" s="521" t="s">
        <v>235</v>
      </c>
      <c r="F202" s="522">
        <v>1</v>
      </c>
      <c r="G202" s="106">
        <v>0.75</v>
      </c>
      <c r="H202" s="543"/>
      <c r="I202" s="544"/>
      <c r="J202" s="544"/>
      <c r="K202" s="544"/>
      <c r="L202" s="544"/>
      <c r="M202" s="545"/>
    </row>
    <row r="203" spans="1:13" s="508" customFormat="1" ht="76.5">
      <c r="A203" s="521" t="s">
        <v>231</v>
      </c>
      <c r="B203" s="542" t="s">
        <v>236</v>
      </c>
      <c r="C203" s="542"/>
      <c r="D203" s="542"/>
      <c r="E203" s="521" t="s">
        <v>237</v>
      </c>
      <c r="F203" s="524">
        <v>32</v>
      </c>
      <c r="G203" s="486">
        <v>13</v>
      </c>
      <c r="H203" s="543"/>
      <c r="I203" s="544"/>
      <c r="J203" s="544"/>
      <c r="K203" s="544"/>
      <c r="L203" s="544"/>
      <c r="M203" s="545"/>
    </row>
    <row r="204" spans="1:13" s="508" customFormat="1" ht="40.5" customHeight="1">
      <c r="A204" s="521" t="s">
        <v>225</v>
      </c>
      <c r="B204" s="542" t="s">
        <v>238</v>
      </c>
      <c r="C204" s="542"/>
      <c r="D204" s="542"/>
      <c r="E204" s="521" t="s">
        <v>239</v>
      </c>
      <c r="F204" s="522">
        <v>1</v>
      </c>
      <c r="G204" s="486">
        <v>0</v>
      </c>
      <c r="H204" s="543"/>
      <c r="I204" s="544"/>
      <c r="J204" s="544"/>
      <c r="K204" s="544"/>
      <c r="L204" s="544"/>
      <c r="M204" s="545"/>
    </row>
    <row r="205" spans="1:13" s="508" customFormat="1" ht="47.25" customHeight="1">
      <c r="A205" s="521" t="s">
        <v>225</v>
      </c>
      <c r="B205" s="542" t="s">
        <v>240</v>
      </c>
      <c r="C205" s="542"/>
      <c r="D205" s="542"/>
      <c r="E205" s="521" t="s">
        <v>241</v>
      </c>
      <c r="F205" s="522">
        <v>1</v>
      </c>
      <c r="G205" s="106">
        <v>0.36</v>
      </c>
      <c r="H205" s="543"/>
      <c r="I205" s="544"/>
      <c r="J205" s="544"/>
      <c r="K205" s="544"/>
      <c r="L205" s="544"/>
      <c r="M205" s="545"/>
    </row>
    <row r="206" spans="1:13" s="508" customFormat="1" ht="38.25">
      <c r="A206" s="521" t="s">
        <v>225</v>
      </c>
      <c r="B206" s="542" t="s">
        <v>242</v>
      </c>
      <c r="C206" s="542"/>
      <c r="D206" s="542"/>
      <c r="E206" s="521" t="s">
        <v>243</v>
      </c>
      <c r="F206" s="522">
        <v>1</v>
      </c>
      <c r="G206" s="522">
        <v>0.5</v>
      </c>
      <c r="H206" s="543"/>
      <c r="I206" s="544"/>
      <c r="J206" s="544"/>
      <c r="K206" s="544"/>
      <c r="L206" s="544"/>
      <c r="M206" s="545"/>
    </row>
    <row r="207" spans="1:13" s="508" customFormat="1" ht="25.5">
      <c r="A207" s="521" t="s">
        <v>225</v>
      </c>
      <c r="B207" s="542" t="s">
        <v>244</v>
      </c>
      <c r="C207" s="542"/>
      <c r="D207" s="542"/>
      <c r="E207" s="521" t="s">
        <v>136</v>
      </c>
      <c r="F207" s="524">
        <v>1</v>
      </c>
      <c r="G207" s="486">
        <v>0</v>
      </c>
      <c r="H207" s="543"/>
      <c r="I207" s="544"/>
      <c r="J207" s="544"/>
      <c r="K207" s="544"/>
      <c r="L207" s="544"/>
      <c r="M207" s="545"/>
    </row>
    <row r="208" spans="1:13" s="508" customFormat="1" ht="51.75" customHeight="1">
      <c r="A208" s="521" t="s">
        <v>225</v>
      </c>
      <c r="B208" s="542" t="s">
        <v>245</v>
      </c>
      <c r="C208" s="542"/>
      <c r="D208" s="542"/>
      <c r="E208" s="521" t="s">
        <v>246</v>
      </c>
      <c r="F208" s="522">
        <v>1</v>
      </c>
      <c r="G208" s="106">
        <v>0.15</v>
      </c>
      <c r="H208" s="543"/>
      <c r="I208" s="544"/>
      <c r="J208" s="544"/>
      <c r="K208" s="544"/>
      <c r="L208" s="544"/>
      <c r="M208" s="545"/>
    </row>
    <row r="209" spans="1:16" s="508" customFormat="1" ht="38.25">
      <c r="A209" s="521" t="s">
        <v>247</v>
      </c>
      <c r="B209" s="542" t="s">
        <v>248</v>
      </c>
      <c r="C209" s="542"/>
      <c r="D209" s="542"/>
      <c r="E209" s="521" t="s">
        <v>249</v>
      </c>
      <c r="F209" s="524">
        <v>1</v>
      </c>
      <c r="G209" s="486">
        <v>0.5</v>
      </c>
      <c r="H209" s="543"/>
      <c r="I209" s="544"/>
      <c r="J209" s="544"/>
      <c r="K209" s="544"/>
      <c r="L209" s="544"/>
      <c r="M209" s="545"/>
    </row>
    <row r="210" spans="1:16" s="508" customFormat="1" ht="33.75" customHeight="1">
      <c r="A210" s="521" t="s">
        <v>250</v>
      </c>
      <c r="B210" s="542" t="s">
        <v>251</v>
      </c>
      <c r="C210" s="542"/>
      <c r="D210" s="542"/>
      <c r="E210" s="521" t="s">
        <v>252</v>
      </c>
      <c r="F210" s="524">
        <v>1</v>
      </c>
      <c r="G210" s="486">
        <v>0.25</v>
      </c>
      <c r="H210" s="543"/>
      <c r="I210" s="544"/>
      <c r="J210" s="544"/>
      <c r="K210" s="544"/>
      <c r="L210" s="544"/>
      <c r="M210" s="545"/>
    </row>
    <row r="211" spans="1:16" s="508" customFormat="1" ht="25.5">
      <c r="A211" s="521" t="s">
        <v>253</v>
      </c>
      <c r="B211" s="542" t="s">
        <v>254</v>
      </c>
      <c r="C211" s="542"/>
      <c r="D211" s="542"/>
      <c r="E211" s="521" t="s">
        <v>255</v>
      </c>
      <c r="F211" s="524">
        <v>2</v>
      </c>
      <c r="G211" s="486">
        <v>1</v>
      </c>
      <c r="H211" s="543"/>
      <c r="I211" s="544"/>
      <c r="J211" s="544"/>
      <c r="K211" s="544"/>
      <c r="L211" s="544"/>
      <c r="M211" s="545"/>
    </row>
    <row r="212" spans="1:16" s="508" customFormat="1" ht="25.5">
      <c r="A212" s="521" t="s">
        <v>256</v>
      </c>
      <c r="B212" s="542" t="s">
        <v>257</v>
      </c>
      <c r="C212" s="542"/>
      <c r="D212" s="542"/>
      <c r="E212" s="521" t="s">
        <v>136</v>
      </c>
      <c r="F212" s="524">
        <v>1</v>
      </c>
      <c r="G212" s="486">
        <v>1</v>
      </c>
      <c r="H212" s="543"/>
      <c r="I212" s="544"/>
      <c r="J212" s="544"/>
      <c r="K212" s="544"/>
      <c r="L212" s="544"/>
      <c r="M212" s="545"/>
    </row>
    <row r="213" spans="1:16" s="508" customFormat="1" ht="25.5">
      <c r="A213" s="521" t="s">
        <v>258</v>
      </c>
      <c r="B213" s="542" t="s">
        <v>259</v>
      </c>
      <c r="C213" s="542"/>
      <c r="D213" s="542"/>
      <c r="E213" s="521" t="s">
        <v>136</v>
      </c>
      <c r="F213" s="524">
        <v>1</v>
      </c>
      <c r="G213" s="486">
        <v>0.5</v>
      </c>
      <c r="H213" s="543"/>
      <c r="I213" s="544"/>
      <c r="J213" s="544"/>
      <c r="K213" s="544"/>
      <c r="L213" s="544"/>
      <c r="M213" s="545"/>
    </row>
    <row r="214" spans="1:16" s="508" customFormat="1" ht="48.75" customHeight="1">
      <c r="A214" s="539" t="s">
        <v>544</v>
      </c>
      <c r="B214" s="540"/>
      <c r="C214" s="540"/>
      <c r="D214" s="540"/>
      <c r="E214" s="540"/>
      <c r="F214" s="540"/>
      <c r="G214" s="540"/>
      <c r="H214" s="540"/>
      <c r="I214" s="540"/>
      <c r="J214" s="540"/>
      <c r="K214" s="540"/>
      <c r="L214" s="540"/>
      <c r="M214" s="541"/>
      <c r="N214" s="526"/>
      <c r="O214" s="526"/>
      <c r="P214" s="526"/>
    </row>
    <row r="215" spans="1:16" s="508" customFormat="1">
      <c r="I215" s="527"/>
      <c r="J215" s="527"/>
    </row>
  </sheetData>
  <protectedRanges>
    <protectedRange sqref="A17" name="Rango1_13_1"/>
    <protectedRange sqref="A19" name="Rango1_1_1_1"/>
    <protectedRange sqref="G151 G153 G161 G163 G155 G169 G171 G173 G71 G73 G77 G157 G159 D151:D152 D71:D73 D75:D78 D161:D174" name="Rango2_2_11_1"/>
    <protectedRange sqref="A23" name="Rango1_2_1_1_1"/>
    <protectedRange sqref="A25" name="Rango1_2_1_1_2"/>
    <protectedRange sqref="A27" name="Rango1_2_1_1_3"/>
    <protectedRange sqref="A29" name="Rango1_2_1_1_4"/>
    <protectedRange sqref="A31" name="Rango1_2_1_1_5"/>
    <protectedRange sqref="A33" name="Rango1_2_1_1_6"/>
    <protectedRange sqref="A35" name="Rango1_2_1_1_7"/>
    <protectedRange sqref="A21" name="Rango1_2_1_1_8"/>
    <protectedRange sqref="A37" name="Rango1_2_1_1_9"/>
    <protectedRange sqref="A39" name="Rango1_2_1_1_11"/>
    <protectedRange sqref="A41" name="Rango1_2_1_1_12"/>
    <protectedRange sqref="D46" name="Rango1_1_1"/>
    <protectedRange sqref="A79:A80" name="Rango1_2_1_2_1_1_2_1_1_1"/>
    <protectedRange sqref="A81:A84" name="Rango1_2_1_2_1_1_2_1_1_2"/>
    <protectedRange sqref="A85:A88" name="Rango1_2_1_2_1_1_2_1_1_4"/>
    <protectedRange sqref="A89:A90" name="Rango1_2_1_2_1_1_2_1_1_5"/>
    <protectedRange sqref="A91:A92" name="Rango1_2_1_2_1_1_2_1_1_7"/>
    <protectedRange sqref="A93:A94" name="Rango1_2_1_2_1_1_2_1_1_8"/>
    <protectedRange sqref="A95:A96" name="Rango1_2_1_2_1_1_1_1_1"/>
    <protectedRange sqref="A97:A98" name="Rango1_2_1_2_1_1_1_1_2"/>
    <protectedRange sqref="A99:A100" name="Rango1_2_1_2_1_1_1_1_3"/>
    <protectedRange sqref="A101:A102" name="Rango1_2_1_2_1_3_1_1_1"/>
    <protectedRange sqref="A103:A104" name="Rango1_2_1_2_1_3_1_1_3"/>
    <protectedRange sqref="A105" name="Rango1_1_2_1_1_1_1"/>
    <protectedRange sqref="A107" name="Rango1_1_2_1_1_1_1_2"/>
    <protectedRange sqref="A109" name="Rango1_1_2_1_1_1_1_3"/>
    <protectedRange sqref="A111 A113" name="Rango1_1_2_1_1_1_1_4"/>
    <protectedRange sqref="D142:D146 D139:D140" name="Rango1_1_1_1_2_3_1_1_1"/>
    <protectedRange sqref="D74" name="Rango2_2_11_1_1"/>
    <protectedRange sqref="D153:D160" name="Rango2_2_11_1_2"/>
  </protectedRanges>
  <mergeCells count="658">
    <mergeCell ref="J137:J138"/>
    <mergeCell ref="K137:K138"/>
    <mergeCell ref="L137:L138"/>
    <mergeCell ref="M137:M138"/>
    <mergeCell ref="A83:A84"/>
    <mergeCell ref="C83:C84"/>
    <mergeCell ref="I83:I84"/>
    <mergeCell ref="J83:J84"/>
    <mergeCell ref="K83:K84"/>
    <mergeCell ref="L83:L84"/>
    <mergeCell ref="M83:M84"/>
    <mergeCell ref="A113:A114"/>
    <mergeCell ref="C113:C114"/>
    <mergeCell ref="I113:I114"/>
    <mergeCell ref="J113:J114"/>
    <mergeCell ref="K113:K114"/>
    <mergeCell ref="L113:L114"/>
    <mergeCell ref="M113:M114"/>
    <mergeCell ref="A117:A118"/>
    <mergeCell ref="C117:C118"/>
    <mergeCell ref="I117:I118"/>
    <mergeCell ref="J117:J118"/>
    <mergeCell ref="K117:K118"/>
    <mergeCell ref="L117:L118"/>
    <mergeCell ref="A75:A76"/>
    <mergeCell ref="C75:C76"/>
    <mergeCell ref="I75:I76"/>
    <mergeCell ref="J75:J76"/>
    <mergeCell ref="K75:K76"/>
    <mergeCell ref="L75:L76"/>
    <mergeCell ref="M75:M76"/>
    <mergeCell ref="A1:A4"/>
    <mergeCell ref="B1:H2"/>
    <mergeCell ref="I1:L1"/>
    <mergeCell ref="M1:M4"/>
    <mergeCell ref="I2:L2"/>
    <mergeCell ref="B3:H4"/>
    <mergeCell ref="I3:L3"/>
    <mergeCell ref="I4:L4"/>
    <mergeCell ref="H11:H12"/>
    <mergeCell ref="I11:L12"/>
    <mergeCell ref="M11:M12"/>
    <mergeCell ref="A12:F12"/>
    <mergeCell ref="A13:F13"/>
    <mergeCell ref="H13:M13"/>
    <mergeCell ref="A5:M5"/>
    <mergeCell ref="A6:M6"/>
    <mergeCell ref="A7:M7"/>
    <mergeCell ref="A14:A16"/>
    <mergeCell ref="B14:B16"/>
    <mergeCell ref="C14:C16"/>
    <mergeCell ref="D14:D16"/>
    <mergeCell ref="E14:E16"/>
    <mergeCell ref="F14:H15"/>
    <mergeCell ref="A8:M8"/>
    <mergeCell ref="A9:F9"/>
    <mergeCell ref="G9:G13"/>
    <mergeCell ref="H9:M9"/>
    <mergeCell ref="A10:F10"/>
    <mergeCell ref="I10:L10"/>
    <mergeCell ref="A11:F11"/>
    <mergeCell ref="I14:J15"/>
    <mergeCell ref="K14:M14"/>
    <mergeCell ref="K15:K16"/>
    <mergeCell ref="L15:L16"/>
    <mergeCell ref="M15:M16"/>
    <mergeCell ref="L17:L18"/>
    <mergeCell ref="M17:M18"/>
    <mergeCell ref="A19:A20"/>
    <mergeCell ref="C19:C20"/>
    <mergeCell ref="I19:I20"/>
    <mergeCell ref="J19:J20"/>
    <mergeCell ref="K19:K20"/>
    <mergeCell ref="L19:L20"/>
    <mergeCell ref="M19:M20"/>
    <mergeCell ref="A17:A18"/>
    <mergeCell ref="C17:C18"/>
    <mergeCell ref="I17:I18"/>
    <mergeCell ref="J17:J18"/>
    <mergeCell ref="K17:K18"/>
    <mergeCell ref="M21:M22"/>
    <mergeCell ref="A23:A24"/>
    <mergeCell ref="C23:C24"/>
    <mergeCell ref="I23:I24"/>
    <mergeCell ref="J23:J24"/>
    <mergeCell ref="K23:K24"/>
    <mergeCell ref="L23:L24"/>
    <mergeCell ref="M23:M24"/>
    <mergeCell ref="A21:A22"/>
    <mergeCell ref="C21:C22"/>
    <mergeCell ref="I21:I22"/>
    <mergeCell ref="J21:J22"/>
    <mergeCell ref="K21:K22"/>
    <mergeCell ref="L21:L22"/>
    <mergeCell ref="M25:M26"/>
    <mergeCell ref="A27:A28"/>
    <mergeCell ref="C27:C28"/>
    <mergeCell ref="I27:I28"/>
    <mergeCell ref="J27:J28"/>
    <mergeCell ref="K27:K28"/>
    <mergeCell ref="L27:L28"/>
    <mergeCell ref="M27:M28"/>
    <mergeCell ref="A25:A26"/>
    <mergeCell ref="C25:C26"/>
    <mergeCell ref="I25:I26"/>
    <mergeCell ref="J25:J26"/>
    <mergeCell ref="K25:K26"/>
    <mergeCell ref="L25:L26"/>
    <mergeCell ref="M29:M30"/>
    <mergeCell ref="A31:A32"/>
    <mergeCell ref="C31:C32"/>
    <mergeCell ref="I31:I32"/>
    <mergeCell ref="J31:J32"/>
    <mergeCell ref="K31:K32"/>
    <mergeCell ref="L31:L32"/>
    <mergeCell ref="M31:M32"/>
    <mergeCell ref="A29:A30"/>
    <mergeCell ref="C29:C30"/>
    <mergeCell ref="I29:I30"/>
    <mergeCell ref="J29:J30"/>
    <mergeCell ref="K29:K30"/>
    <mergeCell ref="L29:L30"/>
    <mergeCell ref="M33:M34"/>
    <mergeCell ref="A35:A36"/>
    <mergeCell ref="C35:C36"/>
    <mergeCell ref="I35:I36"/>
    <mergeCell ref="J35:J36"/>
    <mergeCell ref="K35:K36"/>
    <mergeCell ref="L35:L36"/>
    <mergeCell ref="M35:M36"/>
    <mergeCell ref="A33:A34"/>
    <mergeCell ref="C33:C34"/>
    <mergeCell ref="I33:I34"/>
    <mergeCell ref="J33:J34"/>
    <mergeCell ref="K33:K34"/>
    <mergeCell ref="L33:L34"/>
    <mergeCell ref="M37:M38"/>
    <mergeCell ref="A37:A38"/>
    <mergeCell ref="C37:C38"/>
    <mergeCell ref="I37:I38"/>
    <mergeCell ref="J37:J38"/>
    <mergeCell ref="K37:K38"/>
    <mergeCell ref="L37:L38"/>
    <mergeCell ref="M39:M40"/>
    <mergeCell ref="A41:A42"/>
    <mergeCell ref="C41:C42"/>
    <mergeCell ref="I41:I42"/>
    <mergeCell ref="J41:J42"/>
    <mergeCell ref="K41:K42"/>
    <mergeCell ref="L41:L42"/>
    <mergeCell ref="M41:M42"/>
    <mergeCell ref="A39:A40"/>
    <mergeCell ref="C39:C40"/>
    <mergeCell ref="I39:I40"/>
    <mergeCell ref="J39:J40"/>
    <mergeCell ref="K39:K40"/>
    <mergeCell ref="L39:L40"/>
    <mergeCell ref="M43:M44"/>
    <mergeCell ref="A45:A46"/>
    <mergeCell ref="C45:C46"/>
    <mergeCell ref="I45:I46"/>
    <mergeCell ref="J45:J46"/>
    <mergeCell ref="K45:K46"/>
    <mergeCell ref="L45:L46"/>
    <mergeCell ref="M45:M46"/>
    <mergeCell ref="A43:A44"/>
    <mergeCell ref="C43:C44"/>
    <mergeCell ref="I43:I44"/>
    <mergeCell ref="J43:J44"/>
    <mergeCell ref="K43:K44"/>
    <mergeCell ref="L43:L44"/>
    <mergeCell ref="M47:M48"/>
    <mergeCell ref="A49:A50"/>
    <mergeCell ref="C49:C50"/>
    <mergeCell ref="I49:I50"/>
    <mergeCell ref="J49:J50"/>
    <mergeCell ref="K49:K50"/>
    <mergeCell ref="L49:L50"/>
    <mergeCell ref="M49:M50"/>
    <mergeCell ref="A47:A48"/>
    <mergeCell ref="C47:C48"/>
    <mergeCell ref="I47:I48"/>
    <mergeCell ref="J47:J48"/>
    <mergeCell ref="K47:K48"/>
    <mergeCell ref="L47:L48"/>
    <mergeCell ref="M51:M52"/>
    <mergeCell ref="A53:A54"/>
    <mergeCell ref="C53:C54"/>
    <mergeCell ref="I53:I54"/>
    <mergeCell ref="J53:J54"/>
    <mergeCell ref="K53:K54"/>
    <mergeCell ref="L53:L54"/>
    <mergeCell ref="M53:M54"/>
    <mergeCell ref="A51:A52"/>
    <mergeCell ref="C51:C52"/>
    <mergeCell ref="I51:I52"/>
    <mergeCell ref="J51:J52"/>
    <mergeCell ref="K51:K52"/>
    <mergeCell ref="L51:L52"/>
    <mergeCell ref="M55:M56"/>
    <mergeCell ref="A57:A58"/>
    <mergeCell ref="C57:C58"/>
    <mergeCell ref="I57:I58"/>
    <mergeCell ref="J57:J58"/>
    <mergeCell ref="K57:K58"/>
    <mergeCell ref="L57:L58"/>
    <mergeCell ref="M57:M58"/>
    <mergeCell ref="A55:A56"/>
    <mergeCell ref="C55:C56"/>
    <mergeCell ref="I55:I56"/>
    <mergeCell ref="J55:J56"/>
    <mergeCell ref="K55:K56"/>
    <mergeCell ref="L55:L56"/>
    <mergeCell ref="M59:M60"/>
    <mergeCell ref="A61:A62"/>
    <mergeCell ref="C61:C62"/>
    <mergeCell ref="I61:I62"/>
    <mergeCell ref="J61:J62"/>
    <mergeCell ref="K61:K62"/>
    <mergeCell ref="L61:L62"/>
    <mergeCell ref="M61:M62"/>
    <mergeCell ref="A59:A60"/>
    <mergeCell ref="C59:C60"/>
    <mergeCell ref="I59:I60"/>
    <mergeCell ref="J59:J60"/>
    <mergeCell ref="K59:K60"/>
    <mergeCell ref="L59:L60"/>
    <mergeCell ref="M63:M64"/>
    <mergeCell ref="A65:A66"/>
    <mergeCell ref="C65:C66"/>
    <mergeCell ref="I65:I66"/>
    <mergeCell ref="J65:J66"/>
    <mergeCell ref="K65:K66"/>
    <mergeCell ref="L65:L66"/>
    <mergeCell ref="M65:M66"/>
    <mergeCell ref="A63:A64"/>
    <mergeCell ref="C63:C64"/>
    <mergeCell ref="I63:I64"/>
    <mergeCell ref="J63:J64"/>
    <mergeCell ref="K63:K64"/>
    <mergeCell ref="L63:L64"/>
    <mergeCell ref="M67:M68"/>
    <mergeCell ref="A69:A70"/>
    <mergeCell ref="C69:C70"/>
    <mergeCell ref="I69:I70"/>
    <mergeCell ref="J69:J70"/>
    <mergeCell ref="K69:K70"/>
    <mergeCell ref="L69:L70"/>
    <mergeCell ref="M69:M70"/>
    <mergeCell ref="A67:A68"/>
    <mergeCell ref="C67:C68"/>
    <mergeCell ref="I67:I68"/>
    <mergeCell ref="J67:J68"/>
    <mergeCell ref="K67:K68"/>
    <mergeCell ref="L67:L68"/>
    <mergeCell ref="M71:M72"/>
    <mergeCell ref="A73:A74"/>
    <mergeCell ref="C73:C74"/>
    <mergeCell ref="I73:I74"/>
    <mergeCell ref="J73:J74"/>
    <mergeCell ref="K73:K74"/>
    <mergeCell ref="L73:L74"/>
    <mergeCell ref="M73:M74"/>
    <mergeCell ref="A71:A72"/>
    <mergeCell ref="C71:C72"/>
    <mergeCell ref="I71:I72"/>
    <mergeCell ref="J71:J72"/>
    <mergeCell ref="K71:K72"/>
    <mergeCell ref="L71:L72"/>
    <mergeCell ref="M77:M78"/>
    <mergeCell ref="A79:A80"/>
    <mergeCell ref="C79:C80"/>
    <mergeCell ref="I79:I80"/>
    <mergeCell ref="J79:J80"/>
    <mergeCell ref="K79:K80"/>
    <mergeCell ref="L79:L80"/>
    <mergeCell ref="M79:M80"/>
    <mergeCell ref="A77:A78"/>
    <mergeCell ref="C77:C78"/>
    <mergeCell ref="I77:I78"/>
    <mergeCell ref="J77:J78"/>
    <mergeCell ref="K77:K78"/>
    <mergeCell ref="L77:L78"/>
    <mergeCell ref="M81:M82"/>
    <mergeCell ref="A87:A88"/>
    <mergeCell ref="C87:C88"/>
    <mergeCell ref="I87:I88"/>
    <mergeCell ref="J87:J88"/>
    <mergeCell ref="K87:K88"/>
    <mergeCell ref="L87:L88"/>
    <mergeCell ref="M87:M88"/>
    <mergeCell ref="A81:A82"/>
    <mergeCell ref="C81:C82"/>
    <mergeCell ref="I81:I82"/>
    <mergeCell ref="J81:J82"/>
    <mergeCell ref="K81:K82"/>
    <mergeCell ref="L81:L82"/>
    <mergeCell ref="A85:A86"/>
    <mergeCell ref="C85:C86"/>
    <mergeCell ref="I85:I86"/>
    <mergeCell ref="J85:J86"/>
    <mergeCell ref="K85:K86"/>
    <mergeCell ref="L85:L86"/>
    <mergeCell ref="M85:M86"/>
    <mergeCell ref="M89:M90"/>
    <mergeCell ref="A91:A92"/>
    <mergeCell ref="C91:C92"/>
    <mergeCell ref="I91:I92"/>
    <mergeCell ref="J91:J92"/>
    <mergeCell ref="K91:K92"/>
    <mergeCell ref="L91:L92"/>
    <mergeCell ref="M91:M92"/>
    <mergeCell ref="A89:A90"/>
    <mergeCell ref="C89:C90"/>
    <mergeCell ref="I89:I90"/>
    <mergeCell ref="J89:J90"/>
    <mergeCell ref="K89:K90"/>
    <mergeCell ref="L89:L90"/>
    <mergeCell ref="M93:M94"/>
    <mergeCell ref="A95:A96"/>
    <mergeCell ref="C95:C96"/>
    <mergeCell ref="I95:I96"/>
    <mergeCell ref="J95:J96"/>
    <mergeCell ref="K95:K96"/>
    <mergeCell ref="L95:L96"/>
    <mergeCell ref="M95:M96"/>
    <mergeCell ref="A93:A94"/>
    <mergeCell ref="C93:C94"/>
    <mergeCell ref="I93:I94"/>
    <mergeCell ref="J93:J94"/>
    <mergeCell ref="K93:K94"/>
    <mergeCell ref="L93:L94"/>
    <mergeCell ref="M97:M98"/>
    <mergeCell ref="A99:A100"/>
    <mergeCell ref="C99:C100"/>
    <mergeCell ref="I99:I100"/>
    <mergeCell ref="J99:J100"/>
    <mergeCell ref="K99:K100"/>
    <mergeCell ref="L99:L100"/>
    <mergeCell ref="M99:M100"/>
    <mergeCell ref="A97:A98"/>
    <mergeCell ref="C97:C98"/>
    <mergeCell ref="I97:I98"/>
    <mergeCell ref="J97:J98"/>
    <mergeCell ref="K97:K98"/>
    <mergeCell ref="L97:L98"/>
    <mergeCell ref="M101:M102"/>
    <mergeCell ref="A103:A104"/>
    <mergeCell ref="C103:C104"/>
    <mergeCell ref="I103:I104"/>
    <mergeCell ref="J103:J104"/>
    <mergeCell ref="K103:K104"/>
    <mergeCell ref="L103:L104"/>
    <mergeCell ref="M103:M104"/>
    <mergeCell ref="A101:A102"/>
    <mergeCell ref="C101:C102"/>
    <mergeCell ref="I101:I102"/>
    <mergeCell ref="J101:J102"/>
    <mergeCell ref="K101:K102"/>
    <mergeCell ref="L101:L102"/>
    <mergeCell ref="M105:M106"/>
    <mergeCell ref="A107:A108"/>
    <mergeCell ref="C107:C108"/>
    <mergeCell ref="I107:I108"/>
    <mergeCell ref="J107:J108"/>
    <mergeCell ref="K107:K108"/>
    <mergeCell ref="L107:L108"/>
    <mergeCell ref="M107:M108"/>
    <mergeCell ref="A105:A106"/>
    <mergeCell ref="C105:C106"/>
    <mergeCell ref="I105:I106"/>
    <mergeCell ref="J105:J106"/>
    <mergeCell ref="K105:K106"/>
    <mergeCell ref="L105:L106"/>
    <mergeCell ref="M109:M110"/>
    <mergeCell ref="A111:A112"/>
    <mergeCell ref="C111:C112"/>
    <mergeCell ref="I111:I112"/>
    <mergeCell ref="J111:J112"/>
    <mergeCell ref="K111:K112"/>
    <mergeCell ref="L111:L112"/>
    <mergeCell ref="M111:M112"/>
    <mergeCell ref="A109:A110"/>
    <mergeCell ref="C109:C110"/>
    <mergeCell ref="I109:I110"/>
    <mergeCell ref="J109:J110"/>
    <mergeCell ref="K109:K110"/>
    <mergeCell ref="L109:L110"/>
    <mergeCell ref="M115:M116"/>
    <mergeCell ref="A115:A116"/>
    <mergeCell ref="C115:C116"/>
    <mergeCell ref="I115:I116"/>
    <mergeCell ref="J115:J116"/>
    <mergeCell ref="K115:K116"/>
    <mergeCell ref="L115:L116"/>
    <mergeCell ref="M121:M122"/>
    <mergeCell ref="A121:A122"/>
    <mergeCell ref="C121:C122"/>
    <mergeCell ref="I121:I122"/>
    <mergeCell ref="J121:J122"/>
    <mergeCell ref="K121:K122"/>
    <mergeCell ref="L121:L122"/>
    <mergeCell ref="A119:A120"/>
    <mergeCell ref="C119:C120"/>
    <mergeCell ref="I119:I120"/>
    <mergeCell ref="J119:J120"/>
    <mergeCell ref="K119:K120"/>
    <mergeCell ref="L119:L120"/>
    <mergeCell ref="M119:M120"/>
    <mergeCell ref="M117:M118"/>
    <mergeCell ref="M123:M124"/>
    <mergeCell ref="A125:A126"/>
    <mergeCell ref="C125:C126"/>
    <mergeCell ref="I125:I126"/>
    <mergeCell ref="J125:J126"/>
    <mergeCell ref="K125:K126"/>
    <mergeCell ref="L125:L126"/>
    <mergeCell ref="M125:M126"/>
    <mergeCell ref="A123:A124"/>
    <mergeCell ref="C123:C124"/>
    <mergeCell ref="I123:I124"/>
    <mergeCell ref="J123:J124"/>
    <mergeCell ref="K123:K124"/>
    <mergeCell ref="L123:L124"/>
    <mergeCell ref="M127:M128"/>
    <mergeCell ref="A129:A130"/>
    <mergeCell ref="C129:C130"/>
    <mergeCell ref="I129:I130"/>
    <mergeCell ref="J129:J130"/>
    <mergeCell ref="K129:K130"/>
    <mergeCell ref="L129:L130"/>
    <mergeCell ref="M129:M130"/>
    <mergeCell ref="A127:A128"/>
    <mergeCell ref="C127:C128"/>
    <mergeCell ref="I127:I128"/>
    <mergeCell ref="J127:J128"/>
    <mergeCell ref="K127:K128"/>
    <mergeCell ref="L127:L128"/>
    <mergeCell ref="M131:M132"/>
    <mergeCell ref="A133:A134"/>
    <mergeCell ref="C133:C134"/>
    <mergeCell ref="I133:I134"/>
    <mergeCell ref="J133:J134"/>
    <mergeCell ref="K133:K134"/>
    <mergeCell ref="L133:L134"/>
    <mergeCell ref="M133:M134"/>
    <mergeCell ref="A131:A132"/>
    <mergeCell ref="C131:C132"/>
    <mergeCell ref="I131:I132"/>
    <mergeCell ref="J131:J132"/>
    <mergeCell ref="K131:K132"/>
    <mergeCell ref="L131:L132"/>
    <mergeCell ref="M135:M136"/>
    <mergeCell ref="A135:A136"/>
    <mergeCell ref="C135:C136"/>
    <mergeCell ref="I135:I136"/>
    <mergeCell ref="J135:J136"/>
    <mergeCell ref="K135:K136"/>
    <mergeCell ref="L135:L136"/>
    <mergeCell ref="M139:M140"/>
    <mergeCell ref="A141:A142"/>
    <mergeCell ref="C141:C142"/>
    <mergeCell ref="I141:I142"/>
    <mergeCell ref="J141:J142"/>
    <mergeCell ref="K141:K142"/>
    <mergeCell ref="L141:L142"/>
    <mergeCell ref="M141:M142"/>
    <mergeCell ref="A139:A140"/>
    <mergeCell ref="C139:C140"/>
    <mergeCell ref="I139:I140"/>
    <mergeCell ref="J139:J140"/>
    <mergeCell ref="K139:K140"/>
    <mergeCell ref="L139:L140"/>
    <mergeCell ref="A137:A138"/>
    <mergeCell ref="C137:C138"/>
    <mergeCell ref="I137:I138"/>
    <mergeCell ref="M143:M144"/>
    <mergeCell ref="A145:A146"/>
    <mergeCell ref="C145:C146"/>
    <mergeCell ref="I145:I146"/>
    <mergeCell ref="J145:J146"/>
    <mergeCell ref="K145:K146"/>
    <mergeCell ref="L145:L146"/>
    <mergeCell ref="M145:M146"/>
    <mergeCell ref="A143:A144"/>
    <mergeCell ref="C143:C144"/>
    <mergeCell ref="I143:I144"/>
    <mergeCell ref="J143:J144"/>
    <mergeCell ref="K143:K144"/>
    <mergeCell ref="L143:L144"/>
    <mergeCell ref="M147:M148"/>
    <mergeCell ref="A149:A150"/>
    <mergeCell ref="C149:C150"/>
    <mergeCell ref="I149:I150"/>
    <mergeCell ref="J149:J150"/>
    <mergeCell ref="K149:K150"/>
    <mergeCell ref="L149:L150"/>
    <mergeCell ref="M149:M150"/>
    <mergeCell ref="A147:A148"/>
    <mergeCell ref="C147:C148"/>
    <mergeCell ref="I147:I148"/>
    <mergeCell ref="J147:J148"/>
    <mergeCell ref="K147:K148"/>
    <mergeCell ref="L147:L148"/>
    <mergeCell ref="M151:M152"/>
    <mergeCell ref="A151:A152"/>
    <mergeCell ref="C151:C152"/>
    <mergeCell ref="I151:I152"/>
    <mergeCell ref="J151:J152"/>
    <mergeCell ref="K151:K152"/>
    <mergeCell ref="L151:L152"/>
    <mergeCell ref="M153:M154"/>
    <mergeCell ref="A155:A156"/>
    <mergeCell ref="C155:C156"/>
    <mergeCell ref="I155:I156"/>
    <mergeCell ref="J155:J156"/>
    <mergeCell ref="K155:K156"/>
    <mergeCell ref="L155:L156"/>
    <mergeCell ref="M155:M156"/>
    <mergeCell ref="A153:A154"/>
    <mergeCell ref="C153:C154"/>
    <mergeCell ref="I153:I154"/>
    <mergeCell ref="J153:J154"/>
    <mergeCell ref="K153:K154"/>
    <mergeCell ref="L153:L154"/>
    <mergeCell ref="M157:M158"/>
    <mergeCell ref="A159:A160"/>
    <mergeCell ref="C159:C160"/>
    <mergeCell ref="I159:I160"/>
    <mergeCell ref="J159:J160"/>
    <mergeCell ref="K159:K160"/>
    <mergeCell ref="L159:L160"/>
    <mergeCell ref="M159:M160"/>
    <mergeCell ref="A157:A158"/>
    <mergeCell ref="C157:C158"/>
    <mergeCell ref="I157:I158"/>
    <mergeCell ref="J157:J158"/>
    <mergeCell ref="K157:K158"/>
    <mergeCell ref="L157:L158"/>
    <mergeCell ref="M161:M162"/>
    <mergeCell ref="A163:A164"/>
    <mergeCell ref="C163:C164"/>
    <mergeCell ref="I163:I164"/>
    <mergeCell ref="J163:J164"/>
    <mergeCell ref="K163:K164"/>
    <mergeCell ref="L163:L164"/>
    <mergeCell ref="M163:M164"/>
    <mergeCell ref="A161:A162"/>
    <mergeCell ref="C161:C162"/>
    <mergeCell ref="I161:I162"/>
    <mergeCell ref="J161:J162"/>
    <mergeCell ref="K161:K162"/>
    <mergeCell ref="L161:L162"/>
    <mergeCell ref="M165:M166"/>
    <mergeCell ref="A167:A168"/>
    <mergeCell ref="C167:C168"/>
    <mergeCell ref="I167:I168"/>
    <mergeCell ref="J167:J168"/>
    <mergeCell ref="K167:K168"/>
    <mergeCell ref="L167:L168"/>
    <mergeCell ref="M167:M168"/>
    <mergeCell ref="A165:A166"/>
    <mergeCell ref="C165:C166"/>
    <mergeCell ref="I165:I166"/>
    <mergeCell ref="J165:J166"/>
    <mergeCell ref="K165:K166"/>
    <mergeCell ref="L165:L166"/>
    <mergeCell ref="M169:M170"/>
    <mergeCell ref="A171:A172"/>
    <mergeCell ref="C171:C172"/>
    <mergeCell ref="I171:I172"/>
    <mergeCell ref="J171:J172"/>
    <mergeCell ref="K171:K172"/>
    <mergeCell ref="L171:L172"/>
    <mergeCell ref="M171:M172"/>
    <mergeCell ref="A169:A170"/>
    <mergeCell ref="C169:C170"/>
    <mergeCell ref="I169:I170"/>
    <mergeCell ref="J169:J170"/>
    <mergeCell ref="K169:K170"/>
    <mergeCell ref="L169:L170"/>
    <mergeCell ref="M173:M174"/>
    <mergeCell ref="A175:A176"/>
    <mergeCell ref="C175:C176"/>
    <mergeCell ref="B177:D177"/>
    <mergeCell ref="H177:M177"/>
    <mergeCell ref="B178:D178"/>
    <mergeCell ref="H178:M178"/>
    <mergeCell ref="A173:A174"/>
    <mergeCell ref="C173:C174"/>
    <mergeCell ref="I173:I174"/>
    <mergeCell ref="J173:J174"/>
    <mergeCell ref="K173:K174"/>
    <mergeCell ref="L173:L174"/>
    <mergeCell ref="B183:D183"/>
    <mergeCell ref="H183:M186"/>
    <mergeCell ref="B184:D184"/>
    <mergeCell ref="B185:D185"/>
    <mergeCell ref="B186:D186"/>
    <mergeCell ref="B187:D187"/>
    <mergeCell ref="H187:M187"/>
    <mergeCell ref="B179:D179"/>
    <mergeCell ref="H179:M181"/>
    <mergeCell ref="B180:D180"/>
    <mergeCell ref="B181:D181"/>
    <mergeCell ref="B182:D182"/>
    <mergeCell ref="H182:M182"/>
    <mergeCell ref="B191:D191"/>
    <mergeCell ref="H191:M192"/>
    <mergeCell ref="B192:D192"/>
    <mergeCell ref="B193:D193"/>
    <mergeCell ref="H193:M193"/>
    <mergeCell ref="B194:D194"/>
    <mergeCell ref="H194:M194"/>
    <mergeCell ref="B188:D188"/>
    <mergeCell ref="H188:M188"/>
    <mergeCell ref="B189:D189"/>
    <mergeCell ref="H189:M189"/>
    <mergeCell ref="B190:D190"/>
    <mergeCell ref="H190:M190"/>
    <mergeCell ref="B198:D198"/>
    <mergeCell ref="H198:M198"/>
    <mergeCell ref="B199:D199"/>
    <mergeCell ref="H199:M200"/>
    <mergeCell ref="B200:D200"/>
    <mergeCell ref="B201:D201"/>
    <mergeCell ref="H201:M201"/>
    <mergeCell ref="B195:D195"/>
    <mergeCell ref="H195:M195"/>
    <mergeCell ref="B196:D196"/>
    <mergeCell ref="H196:M196"/>
    <mergeCell ref="B197:D197"/>
    <mergeCell ref="H197:M197"/>
    <mergeCell ref="B205:D205"/>
    <mergeCell ref="H205:M205"/>
    <mergeCell ref="B206:D206"/>
    <mergeCell ref="H206:M206"/>
    <mergeCell ref="B207:D207"/>
    <mergeCell ref="H207:M207"/>
    <mergeCell ref="B202:D202"/>
    <mergeCell ref="H202:M202"/>
    <mergeCell ref="B203:D203"/>
    <mergeCell ref="H203:M203"/>
    <mergeCell ref="B204:D204"/>
    <mergeCell ref="H204:M204"/>
    <mergeCell ref="A214:M214"/>
    <mergeCell ref="B211:D211"/>
    <mergeCell ref="H211:M211"/>
    <mergeCell ref="B212:D212"/>
    <mergeCell ref="H212:M212"/>
    <mergeCell ref="B213:D213"/>
    <mergeCell ref="H213:M213"/>
    <mergeCell ref="B208:D208"/>
    <mergeCell ref="H208:M208"/>
    <mergeCell ref="B209:D209"/>
    <mergeCell ref="H209:M209"/>
    <mergeCell ref="B210:D210"/>
    <mergeCell ref="H210:M210"/>
  </mergeCells>
  <dataValidations count="3">
    <dataValidation type="decimal" operator="greaterThanOrEqual" allowBlank="1" showInputMessage="1" showErrorMessage="1" sqref="D46">
      <formula1>-1000000000000</formula1>
    </dataValidation>
    <dataValidation type="decimal" operator="greaterThanOrEqual" allowBlank="1" showInputMessage="1" showErrorMessage="1" sqref="D71:D78 G143 F147 G77 G141 G151 G153 G139 G161 G163 G169 G171 G173 G71 G73 G155 G157 G159 D139:D174">
      <formula1>0</formula1>
    </dataValidation>
    <dataValidation operator="greaterThanOrEqual" allowBlank="1" showInputMessage="1" showErrorMessage="1" sqref="A17 A19 A29 A23 A25 A27 A31 A33 A35"/>
  </dataValidations>
  <pageMargins left="0.51181102362204722" right="0.31496062992125984" top="0.74803149606299213" bottom="0.74803149606299213" header="0.31496062992125984" footer="0.31496062992125984"/>
  <pageSetup scale="50" fitToWidth="0"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838200</xdr:colOff>
                <xdr:row>0</xdr:row>
                <xdr:rowOff>0</xdr:rowOff>
              </from>
              <to>
                <xdr:col>0</xdr:col>
                <xdr:colOff>3667125</xdr:colOff>
                <xdr:row>3</xdr:row>
                <xdr:rowOff>161925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1"/>
  <sheetViews>
    <sheetView zoomScale="96" zoomScaleNormal="96" workbookViewId="0">
      <selection activeCell="I105" sqref="I105"/>
    </sheetView>
  </sheetViews>
  <sheetFormatPr baseColWidth="10" defaultColWidth="11.42578125" defaultRowHeight="12.75"/>
  <cols>
    <col min="1" max="1" width="10.42578125" style="37" customWidth="1"/>
    <col min="2" max="2" width="10.85546875" style="16" customWidth="1"/>
    <col min="3" max="3" width="22.42578125" style="38" customWidth="1"/>
    <col min="4" max="4" width="53.28515625" style="39" customWidth="1"/>
    <col min="5" max="5" width="17.85546875" style="16" customWidth="1"/>
    <col min="6" max="6" width="14" style="16" bestFit="1" customWidth="1"/>
    <col min="7" max="7" width="15.42578125" style="16" bestFit="1" customWidth="1"/>
    <col min="8" max="8" width="14" style="16" bestFit="1" customWidth="1"/>
    <col min="9" max="9" width="13" style="16" bestFit="1" customWidth="1"/>
    <col min="10" max="16384" width="11.42578125" style="16"/>
  </cols>
  <sheetData>
    <row r="2" spans="1:5" ht="21" customHeight="1">
      <c r="A2" s="683" t="s">
        <v>260</v>
      </c>
      <c r="B2" s="683"/>
      <c r="C2" s="683"/>
      <c r="D2" s="683"/>
      <c r="E2" s="683"/>
    </row>
    <row r="3" spans="1:5" ht="25.5">
      <c r="A3" s="17" t="s">
        <v>261</v>
      </c>
      <c r="B3" s="17" t="s">
        <v>262</v>
      </c>
      <c r="C3" s="17" t="s">
        <v>263</v>
      </c>
      <c r="D3" s="17" t="s">
        <v>13</v>
      </c>
      <c r="E3" s="18" t="s">
        <v>14</v>
      </c>
    </row>
    <row r="4" spans="1:5" ht="49.5" customHeight="1">
      <c r="A4" s="9">
        <v>896</v>
      </c>
      <c r="B4" s="30">
        <v>45012</v>
      </c>
      <c r="C4" s="24" t="s">
        <v>436</v>
      </c>
      <c r="D4" s="24" t="s">
        <v>440</v>
      </c>
      <c r="E4" s="85">
        <v>20300000</v>
      </c>
    </row>
    <row r="5" spans="1:5" ht="49.5" customHeight="1">
      <c r="A5" s="6">
        <v>467</v>
      </c>
      <c r="B5" s="30">
        <v>44992</v>
      </c>
      <c r="C5" s="24" t="s">
        <v>437</v>
      </c>
      <c r="D5" s="24" t="s">
        <v>441</v>
      </c>
      <c r="E5" s="85">
        <v>25200000</v>
      </c>
    </row>
    <row r="6" spans="1:5" ht="49.5" customHeight="1">
      <c r="A6" s="9">
        <v>191</v>
      </c>
      <c r="B6" s="30">
        <v>45006</v>
      </c>
      <c r="C6" s="86" t="s">
        <v>438</v>
      </c>
      <c r="D6" s="24" t="s">
        <v>442</v>
      </c>
      <c r="E6" s="85">
        <f>25200000+11400000</f>
        <v>36600000</v>
      </c>
    </row>
    <row r="7" spans="1:5" ht="49.5" customHeight="1">
      <c r="A7" s="6">
        <v>795</v>
      </c>
      <c r="B7" s="84">
        <v>45007</v>
      </c>
      <c r="C7" s="115" t="s">
        <v>439</v>
      </c>
      <c r="D7" s="24" t="s">
        <v>443</v>
      </c>
      <c r="E7" s="85">
        <v>12271000</v>
      </c>
    </row>
    <row r="8" spans="1:5" ht="49.5" customHeight="1">
      <c r="A8" s="6">
        <v>1253</v>
      </c>
      <c r="B8" s="84">
        <v>45033</v>
      </c>
      <c r="C8" s="115" t="s">
        <v>546</v>
      </c>
      <c r="D8" s="24" t="s">
        <v>552</v>
      </c>
      <c r="E8" s="85">
        <v>17850000</v>
      </c>
    </row>
    <row r="9" spans="1:5" ht="49.5" customHeight="1">
      <c r="A9" s="6">
        <v>1500</v>
      </c>
      <c r="B9" s="84">
        <v>45054</v>
      </c>
      <c r="C9" s="115" t="s">
        <v>547</v>
      </c>
      <c r="D9" s="24" t="s">
        <v>553</v>
      </c>
      <c r="E9" s="85">
        <v>12271000</v>
      </c>
    </row>
    <row r="10" spans="1:5" ht="49.5" customHeight="1">
      <c r="A10" s="6">
        <v>1132</v>
      </c>
      <c r="B10" s="84">
        <v>45016</v>
      </c>
      <c r="C10" s="115" t="s">
        <v>548</v>
      </c>
      <c r="D10" s="24" t="s">
        <v>554</v>
      </c>
      <c r="E10" s="85">
        <v>25200000</v>
      </c>
    </row>
    <row r="11" spans="1:5" ht="49.5" customHeight="1">
      <c r="A11" s="6">
        <v>1310</v>
      </c>
      <c r="B11" s="84">
        <v>45035</v>
      </c>
      <c r="C11" s="115" t="s">
        <v>549</v>
      </c>
      <c r="D11" s="24" t="s">
        <v>555</v>
      </c>
      <c r="E11" s="85">
        <v>18739000</v>
      </c>
    </row>
    <row r="12" spans="1:5" ht="49.5" customHeight="1">
      <c r="A12" s="6">
        <v>1185</v>
      </c>
      <c r="B12" s="84">
        <v>45027</v>
      </c>
      <c r="C12" s="115" t="s">
        <v>550</v>
      </c>
      <c r="D12" s="24" t="s">
        <v>556</v>
      </c>
      <c r="E12" s="85">
        <v>25200000</v>
      </c>
    </row>
    <row r="13" spans="1:5" ht="49.5" customHeight="1">
      <c r="A13" s="6">
        <v>1441</v>
      </c>
      <c r="B13" s="84">
        <v>45050</v>
      </c>
      <c r="C13" s="115" t="s">
        <v>551</v>
      </c>
      <c r="D13" s="24" t="s">
        <v>557</v>
      </c>
      <c r="E13" s="85">
        <v>21315000</v>
      </c>
    </row>
    <row r="14" spans="1:5" ht="49.5" customHeight="1">
      <c r="A14" s="6">
        <v>1364</v>
      </c>
      <c r="B14" s="84">
        <v>45040</v>
      </c>
      <c r="C14" s="115" t="s">
        <v>676</v>
      </c>
      <c r="D14" s="24" t="s">
        <v>685</v>
      </c>
      <c r="E14" s="85">
        <v>10020000</v>
      </c>
    </row>
    <row r="15" spans="1:5" ht="49.5" customHeight="1">
      <c r="A15" s="9">
        <v>1251</v>
      </c>
      <c r="B15" s="116">
        <v>45033</v>
      </c>
      <c r="C15" s="115" t="s">
        <v>677</v>
      </c>
      <c r="D15" s="24" t="s">
        <v>686</v>
      </c>
      <c r="E15" s="85">
        <v>13594000</v>
      </c>
    </row>
    <row r="16" spans="1:5" ht="49.5" customHeight="1">
      <c r="A16" s="9">
        <v>1260</v>
      </c>
      <c r="B16" s="116">
        <v>45034</v>
      </c>
      <c r="C16" s="115" t="s">
        <v>678</v>
      </c>
      <c r="D16" s="24" t="s">
        <v>687</v>
      </c>
      <c r="E16" s="85">
        <v>12282000</v>
      </c>
    </row>
    <row r="17" spans="1:8" ht="49.5" customHeight="1">
      <c r="A17" s="82">
        <v>1645</v>
      </c>
      <c r="B17" s="116">
        <v>45064</v>
      </c>
      <c r="C17" s="117" t="s">
        <v>679</v>
      </c>
      <c r="D17" s="24" t="s">
        <v>688</v>
      </c>
      <c r="E17" s="85">
        <v>14329000</v>
      </c>
    </row>
    <row r="18" spans="1:8" ht="49.5" customHeight="1">
      <c r="A18" s="82">
        <v>1629</v>
      </c>
      <c r="B18" s="84">
        <v>45063</v>
      </c>
      <c r="C18" s="117" t="s">
        <v>680</v>
      </c>
      <c r="D18" s="24" t="s">
        <v>689</v>
      </c>
      <c r="E18" s="85">
        <v>13594000</v>
      </c>
    </row>
    <row r="19" spans="1:8" ht="49.5" customHeight="1">
      <c r="A19" s="6">
        <v>1870</v>
      </c>
      <c r="B19" s="84">
        <v>45090</v>
      </c>
      <c r="C19" s="117" t="s">
        <v>681</v>
      </c>
      <c r="D19" s="24" t="s">
        <v>690</v>
      </c>
      <c r="E19" s="85">
        <v>12282000</v>
      </c>
    </row>
    <row r="20" spans="1:8" ht="49.5" customHeight="1">
      <c r="A20" s="82">
        <v>1716</v>
      </c>
      <c r="B20" s="116">
        <v>45071</v>
      </c>
      <c r="C20" s="117" t="s">
        <v>682</v>
      </c>
      <c r="D20" s="24" t="s">
        <v>691</v>
      </c>
      <c r="E20" s="85">
        <v>14329000</v>
      </c>
    </row>
    <row r="21" spans="1:8" ht="49.5" customHeight="1">
      <c r="A21" s="83">
        <v>1334</v>
      </c>
      <c r="B21" s="84">
        <v>45037</v>
      </c>
      <c r="C21" s="117" t="s">
        <v>683</v>
      </c>
      <c r="D21" s="24" t="s">
        <v>692</v>
      </c>
      <c r="E21" s="85">
        <v>14329000</v>
      </c>
    </row>
    <row r="22" spans="1:8" ht="49.5" customHeight="1">
      <c r="A22" s="82">
        <v>1659</v>
      </c>
      <c r="B22" s="118">
        <v>45065</v>
      </c>
      <c r="C22" s="117" t="s">
        <v>684</v>
      </c>
      <c r="D22" s="24" t="s">
        <v>693</v>
      </c>
      <c r="E22" s="85">
        <v>13594000</v>
      </c>
    </row>
    <row r="23" spans="1:8" ht="49.5" customHeight="1">
      <c r="A23" s="9">
        <v>1884</v>
      </c>
      <c r="B23" s="136">
        <v>45092</v>
      </c>
      <c r="C23" s="117" t="s">
        <v>735</v>
      </c>
      <c r="D23" s="24" t="s">
        <v>736</v>
      </c>
      <c r="E23" s="85">
        <v>11599666</v>
      </c>
    </row>
    <row r="24" spans="1:8" ht="24" customHeight="1">
      <c r="A24" s="682" t="s">
        <v>264</v>
      </c>
      <c r="B24" s="682"/>
      <c r="C24" s="682"/>
      <c r="D24" s="682"/>
      <c r="E24" s="28">
        <f>SUM(E4:E23)</f>
        <v>344898666</v>
      </c>
      <c r="H24" s="96"/>
    </row>
    <row r="25" spans="1:8" ht="33.75" customHeight="1">
      <c r="A25" s="691" t="s">
        <v>265</v>
      </c>
      <c r="B25" s="692"/>
      <c r="C25" s="692"/>
      <c r="D25" s="692"/>
      <c r="E25" s="693"/>
    </row>
    <row r="26" spans="1:8" ht="36.75" customHeight="1">
      <c r="A26" s="17" t="s">
        <v>261</v>
      </c>
      <c r="B26" s="17" t="s">
        <v>262</v>
      </c>
      <c r="C26" s="17" t="s">
        <v>263</v>
      </c>
      <c r="D26" s="17" t="s">
        <v>13</v>
      </c>
      <c r="E26" s="18" t="s">
        <v>14</v>
      </c>
    </row>
    <row r="27" spans="1:8" ht="44.25" customHeight="1">
      <c r="A27" s="9">
        <v>689</v>
      </c>
      <c r="B27" s="30">
        <v>45001</v>
      </c>
      <c r="C27" s="119" t="s">
        <v>453</v>
      </c>
      <c r="D27" s="120" t="s">
        <v>444</v>
      </c>
      <c r="E27" s="85">
        <v>42400000</v>
      </c>
    </row>
    <row r="28" spans="1:8" ht="44.25" customHeight="1">
      <c r="A28" s="9">
        <v>546</v>
      </c>
      <c r="B28" s="30">
        <v>44994</v>
      </c>
      <c r="C28" s="119" t="s">
        <v>454</v>
      </c>
      <c r="D28" s="121" t="s">
        <v>445</v>
      </c>
      <c r="E28" s="85">
        <v>12271000</v>
      </c>
    </row>
    <row r="29" spans="1:8" ht="44.25" customHeight="1">
      <c r="A29" s="9">
        <v>389</v>
      </c>
      <c r="B29" s="87">
        <v>44987</v>
      </c>
      <c r="C29" s="119" t="s">
        <v>455</v>
      </c>
      <c r="D29" s="121" t="s">
        <v>446</v>
      </c>
      <c r="E29" s="85">
        <f>12271000+5259000</f>
        <v>17530000</v>
      </c>
    </row>
    <row r="30" spans="1:8" ht="44.25" customHeight="1">
      <c r="A30" s="9">
        <v>390</v>
      </c>
      <c r="B30" s="87">
        <v>44987</v>
      </c>
      <c r="C30" s="81" t="s">
        <v>456</v>
      </c>
      <c r="D30" s="122" t="s">
        <v>447</v>
      </c>
      <c r="E30" s="85">
        <v>12271000</v>
      </c>
    </row>
    <row r="31" spans="1:8" ht="44.25" customHeight="1">
      <c r="A31" s="9">
        <v>469</v>
      </c>
      <c r="B31" s="87">
        <v>44992</v>
      </c>
      <c r="C31" s="119" t="s">
        <v>457</v>
      </c>
      <c r="D31" s="121" t="s">
        <v>448</v>
      </c>
      <c r="E31" s="85">
        <v>12271000</v>
      </c>
    </row>
    <row r="32" spans="1:8" ht="44.25" customHeight="1">
      <c r="A32" s="9">
        <v>813</v>
      </c>
      <c r="B32" s="87">
        <v>45008</v>
      </c>
      <c r="C32" s="119" t="s">
        <v>458</v>
      </c>
      <c r="D32" s="121" t="s">
        <v>449</v>
      </c>
      <c r="E32" s="85">
        <f>10020000+3340000</f>
        <v>13360000</v>
      </c>
    </row>
    <row r="33" spans="1:5" ht="44.25" customHeight="1">
      <c r="A33" s="9">
        <v>1032</v>
      </c>
      <c r="B33" s="30">
        <v>45014</v>
      </c>
      <c r="C33" s="86" t="s">
        <v>459</v>
      </c>
      <c r="D33" s="126" t="s">
        <v>450</v>
      </c>
      <c r="E33" s="85">
        <v>17850000</v>
      </c>
    </row>
    <row r="34" spans="1:5" ht="44.25" customHeight="1">
      <c r="A34" s="9">
        <v>855</v>
      </c>
      <c r="B34" s="30">
        <v>45009</v>
      </c>
      <c r="C34" s="86" t="s">
        <v>452</v>
      </c>
      <c r="D34" s="121" t="s">
        <v>451</v>
      </c>
      <c r="E34" s="26">
        <v>13360000</v>
      </c>
    </row>
    <row r="35" spans="1:5" ht="44.25" customHeight="1">
      <c r="A35" s="9">
        <v>725</v>
      </c>
      <c r="B35" s="30">
        <v>45006</v>
      </c>
      <c r="C35" s="86" t="s">
        <v>460</v>
      </c>
      <c r="D35" s="25" t="s">
        <v>461</v>
      </c>
      <c r="E35" s="26">
        <v>25200000</v>
      </c>
    </row>
    <row r="36" spans="1:5" ht="44.25" customHeight="1">
      <c r="A36" s="9">
        <v>663</v>
      </c>
      <c r="B36" s="27">
        <v>45006</v>
      </c>
      <c r="C36" s="24" t="s">
        <v>463</v>
      </c>
      <c r="D36" s="123" t="s">
        <v>462</v>
      </c>
      <c r="E36" s="26">
        <f>21600000+8160000</f>
        <v>29760000</v>
      </c>
    </row>
    <row r="37" spans="1:5" ht="44.25" customHeight="1">
      <c r="A37" s="23">
        <v>919</v>
      </c>
      <c r="B37" s="27">
        <v>45013</v>
      </c>
      <c r="C37" s="24" t="s">
        <v>465</v>
      </c>
      <c r="D37" s="123" t="s">
        <v>464</v>
      </c>
      <c r="E37" s="26">
        <v>25200000</v>
      </c>
    </row>
    <row r="38" spans="1:5" ht="44.25" customHeight="1">
      <c r="A38" s="23">
        <v>778</v>
      </c>
      <c r="B38" s="83" t="s">
        <v>466</v>
      </c>
      <c r="C38" s="124" t="s">
        <v>467</v>
      </c>
      <c r="D38" s="123" t="s">
        <v>468</v>
      </c>
      <c r="E38" s="26">
        <v>25200000</v>
      </c>
    </row>
    <row r="39" spans="1:5" ht="44.25" customHeight="1">
      <c r="A39" s="23">
        <v>1412</v>
      </c>
      <c r="B39" s="125">
        <v>45043</v>
      </c>
      <c r="C39" s="124" t="s">
        <v>561</v>
      </c>
      <c r="D39" s="123" t="s">
        <v>558</v>
      </c>
      <c r="E39" s="26">
        <v>12271000</v>
      </c>
    </row>
    <row r="40" spans="1:5" ht="44.25" customHeight="1">
      <c r="A40" s="23">
        <v>1411</v>
      </c>
      <c r="B40" s="125">
        <v>45043</v>
      </c>
      <c r="C40" s="124" t="s">
        <v>562</v>
      </c>
      <c r="D40" s="123" t="s">
        <v>559</v>
      </c>
      <c r="E40" s="26">
        <v>12271000</v>
      </c>
    </row>
    <row r="41" spans="1:5" ht="44.25" customHeight="1">
      <c r="A41" s="23">
        <v>1399</v>
      </c>
      <c r="B41" s="30">
        <v>45042</v>
      </c>
      <c r="C41" s="124" t="s">
        <v>563</v>
      </c>
      <c r="D41" s="123" t="s">
        <v>560</v>
      </c>
      <c r="E41" s="26">
        <v>12271000</v>
      </c>
    </row>
    <row r="42" spans="1:5" ht="44.25" customHeight="1">
      <c r="A42" s="9">
        <v>1169</v>
      </c>
      <c r="B42" s="30">
        <v>45026</v>
      </c>
      <c r="C42" s="124" t="s">
        <v>564</v>
      </c>
      <c r="D42" s="123" t="s">
        <v>574</v>
      </c>
      <c r="E42" s="26">
        <v>10518000</v>
      </c>
    </row>
    <row r="43" spans="1:5" ht="44.25" customHeight="1">
      <c r="A43" s="9">
        <v>1261</v>
      </c>
      <c r="B43" s="30">
        <v>45034</v>
      </c>
      <c r="C43" s="124" t="s">
        <v>565</v>
      </c>
      <c r="D43" s="123" t="s">
        <v>575</v>
      </c>
      <c r="E43" s="26">
        <v>11690000</v>
      </c>
    </row>
    <row r="44" spans="1:5" ht="44.25" customHeight="1">
      <c r="A44" s="9">
        <v>1309</v>
      </c>
      <c r="B44" s="30">
        <v>45035</v>
      </c>
      <c r="C44" s="124" t="s">
        <v>566</v>
      </c>
      <c r="D44" s="123" t="s">
        <v>576</v>
      </c>
      <c r="E44" s="26">
        <v>33250000</v>
      </c>
    </row>
    <row r="45" spans="1:5" ht="44.25" customHeight="1">
      <c r="A45" s="9">
        <v>1262</v>
      </c>
      <c r="B45" s="30">
        <v>45034</v>
      </c>
      <c r="C45" s="124" t="s">
        <v>567</v>
      </c>
      <c r="D45" s="123" t="s">
        <v>577</v>
      </c>
      <c r="E45" s="26">
        <v>21600000</v>
      </c>
    </row>
    <row r="46" spans="1:5" ht="44.25" customHeight="1">
      <c r="A46" s="9">
        <v>1335</v>
      </c>
      <c r="B46" s="30">
        <v>45037</v>
      </c>
      <c r="C46" s="124" t="s">
        <v>568</v>
      </c>
      <c r="D46" s="123" t="s">
        <v>578</v>
      </c>
      <c r="E46" s="26">
        <v>18739000</v>
      </c>
    </row>
    <row r="47" spans="1:5" ht="44.25" customHeight="1">
      <c r="A47" s="9">
        <v>1599</v>
      </c>
      <c r="B47" s="30">
        <v>45061</v>
      </c>
      <c r="C47" s="124" t="s">
        <v>569</v>
      </c>
      <c r="D47" s="123" t="s">
        <v>579</v>
      </c>
      <c r="E47" s="26">
        <v>12271000</v>
      </c>
    </row>
    <row r="48" spans="1:5" ht="44.25" customHeight="1">
      <c r="A48" s="9">
        <v>1603</v>
      </c>
      <c r="B48" s="30">
        <v>45061</v>
      </c>
      <c r="C48" s="24" t="s">
        <v>570</v>
      </c>
      <c r="D48" s="25" t="s">
        <v>580</v>
      </c>
      <c r="E48" s="26">
        <v>10020000</v>
      </c>
    </row>
    <row r="49" spans="1:5" ht="44.25" customHeight="1">
      <c r="A49" s="9">
        <v>1699</v>
      </c>
      <c r="B49" s="30">
        <v>45070</v>
      </c>
      <c r="C49" s="24" t="s">
        <v>571</v>
      </c>
      <c r="D49" s="25" t="s">
        <v>581</v>
      </c>
      <c r="E49" s="26">
        <v>8765000</v>
      </c>
    </row>
    <row r="50" spans="1:5" ht="44.25" customHeight="1">
      <c r="A50" s="9">
        <v>1698</v>
      </c>
      <c r="B50" s="30">
        <v>45070</v>
      </c>
      <c r="C50" s="24" t="s">
        <v>572</v>
      </c>
      <c r="D50" s="25" t="s">
        <v>582</v>
      </c>
      <c r="E50" s="26">
        <v>8765000</v>
      </c>
    </row>
    <row r="51" spans="1:5" ht="44.25" customHeight="1">
      <c r="A51" s="9">
        <v>1773</v>
      </c>
      <c r="B51" s="30">
        <v>45076</v>
      </c>
      <c r="C51" s="127" t="s">
        <v>573</v>
      </c>
      <c r="D51" s="25" t="s">
        <v>583</v>
      </c>
      <c r="E51" s="26">
        <v>10518000</v>
      </c>
    </row>
    <row r="52" spans="1:5" ht="44.25" customHeight="1">
      <c r="A52" s="9">
        <v>1430</v>
      </c>
      <c r="B52" s="118">
        <v>45044</v>
      </c>
      <c r="C52" s="127" t="s">
        <v>590</v>
      </c>
      <c r="D52" s="25" t="s">
        <v>584</v>
      </c>
      <c r="E52" s="26">
        <v>12271000</v>
      </c>
    </row>
    <row r="53" spans="1:5" ht="44.25" customHeight="1">
      <c r="A53" s="9">
        <v>1308</v>
      </c>
      <c r="B53" s="118">
        <v>45044</v>
      </c>
      <c r="C53" s="127" t="s">
        <v>591</v>
      </c>
      <c r="D53" s="25" t="s">
        <v>585</v>
      </c>
      <c r="E53" s="26">
        <v>12271000</v>
      </c>
    </row>
    <row r="54" spans="1:5" ht="44.25" customHeight="1">
      <c r="A54" s="9">
        <v>1614</v>
      </c>
      <c r="B54" s="118">
        <v>45062</v>
      </c>
      <c r="C54" s="127" t="s">
        <v>592</v>
      </c>
      <c r="D54" s="25" t="s">
        <v>586</v>
      </c>
      <c r="E54" s="26">
        <v>12271000</v>
      </c>
    </row>
    <row r="55" spans="1:5" ht="44.25" customHeight="1">
      <c r="A55" s="9">
        <v>1723</v>
      </c>
      <c r="B55" s="118">
        <v>45071</v>
      </c>
      <c r="C55" s="127" t="s">
        <v>593</v>
      </c>
      <c r="D55" s="25" t="s">
        <v>587</v>
      </c>
      <c r="E55" s="26">
        <v>12271000</v>
      </c>
    </row>
    <row r="56" spans="1:5" ht="44.25" customHeight="1">
      <c r="A56" s="9">
        <v>1788</v>
      </c>
      <c r="B56" s="118">
        <v>45077</v>
      </c>
      <c r="C56" s="127" t="s">
        <v>594</v>
      </c>
      <c r="D56" s="25" t="s">
        <v>588</v>
      </c>
      <c r="E56" s="26">
        <v>12271000</v>
      </c>
    </row>
    <row r="57" spans="1:5" ht="44.25" customHeight="1">
      <c r="A57" s="23">
        <v>1458</v>
      </c>
      <c r="B57" s="118">
        <v>45050</v>
      </c>
      <c r="C57" s="24" t="s">
        <v>595</v>
      </c>
      <c r="D57" s="25" t="s">
        <v>589</v>
      </c>
      <c r="E57" s="26">
        <v>25200000</v>
      </c>
    </row>
    <row r="58" spans="1:5" ht="44.25" customHeight="1">
      <c r="A58" s="23">
        <v>1502</v>
      </c>
      <c r="B58" s="30">
        <v>45054</v>
      </c>
      <c r="C58" s="24" t="s">
        <v>596</v>
      </c>
      <c r="D58" s="25" t="s">
        <v>600</v>
      </c>
      <c r="E58" s="26">
        <v>12271000</v>
      </c>
    </row>
    <row r="59" spans="1:5" ht="44.25" customHeight="1">
      <c r="A59" s="23">
        <v>1490</v>
      </c>
      <c r="B59" s="30">
        <v>45051</v>
      </c>
      <c r="C59" s="24" t="s">
        <v>597</v>
      </c>
      <c r="D59" s="25" t="s">
        <v>601</v>
      </c>
      <c r="E59" s="26">
        <v>25200000</v>
      </c>
    </row>
    <row r="60" spans="1:5" ht="44.25" customHeight="1">
      <c r="A60" s="23">
        <v>1207</v>
      </c>
      <c r="B60" s="30">
        <v>45029</v>
      </c>
      <c r="C60" s="24" t="s">
        <v>598</v>
      </c>
      <c r="D60" s="25" t="s">
        <v>602</v>
      </c>
      <c r="E60" s="26">
        <v>21405408</v>
      </c>
    </row>
    <row r="61" spans="1:5" ht="44.25" customHeight="1">
      <c r="A61" s="23">
        <v>1680</v>
      </c>
      <c r="B61" s="30">
        <v>45069</v>
      </c>
      <c r="C61" s="24" t="s">
        <v>599</v>
      </c>
      <c r="D61" s="25" t="s">
        <v>603</v>
      </c>
      <c r="E61" s="26">
        <v>25200000</v>
      </c>
    </row>
    <row r="62" spans="1:5" ht="44.25" customHeight="1">
      <c r="A62" s="9">
        <v>1012</v>
      </c>
      <c r="B62" s="30">
        <v>45014</v>
      </c>
      <c r="C62" s="24" t="s">
        <v>700</v>
      </c>
      <c r="D62" s="25" t="s">
        <v>701</v>
      </c>
      <c r="E62" s="26">
        <v>10020000</v>
      </c>
    </row>
    <row r="63" spans="1:5" ht="44.25" customHeight="1">
      <c r="A63" s="9"/>
      <c r="B63" s="30"/>
      <c r="C63" s="24" t="s">
        <v>738</v>
      </c>
      <c r="D63" s="25" t="s">
        <v>737</v>
      </c>
      <c r="E63" s="26">
        <v>8765000</v>
      </c>
    </row>
    <row r="64" spans="1:5" ht="44.25" customHeight="1">
      <c r="A64" s="9"/>
      <c r="B64" s="30"/>
      <c r="C64" s="24" t="s">
        <v>741</v>
      </c>
      <c r="D64" s="25" t="s">
        <v>742</v>
      </c>
      <c r="E64" s="26">
        <v>9349333</v>
      </c>
    </row>
    <row r="65" spans="1:9" ht="44.25" customHeight="1">
      <c r="A65" s="9"/>
      <c r="B65" s="30"/>
      <c r="C65" s="24" t="s">
        <v>743</v>
      </c>
      <c r="D65" s="25" t="s">
        <v>744</v>
      </c>
      <c r="E65" s="26">
        <v>8765000</v>
      </c>
    </row>
    <row r="66" spans="1:9" ht="44.25" customHeight="1">
      <c r="A66" s="9"/>
      <c r="B66" s="30"/>
      <c r="C66" s="24" t="s">
        <v>746</v>
      </c>
      <c r="D66" s="25" t="s">
        <v>745</v>
      </c>
      <c r="E66" s="26">
        <v>8765000</v>
      </c>
    </row>
    <row r="67" spans="1:9" ht="44.25" customHeight="1">
      <c r="A67" s="9">
        <v>2510</v>
      </c>
      <c r="B67" s="30">
        <v>45160</v>
      </c>
      <c r="C67" s="24" t="s">
        <v>721</v>
      </c>
      <c r="D67" s="25" t="s">
        <v>723</v>
      </c>
      <c r="E67" s="26">
        <v>7596333</v>
      </c>
    </row>
    <row r="68" spans="1:9" ht="44.25" customHeight="1">
      <c r="A68" s="9">
        <v>2534</v>
      </c>
      <c r="B68" s="30">
        <v>45160</v>
      </c>
      <c r="C68" s="24" t="s">
        <v>722</v>
      </c>
      <c r="D68" s="25" t="s">
        <v>724</v>
      </c>
      <c r="E68" s="26">
        <v>7596333</v>
      </c>
    </row>
    <row r="69" spans="1:9" ht="44.25" customHeight="1">
      <c r="A69" s="9">
        <v>2613</v>
      </c>
      <c r="B69" s="30">
        <v>45160</v>
      </c>
      <c r="C69" s="24" t="s">
        <v>725</v>
      </c>
      <c r="D69" s="25" t="s">
        <v>726</v>
      </c>
      <c r="E69" s="26">
        <v>64524366</v>
      </c>
    </row>
    <row r="70" spans="1:9" ht="29.25" customHeight="1">
      <c r="A70" s="694" t="s">
        <v>266</v>
      </c>
      <c r="B70" s="694"/>
      <c r="C70" s="694"/>
      <c r="D70" s="694"/>
      <c r="E70" s="28">
        <f>SUM(E27:E69)</f>
        <v>725634773</v>
      </c>
      <c r="F70" s="16">
        <v>799012427</v>
      </c>
      <c r="G70" s="96">
        <f>+E70+F70</f>
        <v>1524647200</v>
      </c>
      <c r="H70" s="16">
        <v>1390857835</v>
      </c>
      <c r="I70" s="96">
        <f>+G70-H70</f>
        <v>133789365</v>
      </c>
    </row>
    <row r="71" spans="1:9" ht="30.75" customHeight="1">
      <c r="A71" s="695" t="s">
        <v>267</v>
      </c>
      <c r="B71" s="695"/>
      <c r="C71" s="695"/>
      <c r="D71" s="695"/>
      <c r="E71" s="695"/>
    </row>
    <row r="72" spans="1:9" ht="25.5">
      <c r="A72" s="17" t="s">
        <v>261</v>
      </c>
      <c r="B72" s="17" t="s">
        <v>262</v>
      </c>
      <c r="C72" s="17" t="s">
        <v>263</v>
      </c>
      <c r="D72" s="17" t="s">
        <v>13</v>
      </c>
      <c r="E72" s="18" t="s">
        <v>14</v>
      </c>
    </row>
    <row r="73" spans="1:9" ht="50.25" customHeight="1">
      <c r="A73" s="23">
        <v>796</v>
      </c>
      <c r="B73" s="27">
        <v>45007</v>
      </c>
      <c r="C73" s="24" t="s">
        <v>469</v>
      </c>
      <c r="D73" s="29" t="s">
        <v>470</v>
      </c>
      <c r="E73" s="85">
        <v>29750000</v>
      </c>
    </row>
    <row r="74" spans="1:9" ht="50.25" customHeight="1">
      <c r="A74" s="23">
        <v>691</v>
      </c>
      <c r="B74" s="27">
        <v>45001</v>
      </c>
      <c r="C74" s="24" t="s">
        <v>473</v>
      </c>
      <c r="D74" s="24" t="s">
        <v>471</v>
      </c>
      <c r="E74" s="26">
        <v>25200000</v>
      </c>
    </row>
    <row r="75" spans="1:9" ht="50.25" customHeight="1">
      <c r="A75" s="23">
        <v>488</v>
      </c>
      <c r="B75" s="27">
        <v>44992</v>
      </c>
      <c r="C75" s="24" t="s">
        <v>474</v>
      </c>
      <c r="D75" s="24" t="s">
        <v>472</v>
      </c>
      <c r="E75" s="26">
        <v>12271000</v>
      </c>
    </row>
    <row r="76" spans="1:9" ht="50.25" customHeight="1">
      <c r="A76" s="23">
        <v>464</v>
      </c>
      <c r="B76" s="27">
        <v>44992</v>
      </c>
      <c r="C76" s="24" t="s">
        <v>476</v>
      </c>
      <c r="D76" s="128" t="s">
        <v>475</v>
      </c>
      <c r="E76" s="26">
        <v>11690000</v>
      </c>
    </row>
    <row r="77" spans="1:9" ht="50.25" customHeight="1">
      <c r="A77" s="23">
        <v>244</v>
      </c>
      <c r="B77" s="27">
        <v>44980</v>
      </c>
      <c r="C77" s="24" t="s">
        <v>478</v>
      </c>
      <c r="D77" s="128" t="s">
        <v>477</v>
      </c>
      <c r="E77" s="26">
        <f>12271000+5259000</f>
        <v>17530000</v>
      </c>
    </row>
    <row r="78" spans="1:9" ht="50.25" customHeight="1">
      <c r="A78" s="23">
        <v>360</v>
      </c>
      <c r="B78" s="27">
        <v>44986</v>
      </c>
      <c r="C78" s="24" t="s">
        <v>481</v>
      </c>
      <c r="D78" s="129" t="s">
        <v>479</v>
      </c>
      <c r="E78" s="26">
        <v>25200000</v>
      </c>
    </row>
    <row r="79" spans="1:9" ht="50.25" customHeight="1">
      <c r="A79" s="23">
        <v>504</v>
      </c>
      <c r="B79" s="30">
        <v>44993</v>
      </c>
      <c r="C79" s="24" t="s">
        <v>482</v>
      </c>
      <c r="D79" s="128" t="s">
        <v>480</v>
      </c>
      <c r="E79" s="26">
        <v>33250000</v>
      </c>
    </row>
    <row r="80" spans="1:9" ht="50.25" customHeight="1">
      <c r="A80" s="23">
        <v>897</v>
      </c>
      <c r="B80" s="30">
        <v>45012</v>
      </c>
      <c r="C80" s="24" t="s">
        <v>542</v>
      </c>
      <c r="D80" s="25" t="s">
        <v>543</v>
      </c>
      <c r="E80" s="26">
        <v>10150000</v>
      </c>
    </row>
    <row r="81" spans="1:9" ht="50.25" customHeight="1">
      <c r="A81" s="23">
        <v>1249</v>
      </c>
      <c r="B81" s="30">
        <v>45033</v>
      </c>
      <c r="C81" s="24" t="s">
        <v>604</v>
      </c>
      <c r="D81" s="25" t="s">
        <v>608</v>
      </c>
      <c r="E81" s="26">
        <v>25200000</v>
      </c>
    </row>
    <row r="82" spans="1:9" ht="50.25" customHeight="1">
      <c r="A82" s="23">
        <v>1679</v>
      </c>
      <c r="B82" s="30">
        <v>45069</v>
      </c>
      <c r="C82" s="24" t="s">
        <v>605</v>
      </c>
      <c r="D82" s="25" t="s">
        <v>609</v>
      </c>
      <c r="E82" s="26">
        <v>10518000</v>
      </c>
    </row>
    <row r="83" spans="1:9" ht="50.25" customHeight="1">
      <c r="A83" s="23">
        <v>1741</v>
      </c>
      <c r="B83" s="30">
        <v>45075</v>
      </c>
      <c r="C83" s="24" t="s">
        <v>606</v>
      </c>
      <c r="D83" s="25" t="s">
        <v>610</v>
      </c>
      <c r="E83" s="26">
        <v>10899000</v>
      </c>
    </row>
    <row r="84" spans="1:9" ht="50.25" customHeight="1">
      <c r="A84" s="23">
        <v>1741</v>
      </c>
      <c r="B84" s="30">
        <v>45075</v>
      </c>
      <c r="C84" s="24" t="s">
        <v>606</v>
      </c>
      <c r="D84" s="29" t="s">
        <v>610</v>
      </c>
      <c r="E84" s="26">
        <v>1372000</v>
      </c>
    </row>
    <row r="85" spans="1:9" ht="50.25" customHeight="1">
      <c r="A85" s="23">
        <v>1765</v>
      </c>
      <c r="B85" s="30">
        <v>45076</v>
      </c>
      <c r="C85" s="24" t="s">
        <v>607</v>
      </c>
      <c r="D85" s="29" t="s">
        <v>611</v>
      </c>
      <c r="E85" s="26">
        <v>64140000</v>
      </c>
    </row>
    <row r="86" spans="1:9" ht="50.25" customHeight="1">
      <c r="A86" s="9">
        <v>1013</v>
      </c>
      <c r="B86" s="30">
        <v>45014</v>
      </c>
      <c r="C86" s="24" t="s">
        <v>696</v>
      </c>
      <c r="D86" s="29" t="s">
        <v>695</v>
      </c>
      <c r="E86" s="26">
        <v>9810000</v>
      </c>
    </row>
    <row r="87" spans="1:9" ht="50.25" customHeight="1">
      <c r="A87" s="9">
        <v>1741</v>
      </c>
      <c r="B87" s="30">
        <v>45014</v>
      </c>
      <c r="C87" s="24" t="s">
        <v>694</v>
      </c>
      <c r="D87" s="29" t="s">
        <v>697</v>
      </c>
      <c r="E87" s="26">
        <v>11690000</v>
      </c>
    </row>
    <row r="88" spans="1:9" ht="50.25" customHeight="1">
      <c r="A88" s="82">
        <v>2209</v>
      </c>
      <c r="B88" s="30">
        <v>45118</v>
      </c>
      <c r="C88" s="24" t="s">
        <v>740</v>
      </c>
      <c r="D88" s="29" t="s">
        <v>739</v>
      </c>
      <c r="E88" s="26">
        <v>14400000</v>
      </c>
    </row>
    <row r="89" spans="1:9" ht="50.25" customHeight="1">
      <c r="A89" s="131">
        <v>2710</v>
      </c>
      <c r="B89" s="125">
        <v>45175</v>
      </c>
      <c r="C89" s="24" t="s">
        <v>708</v>
      </c>
      <c r="D89" s="29" t="s">
        <v>709</v>
      </c>
      <c r="E89" s="85">
        <v>159920000</v>
      </c>
    </row>
    <row r="90" spans="1:9" ht="31.5" customHeight="1">
      <c r="A90" s="694" t="s">
        <v>268</v>
      </c>
      <c r="B90" s="694"/>
      <c r="C90" s="694"/>
      <c r="D90" s="694"/>
      <c r="E90" s="28">
        <f>SUM(E73:E89)</f>
        <v>472990000</v>
      </c>
      <c r="G90" s="96"/>
      <c r="I90" s="96"/>
    </row>
    <row r="91" spans="1:9" ht="31.5" customHeight="1">
      <c r="A91" s="695" t="s">
        <v>269</v>
      </c>
      <c r="B91" s="695"/>
      <c r="C91" s="695"/>
      <c r="D91" s="695"/>
      <c r="E91" s="695"/>
    </row>
    <row r="92" spans="1:9" ht="35.25" customHeight="1">
      <c r="A92" s="17" t="s">
        <v>261</v>
      </c>
      <c r="B92" s="17" t="s">
        <v>262</v>
      </c>
      <c r="C92" s="17" t="s">
        <v>263</v>
      </c>
      <c r="D92" s="17" t="s">
        <v>13</v>
      </c>
      <c r="E92" s="18" t="s">
        <v>14</v>
      </c>
    </row>
    <row r="93" spans="1:9" ht="55.5" customHeight="1">
      <c r="A93" s="23">
        <v>662</v>
      </c>
      <c r="B93" s="30">
        <v>45001</v>
      </c>
      <c r="C93" s="24" t="s">
        <v>484</v>
      </c>
      <c r="D93" s="81" t="s">
        <v>483</v>
      </c>
      <c r="E93" s="26">
        <v>29750000</v>
      </c>
    </row>
    <row r="94" spans="1:9" ht="55.5" customHeight="1">
      <c r="A94" s="23">
        <v>339</v>
      </c>
      <c r="B94" s="30">
        <v>44984</v>
      </c>
      <c r="C94" s="24" t="s">
        <v>487</v>
      </c>
      <c r="D94" s="89" t="s">
        <v>485</v>
      </c>
      <c r="E94" s="26">
        <v>17530000</v>
      </c>
    </row>
    <row r="95" spans="1:9" ht="55.5" customHeight="1">
      <c r="A95" s="23">
        <v>278</v>
      </c>
      <c r="B95" s="30">
        <v>44981</v>
      </c>
      <c r="C95" s="24" t="s">
        <v>488</v>
      </c>
      <c r="D95" s="89" t="s">
        <v>486</v>
      </c>
      <c r="E95" s="26">
        <f>11690000+5010000</f>
        <v>16700000</v>
      </c>
    </row>
    <row r="96" spans="1:9" ht="55.5" customHeight="1">
      <c r="A96" s="23">
        <v>1605</v>
      </c>
      <c r="B96" s="30">
        <v>45061</v>
      </c>
      <c r="C96" s="24" t="s">
        <v>612</v>
      </c>
      <c r="D96" s="89" t="s">
        <v>615</v>
      </c>
      <c r="E96" s="26">
        <v>25200000</v>
      </c>
    </row>
    <row r="97" spans="1:7" ht="55.5" customHeight="1">
      <c r="A97" s="23">
        <v>1248</v>
      </c>
      <c r="B97" s="30">
        <v>45033</v>
      </c>
      <c r="C97" s="24" t="s">
        <v>613</v>
      </c>
      <c r="D97" s="89" t="s">
        <v>616</v>
      </c>
      <c r="E97" s="26">
        <v>25200000</v>
      </c>
    </row>
    <row r="98" spans="1:7" ht="55.5" customHeight="1">
      <c r="A98" s="23">
        <v>1390</v>
      </c>
      <c r="B98" s="27">
        <v>45042</v>
      </c>
      <c r="C98" s="24" t="s">
        <v>614</v>
      </c>
      <c r="D98" s="25" t="s">
        <v>617</v>
      </c>
      <c r="E98" s="26">
        <v>12271000</v>
      </c>
    </row>
    <row r="99" spans="1:7" ht="31.5" customHeight="1">
      <c r="A99" s="694" t="s">
        <v>270</v>
      </c>
      <c r="B99" s="694"/>
      <c r="C99" s="694"/>
      <c r="D99" s="694"/>
      <c r="E99" s="28">
        <f>SUM(E93:E98)</f>
        <v>126651000</v>
      </c>
    </row>
    <row r="100" spans="1:7" ht="26.25" customHeight="1">
      <c r="A100" s="683" t="s">
        <v>271</v>
      </c>
      <c r="B100" s="683"/>
      <c r="C100" s="683"/>
      <c r="D100" s="683"/>
      <c r="E100" s="683"/>
    </row>
    <row r="101" spans="1:7" ht="25.5">
      <c r="A101" s="17" t="s">
        <v>261</v>
      </c>
      <c r="B101" s="17" t="s">
        <v>262</v>
      </c>
      <c r="C101" s="17" t="s">
        <v>263</v>
      </c>
      <c r="D101" s="17" t="s">
        <v>13</v>
      </c>
      <c r="E101" s="18" t="s">
        <v>14</v>
      </c>
    </row>
    <row r="102" spans="1:7" ht="57" customHeight="1">
      <c r="A102" s="23">
        <v>1028</v>
      </c>
      <c r="B102" s="30">
        <v>45014</v>
      </c>
      <c r="C102" s="24" t="s">
        <v>490</v>
      </c>
      <c r="D102" s="90" t="s">
        <v>489</v>
      </c>
      <c r="E102" s="85">
        <f>21600000+7200000</f>
        <v>28800000</v>
      </c>
    </row>
    <row r="103" spans="1:7" ht="57" customHeight="1">
      <c r="A103" s="23">
        <v>1014</v>
      </c>
      <c r="B103" s="27">
        <v>45014</v>
      </c>
      <c r="C103" s="24" t="s">
        <v>619</v>
      </c>
      <c r="D103" s="29" t="s">
        <v>618</v>
      </c>
      <c r="E103" s="26">
        <v>25200000</v>
      </c>
    </row>
    <row r="104" spans="1:7" ht="57" customHeight="1">
      <c r="A104" s="23">
        <v>2751</v>
      </c>
      <c r="B104" s="27">
        <v>45190</v>
      </c>
      <c r="C104" s="24" t="s">
        <v>712</v>
      </c>
      <c r="D104" s="132" t="s">
        <v>713</v>
      </c>
      <c r="E104" s="26">
        <v>10800000</v>
      </c>
    </row>
    <row r="105" spans="1:7" ht="33.75" customHeight="1">
      <c r="A105" s="688" t="s">
        <v>272</v>
      </c>
      <c r="B105" s="689"/>
      <c r="C105" s="689"/>
      <c r="D105" s="690"/>
      <c r="E105" s="31">
        <f>SUM(E102:E104)</f>
        <v>64800000</v>
      </c>
      <c r="G105" s="96"/>
    </row>
    <row r="106" spans="1:7" ht="24.75" customHeight="1">
      <c r="A106" s="683" t="s">
        <v>273</v>
      </c>
      <c r="B106" s="683"/>
      <c r="C106" s="683"/>
      <c r="D106" s="683"/>
      <c r="E106" s="683"/>
    </row>
    <row r="107" spans="1:7" ht="25.5">
      <c r="A107" s="17" t="s">
        <v>261</v>
      </c>
      <c r="B107" s="17" t="s">
        <v>262</v>
      </c>
      <c r="C107" s="17" t="s">
        <v>263</v>
      </c>
      <c r="D107" s="17" t="s">
        <v>13</v>
      </c>
      <c r="E107" s="18" t="s">
        <v>14</v>
      </c>
    </row>
    <row r="108" spans="1:7" ht="36.75" customHeight="1">
      <c r="A108" s="23">
        <v>660</v>
      </c>
      <c r="B108" s="30">
        <v>45001</v>
      </c>
      <c r="C108" s="24" t="s">
        <v>492</v>
      </c>
      <c r="D108" s="91" t="s">
        <v>491</v>
      </c>
      <c r="E108" s="34">
        <v>25200000</v>
      </c>
    </row>
    <row r="109" spans="1:7" ht="36.75" customHeight="1">
      <c r="A109" s="23">
        <v>690</v>
      </c>
      <c r="B109" s="30">
        <v>45001</v>
      </c>
      <c r="C109" s="24" t="s">
        <v>494</v>
      </c>
      <c r="D109" s="24" t="s">
        <v>493</v>
      </c>
      <c r="E109" s="85">
        <v>25200000</v>
      </c>
      <c r="G109" s="528"/>
    </row>
    <row r="110" spans="1:7" ht="36.75" customHeight="1">
      <c r="A110" s="23">
        <v>1302</v>
      </c>
      <c r="B110" s="33">
        <v>45035</v>
      </c>
      <c r="C110" s="24" t="s">
        <v>621</v>
      </c>
      <c r="D110" s="29" t="s">
        <v>620</v>
      </c>
      <c r="E110" s="34">
        <v>25200000</v>
      </c>
    </row>
    <row r="111" spans="1:7" ht="36.75" customHeight="1">
      <c r="A111" s="32">
        <v>1078</v>
      </c>
      <c r="B111" s="33">
        <v>45015</v>
      </c>
      <c r="C111" s="24" t="s">
        <v>622</v>
      </c>
      <c r="D111" s="29" t="s">
        <v>625</v>
      </c>
      <c r="E111" s="34">
        <v>25200000</v>
      </c>
    </row>
    <row r="112" spans="1:7" ht="36.75" customHeight="1">
      <c r="A112" s="32">
        <v>1067</v>
      </c>
      <c r="B112" s="33">
        <v>45008</v>
      </c>
      <c r="C112" s="24" t="s">
        <v>623</v>
      </c>
      <c r="D112" s="29" t="s">
        <v>626</v>
      </c>
      <c r="E112" s="34">
        <v>25200000</v>
      </c>
    </row>
    <row r="113" spans="1:9" ht="36.75" customHeight="1">
      <c r="A113" s="32">
        <v>1686</v>
      </c>
      <c r="B113" s="33">
        <v>45069</v>
      </c>
      <c r="C113" s="24" t="s">
        <v>624</v>
      </c>
      <c r="D113" s="29" t="s">
        <v>627</v>
      </c>
      <c r="E113" s="34">
        <v>25200000</v>
      </c>
    </row>
    <row r="114" spans="1:9" ht="36.75" customHeight="1">
      <c r="A114" s="133">
        <v>2533</v>
      </c>
      <c r="B114" s="33">
        <v>45161</v>
      </c>
      <c r="C114" s="24" t="s">
        <v>719</v>
      </c>
      <c r="D114" s="29" t="s">
        <v>720</v>
      </c>
      <c r="E114" s="34">
        <v>15600000</v>
      </c>
    </row>
    <row r="115" spans="1:9" ht="18.75" customHeight="1">
      <c r="A115" s="682" t="s">
        <v>274</v>
      </c>
      <c r="B115" s="682"/>
      <c r="C115" s="682"/>
      <c r="D115" s="682"/>
      <c r="E115" s="28">
        <f>SUM(E108:E114)</f>
        <v>166800000</v>
      </c>
      <c r="G115" s="96"/>
      <c r="I115" s="96"/>
    </row>
    <row r="116" spans="1:9" ht="27" customHeight="1">
      <c r="A116" s="683" t="s">
        <v>275</v>
      </c>
      <c r="B116" s="683"/>
      <c r="C116" s="683"/>
      <c r="D116" s="683"/>
      <c r="E116" s="683"/>
    </row>
    <row r="117" spans="1:9" ht="25.5">
      <c r="A117" s="17" t="s">
        <v>261</v>
      </c>
      <c r="B117" s="17" t="s">
        <v>262</v>
      </c>
      <c r="C117" s="17" t="s">
        <v>263</v>
      </c>
      <c r="D117" s="17" t="s">
        <v>13</v>
      </c>
      <c r="E117" s="18" t="s">
        <v>14</v>
      </c>
    </row>
    <row r="118" spans="1:9" ht="43.5" customHeight="1">
      <c r="A118" s="19">
        <v>1859</v>
      </c>
      <c r="B118" s="20">
        <v>45086</v>
      </c>
      <c r="C118" s="21" t="s">
        <v>628</v>
      </c>
      <c r="D118" s="21" t="s">
        <v>630</v>
      </c>
      <c r="E118" s="22">
        <v>21600000</v>
      </c>
    </row>
    <row r="119" spans="1:9" ht="43.5" customHeight="1">
      <c r="A119" s="19">
        <v>1790</v>
      </c>
      <c r="B119" s="20">
        <v>45078</v>
      </c>
      <c r="C119" s="21" t="s">
        <v>629</v>
      </c>
      <c r="D119" s="21" t="s">
        <v>631</v>
      </c>
      <c r="E119" s="22">
        <v>28333320</v>
      </c>
    </row>
    <row r="120" spans="1:9" ht="22.5" customHeight="1">
      <c r="A120" s="688" t="s">
        <v>276</v>
      </c>
      <c r="B120" s="689"/>
      <c r="C120" s="689"/>
      <c r="D120" s="690"/>
      <c r="E120" s="28">
        <f>SUM(E118:E119)</f>
        <v>49933320</v>
      </c>
      <c r="G120" s="96"/>
    </row>
    <row r="121" spans="1:9" ht="23.25" customHeight="1">
      <c r="A121" s="683" t="s">
        <v>277</v>
      </c>
      <c r="B121" s="683"/>
      <c r="C121" s="683"/>
      <c r="D121" s="683"/>
      <c r="E121" s="683"/>
    </row>
    <row r="122" spans="1:9" ht="25.5">
      <c r="A122" s="17" t="s">
        <v>261</v>
      </c>
      <c r="B122" s="17" t="s">
        <v>262</v>
      </c>
      <c r="C122" s="17" t="s">
        <v>263</v>
      </c>
      <c r="D122" s="17" t="s">
        <v>13</v>
      </c>
      <c r="E122" s="18" t="s">
        <v>14</v>
      </c>
    </row>
    <row r="123" spans="1:9" ht="55.5" customHeight="1">
      <c r="A123" s="9">
        <v>421</v>
      </c>
      <c r="B123" s="84">
        <v>44987</v>
      </c>
      <c r="C123" s="86" t="s">
        <v>499</v>
      </c>
      <c r="D123" s="21" t="s">
        <v>495</v>
      </c>
      <c r="E123" s="26">
        <f>25200000+10800000</f>
        <v>36000000</v>
      </c>
    </row>
    <row r="124" spans="1:9" ht="55.5" customHeight="1">
      <c r="A124" s="9">
        <v>609</v>
      </c>
      <c r="B124" s="30">
        <v>44998</v>
      </c>
      <c r="C124" s="92" t="s">
        <v>500</v>
      </c>
      <c r="D124" s="21" t="s">
        <v>496</v>
      </c>
      <c r="E124" s="26">
        <v>25200000</v>
      </c>
    </row>
    <row r="125" spans="1:9" ht="55.5" customHeight="1">
      <c r="A125" s="9">
        <v>212</v>
      </c>
      <c r="B125" s="87">
        <v>44978</v>
      </c>
      <c r="C125" s="92" t="s">
        <v>501</v>
      </c>
      <c r="D125" s="21" t="s">
        <v>497</v>
      </c>
      <c r="E125" s="26">
        <f>17850000+7650000</f>
        <v>25500000</v>
      </c>
    </row>
    <row r="126" spans="1:9" ht="55.5" customHeight="1">
      <c r="A126" s="9">
        <v>882</v>
      </c>
      <c r="B126" s="30">
        <v>45012</v>
      </c>
      <c r="C126" s="93" t="s">
        <v>502</v>
      </c>
      <c r="D126" s="21" t="s">
        <v>498</v>
      </c>
      <c r="E126" s="26">
        <f>16062000+8031000</f>
        <v>24093000</v>
      </c>
    </row>
    <row r="127" spans="1:9" ht="55.5" customHeight="1">
      <c r="A127" s="88">
        <v>202</v>
      </c>
      <c r="B127" s="94">
        <v>44978</v>
      </c>
      <c r="C127" s="93" t="s">
        <v>505</v>
      </c>
      <c r="D127" s="21" t="s">
        <v>503</v>
      </c>
      <c r="E127" s="26">
        <v>25200000</v>
      </c>
    </row>
    <row r="128" spans="1:9" ht="55.5" customHeight="1">
      <c r="A128" s="9">
        <v>1058</v>
      </c>
      <c r="B128" s="30">
        <v>45015</v>
      </c>
      <c r="C128" s="93" t="s">
        <v>506</v>
      </c>
      <c r="D128" s="21" t="s">
        <v>504</v>
      </c>
      <c r="E128" s="26">
        <f>21600000+10800000</f>
        <v>32400000</v>
      </c>
    </row>
    <row r="129" spans="1:5" ht="55.5" customHeight="1">
      <c r="A129" s="23">
        <v>228</v>
      </c>
      <c r="B129" s="27">
        <v>44979</v>
      </c>
      <c r="C129" s="24" t="s">
        <v>512</v>
      </c>
      <c r="D129" s="24" t="s">
        <v>507</v>
      </c>
      <c r="E129" s="26">
        <f>17850000+7650000</f>
        <v>25500000</v>
      </c>
    </row>
    <row r="130" spans="1:5" ht="55.5" customHeight="1">
      <c r="A130" s="23">
        <v>902</v>
      </c>
      <c r="B130" s="27">
        <v>45012</v>
      </c>
      <c r="C130" s="24" t="s">
        <v>513</v>
      </c>
      <c r="D130" s="24" t="s">
        <v>508</v>
      </c>
      <c r="E130" s="26">
        <v>17850000</v>
      </c>
    </row>
    <row r="131" spans="1:5" ht="55.5" customHeight="1">
      <c r="A131" s="23">
        <v>465</v>
      </c>
      <c r="B131" s="27">
        <v>44992</v>
      </c>
      <c r="C131" s="24" t="s">
        <v>514</v>
      </c>
      <c r="D131" s="24" t="s">
        <v>509</v>
      </c>
      <c r="E131" s="26">
        <v>18739000</v>
      </c>
    </row>
    <row r="132" spans="1:5" ht="55.5" customHeight="1">
      <c r="A132" s="23">
        <v>250</v>
      </c>
      <c r="B132" s="27">
        <v>44980</v>
      </c>
      <c r="C132" s="24" t="s">
        <v>714</v>
      </c>
      <c r="D132" s="24" t="s">
        <v>510</v>
      </c>
      <c r="E132" s="26">
        <v>25500000</v>
      </c>
    </row>
    <row r="133" spans="1:5" ht="55.5" customHeight="1">
      <c r="A133" s="23">
        <v>964</v>
      </c>
      <c r="B133" s="27">
        <v>45013</v>
      </c>
      <c r="C133" s="24" t="s">
        <v>515</v>
      </c>
      <c r="D133" s="24" t="s">
        <v>511</v>
      </c>
      <c r="E133" s="26">
        <v>21315000</v>
      </c>
    </row>
    <row r="134" spans="1:5" ht="55.5" customHeight="1">
      <c r="A134" s="23">
        <v>900</v>
      </c>
      <c r="B134" s="27">
        <v>45012</v>
      </c>
      <c r="C134" s="92" t="s">
        <v>517</v>
      </c>
      <c r="D134" s="24" t="s">
        <v>516</v>
      </c>
      <c r="E134" s="26">
        <v>33250000</v>
      </c>
    </row>
    <row r="135" spans="1:5" ht="55.5" customHeight="1">
      <c r="A135" s="23">
        <v>107</v>
      </c>
      <c r="B135" s="27">
        <v>44971</v>
      </c>
      <c r="C135" s="24" t="s">
        <v>519</v>
      </c>
      <c r="D135" s="24" t="s">
        <v>518</v>
      </c>
      <c r="E135" s="26">
        <v>36000000</v>
      </c>
    </row>
    <row r="136" spans="1:5" ht="55.5" customHeight="1">
      <c r="A136" s="23">
        <v>1363</v>
      </c>
      <c r="B136" s="27">
        <v>45040</v>
      </c>
      <c r="C136" s="24" t="s">
        <v>632</v>
      </c>
      <c r="D136" s="24" t="s">
        <v>640</v>
      </c>
      <c r="E136" s="26">
        <v>21900000</v>
      </c>
    </row>
    <row r="137" spans="1:5" ht="55.5" customHeight="1">
      <c r="A137" s="23">
        <v>1363</v>
      </c>
      <c r="B137" s="27">
        <v>45040</v>
      </c>
      <c r="C137" s="24" t="s">
        <v>632</v>
      </c>
      <c r="D137" s="24" t="s">
        <v>640</v>
      </c>
      <c r="E137" s="26">
        <v>3300000</v>
      </c>
    </row>
    <row r="138" spans="1:5" ht="55.5" customHeight="1">
      <c r="A138" s="23">
        <v>1211</v>
      </c>
      <c r="B138" s="27">
        <v>45029</v>
      </c>
      <c r="C138" s="24" t="s">
        <v>633</v>
      </c>
      <c r="D138" s="24" t="s">
        <v>641</v>
      </c>
      <c r="E138" s="26">
        <v>16062000</v>
      </c>
    </row>
    <row r="139" spans="1:5" ht="55.5" customHeight="1">
      <c r="A139" s="23">
        <v>1675</v>
      </c>
      <c r="B139" s="27">
        <v>45069</v>
      </c>
      <c r="C139" s="24" t="s">
        <v>634</v>
      </c>
      <c r="D139" s="24" t="s">
        <v>642</v>
      </c>
      <c r="E139" s="26">
        <v>21600000</v>
      </c>
    </row>
    <row r="140" spans="1:5" ht="55.5" customHeight="1">
      <c r="A140" s="23">
        <v>1988</v>
      </c>
      <c r="B140" s="27">
        <v>45100</v>
      </c>
      <c r="C140" s="24" t="s">
        <v>635</v>
      </c>
      <c r="D140" s="24" t="s">
        <v>643</v>
      </c>
      <c r="E140" s="26">
        <v>18000000</v>
      </c>
    </row>
    <row r="141" spans="1:5" ht="55.5" customHeight="1">
      <c r="A141" s="23">
        <v>1926</v>
      </c>
      <c r="B141" s="27">
        <v>45098</v>
      </c>
      <c r="C141" s="24" t="s">
        <v>636</v>
      </c>
      <c r="D141" s="29" t="s">
        <v>644</v>
      </c>
      <c r="E141" s="26">
        <v>16062000</v>
      </c>
    </row>
    <row r="142" spans="1:5" ht="55.5" customHeight="1">
      <c r="A142" s="23">
        <v>1206</v>
      </c>
      <c r="B142" s="27">
        <v>45029</v>
      </c>
      <c r="C142" s="24" t="s">
        <v>637</v>
      </c>
      <c r="D142" s="29" t="s">
        <v>645</v>
      </c>
      <c r="E142" s="26">
        <v>22380000</v>
      </c>
    </row>
    <row r="143" spans="1:5" s="112" customFormat="1" ht="55.5" customHeight="1">
      <c r="A143" s="109">
        <v>1491</v>
      </c>
      <c r="B143" s="110">
        <v>45051</v>
      </c>
      <c r="C143" s="25" t="s">
        <v>638</v>
      </c>
      <c r="D143" s="25" t="s">
        <v>646</v>
      </c>
      <c r="E143" s="111">
        <v>15300000</v>
      </c>
    </row>
    <row r="144" spans="1:5" ht="55.5" customHeight="1">
      <c r="A144" s="23">
        <v>1671</v>
      </c>
      <c r="B144" s="27">
        <v>45069</v>
      </c>
      <c r="C144" s="24" t="s">
        <v>639</v>
      </c>
      <c r="D144" s="29" t="s">
        <v>647</v>
      </c>
      <c r="E144" s="26">
        <v>18270000</v>
      </c>
    </row>
    <row r="145" spans="1:9" ht="55.5" customHeight="1">
      <c r="A145" s="82">
        <v>1030</v>
      </c>
      <c r="B145" s="114">
        <v>45014</v>
      </c>
      <c r="C145" s="24" t="s">
        <v>698</v>
      </c>
      <c r="D145" s="29" t="s">
        <v>699</v>
      </c>
      <c r="E145" s="26">
        <v>16062000</v>
      </c>
    </row>
    <row r="146" spans="1:9" ht="23.25" customHeight="1">
      <c r="A146" s="682" t="s">
        <v>278</v>
      </c>
      <c r="B146" s="682"/>
      <c r="C146" s="682"/>
      <c r="D146" s="682"/>
      <c r="E146" s="28">
        <f>SUM(E123:E145)</f>
        <v>515483000</v>
      </c>
      <c r="G146" s="96"/>
      <c r="I146" s="96"/>
    </row>
    <row r="147" spans="1:9" s="35" customFormat="1" ht="18.75" customHeight="1">
      <c r="A147" s="683" t="s">
        <v>279</v>
      </c>
      <c r="B147" s="683"/>
      <c r="C147" s="683"/>
      <c r="D147" s="683"/>
      <c r="E147" s="683"/>
    </row>
    <row r="148" spans="1:9" ht="25.5">
      <c r="A148" s="17" t="s">
        <v>261</v>
      </c>
      <c r="B148" s="17" t="s">
        <v>262</v>
      </c>
      <c r="C148" s="17" t="s">
        <v>263</v>
      </c>
      <c r="D148" s="17" t="s">
        <v>13</v>
      </c>
      <c r="E148" s="18" t="s">
        <v>14</v>
      </c>
    </row>
    <row r="149" spans="1:9" ht="38.25">
      <c r="A149" s="23">
        <v>410</v>
      </c>
      <c r="B149" s="27">
        <v>44987</v>
      </c>
      <c r="C149" s="24" t="s">
        <v>522</v>
      </c>
      <c r="D149" s="29" t="s">
        <v>520</v>
      </c>
      <c r="E149" s="26">
        <v>28000000.000000004</v>
      </c>
    </row>
    <row r="150" spans="1:9" ht="57" customHeight="1">
      <c r="A150" s="23">
        <v>797</v>
      </c>
      <c r="B150" s="27">
        <v>45007</v>
      </c>
      <c r="C150" s="24" t="s">
        <v>523</v>
      </c>
      <c r="D150" s="29" t="s">
        <v>521</v>
      </c>
      <c r="E150" s="26">
        <v>31083333</v>
      </c>
    </row>
    <row r="151" spans="1:9" ht="24.75" customHeight="1">
      <c r="A151" s="682" t="s">
        <v>280</v>
      </c>
      <c r="B151" s="682"/>
      <c r="C151" s="682"/>
      <c r="D151" s="682"/>
      <c r="E151" s="28">
        <f>SUM(E149:E150)</f>
        <v>59083333</v>
      </c>
      <c r="H151" s="96"/>
    </row>
    <row r="152" spans="1:9" ht="19.5" customHeight="1">
      <c r="A152" s="683" t="s">
        <v>281</v>
      </c>
      <c r="B152" s="683"/>
      <c r="C152" s="683"/>
      <c r="D152" s="683"/>
      <c r="E152" s="683"/>
    </row>
    <row r="153" spans="1:9" ht="25.5">
      <c r="A153" s="17" t="s">
        <v>261</v>
      </c>
      <c r="B153" s="17" t="s">
        <v>262</v>
      </c>
      <c r="C153" s="17" t="s">
        <v>263</v>
      </c>
      <c r="D153" s="17" t="s">
        <v>13</v>
      </c>
      <c r="E153" s="18" t="s">
        <v>14</v>
      </c>
    </row>
    <row r="154" spans="1:9" ht="38.25">
      <c r="A154" s="23">
        <v>1437</v>
      </c>
      <c r="B154" s="27">
        <v>45050</v>
      </c>
      <c r="C154" s="24" t="s">
        <v>282</v>
      </c>
      <c r="D154" s="25" t="s">
        <v>545</v>
      </c>
      <c r="E154" s="36">
        <v>1306990409</v>
      </c>
    </row>
    <row r="155" spans="1:9" ht="63.75">
      <c r="A155" s="23">
        <v>2071</v>
      </c>
      <c r="B155" s="27">
        <v>45105</v>
      </c>
      <c r="C155" s="107" t="s">
        <v>649</v>
      </c>
      <c r="D155" s="25" t="s">
        <v>648</v>
      </c>
      <c r="E155" s="36">
        <v>719271644</v>
      </c>
    </row>
    <row r="156" spans="1:9" ht="16.5" customHeight="1">
      <c r="A156" s="684" t="s">
        <v>283</v>
      </c>
      <c r="B156" s="685"/>
      <c r="C156" s="685"/>
      <c r="D156" s="686"/>
      <c r="E156" s="36">
        <f>SUM(E154:E155)</f>
        <v>2026262053</v>
      </c>
    </row>
    <row r="157" spans="1:9" ht="22.5" customHeight="1">
      <c r="A157" s="687" t="s">
        <v>284</v>
      </c>
      <c r="B157" s="687"/>
      <c r="C157" s="687"/>
      <c r="D157" s="687"/>
      <c r="E157" s="28">
        <f>+E24+E70+E90+E99+E105+E115+E120+E146+E151+E156</f>
        <v>4552536145</v>
      </c>
    </row>
    <row r="158" spans="1:9">
      <c r="E158" s="113"/>
    </row>
    <row r="159" spans="1:9">
      <c r="E159" s="96"/>
      <c r="F159" s="96"/>
    </row>
    <row r="160" spans="1:9">
      <c r="E160" s="96"/>
    </row>
    <row r="161" spans="5:5">
      <c r="E161" s="40"/>
    </row>
  </sheetData>
  <protectedRanges>
    <protectedRange sqref="D36" name="Rango1_11_1_3_2_1"/>
    <protectedRange sqref="D37" name="Rango1_11_1_3_2_1_1"/>
    <protectedRange sqref="D38:D47" name="Rango1_11_1_3_2_1_2"/>
  </protectedRanges>
  <mergeCells count="21">
    <mergeCell ref="A116:E116"/>
    <mergeCell ref="A120:D120"/>
    <mergeCell ref="A115:D115"/>
    <mergeCell ref="A2:E2"/>
    <mergeCell ref="A24:D24"/>
    <mergeCell ref="A25:E25"/>
    <mergeCell ref="A70:D70"/>
    <mergeCell ref="A71:E71"/>
    <mergeCell ref="A90:D90"/>
    <mergeCell ref="A91:E91"/>
    <mergeCell ref="A99:D99"/>
    <mergeCell ref="A100:E100"/>
    <mergeCell ref="A105:D105"/>
    <mergeCell ref="A106:E106"/>
    <mergeCell ref="A151:D151"/>
    <mergeCell ref="A152:E152"/>
    <mergeCell ref="A156:D156"/>
    <mergeCell ref="A157:D157"/>
    <mergeCell ref="A121:E121"/>
    <mergeCell ref="A146:D146"/>
    <mergeCell ref="A147:E147"/>
  </mergeCells>
  <pageMargins left="0.70866141732283472" right="0.70866141732283472" top="0.74803149606299213" bottom="0.35433070866141736"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2"/>
  <sheetViews>
    <sheetView topLeftCell="A75" zoomScale="80" zoomScaleNormal="80" workbookViewId="0">
      <selection activeCell="L61" sqref="L61:L62"/>
    </sheetView>
  </sheetViews>
  <sheetFormatPr baseColWidth="10" defaultColWidth="11.42578125" defaultRowHeight="15"/>
  <cols>
    <col min="1" max="1" width="67.85546875" style="531" customWidth="1"/>
    <col min="2" max="2" width="8.5703125" style="52" customWidth="1"/>
    <col min="3" max="3" width="16.42578125" style="78" customWidth="1"/>
    <col min="4" max="4" width="10" style="64" customWidth="1"/>
    <col min="5" max="5" width="18.140625" style="52" customWidth="1"/>
    <col min="6" max="6" width="18.140625" style="65" customWidth="1"/>
    <col min="7" max="7" width="18.140625" style="66" customWidth="1"/>
    <col min="8" max="8" width="14.28515625" style="67" customWidth="1"/>
    <col min="9" max="9" width="14.28515625" style="52" customWidth="1"/>
    <col min="10" max="10" width="14" customWidth="1"/>
    <col min="11" max="11" width="14" style="68" customWidth="1"/>
    <col min="12" max="12" width="14" style="69" customWidth="1"/>
    <col min="13" max="13" width="13.5703125" style="52" bestFit="1" customWidth="1"/>
    <col min="14" max="16384" width="11.42578125" style="52"/>
  </cols>
  <sheetData>
    <row r="1" spans="1:16" customFormat="1" ht="20.25" customHeight="1">
      <c r="A1" s="776"/>
      <c r="B1" s="779" t="s">
        <v>285</v>
      </c>
      <c r="C1" s="780"/>
      <c r="D1" s="780"/>
      <c r="E1" s="780"/>
      <c r="F1" s="780"/>
      <c r="G1" s="780"/>
      <c r="H1" s="783" t="s">
        <v>1</v>
      </c>
      <c r="I1" s="783"/>
      <c r="J1" s="783"/>
      <c r="K1" s="783"/>
      <c r="L1" s="784"/>
      <c r="M1" s="41"/>
      <c r="N1" s="41"/>
      <c r="O1" s="785"/>
      <c r="P1" s="785"/>
    </row>
    <row r="2" spans="1:16" customFormat="1" ht="20.25">
      <c r="A2" s="777"/>
      <c r="B2" s="781"/>
      <c r="C2" s="782"/>
      <c r="D2" s="782"/>
      <c r="E2" s="782"/>
      <c r="F2" s="782"/>
      <c r="G2" s="782"/>
      <c r="H2" s="783" t="s">
        <v>2</v>
      </c>
      <c r="I2" s="783"/>
      <c r="J2" s="783"/>
      <c r="K2" s="783"/>
      <c r="L2" s="784"/>
      <c r="M2" s="41"/>
      <c r="N2" s="41"/>
      <c r="O2" s="785"/>
      <c r="P2" s="785"/>
    </row>
    <row r="3" spans="1:16" customFormat="1" ht="20.25" customHeight="1">
      <c r="A3" s="777"/>
      <c r="B3" s="779" t="s">
        <v>286</v>
      </c>
      <c r="C3" s="780"/>
      <c r="D3" s="780"/>
      <c r="E3" s="780"/>
      <c r="F3" s="780"/>
      <c r="G3" s="780"/>
      <c r="H3" s="783" t="s">
        <v>4</v>
      </c>
      <c r="I3" s="783"/>
      <c r="J3" s="783"/>
      <c r="K3" s="783"/>
      <c r="L3" s="784"/>
      <c r="M3" s="41"/>
      <c r="N3" s="41"/>
      <c r="O3" s="785"/>
      <c r="P3" s="785"/>
    </row>
    <row r="4" spans="1:16" customFormat="1" ht="20.25">
      <c r="A4" s="778"/>
      <c r="B4" s="781"/>
      <c r="C4" s="782"/>
      <c r="D4" s="782"/>
      <c r="E4" s="782"/>
      <c r="F4" s="782"/>
      <c r="G4" s="782"/>
      <c r="H4" s="783" t="s">
        <v>5</v>
      </c>
      <c r="I4" s="783"/>
      <c r="J4" s="783"/>
      <c r="K4" s="783"/>
      <c r="L4" s="784"/>
      <c r="M4" s="41"/>
      <c r="N4" s="41"/>
      <c r="O4" s="785"/>
      <c r="P4" s="785"/>
    </row>
    <row r="5" spans="1:16" customFormat="1">
      <c r="A5" s="747"/>
      <c r="B5" s="748"/>
      <c r="C5" s="748"/>
      <c r="D5" s="748"/>
      <c r="E5" s="748"/>
      <c r="F5" s="748"/>
      <c r="G5" s="748"/>
      <c r="H5" s="748"/>
      <c r="I5" s="748"/>
      <c r="J5" s="748"/>
      <c r="K5" s="748"/>
      <c r="L5" s="749"/>
    </row>
    <row r="6" spans="1:16" customFormat="1">
      <c r="A6" s="750" t="s">
        <v>6</v>
      </c>
      <c r="B6" s="750"/>
      <c r="C6" s="750"/>
      <c r="D6" s="750"/>
      <c r="E6" s="750"/>
      <c r="F6" s="750"/>
      <c r="G6" s="750"/>
      <c r="H6" s="750"/>
      <c r="I6" s="750"/>
      <c r="J6" s="750"/>
      <c r="K6" s="750"/>
      <c r="L6" s="750"/>
    </row>
    <row r="7" spans="1:16" customFormat="1" ht="25.5" customHeight="1" thickBot="1">
      <c r="A7" s="751" t="s">
        <v>707</v>
      </c>
      <c r="B7" s="752"/>
      <c r="C7" s="752"/>
      <c r="D7" s="752"/>
      <c r="E7" s="752"/>
      <c r="F7" s="752"/>
      <c r="G7" s="752"/>
      <c r="H7" s="752"/>
      <c r="I7" s="752"/>
      <c r="J7" s="752"/>
      <c r="K7" s="752"/>
      <c r="L7" s="753"/>
    </row>
    <row r="8" spans="1:16" customFormat="1" ht="15.75" customHeight="1">
      <c r="A8" s="754" t="s">
        <v>287</v>
      </c>
      <c r="B8" s="755"/>
      <c r="C8" s="755"/>
      <c r="D8" s="755"/>
      <c r="E8" s="755"/>
      <c r="F8" s="755"/>
      <c r="G8" s="755"/>
      <c r="H8" s="755"/>
      <c r="I8" s="755"/>
      <c r="J8" s="755"/>
      <c r="K8" s="755"/>
      <c r="L8" s="756"/>
    </row>
    <row r="9" spans="1:16" s="43" customFormat="1" ht="20.25" customHeight="1">
      <c r="A9" s="757" t="s">
        <v>288</v>
      </c>
      <c r="B9" s="758"/>
      <c r="C9" s="758"/>
      <c r="D9" s="758"/>
      <c r="E9" s="758"/>
      <c r="F9" s="758"/>
      <c r="G9" s="759" t="s">
        <v>289</v>
      </c>
      <c r="H9" s="760"/>
      <c r="I9" s="765" t="s">
        <v>10</v>
      </c>
      <c r="J9" s="766"/>
      <c r="K9" s="767"/>
      <c r="L9" s="42"/>
    </row>
    <row r="10" spans="1:16" s="43" customFormat="1" ht="33.75" customHeight="1">
      <c r="A10" s="768" t="s">
        <v>290</v>
      </c>
      <c r="B10" s="707"/>
      <c r="C10" s="707"/>
      <c r="D10" s="707"/>
      <c r="E10" s="707"/>
      <c r="F10" s="707"/>
      <c r="G10" s="761"/>
      <c r="H10" s="762"/>
      <c r="I10" s="44" t="s">
        <v>12</v>
      </c>
      <c r="J10" s="769" t="s">
        <v>13</v>
      </c>
      <c r="K10" s="770"/>
      <c r="L10" s="45" t="s">
        <v>14</v>
      </c>
    </row>
    <row r="11" spans="1:16" s="43" customFormat="1" ht="42" customHeight="1">
      <c r="A11" s="771" t="s">
        <v>291</v>
      </c>
      <c r="B11" s="772"/>
      <c r="C11" s="772"/>
      <c r="D11" s="772"/>
      <c r="E11" s="772"/>
      <c r="F11" s="773"/>
      <c r="G11" s="761"/>
      <c r="H11" s="762"/>
      <c r="I11" s="774" t="s">
        <v>16</v>
      </c>
      <c r="J11" s="774"/>
      <c r="K11" s="774"/>
      <c r="L11" s="774"/>
    </row>
    <row r="12" spans="1:16" s="43" customFormat="1" ht="20.25" customHeight="1">
      <c r="A12" s="757" t="s">
        <v>292</v>
      </c>
      <c r="B12" s="758"/>
      <c r="C12" s="758"/>
      <c r="D12" s="758"/>
      <c r="E12" s="758"/>
      <c r="F12" s="758"/>
      <c r="G12" s="761"/>
      <c r="H12" s="762"/>
      <c r="I12" s="774"/>
      <c r="J12" s="774"/>
      <c r="K12" s="774"/>
      <c r="L12" s="774"/>
    </row>
    <row r="13" spans="1:16" s="43" customFormat="1" ht="23.25" customHeight="1">
      <c r="A13" s="775" t="s">
        <v>703</v>
      </c>
      <c r="B13" s="674"/>
      <c r="C13" s="674"/>
      <c r="D13" s="674"/>
      <c r="E13" s="674"/>
      <c r="F13" s="675"/>
      <c r="G13" s="763"/>
      <c r="H13" s="764"/>
      <c r="I13" s="774"/>
      <c r="J13" s="774"/>
      <c r="K13" s="774"/>
      <c r="L13" s="774"/>
    </row>
    <row r="14" spans="1:16" s="43" customFormat="1" ht="15.75" customHeight="1">
      <c r="A14" s="739" t="s">
        <v>19</v>
      </c>
      <c r="B14" s="740" t="s">
        <v>293</v>
      </c>
      <c r="C14" s="741" t="s">
        <v>21</v>
      </c>
      <c r="D14" s="742" t="s">
        <v>294</v>
      </c>
      <c r="E14" s="740" t="s">
        <v>295</v>
      </c>
      <c r="F14" s="743" t="s">
        <v>296</v>
      </c>
      <c r="G14" s="743"/>
      <c r="H14" s="740" t="s">
        <v>25</v>
      </c>
      <c r="I14" s="740"/>
      <c r="J14" s="740" t="s">
        <v>26</v>
      </c>
      <c r="K14" s="740"/>
      <c r="L14" s="744"/>
    </row>
    <row r="15" spans="1:16" s="43" customFormat="1" ht="27" customHeight="1">
      <c r="A15" s="739"/>
      <c r="B15" s="740"/>
      <c r="C15" s="741"/>
      <c r="D15" s="742"/>
      <c r="E15" s="740"/>
      <c r="F15" s="743"/>
      <c r="G15" s="743"/>
      <c r="H15" s="740"/>
      <c r="I15" s="740"/>
      <c r="J15" s="745" t="s">
        <v>27</v>
      </c>
      <c r="K15" s="745" t="s">
        <v>28</v>
      </c>
      <c r="L15" s="746" t="s">
        <v>29</v>
      </c>
    </row>
    <row r="16" spans="1:16" s="48" customFormat="1" ht="16.5" customHeight="1">
      <c r="A16" s="739"/>
      <c r="B16" s="740"/>
      <c r="C16" s="741"/>
      <c r="D16" s="742"/>
      <c r="E16" s="740"/>
      <c r="F16" s="47" t="s">
        <v>30</v>
      </c>
      <c r="G16" s="47" t="s">
        <v>31</v>
      </c>
      <c r="H16" s="46" t="s">
        <v>33</v>
      </c>
      <c r="I16" s="46" t="s">
        <v>34</v>
      </c>
      <c r="J16" s="745"/>
      <c r="K16" s="745"/>
      <c r="L16" s="746"/>
    </row>
    <row r="17" spans="1:12" s="48" customFormat="1" ht="23.25" customHeight="1">
      <c r="A17" s="696" t="s">
        <v>297</v>
      </c>
      <c r="B17" s="46" t="s">
        <v>36</v>
      </c>
      <c r="C17" s="735" t="s">
        <v>298</v>
      </c>
      <c r="D17" s="49">
        <v>6</v>
      </c>
      <c r="E17" s="50">
        <f>F17+G17</f>
        <v>28800000</v>
      </c>
      <c r="F17" s="50">
        <v>0</v>
      </c>
      <c r="G17" s="50">
        <v>28800000</v>
      </c>
      <c r="H17" s="699">
        <v>44927</v>
      </c>
      <c r="I17" s="699">
        <v>45291</v>
      </c>
      <c r="J17" s="701">
        <f>D18/D17</f>
        <v>1</v>
      </c>
      <c r="K17" s="701">
        <f>E18/E17</f>
        <v>0.875</v>
      </c>
      <c r="L17" s="703">
        <f>+J17*J17/K17</f>
        <v>1.1428571428571428</v>
      </c>
    </row>
    <row r="18" spans="1:12" s="48" customFormat="1" ht="26.25" customHeight="1">
      <c r="A18" s="697"/>
      <c r="B18" s="46" t="s">
        <v>38</v>
      </c>
      <c r="C18" s="735"/>
      <c r="D18" s="49">
        <v>6</v>
      </c>
      <c r="E18" s="50">
        <f t="shared" ref="E18:E53" si="0">F18+G18</f>
        <v>25200000</v>
      </c>
      <c r="F18" s="50">
        <v>0</v>
      </c>
      <c r="G18" s="50">
        <v>25200000</v>
      </c>
      <c r="H18" s="700"/>
      <c r="I18" s="700"/>
      <c r="J18" s="702"/>
      <c r="K18" s="702"/>
      <c r="L18" s="704"/>
    </row>
    <row r="19" spans="1:12" s="48" customFormat="1" ht="23.25" customHeight="1">
      <c r="A19" s="696" t="s">
        <v>300</v>
      </c>
      <c r="B19" s="46" t="s">
        <v>36</v>
      </c>
      <c r="C19" s="735" t="s">
        <v>301</v>
      </c>
      <c r="D19" s="49">
        <v>1</v>
      </c>
      <c r="E19" s="50">
        <f t="shared" si="0"/>
        <v>51680000</v>
      </c>
      <c r="F19" s="50">
        <v>51680000</v>
      </c>
      <c r="G19" s="50">
        <v>0</v>
      </c>
      <c r="H19" s="699">
        <v>44927</v>
      </c>
      <c r="I19" s="699">
        <v>45291</v>
      </c>
      <c r="J19" s="701">
        <f t="shared" ref="J19:K19" si="1">D20/D19</f>
        <v>0</v>
      </c>
      <c r="K19" s="701">
        <f t="shared" si="1"/>
        <v>1</v>
      </c>
      <c r="L19" s="703">
        <f t="shared" ref="L19" si="2">+J19*J19/K19</f>
        <v>0</v>
      </c>
    </row>
    <row r="20" spans="1:12" s="48" customFormat="1" ht="23.25" customHeight="1">
      <c r="A20" s="697"/>
      <c r="B20" s="46" t="s">
        <v>38</v>
      </c>
      <c r="C20" s="735"/>
      <c r="D20" s="49">
        <v>0</v>
      </c>
      <c r="E20" s="50">
        <f t="shared" ref="E20" si="3">F20+G20</f>
        <v>51680000</v>
      </c>
      <c r="F20" s="50">
        <v>51680000</v>
      </c>
      <c r="G20" s="50">
        <f t="shared" ref="G20" si="4">H20+I20</f>
        <v>0</v>
      </c>
      <c r="H20" s="700"/>
      <c r="I20" s="700"/>
      <c r="J20" s="702"/>
      <c r="K20" s="702"/>
      <c r="L20" s="704"/>
    </row>
    <row r="21" spans="1:12" s="48" customFormat="1" ht="23.25" customHeight="1">
      <c r="A21" s="696" t="s">
        <v>302</v>
      </c>
      <c r="B21" s="46" t="s">
        <v>36</v>
      </c>
      <c r="C21" s="735" t="s">
        <v>303</v>
      </c>
      <c r="D21" s="49">
        <v>27</v>
      </c>
      <c r="E21" s="50">
        <f t="shared" si="0"/>
        <v>28800000</v>
      </c>
      <c r="F21" s="50">
        <v>0</v>
      </c>
      <c r="G21" s="50">
        <v>28800000</v>
      </c>
      <c r="H21" s="699">
        <v>44927</v>
      </c>
      <c r="I21" s="699">
        <v>45291</v>
      </c>
      <c r="J21" s="701">
        <f t="shared" ref="J21:K21" si="5">D22/D21</f>
        <v>0.66666666666666663</v>
      </c>
      <c r="K21" s="701">
        <f t="shared" si="5"/>
        <v>0.875</v>
      </c>
      <c r="L21" s="703">
        <f t="shared" ref="L21" si="6">+J21*J21/K21</f>
        <v>0.50793650793650791</v>
      </c>
    </row>
    <row r="22" spans="1:12" s="48" customFormat="1" ht="23.25" customHeight="1">
      <c r="A22" s="697"/>
      <c r="B22" s="46" t="s">
        <v>38</v>
      </c>
      <c r="C22" s="735"/>
      <c r="D22" s="49">
        <v>18</v>
      </c>
      <c r="E22" s="50">
        <f t="shared" ref="E22" si="7">F22+G22</f>
        <v>25200000</v>
      </c>
      <c r="F22" s="50">
        <v>0</v>
      </c>
      <c r="G22" s="50">
        <v>25200000</v>
      </c>
      <c r="H22" s="700"/>
      <c r="I22" s="700"/>
      <c r="J22" s="702"/>
      <c r="K22" s="702"/>
      <c r="L22" s="704"/>
    </row>
    <row r="23" spans="1:12" s="48" customFormat="1" ht="23.25" customHeight="1">
      <c r="A23" s="617" t="s">
        <v>304</v>
      </c>
      <c r="B23" s="46" t="s">
        <v>36</v>
      </c>
      <c r="C23" s="735" t="s">
        <v>305</v>
      </c>
      <c r="D23" s="51">
        <v>1</v>
      </c>
      <c r="E23" s="50">
        <f t="shared" si="0"/>
        <v>25200000</v>
      </c>
      <c r="F23" s="50">
        <v>0</v>
      </c>
      <c r="G23" s="50">
        <v>25200000</v>
      </c>
      <c r="H23" s="699">
        <v>44927</v>
      </c>
      <c r="I23" s="699">
        <v>45291</v>
      </c>
      <c r="J23" s="701">
        <f t="shared" ref="J23:K23" si="8">D24/D23</f>
        <v>0.75</v>
      </c>
      <c r="K23" s="701">
        <f t="shared" si="8"/>
        <v>1</v>
      </c>
      <c r="L23" s="703">
        <f t="shared" ref="L23" si="9">+J23*J23/K23</f>
        <v>0.5625</v>
      </c>
    </row>
    <row r="24" spans="1:12" s="48" customFormat="1" ht="23.25" customHeight="1">
      <c r="A24" s="618"/>
      <c r="B24" s="46" t="s">
        <v>38</v>
      </c>
      <c r="C24" s="735"/>
      <c r="D24" s="108">
        <v>0.75</v>
      </c>
      <c r="E24" s="50">
        <f t="shared" ref="E24:E25" si="10">F24+G24</f>
        <v>25200000</v>
      </c>
      <c r="F24" s="50">
        <v>0</v>
      </c>
      <c r="G24" s="50">
        <v>25200000</v>
      </c>
      <c r="H24" s="700"/>
      <c r="I24" s="700"/>
      <c r="J24" s="702"/>
      <c r="K24" s="702"/>
      <c r="L24" s="704"/>
    </row>
    <row r="25" spans="1:12" s="48" customFormat="1" ht="23.25" hidden="1" customHeight="1">
      <c r="A25" s="617" t="s">
        <v>422</v>
      </c>
      <c r="B25" s="46" t="s">
        <v>36</v>
      </c>
      <c r="C25" s="735" t="s">
        <v>305</v>
      </c>
      <c r="D25" s="51">
        <v>0</v>
      </c>
      <c r="E25" s="50">
        <f t="shared" si="10"/>
        <v>0</v>
      </c>
      <c r="F25" s="50">
        <v>0</v>
      </c>
      <c r="G25" s="50">
        <v>0</v>
      </c>
      <c r="H25" s="699">
        <v>44927</v>
      </c>
      <c r="I25" s="699">
        <v>45291</v>
      </c>
      <c r="J25" s="701" t="e">
        <f t="shared" ref="J25" si="11">D26/D25</f>
        <v>#DIV/0!</v>
      </c>
      <c r="K25" s="701" t="e">
        <f t="shared" ref="K25" si="12">E26/E25</f>
        <v>#DIV/0!</v>
      </c>
      <c r="L25" s="703" t="e">
        <f t="shared" ref="L25" si="13">+J25*J25/K25</f>
        <v>#DIV/0!</v>
      </c>
    </row>
    <row r="26" spans="1:12" s="48" customFormat="1" ht="23.25" hidden="1" customHeight="1">
      <c r="A26" s="618"/>
      <c r="B26" s="46" t="s">
        <v>38</v>
      </c>
      <c r="C26" s="735"/>
      <c r="D26" s="49">
        <v>0</v>
      </c>
      <c r="E26" s="50">
        <f t="shared" ref="E26" si="14">F26+G26</f>
        <v>0</v>
      </c>
      <c r="F26" s="50">
        <f t="shared" ref="F26" si="15">G26+H26</f>
        <v>0</v>
      </c>
      <c r="G26" s="50">
        <v>0</v>
      </c>
      <c r="H26" s="700"/>
      <c r="I26" s="700"/>
      <c r="J26" s="702"/>
      <c r="K26" s="702"/>
      <c r="L26" s="704"/>
    </row>
    <row r="27" spans="1:12" s="48" customFormat="1" ht="23.25" customHeight="1">
      <c r="A27" s="617" t="s">
        <v>306</v>
      </c>
      <c r="B27" s="46" t="s">
        <v>36</v>
      </c>
      <c r="C27" s="698" t="s">
        <v>307</v>
      </c>
      <c r="D27" s="51">
        <v>1</v>
      </c>
      <c r="E27" s="50">
        <f t="shared" si="0"/>
        <v>44450000</v>
      </c>
      <c r="F27" s="50">
        <v>16533333</v>
      </c>
      <c r="G27" s="50">
        <v>27916667</v>
      </c>
      <c r="H27" s="699">
        <v>44927</v>
      </c>
      <c r="I27" s="699">
        <v>45291</v>
      </c>
      <c r="J27" s="701">
        <f t="shared" ref="J27:K27" si="16">D28/D27</f>
        <v>0.75</v>
      </c>
      <c r="K27" s="701">
        <f t="shared" si="16"/>
        <v>1</v>
      </c>
      <c r="L27" s="703">
        <f t="shared" ref="L27" si="17">+J27*J27/K27</f>
        <v>0.5625</v>
      </c>
    </row>
    <row r="28" spans="1:12" s="48" customFormat="1" ht="23.25" customHeight="1">
      <c r="A28" s="618"/>
      <c r="B28" s="46" t="s">
        <v>38</v>
      </c>
      <c r="C28" s="698"/>
      <c r="D28" s="108">
        <v>0.75</v>
      </c>
      <c r="E28" s="50">
        <f t="shared" ref="E28:E30" si="18">F28+G28</f>
        <v>44450000</v>
      </c>
      <c r="F28" s="50">
        <v>16533333</v>
      </c>
      <c r="G28" s="50">
        <v>27916667</v>
      </c>
      <c r="H28" s="700"/>
      <c r="I28" s="700"/>
      <c r="J28" s="702"/>
      <c r="K28" s="702"/>
      <c r="L28" s="704"/>
    </row>
    <row r="29" spans="1:12" s="48" customFormat="1" ht="23.25" customHeight="1">
      <c r="A29" s="696" t="s">
        <v>705</v>
      </c>
      <c r="B29" s="46" t="s">
        <v>36</v>
      </c>
      <c r="C29" s="698" t="s">
        <v>307</v>
      </c>
      <c r="D29" s="51">
        <v>1</v>
      </c>
      <c r="E29" s="50">
        <f t="shared" si="18"/>
        <v>6719833</v>
      </c>
      <c r="F29" s="50">
        <v>0</v>
      </c>
      <c r="G29" s="50">
        <v>6719833</v>
      </c>
      <c r="H29" s="699">
        <v>44927</v>
      </c>
      <c r="I29" s="699">
        <v>45291</v>
      </c>
      <c r="J29" s="701">
        <f t="shared" ref="J29" si="19">D30/D29</f>
        <v>0.75</v>
      </c>
      <c r="K29" s="701">
        <f t="shared" ref="K29" si="20">E30/E29</f>
        <v>1</v>
      </c>
      <c r="L29" s="703">
        <f t="shared" ref="L29" si="21">+J29*J29/K29</f>
        <v>0.5625</v>
      </c>
    </row>
    <row r="30" spans="1:12" s="48" customFormat="1">
      <c r="A30" s="697"/>
      <c r="B30" s="46" t="s">
        <v>38</v>
      </c>
      <c r="C30" s="698"/>
      <c r="D30" s="108">
        <v>0.75</v>
      </c>
      <c r="E30" s="50">
        <f t="shared" si="18"/>
        <v>6719833</v>
      </c>
      <c r="F30" s="50">
        <v>0</v>
      </c>
      <c r="G30" s="50">
        <v>6719833</v>
      </c>
      <c r="H30" s="700"/>
      <c r="I30" s="700"/>
      <c r="J30" s="702"/>
      <c r="K30" s="702"/>
      <c r="L30" s="704"/>
    </row>
    <row r="31" spans="1:12" ht="23.25" customHeight="1">
      <c r="A31" s="696" t="s">
        <v>309</v>
      </c>
      <c r="B31" s="46" t="s">
        <v>36</v>
      </c>
      <c r="C31" s="735" t="s">
        <v>308</v>
      </c>
      <c r="D31" s="9">
        <v>27</v>
      </c>
      <c r="E31" s="50">
        <f t="shared" si="0"/>
        <v>117161000</v>
      </c>
      <c r="F31" s="50">
        <v>39948000</v>
      </c>
      <c r="G31" s="50">
        <v>77213000</v>
      </c>
      <c r="H31" s="699">
        <v>44927</v>
      </c>
      <c r="I31" s="699">
        <v>45291</v>
      </c>
      <c r="J31" s="701">
        <f t="shared" ref="J31:K31" si="22">D32/D31</f>
        <v>0.70370370370370372</v>
      </c>
      <c r="K31" s="701">
        <f t="shared" si="22"/>
        <v>1</v>
      </c>
      <c r="L31" s="703">
        <f t="shared" ref="L31" si="23">+J31*J31/K31</f>
        <v>0.49519890260631005</v>
      </c>
    </row>
    <row r="32" spans="1:12" ht="23.25" customHeight="1">
      <c r="A32" s="697"/>
      <c r="B32" s="46" t="s">
        <v>38</v>
      </c>
      <c r="C32" s="735"/>
      <c r="D32" s="49">
        <v>19</v>
      </c>
      <c r="E32" s="50">
        <f t="shared" ref="E32" si="24">F32+G32</f>
        <v>117161000</v>
      </c>
      <c r="F32" s="50">
        <v>39948000</v>
      </c>
      <c r="G32" s="50">
        <v>77213000</v>
      </c>
      <c r="H32" s="700"/>
      <c r="I32" s="700"/>
      <c r="J32" s="702"/>
      <c r="K32" s="702"/>
      <c r="L32" s="704"/>
    </row>
    <row r="33" spans="1:12" ht="23.25" hidden="1" customHeight="1">
      <c r="A33" s="696" t="s">
        <v>310</v>
      </c>
      <c r="B33" s="46" t="s">
        <v>36</v>
      </c>
      <c r="C33" s="735" t="s">
        <v>299</v>
      </c>
      <c r="D33" s="9">
        <v>2</v>
      </c>
      <c r="E33" s="50">
        <f t="shared" si="0"/>
        <v>0</v>
      </c>
      <c r="F33" s="50">
        <v>0</v>
      </c>
      <c r="G33" s="50">
        <v>0</v>
      </c>
      <c r="H33" s="699">
        <v>44927</v>
      </c>
      <c r="I33" s="699">
        <v>45291</v>
      </c>
      <c r="J33" s="701">
        <f t="shared" ref="J33" si="25">D34/D33</f>
        <v>0</v>
      </c>
      <c r="K33" s="701">
        <v>0</v>
      </c>
      <c r="L33" s="703" t="e">
        <f t="shared" ref="L33:L47" si="26">+J33*J33/K33</f>
        <v>#DIV/0!</v>
      </c>
    </row>
    <row r="34" spans="1:12" ht="23.25" hidden="1" customHeight="1">
      <c r="A34" s="738"/>
      <c r="B34" s="46" t="s">
        <v>38</v>
      </c>
      <c r="C34" s="735"/>
      <c r="D34" s="49">
        <v>0</v>
      </c>
      <c r="E34" s="50">
        <f t="shared" ref="E34" si="27">F34+G34</f>
        <v>0</v>
      </c>
      <c r="F34" s="50">
        <f t="shared" ref="F34" si="28">G34+H34</f>
        <v>0</v>
      </c>
      <c r="G34" s="50">
        <f t="shared" ref="G34" si="29">H34+I34</f>
        <v>0</v>
      </c>
      <c r="H34" s="700"/>
      <c r="I34" s="700"/>
      <c r="J34" s="702"/>
      <c r="K34" s="702"/>
      <c r="L34" s="704"/>
    </row>
    <row r="35" spans="1:12" ht="23.25" hidden="1" customHeight="1">
      <c r="A35" s="696" t="s">
        <v>311</v>
      </c>
      <c r="B35" s="46" t="s">
        <v>36</v>
      </c>
      <c r="C35" s="731" t="s">
        <v>312</v>
      </c>
      <c r="D35" s="9">
        <v>2</v>
      </c>
      <c r="E35" s="50">
        <f t="shared" si="0"/>
        <v>0</v>
      </c>
      <c r="F35" s="50">
        <v>0</v>
      </c>
      <c r="G35" s="50">
        <v>0</v>
      </c>
      <c r="H35" s="699">
        <v>44927</v>
      </c>
      <c r="I35" s="699">
        <v>45291</v>
      </c>
      <c r="J35" s="701">
        <f t="shared" ref="J35" si="30">D36/D35</f>
        <v>0</v>
      </c>
      <c r="K35" s="701">
        <v>0</v>
      </c>
      <c r="L35" s="703" t="e">
        <f t="shared" ref="L35:L49" si="31">+J35*J35/K35</f>
        <v>#DIV/0!</v>
      </c>
    </row>
    <row r="36" spans="1:12" ht="23.25" hidden="1" customHeight="1">
      <c r="A36" s="738"/>
      <c r="B36" s="46" t="s">
        <v>38</v>
      </c>
      <c r="C36" s="732"/>
      <c r="D36" s="49">
        <v>0</v>
      </c>
      <c r="E36" s="50">
        <f t="shared" ref="E36:E37" si="32">F36+G36</f>
        <v>0</v>
      </c>
      <c r="F36" s="50">
        <f t="shared" ref="F36" si="33">G36+H36</f>
        <v>0</v>
      </c>
      <c r="G36" s="50">
        <f t="shared" ref="G36" si="34">H36+I36</f>
        <v>0</v>
      </c>
      <c r="H36" s="700"/>
      <c r="I36" s="700"/>
      <c r="J36" s="702"/>
      <c r="K36" s="702"/>
      <c r="L36" s="704"/>
    </row>
    <row r="37" spans="1:12" ht="15" hidden="1" customHeight="1">
      <c r="A37" s="696" t="s">
        <v>423</v>
      </c>
      <c r="B37" s="46" t="s">
        <v>36</v>
      </c>
      <c r="C37" s="731" t="s">
        <v>425</v>
      </c>
      <c r="D37" s="9">
        <v>2</v>
      </c>
      <c r="E37" s="50">
        <f t="shared" si="32"/>
        <v>0</v>
      </c>
      <c r="F37" s="50">
        <v>0</v>
      </c>
      <c r="G37" s="50">
        <v>0</v>
      </c>
      <c r="H37" s="699">
        <v>44927</v>
      </c>
      <c r="I37" s="699">
        <v>45291</v>
      </c>
      <c r="J37" s="701">
        <f t="shared" ref="J37" si="35">D38/D37</f>
        <v>0</v>
      </c>
      <c r="K37" s="701">
        <v>0</v>
      </c>
      <c r="L37" s="703" t="e">
        <f t="shared" ref="L37:L51" si="36">+J37*J37/K37</f>
        <v>#DIV/0!</v>
      </c>
    </row>
    <row r="38" spans="1:12" ht="23.25" hidden="1" customHeight="1">
      <c r="A38" s="738"/>
      <c r="B38" s="46" t="s">
        <v>38</v>
      </c>
      <c r="C38" s="732"/>
      <c r="D38" s="49">
        <v>0</v>
      </c>
      <c r="E38" s="50">
        <f t="shared" ref="E38:E39" si="37">F38+G38</f>
        <v>0</v>
      </c>
      <c r="F38" s="50">
        <f t="shared" ref="F38" si="38">G38+H38</f>
        <v>0</v>
      </c>
      <c r="G38" s="50">
        <f t="shared" ref="G38" si="39">H38+I38</f>
        <v>0</v>
      </c>
      <c r="H38" s="700"/>
      <c r="I38" s="700"/>
      <c r="J38" s="702"/>
      <c r="K38" s="702"/>
      <c r="L38" s="704"/>
    </row>
    <row r="39" spans="1:12" ht="23.25" hidden="1" customHeight="1">
      <c r="A39" s="696" t="s">
        <v>424</v>
      </c>
      <c r="B39" s="46" t="s">
        <v>36</v>
      </c>
      <c r="C39" s="731" t="s">
        <v>312</v>
      </c>
      <c r="D39" s="9">
        <v>2</v>
      </c>
      <c r="E39" s="50">
        <f t="shared" si="37"/>
        <v>0</v>
      </c>
      <c r="F39" s="50">
        <v>0</v>
      </c>
      <c r="G39" s="50">
        <v>0</v>
      </c>
      <c r="H39" s="699">
        <v>44927</v>
      </c>
      <c r="I39" s="699">
        <v>45291</v>
      </c>
      <c r="J39" s="701">
        <f t="shared" ref="J39" si="40">D40/D39</f>
        <v>0</v>
      </c>
      <c r="K39" s="701">
        <v>0</v>
      </c>
      <c r="L39" s="703" t="e">
        <f t="shared" ref="L39:L53" si="41">+J39*J39/K39</f>
        <v>#DIV/0!</v>
      </c>
    </row>
    <row r="40" spans="1:12" ht="23.25" hidden="1" customHeight="1">
      <c r="A40" s="738"/>
      <c r="B40" s="46" t="s">
        <v>38</v>
      </c>
      <c r="C40" s="732"/>
      <c r="D40" s="49">
        <v>0</v>
      </c>
      <c r="E40" s="50">
        <f t="shared" ref="E40" si="42">F40+G40</f>
        <v>0</v>
      </c>
      <c r="F40" s="50">
        <f t="shared" ref="F40" si="43">G40+H40</f>
        <v>0</v>
      </c>
      <c r="G40" s="50">
        <f t="shared" ref="G40" si="44">H40+I40</f>
        <v>0</v>
      </c>
      <c r="H40" s="700"/>
      <c r="I40" s="700"/>
      <c r="J40" s="702"/>
      <c r="K40" s="702"/>
      <c r="L40" s="704"/>
    </row>
    <row r="41" spans="1:12" ht="23.25" hidden="1" customHeight="1">
      <c r="A41" s="696" t="s">
        <v>313</v>
      </c>
      <c r="B41" s="46" t="s">
        <v>36</v>
      </c>
      <c r="C41" s="731" t="s">
        <v>314</v>
      </c>
      <c r="D41" s="9">
        <v>1</v>
      </c>
      <c r="E41" s="97">
        <f t="shared" si="0"/>
        <v>0</v>
      </c>
      <c r="F41" s="97">
        <v>0</v>
      </c>
      <c r="G41" s="97">
        <v>0</v>
      </c>
      <c r="H41" s="699">
        <v>44927</v>
      </c>
      <c r="I41" s="699">
        <v>45291</v>
      </c>
      <c r="J41" s="701">
        <f t="shared" ref="J41:K41" si="45">D42/D41</f>
        <v>0</v>
      </c>
      <c r="K41" s="701" t="e">
        <f t="shared" si="45"/>
        <v>#DIV/0!</v>
      </c>
      <c r="L41" s="703" t="e">
        <f t="shared" ref="L41:L55" si="46">+J41*J41/K41</f>
        <v>#DIV/0!</v>
      </c>
    </row>
    <row r="42" spans="1:12" ht="23.25" hidden="1" customHeight="1">
      <c r="A42" s="697"/>
      <c r="B42" s="46" t="s">
        <v>38</v>
      </c>
      <c r="C42" s="732"/>
      <c r="D42" s="49">
        <v>0</v>
      </c>
      <c r="E42" s="97">
        <f t="shared" ref="E42" si="47">F42+G42</f>
        <v>0</v>
      </c>
      <c r="F42" s="97">
        <v>0</v>
      </c>
      <c r="G42" s="97">
        <v>0</v>
      </c>
      <c r="H42" s="700"/>
      <c r="I42" s="700"/>
      <c r="J42" s="702"/>
      <c r="K42" s="702"/>
      <c r="L42" s="704"/>
    </row>
    <row r="43" spans="1:12" ht="30.75" customHeight="1">
      <c r="A43" s="696" t="s">
        <v>315</v>
      </c>
      <c r="B43" s="46" t="s">
        <v>36</v>
      </c>
      <c r="C43" s="731" t="s">
        <v>314</v>
      </c>
      <c r="D43" s="9">
        <v>1</v>
      </c>
      <c r="E43" s="50">
        <f t="shared" si="0"/>
        <v>93882316</v>
      </c>
      <c r="F43" s="50">
        <v>0</v>
      </c>
      <c r="G43" s="50">
        <v>93882316</v>
      </c>
      <c r="H43" s="699">
        <v>44927</v>
      </c>
      <c r="I43" s="699">
        <v>45291</v>
      </c>
      <c r="J43" s="701">
        <f t="shared" ref="J43:K43" si="48">D44/D43</f>
        <v>1</v>
      </c>
      <c r="K43" s="701">
        <f t="shared" si="48"/>
        <v>1</v>
      </c>
      <c r="L43" s="703">
        <f t="shared" ref="L43:L57" si="49">+J43*J43/K43</f>
        <v>1</v>
      </c>
    </row>
    <row r="44" spans="1:12" ht="30.75" customHeight="1">
      <c r="A44" s="697"/>
      <c r="B44" s="46" t="s">
        <v>38</v>
      </c>
      <c r="C44" s="732"/>
      <c r="D44" s="49">
        <v>1</v>
      </c>
      <c r="E44" s="50">
        <f t="shared" ref="E44" si="50">F44+G44</f>
        <v>93882316</v>
      </c>
      <c r="F44" s="50">
        <v>0</v>
      </c>
      <c r="G44" s="50">
        <v>93882316</v>
      </c>
      <c r="H44" s="700"/>
      <c r="I44" s="700"/>
      <c r="J44" s="702"/>
      <c r="K44" s="702"/>
      <c r="L44" s="704"/>
    </row>
    <row r="45" spans="1:12" ht="28.5" hidden="1" customHeight="1">
      <c r="A45" s="617" t="s">
        <v>316</v>
      </c>
      <c r="B45" s="46" t="s">
        <v>36</v>
      </c>
      <c r="C45" s="731" t="s">
        <v>317</v>
      </c>
      <c r="D45" s="9">
        <v>1</v>
      </c>
      <c r="E45" s="50">
        <f t="shared" si="0"/>
        <v>0</v>
      </c>
      <c r="F45" s="50">
        <v>0</v>
      </c>
      <c r="G45" s="50">
        <v>0</v>
      </c>
      <c r="H45" s="699">
        <v>44927</v>
      </c>
      <c r="I45" s="699">
        <v>45291</v>
      </c>
      <c r="J45" s="701">
        <f t="shared" ref="J45:K45" si="51">D46/D45</f>
        <v>0</v>
      </c>
      <c r="K45" s="701" t="e">
        <f t="shared" si="51"/>
        <v>#DIV/0!</v>
      </c>
      <c r="L45" s="703" t="e">
        <f t="shared" ref="L45" si="52">+J45*J45/K45</f>
        <v>#DIV/0!</v>
      </c>
    </row>
    <row r="46" spans="1:12" ht="28.5" hidden="1" customHeight="1">
      <c r="A46" s="618"/>
      <c r="B46" s="46" t="s">
        <v>38</v>
      </c>
      <c r="C46" s="732"/>
      <c r="D46" s="49">
        <v>0</v>
      </c>
      <c r="E46" s="50">
        <f t="shared" ref="E46" si="53">F46+G46</f>
        <v>0</v>
      </c>
      <c r="F46" s="50">
        <f t="shared" ref="F46" si="54">G46+H46</f>
        <v>0</v>
      </c>
      <c r="G46" s="50">
        <f t="shared" ref="G46" si="55">H46+I46</f>
        <v>0</v>
      </c>
      <c r="H46" s="700"/>
      <c r="I46" s="700"/>
      <c r="J46" s="702"/>
      <c r="K46" s="702"/>
      <c r="L46" s="704"/>
    </row>
    <row r="47" spans="1:12" ht="23.25" customHeight="1">
      <c r="A47" s="696" t="s">
        <v>318</v>
      </c>
      <c r="B47" s="46" t="s">
        <v>36</v>
      </c>
      <c r="C47" s="731" t="s">
        <v>314</v>
      </c>
      <c r="D47" s="9">
        <v>1</v>
      </c>
      <c r="E47" s="50">
        <f t="shared" si="0"/>
        <v>20482000</v>
      </c>
      <c r="F47" s="50">
        <v>0</v>
      </c>
      <c r="G47" s="50">
        <v>20482000</v>
      </c>
      <c r="H47" s="699">
        <v>44927</v>
      </c>
      <c r="I47" s="699">
        <v>45291</v>
      </c>
      <c r="J47" s="701">
        <f t="shared" ref="J47:K47" si="56">D48/D47</f>
        <v>1</v>
      </c>
      <c r="K47" s="701">
        <f t="shared" si="56"/>
        <v>1</v>
      </c>
      <c r="L47" s="703">
        <f t="shared" si="26"/>
        <v>1</v>
      </c>
    </row>
    <row r="48" spans="1:12" ht="23.25" customHeight="1">
      <c r="A48" s="697"/>
      <c r="B48" s="46" t="s">
        <v>38</v>
      </c>
      <c r="C48" s="732"/>
      <c r="D48" s="49">
        <v>1</v>
      </c>
      <c r="E48" s="50">
        <f t="shared" ref="E48" si="57">F48+G48</f>
        <v>20482000</v>
      </c>
      <c r="F48" s="50">
        <v>0</v>
      </c>
      <c r="G48" s="50">
        <v>20482000</v>
      </c>
      <c r="H48" s="700"/>
      <c r="I48" s="700"/>
      <c r="J48" s="702"/>
      <c r="K48" s="702"/>
      <c r="L48" s="704"/>
    </row>
    <row r="49" spans="1:12" ht="23.25" hidden="1" customHeight="1">
      <c r="A49" s="696" t="s">
        <v>319</v>
      </c>
      <c r="B49" s="46" t="s">
        <v>36</v>
      </c>
      <c r="C49" s="731" t="s">
        <v>314</v>
      </c>
      <c r="D49" s="9">
        <v>1</v>
      </c>
      <c r="E49" s="50">
        <f t="shared" si="0"/>
        <v>0</v>
      </c>
      <c r="F49" s="50">
        <v>0</v>
      </c>
      <c r="G49" s="50">
        <v>0</v>
      </c>
      <c r="H49" s="699">
        <v>44927</v>
      </c>
      <c r="I49" s="699">
        <v>45291</v>
      </c>
      <c r="J49" s="701">
        <f t="shared" ref="J49:K49" si="58">D50/D49</f>
        <v>0</v>
      </c>
      <c r="K49" s="701" t="e">
        <f t="shared" si="58"/>
        <v>#DIV/0!</v>
      </c>
      <c r="L49" s="703" t="e">
        <f t="shared" si="31"/>
        <v>#DIV/0!</v>
      </c>
    </row>
    <row r="50" spans="1:12" ht="23.25" hidden="1" customHeight="1">
      <c r="A50" s="697"/>
      <c r="B50" s="46" t="s">
        <v>38</v>
      </c>
      <c r="C50" s="732"/>
      <c r="D50" s="49">
        <v>0</v>
      </c>
      <c r="E50" s="50">
        <f t="shared" ref="E50" si="59">F50+G50</f>
        <v>0</v>
      </c>
      <c r="F50" s="50">
        <f t="shared" ref="F50" si="60">G50+H50</f>
        <v>0</v>
      </c>
      <c r="G50" s="50">
        <f t="shared" ref="G50" si="61">H50+I50</f>
        <v>0</v>
      </c>
      <c r="H50" s="700"/>
      <c r="I50" s="700"/>
      <c r="J50" s="702"/>
      <c r="K50" s="702"/>
      <c r="L50" s="704"/>
    </row>
    <row r="51" spans="1:12" ht="23.25" hidden="1" customHeight="1">
      <c r="A51" s="696" t="s">
        <v>320</v>
      </c>
      <c r="B51" s="46" t="s">
        <v>36</v>
      </c>
      <c r="C51" s="731" t="s">
        <v>314</v>
      </c>
      <c r="D51" s="9">
        <v>1</v>
      </c>
      <c r="E51" s="50">
        <f t="shared" si="0"/>
        <v>0</v>
      </c>
      <c r="F51" s="50">
        <v>0</v>
      </c>
      <c r="G51" s="50">
        <v>0</v>
      </c>
      <c r="H51" s="699">
        <v>44927</v>
      </c>
      <c r="I51" s="699">
        <v>45291</v>
      </c>
      <c r="J51" s="701">
        <f t="shared" ref="J51:K51" si="62">D52/D51</f>
        <v>0</v>
      </c>
      <c r="K51" s="701" t="e">
        <f t="shared" si="62"/>
        <v>#DIV/0!</v>
      </c>
      <c r="L51" s="703" t="e">
        <f t="shared" si="36"/>
        <v>#DIV/0!</v>
      </c>
    </row>
    <row r="52" spans="1:12" ht="23.25" hidden="1" customHeight="1">
      <c r="A52" s="697"/>
      <c r="B52" s="46" t="s">
        <v>38</v>
      </c>
      <c r="C52" s="732"/>
      <c r="D52" s="49">
        <v>0</v>
      </c>
      <c r="E52" s="50">
        <f t="shared" ref="E52" si="63">F52+G52</f>
        <v>0</v>
      </c>
      <c r="F52" s="50">
        <f t="shared" ref="F52" si="64">G52+H52</f>
        <v>0</v>
      </c>
      <c r="G52" s="50">
        <f t="shared" ref="G52" si="65">H52+I52</f>
        <v>0</v>
      </c>
      <c r="H52" s="700"/>
      <c r="I52" s="700"/>
      <c r="J52" s="702"/>
      <c r="K52" s="702"/>
      <c r="L52" s="704"/>
    </row>
    <row r="53" spans="1:12" ht="23.25" customHeight="1">
      <c r="A53" s="696" t="s">
        <v>321</v>
      </c>
      <c r="B53" s="46" t="s">
        <v>36</v>
      </c>
      <c r="C53" s="731" t="s">
        <v>314</v>
      </c>
      <c r="D53" s="9">
        <v>1</v>
      </c>
      <c r="E53" s="50">
        <f t="shared" si="0"/>
        <v>138043949</v>
      </c>
      <c r="F53" s="50">
        <v>0</v>
      </c>
      <c r="G53" s="50">
        <v>138043949</v>
      </c>
      <c r="H53" s="699">
        <v>44927</v>
      </c>
      <c r="I53" s="699">
        <v>45291</v>
      </c>
      <c r="J53" s="701">
        <f t="shared" ref="J53:K53" si="66">D54/D53</f>
        <v>1</v>
      </c>
      <c r="K53" s="701">
        <f t="shared" si="66"/>
        <v>1</v>
      </c>
      <c r="L53" s="703">
        <f t="shared" si="41"/>
        <v>1</v>
      </c>
    </row>
    <row r="54" spans="1:12" ht="23.25" customHeight="1">
      <c r="A54" s="697"/>
      <c r="B54" s="46" t="s">
        <v>38</v>
      </c>
      <c r="C54" s="732"/>
      <c r="D54" s="49">
        <v>1</v>
      </c>
      <c r="E54" s="50">
        <f t="shared" ref="E54" si="67">F54+G54</f>
        <v>138043949</v>
      </c>
      <c r="F54" s="50">
        <v>0</v>
      </c>
      <c r="G54" s="50">
        <v>138043949</v>
      </c>
      <c r="H54" s="700"/>
      <c r="I54" s="700"/>
      <c r="J54" s="702"/>
      <c r="K54" s="702"/>
      <c r="L54" s="704"/>
    </row>
    <row r="55" spans="1:12" ht="23.25" hidden="1" customHeight="1">
      <c r="A55" s="696" t="s">
        <v>322</v>
      </c>
      <c r="B55" s="8" t="s">
        <v>36</v>
      </c>
      <c r="C55" s="735" t="s">
        <v>323</v>
      </c>
      <c r="D55" s="9">
        <v>1</v>
      </c>
      <c r="E55" s="53">
        <f>+F55+G55</f>
        <v>0</v>
      </c>
      <c r="F55" s="50">
        <v>0</v>
      </c>
      <c r="G55" s="50">
        <v>0</v>
      </c>
      <c r="H55" s="699">
        <v>44927</v>
      </c>
      <c r="I55" s="699">
        <v>45291</v>
      </c>
      <c r="J55" s="701">
        <f t="shared" ref="J55:K55" si="68">D56/D55</f>
        <v>0</v>
      </c>
      <c r="K55" s="701" t="e">
        <f t="shared" si="68"/>
        <v>#DIV/0!</v>
      </c>
      <c r="L55" s="703" t="e">
        <f t="shared" si="46"/>
        <v>#DIV/0!</v>
      </c>
    </row>
    <row r="56" spans="1:12" ht="23.25" hidden="1" customHeight="1">
      <c r="A56" s="697"/>
      <c r="B56" s="8" t="s">
        <v>38</v>
      </c>
      <c r="C56" s="735"/>
      <c r="D56" s="49">
        <v>0</v>
      </c>
      <c r="E56" s="50">
        <f t="shared" ref="E56" si="69">F56+G56</f>
        <v>0</v>
      </c>
      <c r="F56" s="50">
        <v>0</v>
      </c>
      <c r="G56" s="50">
        <f t="shared" ref="G56" si="70">H56+I56</f>
        <v>0</v>
      </c>
      <c r="H56" s="700"/>
      <c r="I56" s="700"/>
      <c r="J56" s="702"/>
      <c r="K56" s="702"/>
      <c r="L56" s="704"/>
    </row>
    <row r="57" spans="1:12" ht="23.25" customHeight="1">
      <c r="A57" s="596" t="s">
        <v>324</v>
      </c>
      <c r="B57" s="8" t="s">
        <v>36</v>
      </c>
      <c r="C57" s="735" t="s">
        <v>325</v>
      </c>
      <c r="D57" s="9">
        <v>27</v>
      </c>
      <c r="E57" s="53">
        <f t="shared" ref="E57:E91" si="71">+F57+G57</f>
        <v>50400000</v>
      </c>
      <c r="F57" s="50">
        <v>0</v>
      </c>
      <c r="G57" s="50">
        <v>50400000</v>
      </c>
      <c r="H57" s="699">
        <v>44927</v>
      </c>
      <c r="I57" s="699">
        <v>45291</v>
      </c>
      <c r="J57" s="701">
        <f t="shared" ref="J57:K57" si="72">D58/D57</f>
        <v>1</v>
      </c>
      <c r="K57" s="701">
        <f t="shared" si="72"/>
        <v>1</v>
      </c>
      <c r="L57" s="703">
        <f t="shared" si="49"/>
        <v>1</v>
      </c>
    </row>
    <row r="58" spans="1:12" ht="23.25" customHeight="1">
      <c r="A58" s="597"/>
      <c r="B58" s="8" t="s">
        <v>38</v>
      </c>
      <c r="C58" s="735"/>
      <c r="D58" s="49">
        <v>27</v>
      </c>
      <c r="E58" s="50">
        <f t="shared" ref="E58" si="73">F58+G58</f>
        <v>50400000</v>
      </c>
      <c r="F58" s="50">
        <v>0</v>
      </c>
      <c r="G58" s="50">
        <v>50400000</v>
      </c>
      <c r="H58" s="700"/>
      <c r="I58" s="700"/>
      <c r="J58" s="702"/>
      <c r="K58" s="702"/>
      <c r="L58" s="704"/>
    </row>
    <row r="59" spans="1:12" ht="23.25" customHeight="1">
      <c r="A59" s="736" t="s">
        <v>326</v>
      </c>
      <c r="B59" s="8" t="s">
        <v>36</v>
      </c>
      <c r="C59" s="735" t="s">
        <v>327</v>
      </c>
      <c r="D59" s="9">
        <v>27</v>
      </c>
      <c r="E59" s="53">
        <f t="shared" si="71"/>
        <v>27043167</v>
      </c>
      <c r="F59" s="50">
        <v>0</v>
      </c>
      <c r="G59" s="50">
        <v>27043167</v>
      </c>
      <c r="H59" s="699">
        <v>44927</v>
      </c>
      <c r="I59" s="699">
        <v>45291</v>
      </c>
      <c r="J59" s="701">
        <f t="shared" ref="J59:K59" si="74">D60/D59</f>
        <v>1</v>
      </c>
      <c r="K59" s="701">
        <f t="shared" si="74"/>
        <v>0.75065172655258905</v>
      </c>
      <c r="L59" s="703">
        <f t="shared" ref="L59" si="75">+J59*J59/K59</f>
        <v>1.3321757142857142</v>
      </c>
    </row>
    <row r="60" spans="1:12" ht="23.25" customHeight="1">
      <c r="A60" s="737"/>
      <c r="B60" s="8" t="s">
        <v>38</v>
      </c>
      <c r="C60" s="735"/>
      <c r="D60" s="49">
        <v>27</v>
      </c>
      <c r="E60" s="50">
        <f t="shared" ref="E60" si="76">F60+G60</f>
        <v>20300000</v>
      </c>
      <c r="F60" s="50">
        <v>0</v>
      </c>
      <c r="G60" s="50">
        <v>20300000</v>
      </c>
      <c r="H60" s="700"/>
      <c r="I60" s="700"/>
      <c r="J60" s="702"/>
      <c r="K60" s="702"/>
      <c r="L60" s="704"/>
    </row>
    <row r="61" spans="1:12" ht="23.25" customHeight="1">
      <c r="A61" s="733" t="s">
        <v>328</v>
      </c>
      <c r="B61" s="8" t="s">
        <v>36</v>
      </c>
      <c r="C61" s="735" t="s">
        <v>327</v>
      </c>
      <c r="D61" s="9">
        <v>27</v>
      </c>
      <c r="E61" s="53">
        <f t="shared" si="71"/>
        <v>26906381</v>
      </c>
      <c r="F61" s="50">
        <v>0</v>
      </c>
      <c r="G61" s="50">
        <v>26906381</v>
      </c>
      <c r="H61" s="699">
        <v>44927</v>
      </c>
      <c r="I61" s="699">
        <v>45291</v>
      </c>
      <c r="J61" s="701">
        <f t="shared" ref="J61:K61" si="77">D62/D61</f>
        <v>0.40740740740740738</v>
      </c>
      <c r="K61" s="701">
        <f t="shared" si="77"/>
        <v>0</v>
      </c>
      <c r="L61" s="703">
        <v>0</v>
      </c>
    </row>
    <row r="62" spans="1:12" ht="23.25" customHeight="1">
      <c r="A62" s="734"/>
      <c r="B62" s="8" t="s">
        <v>38</v>
      </c>
      <c r="C62" s="735"/>
      <c r="D62" s="49">
        <v>11</v>
      </c>
      <c r="E62" s="50">
        <f t="shared" ref="E62" si="78">F62+G62</f>
        <v>0</v>
      </c>
      <c r="F62" s="50">
        <v>0</v>
      </c>
      <c r="G62" s="50">
        <v>0</v>
      </c>
      <c r="H62" s="700"/>
      <c r="I62" s="700"/>
      <c r="J62" s="702"/>
      <c r="K62" s="702"/>
      <c r="L62" s="704"/>
    </row>
    <row r="63" spans="1:12" ht="23.25" customHeight="1">
      <c r="A63" s="733" t="s">
        <v>329</v>
      </c>
      <c r="B63" s="8" t="s">
        <v>36</v>
      </c>
      <c r="C63" s="735" t="s">
        <v>330</v>
      </c>
      <c r="D63" s="9">
        <v>27</v>
      </c>
      <c r="E63" s="53">
        <f t="shared" si="71"/>
        <v>28145000</v>
      </c>
      <c r="F63" s="50">
        <v>0</v>
      </c>
      <c r="G63" s="50">
        <v>28145000</v>
      </c>
      <c r="H63" s="699">
        <v>44927</v>
      </c>
      <c r="I63" s="699">
        <v>45291</v>
      </c>
      <c r="J63" s="701">
        <f t="shared" ref="J63:K63" si="79">D64/D63</f>
        <v>0.40740740740740738</v>
      </c>
      <c r="K63" s="701">
        <f t="shared" si="79"/>
        <v>0.40664416414993781</v>
      </c>
      <c r="L63" s="703">
        <f t="shared" ref="L63" si="80">+J63*J63/K63</f>
        <v>0.40817208322022003</v>
      </c>
    </row>
    <row r="64" spans="1:12" ht="23.25" customHeight="1">
      <c r="A64" s="734"/>
      <c r="B64" s="8" t="s">
        <v>38</v>
      </c>
      <c r="C64" s="735"/>
      <c r="D64" s="49">
        <v>11</v>
      </c>
      <c r="E64" s="50">
        <f t="shared" ref="E64" si="81">F64+G64</f>
        <v>11445000</v>
      </c>
      <c r="F64" s="50">
        <v>0</v>
      </c>
      <c r="G64" s="50">
        <v>11445000</v>
      </c>
      <c r="H64" s="700"/>
      <c r="I64" s="700"/>
      <c r="J64" s="702"/>
      <c r="K64" s="702"/>
      <c r="L64" s="704"/>
    </row>
    <row r="65" spans="1:12" ht="23.25" customHeight="1">
      <c r="A65" s="729" t="s">
        <v>331</v>
      </c>
      <c r="B65" s="8" t="s">
        <v>36</v>
      </c>
      <c r="C65" s="731" t="s">
        <v>332</v>
      </c>
      <c r="D65" s="6">
        <v>1</v>
      </c>
      <c r="E65" s="53">
        <f t="shared" si="71"/>
        <v>0</v>
      </c>
      <c r="F65" s="50">
        <v>0</v>
      </c>
      <c r="G65" s="50">
        <v>0</v>
      </c>
      <c r="H65" s="699">
        <v>44927</v>
      </c>
      <c r="I65" s="699">
        <v>45291</v>
      </c>
      <c r="J65" s="701">
        <f t="shared" ref="J65:K65" si="82">D66/D65</f>
        <v>0</v>
      </c>
      <c r="K65" s="701" t="e">
        <f t="shared" si="82"/>
        <v>#DIV/0!</v>
      </c>
      <c r="L65" s="703">
        <v>0</v>
      </c>
    </row>
    <row r="66" spans="1:12" ht="23.25" customHeight="1">
      <c r="A66" s="730"/>
      <c r="B66" s="8" t="s">
        <v>38</v>
      </c>
      <c r="C66" s="732"/>
      <c r="D66" s="49">
        <v>0</v>
      </c>
      <c r="E66" s="50">
        <f t="shared" ref="E66" si="83">F66+G66</f>
        <v>0</v>
      </c>
      <c r="F66" s="50">
        <v>0</v>
      </c>
      <c r="G66" s="50">
        <f t="shared" ref="G66" si="84">H66+I66</f>
        <v>0</v>
      </c>
      <c r="H66" s="700"/>
      <c r="I66" s="700"/>
      <c r="J66" s="702"/>
      <c r="K66" s="702"/>
      <c r="L66" s="704"/>
    </row>
    <row r="67" spans="1:12" ht="23.25" customHeight="1">
      <c r="A67" s="727" t="s">
        <v>426</v>
      </c>
      <c r="B67" s="8" t="s">
        <v>36</v>
      </c>
      <c r="C67" s="698" t="s">
        <v>333</v>
      </c>
      <c r="D67" s="6">
        <v>13000</v>
      </c>
      <c r="E67" s="53">
        <f t="shared" si="71"/>
        <v>64650146</v>
      </c>
      <c r="F67" s="50">
        <v>0</v>
      </c>
      <c r="G67" s="50">
        <v>64650146</v>
      </c>
      <c r="H67" s="699">
        <v>44927</v>
      </c>
      <c r="I67" s="699">
        <v>45291</v>
      </c>
      <c r="J67" s="701">
        <f t="shared" ref="J67:K67" si="85">D68/D67</f>
        <v>0.32738461538461539</v>
      </c>
      <c r="K67" s="701">
        <f t="shared" si="85"/>
        <v>1</v>
      </c>
      <c r="L67" s="703">
        <f t="shared" ref="L67" si="86">+J67*J67/K67</f>
        <v>0.10718068639053255</v>
      </c>
    </row>
    <row r="68" spans="1:12" ht="23.25" customHeight="1">
      <c r="A68" s="728"/>
      <c r="B68" s="8" t="s">
        <v>38</v>
      </c>
      <c r="C68" s="698"/>
      <c r="D68" s="49">
        <v>4256</v>
      </c>
      <c r="E68" s="50">
        <f t="shared" ref="E68" si="87">F68+G68</f>
        <v>64650146</v>
      </c>
      <c r="F68" s="50">
        <v>0</v>
      </c>
      <c r="G68" s="50">
        <v>64650146</v>
      </c>
      <c r="H68" s="700"/>
      <c r="I68" s="700"/>
      <c r="J68" s="702"/>
      <c r="K68" s="702"/>
      <c r="L68" s="704"/>
    </row>
    <row r="69" spans="1:12" ht="23.25" customHeight="1">
      <c r="A69" s="725" t="s">
        <v>334</v>
      </c>
      <c r="B69" s="10" t="s">
        <v>36</v>
      </c>
      <c r="C69" s="698" t="s">
        <v>335</v>
      </c>
      <c r="D69" s="4">
        <v>1</v>
      </c>
      <c r="E69" s="53">
        <f t="shared" si="71"/>
        <v>25283500</v>
      </c>
      <c r="F69" s="50">
        <v>0</v>
      </c>
      <c r="G69" s="50">
        <v>25283500</v>
      </c>
      <c r="H69" s="699">
        <v>44927</v>
      </c>
      <c r="I69" s="699">
        <v>45291</v>
      </c>
      <c r="J69" s="701">
        <f t="shared" ref="J69:K69" si="88">D70/D69</f>
        <v>1</v>
      </c>
      <c r="K69" s="701">
        <f t="shared" si="88"/>
        <v>1</v>
      </c>
      <c r="L69" s="703">
        <f t="shared" ref="L69" si="89">+J69*J69/K69</f>
        <v>1</v>
      </c>
    </row>
    <row r="70" spans="1:12" ht="23.25" customHeight="1">
      <c r="A70" s="726"/>
      <c r="B70" s="10" t="s">
        <v>38</v>
      </c>
      <c r="C70" s="698"/>
      <c r="D70" s="49">
        <v>1</v>
      </c>
      <c r="E70" s="50">
        <f t="shared" ref="E70" si="90">F70+G70</f>
        <v>25283500</v>
      </c>
      <c r="F70" s="50">
        <v>0</v>
      </c>
      <c r="G70" s="50">
        <v>25283500</v>
      </c>
      <c r="H70" s="700"/>
      <c r="I70" s="700"/>
      <c r="J70" s="702"/>
      <c r="K70" s="702"/>
      <c r="L70" s="704"/>
    </row>
    <row r="71" spans="1:12" ht="23.25" customHeight="1">
      <c r="A71" s="720" t="s">
        <v>336</v>
      </c>
      <c r="B71" s="10" t="s">
        <v>36</v>
      </c>
      <c r="C71" s="698" t="s">
        <v>337</v>
      </c>
      <c r="D71" s="5">
        <v>70</v>
      </c>
      <c r="E71" s="53">
        <f t="shared" si="71"/>
        <v>44259774</v>
      </c>
      <c r="F71" s="50">
        <v>0</v>
      </c>
      <c r="G71" s="50">
        <v>44259774</v>
      </c>
      <c r="H71" s="699">
        <v>44927</v>
      </c>
      <c r="I71" s="699">
        <v>45291</v>
      </c>
      <c r="J71" s="701">
        <f t="shared" ref="J71:K71" si="91">D72/D71</f>
        <v>0.7142857142857143</v>
      </c>
      <c r="K71" s="701">
        <f t="shared" si="91"/>
        <v>0.56936576314194465</v>
      </c>
      <c r="L71" s="703">
        <f t="shared" ref="L71" si="92">+J71*J71/K71</f>
        <v>0.89609195821185617</v>
      </c>
    </row>
    <row r="72" spans="1:12" ht="23.25" customHeight="1">
      <c r="A72" s="720"/>
      <c r="B72" s="10" t="s">
        <v>38</v>
      </c>
      <c r="C72" s="698"/>
      <c r="D72" s="49">
        <v>50</v>
      </c>
      <c r="E72" s="50">
        <f>F72+G72</f>
        <v>25200000</v>
      </c>
      <c r="F72" s="50">
        <v>0</v>
      </c>
      <c r="G72" s="50">
        <v>25200000</v>
      </c>
      <c r="H72" s="700"/>
      <c r="I72" s="700"/>
      <c r="J72" s="702"/>
      <c r="K72" s="702"/>
      <c r="L72" s="704"/>
    </row>
    <row r="73" spans="1:12" ht="27.75" customHeight="1">
      <c r="A73" s="720" t="s">
        <v>338</v>
      </c>
      <c r="B73" s="10" t="s">
        <v>36</v>
      </c>
      <c r="C73" s="698" t="s">
        <v>339</v>
      </c>
      <c r="D73" s="4">
        <v>27</v>
      </c>
      <c r="E73" s="53">
        <f t="shared" si="71"/>
        <v>10000000</v>
      </c>
      <c r="F73" s="50">
        <v>0</v>
      </c>
      <c r="G73" s="50">
        <v>10000000</v>
      </c>
      <c r="H73" s="699">
        <v>44927</v>
      </c>
      <c r="I73" s="699">
        <v>45291</v>
      </c>
      <c r="J73" s="701">
        <f t="shared" ref="J73:K73" si="93">D74/D73</f>
        <v>0.7407407407407407</v>
      </c>
      <c r="K73" s="701">
        <f t="shared" si="93"/>
        <v>1</v>
      </c>
      <c r="L73" s="703">
        <f>+J73*J73/K73</f>
        <v>0.5486968449931412</v>
      </c>
    </row>
    <row r="74" spans="1:12" ht="27.75" customHeight="1">
      <c r="A74" s="720"/>
      <c r="B74" s="10" t="s">
        <v>38</v>
      </c>
      <c r="C74" s="698"/>
      <c r="D74" s="49">
        <v>20</v>
      </c>
      <c r="E74" s="50">
        <f t="shared" ref="E74" si="94">F74+G74</f>
        <v>10000000</v>
      </c>
      <c r="F74" s="50">
        <v>0</v>
      </c>
      <c r="G74" s="50">
        <v>10000000</v>
      </c>
      <c r="H74" s="700"/>
      <c r="I74" s="700"/>
      <c r="J74" s="702"/>
      <c r="K74" s="702"/>
      <c r="L74" s="704"/>
    </row>
    <row r="75" spans="1:12" ht="18" customHeight="1">
      <c r="A75" s="696" t="s">
        <v>340</v>
      </c>
      <c r="B75" s="10" t="s">
        <v>36</v>
      </c>
      <c r="C75" s="723" t="s">
        <v>341</v>
      </c>
      <c r="D75" s="4">
        <v>20</v>
      </c>
      <c r="E75" s="53">
        <f>+F75+G75</f>
        <v>10000000</v>
      </c>
      <c r="F75" s="50">
        <v>0</v>
      </c>
      <c r="G75" s="50">
        <v>10000000</v>
      </c>
      <c r="H75" s="699">
        <v>44927</v>
      </c>
      <c r="I75" s="699">
        <v>45291</v>
      </c>
      <c r="J75" s="701">
        <f t="shared" ref="J75:K75" si="95">D76/D75</f>
        <v>1</v>
      </c>
      <c r="K75" s="701">
        <f t="shared" si="95"/>
        <v>1</v>
      </c>
      <c r="L75" s="703">
        <f>+J75*J75/K75</f>
        <v>1</v>
      </c>
    </row>
    <row r="76" spans="1:12" ht="18" customHeight="1">
      <c r="A76" s="697"/>
      <c r="B76" s="10" t="s">
        <v>38</v>
      </c>
      <c r="C76" s="724"/>
      <c r="D76" s="49">
        <v>20</v>
      </c>
      <c r="E76" s="50">
        <f t="shared" ref="E76" si="96">F76+G76</f>
        <v>10000000</v>
      </c>
      <c r="F76" s="50">
        <v>0</v>
      </c>
      <c r="G76" s="50">
        <v>10000000</v>
      </c>
      <c r="H76" s="700"/>
      <c r="I76" s="700"/>
      <c r="J76" s="702"/>
      <c r="K76" s="702"/>
      <c r="L76" s="704"/>
    </row>
    <row r="77" spans="1:12" ht="18" customHeight="1">
      <c r="A77" s="696" t="s">
        <v>342</v>
      </c>
      <c r="B77" s="10" t="s">
        <v>36</v>
      </c>
      <c r="C77" s="723" t="s">
        <v>341</v>
      </c>
      <c r="D77" s="4">
        <v>20</v>
      </c>
      <c r="E77" s="53">
        <f>+F77+G77</f>
        <v>198851959</v>
      </c>
      <c r="F77" s="50">
        <v>198851959</v>
      </c>
      <c r="G77" s="50">
        <v>0</v>
      </c>
      <c r="H77" s="699">
        <v>44927</v>
      </c>
      <c r="I77" s="699">
        <v>45291</v>
      </c>
      <c r="J77" s="701">
        <f t="shared" ref="J77:K77" si="97">D78/D77</f>
        <v>1</v>
      </c>
      <c r="K77" s="701">
        <f t="shared" si="97"/>
        <v>0.92553601646941785</v>
      </c>
      <c r="L77" s="703">
        <f t="shared" ref="L77" si="98">+J77*J77/K77</f>
        <v>1.0804549819839913</v>
      </c>
    </row>
    <row r="78" spans="1:12" ht="18" customHeight="1">
      <c r="A78" s="697"/>
      <c r="B78" s="10" t="s">
        <v>38</v>
      </c>
      <c r="C78" s="724"/>
      <c r="D78" s="49">
        <v>20</v>
      </c>
      <c r="E78" s="50">
        <f t="shared" ref="E78" si="99">F78+G78</f>
        <v>184044650</v>
      </c>
      <c r="F78" s="50">
        <v>184044650</v>
      </c>
      <c r="G78" s="50">
        <f t="shared" ref="G78" si="100">H78+I78</f>
        <v>0</v>
      </c>
      <c r="H78" s="700"/>
      <c r="I78" s="700"/>
      <c r="J78" s="702"/>
      <c r="K78" s="702"/>
      <c r="L78" s="704"/>
    </row>
    <row r="79" spans="1:12" ht="18" customHeight="1">
      <c r="A79" s="696" t="s">
        <v>343</v>
      </c>
      <c r="B79" s="10" t="s">
        <v>36</v>
      </c>
      <c r="C79" s="698" t="s">
        <v>344</v>
      </c>
      <c r="D79" s="54">
        <v>3</v>
      </c>
      <c r="E79" s="53">
        <f t="shared" si="71"/>
        <v>84282000</v>
      </c>
      <c r="F79" s="50">
        <v>84282000</v>
      </c>
      <c r="G79" s="50">
        <v>0</v>
      </c>
      <c r="H79" s="699">
        <v>44927</v>
      </c>
      <c r="I79" s="699">
        <v>45291</v>
      </c>
      <c r="J79" s="701">
        <f t="shared" ref="J79:K79" si="101">D80/D79</f>
        <v>0.66666666666666663</v>
      </c>
      <c r="K79" s="701">
        <f t="shared" si="101"/>
        <v>1</v>
      </c>
      <c r="L79" s="703">
        <f t="shared" ref="L79" si="102">+J79*J79/K79</f>
        <v>0.44444444444444442</v>
      </c>
    </row>
    <row r="80" spans="1:12" ht="18" customHeight="1">
      <c r="A80" s="697"/>
      <c r="B80" s="10" t="s">
        <v>38</v>
      </c>
      <c r="C80" s="698"/>
      <c r="D80" s="49">
        <v>2</v>
      </c>
      <c r="E80" s="50">
        <f t="shared" ref="E80" si="103">F80+G80</f>
        <v>84282000</v>
      </c>
      <c r="F80" s="50">
        <v>84282000</v>
      </c>
      <c r="G80" s="50">
        <f t="shared" ref="G80" si="104">H80+I80</f>
        <v>0</v>
      </c>
      <c r="H80" s="700"/>
      <c r="I80" s="700"/>
      <c r="J80" s="702"/>
      <c r="K80" s="702"/>
      <c r="L80" s="704"/>
    </row>
    <row r="81" spans="1:15" ht="18" hidden="1" customHeight="1">
      <c r="A81" s="720" t="s">
        <v>345</v>
      </c>
      <c r="B81" s="10" t="s">
        <v>36</v>
      </c>
      <c r="C81" s="698" t="s">
        <v>346</v>
      </c>
      <c r="D81" s="7">
        <v>10</v>
      </c>
      <c r="E81" s="53">
        <f t="shared" si="71"/>
        <v>0</v>
      </c>
      <c r="F81" s="50">
        <v>0</v>
      </c>
      <c r="G81" s="50">
        <v>0</v>
      </c>
      <c r="H81" s="699">
        <v>44927</v>
      </c>
      <c r="I81" s="699">
        <v>45291</v>
      </c>
      <c r="J81" s="701">
        <f t="shared" ref="J81" si="105">D82/D81</f>
        <v>0</v>
      </c>
      <c r="K81" s="701">
        <v>0</v>
      </c>
      <c r="L81" s="703" t="e">
        <f t="shared" ref="L81" si="106">+J81*J81/K81</f>
        <v>#DIV/0!</v>
      </c>
    </row>
    <row r="82" spans="1:15" ht="18" hidden="1" customHeight="1">
      <c r="A82" s="720"/>
      <c r="B82" s="10" t="s">
        <v>38</v>
      </c>
      <c r="C82" s="698"/>
      <c r="D82" s="49">
        <v>0</v>
      </c>
      <c r="E82" s="50">
        <f t="shared" ref="E82" si="107">F82+G82</f>
        <v>0</v>
      </c>
      <c r="F82" s="50">
        <f t="shared" ref="F82" si="108">G82+H82</f>
        <v>0</v>
      </c>
      <c r="G82" s="50">
        <f t="shared" ref="G82" si="109">H82+I82</f>
        <v>0</v>
      </c>
      <c r="H82" s="700"/>
      <c r="I82" s="700"/>
      <c r="J82" s="702"/>
      <c r="K82" s="702"/>
      <c r="L82" s="704"/>
    </row>
    <row r="83" spans="1:15" ht="18" customHeight="1">
      <c r="A83" s="720" t="s">
        <v>347</v>
      </c>
      <c r="B83" s="10" t="s">
        <v>36</v>
      </c>
      <c r="C83" s="698" t="s">
        <v>348</v>
      </c>
      <c r="D83" s="4">
        <v>150</v>
      </c>
      <c r="E83" s="53">
        <f t="shared" si="71"/>
        <v>30234408</v>
      </c>
      <c r="F83" s="50">
        <v>30234408</v>
      </c>
      <c r="G83" s="50">
        <v>0</v>
      </c>
      <c r="H83" s="699">
        <v>44927</v>
      </c>
      <c r="I83" s="699">
        <v>45291</v>
      </c>
      <c r="J83" s="701">
        <f t="shared" ref="J83:K83" si="110">D84/D83</f>
        <v>1</v>
      </c>
      <c r="K83" s="701">
        <f t="shared" si="110"/>
        <v>1</v>
      </c>
      <c r="L83" s="703">
        <f t="shared" ref="L83" si="111">+J83*J83/K83</f>
        <v>1</v>
      </c>
    </row>
    <row r="84" spans="1:15" ht="18" customHeight="1">
      <c r="A84" s="720"/>
      <c r="B84" s="10" t="s">
        <v>38</v>
      </c>
      <c r="C84" s="698"/>
      <c r="D84" s="49">
        <v>150</v>
      </c>
      <c r="E84" s="50">
        <f t="shared" ref="E84" si="112">F84+G84</f>
        <v>30234408</v>
      </c>
      <c r="F84" s="50">
        <v>30234408</v>
      </c>
      <c r="G84" s="50">
        <f t="shared" ref="G84" si="113">H84+I84</f>
        <v>0</v>
      </c>
      <c r="H84" s="700"/>
      <c r="I84" s="700"/>
      <c r="J84" s="702"/>
      <c r="K84" s="702"/>
      <c r="L84" s="704"/>
    </row>
    <row r="85" spans="1:15" ht="30.75" hidden="1" customHeight="1">
      <c r="A85" s="721" t="s">
        <v>349</v>
      </c>
      <c r="B85" s="10" t="s">
        <v>36</v>
      </c>
      <c r="C85" s="698" t="s">
        <v>350</v>
      </c>
      <c r="D85" s="4">
        <v>260</v>
      </c>
      <c r="E85" s="53">
        <f t="shared" si="71"/>
        <v>0</v>
      </c>
      <c r="F85" s="50">
        <v>0</v>
      </c>
      <c r="G85" s="50">
        <v>0</v>
      </c>
      <c r="H85" s="699">
        <v>44927</v>
      </c>
      <c r="I85" s="699">
        <v>45291</v>
      </c>
      <c r="J85" s="701">
        <f t="shared" ref="J85:K85" si="114">D86/D85</f>
        <v>0</v>
      </c>
      <c r="K85" s="701" t="e">
        <f t="shared" si="114"/>
        <v>#DIV/0!</v>
      </c>
      <c r="L85" s="703" t="e">
        <f t="shared" ref="L85" si="115">+J85*J85/K85</f>
        <v>#DIV/0!</v>
      </c>
    </row>
    <row r="86" spans="1:15" ht="30.75" hidden="1" customHeight="1">
      <c r="A86" s="722"/>
      <c r="B86" s="10" t="s">
        <v>38</v>
      </c>
      <c r="C86" s="698"/>
      <c r="D86" s="49">
        <v>0</v>
      </c>
      <c r="E86" s="50">
        <f t="shared" ref="E86" si="116">F86+G86</f>
        <v>0</v>
      </c>
      <c r="F86" s="50">
        <f t="shared" ref="F86" si="117">G86+H86</f>
        <v>0</v>
      </c>
      <c r="G86" s="50">
        <f t="shared" ref="G86" si="118">H86+I86</f>
        <v>0</v>
      </c>
      <c r="H86" s="700"/>
      <c r="I86" s="700"/>
      <c r="J86" s="702"/>
      <c r="K86" s="702"/>
      <c r="L86" s="704"/>
    </row>
    <row r="87" spans="1:15">
      <c r="A87" s="721" t="s">
        <v>435</v>
      </c>
      <c r="B87" s="10" t="s">
        <v>36</v>
      </c>
      <c r="C87" s="698" t="s">
        <v>350</v>
      </c>
      <c r="D87" s="4">
        <v>60</v>
      </c>
      <c r="E87" s="53">
        <f t="shared" ref="E87" si="119">+F87+G87</f>
        <v>25294905</v>
      </c>
      <c r="F87" s="50">
        <v>25294905</v>
      </c>
      <c r="G87" s="50">
        <v>0</v>
      </c>
      <c r="H87" s="699">
        <v>44927</v>
      </c>
      <c r="I87" s="699">
        <v>45291</v>
      </c>
      <c r="J87" s="701">
        <f t="shared" ref="J87" si="120">D88/D87</f>
        <v>1</v>
      </c>
      <c r="K87" s="701">
        <f t="shared" ref="K87" si="121">E88/E87</f>
        <v>1</v>
      </c>
      <c r="L87" s="703">
        <f t="shared" ref="L87" si="122">+J87*J87/K87</f>
        <v>1</v>
      </c>
    </row>
    <row r="88" spans="1:15">
      <c r="A88" s="722"/>
      <c r="B88" s="10" t="s">
        <v>38</v>
      </c>
      <c r="C88" s="698"/>
      <c r="D88" s="49">
        <v>60</v>
      </c>
      <c r="E88" s="50">
        <f t="shared" ref="E88" si="123">F88+G88</f>
        <v>25294905</v>
      </c>
      <c r="F88" s="50">
        <v>25294905</v>
      </c>
      <c r="G88" s="50">
        <f t="shared" ref="G88" si="124">H88+I88</f>
        <v>0</v>
      </c>
      <c r="H88" s="700"/>
      <c r="I88" s="700"/>
      <c r="J88" s="702"/>
      <c r="K88" s="702"/>
      <c r="L88" s="704"/>
    </row>
    <row r="89" spans="1:15" ht="18" customHeight="1">
      <c r="A89" s="721" t="s">
        <v>351</v>
      </c>
      <c r="B89" s="10" t="s">
        <v>36</v>
      </c>
      <c r="C89" s="698" t="s">
        <v>352</v>
      </c>
      <c r="D89" s="54">
        <v>1</v>
      </c>
      <c r="E89" s="53">
        <f t="shared" si="71"/>
        <v>77000000</v>
      </c>
      <c r="F89" s="50">
        <v>77000000</v>
      </c>
      <c r="G89" s="50">
        <v>0</v>
      </c>
      <c r="H89" s="699">
        <v>44927</v>
      </c>
      <c r="I89" s="699">
        <v>45291</v>
      </c>
      <c r="J89" s="701">
        <f t="shared" ref="J89:K89" si="125">D90/D89</f>
        <v>0</v>
      </c>
      <c r="K89" s="701">
        <f t="shared" si="125"/>
        <v>1</v>
      </c>
      <c r="L89" s="703">
        <f t="shared" ref="L89" si="126">+J89*J89/K89</f>
        <v>0</v>
      </c>
    </row>
    <row r="90" spans="1:15" ht="18" customHeight="1">
      <c r="A90" s="722"/>
      <c r="B90" s="10" t="s">
        <v>38</v>
      </c>
      <c r="C90" s="698"/>
      <c r="D90" s="49">
        <v>0</v>
      </c>
      <c r="E90" s="50">
        <f t="shared" ref="E90" si="127">F90+G90</f>
        <v>77000000</v>
      </c>
      <c r="F90" s="50">
        <v>77000000</v>
      </c>
      <c r="G90" s="50">
        <f t="shared" ref="G90" si="128">H90+I90</f>
        <v>0</v>
      </c>
      <c r="H90" s="700"/>
      <c r="I90" s="700"/>
      <c r="J90" s="702"/>
      <c r="K90" s="702"/>
      <c r="L90" s="704"/>
    </row>
    <row r="91" spans="1:15" ht="18" customHeight="1">
      <c r="A91" s="720" t="s">
        <v>353</v>
      </c>
      <c r="B91" s="10" t="s">
        <v>36</v>
      </c>
      <c r="C91" s="698" t="s">
        <v>354</v>
      </c>
      <c r="D91" s="4">
        <v>1</v>
      </c>
      <c r="E91" s="53">
        <f t="shared" si="71"/>
        <v>46610378</v>
      </c>
      <c r="F91" s="50">
        <v>46610378</v>
      </c>
      <c r="G91" s="50">
        <v>0</v>
      </c>
      <c r="H91" s="699">
        <v>44927</v>
      </c>
      <c r="I91" s="699">
        <v>45291</v>
      </c>
      <c r="J91" s="701">
        <f t="shared" ref="J91:K91" si="129">D92/D91</f>
        <v>0</v>
      </c>
      <c r="K91" s="701">
        <f t="shared" si="129"/>
        <v>1</v>
      </c>
      <c r="L91" s="703">
        <f t="shared" ref="L91" si="130">+J91*J91/K91</f>
        <v>0</v>
      </c>
    </row>
    <row r="92" spans="1:15" ht="18" customHeight="1">
      <c r="A92" s="720"/>
      <c r="B92" s="10" t="s">
        <v>38</v>
      </c>
      <c r="C92" s="698"/>
      <c r="D92" s="49">
        <v>0</v>
      </c>
      <c r="E92" s="50">
        <f t="shared" ref="E92" si="131">F92+G92</f>
        <v>46610378</v>
      </c>
      <c r="F92" s="50">
        <v>46610378</v>
      </c>
      <c r="G92" s="50">
        <f t="shared" ref="G92" si="132">H92+I92</f>
        <v>0</v>
      </c>
      <c r="H92" s="700"/>
      <c r="I92" s="700"/>
      <c r="J92" s="702"/>
      <c r="K92" s="702"/>
      <c r="L92" s="704"/>
    </row>
    <row r="93" spans="1:15" ht="18" customHeight="1">
      <c r="A93" s="708" t="s">
        <v>156</v>
      </c>
      <c r="B93" s="10" t="s">
        <v>36</v>
      </c>
      <c r="C93" s="710" t="s">
        <v>157</v>
      </c>
      <c r="D93" s="55">
        <f>+D17+D19+D21+D23+D25+D27+D31+D33+D35+D37+D39+D41+D43+D45+D47+D49+D51+D53+D55+D57+D59+D61+D63+D65+D67+D69+D71+D73+D79+D75+D77+D81+D83+D85+D89+D91</f>
        <v>13751</v>
      </c>
      <c r="E93" s="55">
        <f t="shared" ref="E93:G94" si="133">+E17+E19+E21+E23+E25+E27+E29+E31+E33+E35+E37+E39+E41+E43+E45+E47+E49+E51+E53+E55+E57+E59+E61+E63+E65+E67+E69+E71+E73+E79+E75+E77+E81+E83+E85+E89+E91+E87</f>
        <v>1304180716</v>
      </c>
      <c r="F93" s="55">
        <f t="shared" si="133"/>
        <v>570434983</v>
      </c>
      <c r="G93" s="55">
        <f t="shared" si="133"/>
        <v>733745733</v>
      </c>
      <c r="H93" s="56"/>
      <c r="I93" s="56"/>
      <c r="J93" s="57"/>
      <c r="K93" s="57"/>
      <c r="L93" s="56"/>
    </row>
    <row r="94" spans="1:15" ht="18" customHeight="1">
      <c r="A94" s="709"/>
      <c r="B94" s="10" t="s">
        <v>38</v>
      </c>
      <c r="C94" s="711"/>
      <c r="D94" s="55">
        <f>+D18+D20+D22+D24+D26+D28+D32+D34+D36+D38+D40+D42+D44+D46+D48+D50+D52+D54+D56+D58+D60+D62+D64+D66+D68+D70+D72+D74+D80+D76+D78+D82+D84+D86+D90+D92</f>
        <v>4642.5</v>
      </c>
      <c r="E94" s="55">
        <f t="shared" si="133"/>
        <v>1212764085</v>
      </c>
      <c r="F94" s="55">
        <f t="shared" si="133"/>
        <v>555627674</v>
      </c>
      <c r="G94" s="55">
        <f t="shared" si="133"/>
        <v>657136411</v>
      </c>
      <c r="H94" s="56"/>
      <c r="I94" s="56"/>
      <c r="J94" s="57"/>
      <c r="K94" s="57"/>
      <c r="L94" s="56"/>
    </row>
    <row r="95" spans="1:15" ht="35.1" customHeight="1">
      <c r="A95" s="529" t="s">
        <v>158</v>
      </c>
      <c r="B95" s="714" t="s">
        <v>159</v>
      </c>
      <c r="C95" s="715"/>
      <c r="D95" s="716"/>
      <c r="E95" s="12" t="s">
        <v>160</v>
      </c>
      <c r="F95" s="10" t="s">
        <v>161</v>
      </c>
      <c r="G95" s="10" t="s">
        <v>162</v>
      </c>
      <c r="H95" s="717" t="s">
        <v>163</v>
      </c>
      <c r="I95" s="718"/>
      <c r="J95" s="718"/>
      <c r="K95" s="718"/>
      <c r="L95" s="719"/>
    </row>
    <row r="96" spans="1:15" ht="27" customHeight="1">
      <c r="A96" s="521" t="s">
        <v>355</v>
      </c>
      <c r="B96" s="705" t="s">
        <v>356</v>
      </c>
      <c r="C96" s="705"/>
      <c r="D96" s="705"/>
      <c r="E96" s="58" t="s">
        <v>357</v>
      </c>
      <c r="F96" s="15">
        <v>27</v>
      </c>
      <c r="G96" s="59">
        <v>0</v>
      </c>
      <c r="H96" s="706" t="s">
        <v>428</v>
      </c>
      <c r="I96" s="706"/>
      <c r="J96" s="706"/>
      <c r="K96" s="706"/>
      <c r="L96" s="706"/>
      <c r="M96" s="79"/>
      <c r="O96" s="79"/>
    </row>
    <row r="97" spans="1:12" ht="36.75" customHeight="1">
      <c r="A97" s="521" t="s">
        <v>358</v>
      </c>
      <c r="B97" s="705" t="s">
        <v>359</v>
      </c>
      <c r="C97" s="705"/>
      <c r="D97" s="705"/>
      <c r="E97" s="58" t="s">
        <v>360</v>
      </c>
      <c r="F97" s="15">
        <v>1</v>
      </c>
      <c r="G97" s="59">
        <v>0</v>
      </c>
      <c r="H97" s="706"/>
      <c r="I97" s="706"/>
      <c r="J97" s="706"/>
      <c r="K97" s="706"/>
      <c r="L97" s="706"/>
    </row>
    <row r="98" spans="1:12" ht="35.1" customHeight="1">
      <c r="A98" s="521" t="s">
        <v>361</v>
      </c>
      <c r="B98" s="705" t="s">
        <v>362</v>
      </c>
      <c r="C98" s="705"/>
      <c r="D98" s="705"/>
      <c r="E98" s="58" t="s">
        <v>360</v>
      </c>
      <c r="F98" s="15">
        <v>1</v>
      </c>
      <c r="G98" s="59">
        <v>0</v>
      </c>
      <c r="H98" s="706"/>
      <c r="I98" s="706"/>
      <c r="J98" s="706"/>
      <c r="K98" s="706"/>
      <c r="L98" s="706"/>
    </row>
    <row r="99" spans="1:12" ht="30" customHeight="1">
      <c r="A99" s="521" t="s">
        <v>363</v>
      </c>
      <c r="B99" s="705" t="s">
        <v>364</v>
      </c>
      <c r="C99" s="705"/>
      <c r="D99" s="705"/>
      <c r="E99" s="58" t="s">
        <v>357</v>
      </c>
      <c r="F99" s="15">
        <v>27</v>
      </c>
      <c r="G99" s="59">
        <v>0</v>
      </c>
      <c r="H99" s="706" t="s">
        <v>365</v>
      </c>
      <c r="I99" s="706"/>
      <c r="J99" s="706"/>
      <c r="K99" s="706"/>
      <c r="L99" s="706"/>
    </row>
    <row r="100" spans="1:12" ht="35.1" customHeight="1">
      <c r="A100" s="521" t="s">
        <v>221</v>
      </c>
      <c r="B100" s="705" t="s">
        <v>366</v>
      </c>
      <c r="C100" s="705"/>
      <c r="D100" s="705"/>
      <c r="E100" s="58" t="s">
        <v>367</v>
      </c>
      <c r="F100" s="14">
        <v>1</v>
      </c>
      <c r="G100" s="59">
        <v>0</v>
      </c>
      <c r="H100" s="706"/>
      <c r="I100" s="706"/>
      <c r="J100" s="706"/>
      <c r="K100" s="706"/>
      <c r="L100" s="706"/>
    </row>
    <row r="101" spans="1:12" ht="22.5" customHeight="1">
      <c r="A101" s="521" t="s">
        <v>368</v>
      </c>
      <c r="B101" s="705" t="s">
        <v>369</v>
      </c>
      <c r="C101" s="705"/>
      <c r="D101" s="705"/>
      <c r="E101" s="58" t="s">
        <v>352</v>
      </c>
      <c r="F101" s="15">
        <v>1</v>
      </c>
      <c r="G101" s="15">
        <v>0</v>
      </c>
      <c r="H101" s="707" t="s">
        <v>704</v>
      </c>
      <c r="I101" s="707"/>
      <c r="J101" s="707"/>
      <c r="K101" s="707"/>
      <c r="L101" s="707"/>
    </row>
    <row r="102" spans="1:12" ht="26.25" customHeight="1">
      <c r="A102" s="521" t="s">
        <v>370</v>
      </c>
      <c r="B102" s="705" t="s">
        <v>371</v>
      </c>
      <c r="C102" s="705"/>
      <c r="D102" s="705"/>
      <c r="E102" s="58" t="s">
        <v>357</v>
      </c>
      <c r="F102" s="15">
        <v>27</v>
      </c>
      <c r="G102" s="15">
        <v>19</v>
      </c>
      <c r="H102" s="707"/>
      <c r="I102" s="707"/>
      <c r="J102" s="707"/>
      <c r="K102" s="707"/>
      <c r="L102" s="707"/>
    </row>
    <row r="103" spans="1:12" ht="18.75" customHeight="1">
      <c r="A103" s="521" t="s">
        <v>372</v>
      </c>
      <c r="B103" s="705" t="s">
        <v>373</v>
      </c>
      <c r="C103" s="705"/>
      <c r="D103" s="705"/>
      <c r="E103" s="58" t="s">
        <v>374</v>
      </c>
      <c r="F103" s="15">
        <v>5</v>
      </c>
      <c r="G103" s="15">
        <v>0</v>
      </c>
      <c r="H103" s="707"/>
      <c r="I103" s="707"/>
      <c r="J103" s="707"/>
      <c r="K103" s="707"/>
      <c r="L103" s="707"/>
    </row>
    <row r="104" spans="1:12" ht="18" customHeight="1">
      <c r="A104" s="521" t="s">
        <v>372</v>
      </c>
      <c r="B104" s="705" t="s">
        <v>375</v>
      </c>
      <c r="C104" s="705"/>
      <c r="D104" s="705"/>
      <c r="E104" s="58" t="s">
        <v>357</v>
      </c>
      <c r="F104" s="15">
        <v>27</v>
      </c>
      <c r="G104" s="15">
        <v>0</v>
      </c>
      <c r="H104" s="706" t="s">
        <v>376</v>
      </c>
      <c r="I104" s="706"/>
      <c r="J104" s="706"/>
      <c r="K104" s="706"/>
      <c r="L104" s="706"/>
    </row>
    <row r="105" spans="1:12" ht="74.25" customHeight="1">
      <c r="A105" s="521" t="s">
        <v>177</v>
      </c>
      <c r="B105" s="705" t="s">
        <v>377</v>
      </c>
      <c r="C105" s="705"/>
      <c r="D105" s="705"/>
      <c r="E105" s="58" t="s">
        <v>378</v>
      </c>
      <c r="F105" s="15">
        <v>0.75</v>
      </c>
      <c r="G105" s="15">
        <v>0</v>
      </c>
      <c r="H105" s="706"/>
      <c r="I105" s="706"/>
      <c r="J105" s="706"/>
      <c r="K105" s="706"/>
      <c r="L105" s="706"/>
    </row>
    <row r="106" spans="1:12" ht="24" customHeight="1">
      <c r="A106" s="521" t="s">
        <v>358</v>
      </c>
      <c r="B106" s="705" t="s">
        <v>379</v>
      </c>
      <c r="C106" s="705"/>
      <c r="D106" s="705"/>
      <c r="E106" s="58" t="s">
        <v>357</v>
      </c>
      <c r="F106" s="15">
        <v>27</v>
      </c>
      <c r="G106" s="15">
        <v>14</v>
      </c>
      <c r="H106" s="60"/>
      <c r="I106" s="60"/>
      <c r="J106" s="60"/>
      <c r="K106" s="60"/>
      <c r="L106" s="61"/>
    </row>
    <row r="107" spans="1:12" ht="24" customHeight="1">
      <c r="A107" s="521" t="s">
        <v>380</v>
      </c>
      <c r="B107" s="705" t="s">
        <v>381</v>
      </c>
      <c r="C107" s="705"/>
      <c r="D107" s="705"/>
      <c r="E107" s="58" t="s">
        <v>210</v>
      </c>
      <c r="F107" s="15">
        <v>1</v>
      </c>
      <c r="G107" s="15">
        <v>0</v>
      </c>
      <c r="H107" s="60"/>
      <c r="I107" s="60"/>
      <c r="J107" s="60"/>
      <c r="K107" s="60"/>
      <c r="L107" s="61"/>
    </row>
    <row r="108" spans="1:12" ht="24" customHeight="1">
      <c r="A108" s="521" t="s">
        <v>382</v>
      </c>
      <c r="B108" s="705" t="s">
        <v>383</v>
      </c>
      <c r="C108" s="705"/>
      <c r="D108" s="705"/>
      <c r="E108" s="58" t="s">
        <v>357</v>
      </c>
      <c r="F108" s="15">
        <v>27</v>
      </c>
      <c r="G108" s="15">
        <v>0</v>
      </c>
      <c r="H108" s="60"/>
      <c r="I108" s="60"/>
      <c r="J108" s="60"/>
      <c r="K108" s="60"/>
      <c r="L108" s="61"/>
    </row>
    <row r="109" spans="1:12" ht="24" customHeight="1">
      <c r="A109" s="521" t="s">
        <v>384</v>
      </c>
      <c r="B109" s="705" t="s">
        <v>385</v>
      </c>
      <c r="C109" s="705"/>
      <c r="D109" s="705"/>
      <c r="E109" s="58" t="s">
        <v>357</v>
      </c>
      <c r="F109" s="15">
        <v>27</v>
      </c>
      <c r="G109" s="15">
        <v>0</v>
      </c>
      <c r="H109" s="60"/>
      <c r="I109" s="60"/>
      <c r="J109" s="60"/>
      <c r="K109" s="60"/>
      <c r="L109" s="61"/>
    </row>
    <row r="110" spans="1:12" ht="24" customHeight="1">
      <c r="A110" s="521" t="s">
        <v>386</v>
      </c>
      <c r="B110" s="705" t="s">
        <v>387</v>
      </c>
      <c r="C110" s="705"/>
      <c r="D110" s="705"/>
      <c r="E110" s="58" t="s">
        <v>388</v>
      </c>
      <c r="F110" s="15">
        <v>600</v>
      </c>
      <c r="G110" s="15">
        <v>512</v>
      </c>
      <c r="H110" s="60"/>
      <c r="I110" s="60"/>
      <c r="J110" s="60"/>
      <c r="K110" s="60"/>
      <c r="L110" s="61"/>
    </row>
    <row r="111" spans="1:12" ht="24" customHeight="1">
      <c r="A111" s="521" t="s">
        <v>389</v>
      </c>
      <c r="B111" s="705" t="s">
        <v>390</v>
      </c>
      <c r="C111" s="705"/>
      <c r="D111" s="705"/>
      <c r="E111" s="58" t="s">
        <v>391</v>
      </c>
      <c r="F111" s="15">
        <v>10</v>
      </c>
      <c r="G111" s="15">
        <v>0</v>
      </c>
      <c r="H111" s="60"/>
      <c r="I111" s="60"/>
      <c r="J111" s="60"/>
      <c r="K111" s="60"/>
      <c r="L111" s="61"/>
    </row>
    <row r="112" spans="1:12" ht="24" customHeight="1">
      <c r="A112" s="521" t="s">
        <v>386</v>
      </c>
      <c r="B112" s="705" t="s">
        <v>392</v>
      </c>
      <c r="C112" s="705"/>
      <c r="D112" s="705"/>
      <c r="E112" s="58" t="s">
        <v>393</v>
      </c>
      <c r="F112" s="15">
        <v>1</v>
      </c>
      <c r="G112" s="15">
        <v>0</v>
      </c>
      <c r="H112" s="60"/>
      <c r="I112" s="60"/>
      <c r="J112" s="60"/>
      <c r="K112" s="60"/>
      <c r="L112" s="61"/>
    </row>
    <row r="113" spans="1:13" ht="24" customHeight="1">
      <c r="A113" s="521" t="s">
        <v>394</v>
      </c>
      <c r="B113" s="705" t="s">
        <v>395</v>
      </c>
      <c r="C113" s="705"/>
      <c r="D113" s="705"/>
      <c r="E113" s="62" t="s">
        <v>396</v>
      </c>
      <c r="F113" s="15">
        <v>1</v>
      </c>
      <c r="G113" s="15">
        <v>0.5</v>
      </c>
      <c r="H113" s="60"/>
      <c r="I113" s="60"/>
      <c r="J113" s="60"/>
      <c r="K113" s="60"/>
      <c r="L113" s="61"/>
    </row>
    <row r="114" spans="1:13" ht="24" customHeight="1">
      <c r="A114" s="521" t="s">
        <v>397</v>
      </c>
      <c r="B114" s="713" t="s">
        <v>398</v>
      </c>
      <c r="C114" s="713"/>
      <c r="D114" s="713"/>
      <c r="E114" s="58" t="s">
        <v>399</v>
      </c>
      <c r="F114" s="15">
        <v>100</v>
      </c>
      <c r="G114" s="15">
        <v>0</v>
      </c>
      <c r="H114" s="60"/>
      <c r="I114" s="60"/>
      <c r="J114" s="60"/>
      <c r="K114" s="60"/>
      <c r="L114" s="61"/>
    </row>
    <row r="115" spans="1:13" ht="24" customHeight="1">
      <c r="A115" s="521" t="s">
        <v>400</v>
      </c>
      <c r="B115" s="705" t="s">
        <v>401</v>
      </c>
      <c r="C115" s="705"/>
      <c r="D115" s="705"/>
      <c r="E115" s="58" t="s">
        <v>210</v>
      </c>
      <c r="F115" s="15">
        <v>1</v>
      </c>
      <c r="G115" s="15">
        <v>0</v>
      </c>
      <c r="H115" s="60"/>
      <c r="I115" s="60"/>
      <c r="J115" s="60"/>
      <c r="K115" s="60"/>
      <c r="L115" s="61"/>
    </row>
    <row r="116" spans="1:13" ht="24" customHeight="1">
      <c r="A116" s="521" t="s">
        <v>394</v>
      </c>
      <c r="B116" s="705" t="s">
        <v>402</v>
      </c>
      <c r="C116" s="705"/>
      <c r="D116" s="705"/>
      <c r="E116" s="58" t="s">
        <v>403</v>
      </c>
      <c r="F116" s="15">
        <v>27</v>
      </c>
      <c r="G116" s="15">
        <v>10</v>
      </c>
      <c r="H116" s="60"/>
      <c r="I116" s="60"/>
      <c r="J116" s="60"/>
      <c r="K116" s="60"/>
      <c r="L116" s="61"/>
    </row>
    <row r="117" spans="1:13" ht="24" customHeight="1">
      <c r="A117" s="521" t="s">
        <v>394</v>
      </c>
      <c r="B117" s="705" t="s">
        <v>404</v>
      </c>
      <c r="C117" s="705"/>
      <c r="D117" s="705"/>
      <c r="E117" s="58" t="s">
        <v>405</v>
      </c>
      <c r="F117" s="15">
        <v>1</v>
      </c>
      <c r="G117" s="15">
        <v>0.125</v>
      </c>
      <c r="H117" s="60"/>
      <c r="I117" s="60"/>
      <c r="J117" s="60"/>
      <c r="K117" s="60"/>
      <c r="L117" s="61"/>
    </row>
    <row r="118" spans="1:13" ht="24" customHeight="1">
      <c r="A118" s="521" t="s">
        <v>406</v>
      </c>
      <c r="B118" s="705" t="s">
        <v>407</v>
      </c>
      <c r="C118" s="705"/>
      <c r="D118" s="705"/>
      <c r="E118" s="58" t="s">
        <v>357</v>
      </c>
      <c r="F118" s="15">
        <v>27</v>
      </c>
      <c r="G118" s="15">
        <v>0</v>
      </c>
      <c r="H118" s="60"/>
      <c r="I118" s="60"/>
      <c r="J118" s="60"/>
      <c r="K118" s="60"/>
      <c r="L118" s="61"/>
    </row>
    <row r="119" spans="1:13" ht="24" customHeight="1">
      <c r="A119" s="521" t="s">
        <v>408</v>
      </c>
      <c r="B119" s="705" t="s">
        <v>409</v>
      </c>
      <c r="C119" s="705"/>
      <c r="D119" s="705"/>
      <c r="E119" s="58" t="s">
        <v>410</v>
      </c>
      <c r="F119" s="15">
        <v>1</v>
      </c>
      <c r="G119" s="15">
        <v>0</v>
      </c>
      <c r="H119" s="60"/>
      <c r="I119" s="60"/>
      <c r="J119" s="60"/>
      <c r="K119" s="60"/>
      <c r="L119" s="61"/>
    </row>
    <row r="120" spans="1:13" ht="25.5" customHeight="1">
      <c r="A120" s="712" t="s">
        <v>411</v>
      </c>
      <c r="B120" s="712"/>
      <c r="C120" s="712"/>
      <c r="D120" s="712"/>
      <c r="E120" s="712"/>
      <c r="F120" s="712"/>
      <c r="G120" s="712"/>
      <c r="H120" s="712"/>
      <c r="I120" s="712"/>
      <c r="J120" s="712"/>
      <c r="K120" s="712"/>
      <c r="L120" s="712"/>
      <c r="M120" s="63"/>
    </row>
    <row r="132" spans="1:1" ht="29.25" customHeight="1">
      <c r="A132" s="530"/>
    </row>
  </sheetData>
  <protectedRanges>
    <protectedRange sqref="C23:C26 C31:C32" name="Rango1_1_1_1_1_1_1"/>
    <protectedRange sqref="C17:C18" name="Rango1_1_1_1_1_1_1_1"/>
    <protectedRange sqref="C19:C22" name="Rango1_1_1_1_1_1_1_2"/>
    <protectedRange sqref="D69 D71 D73 D75 D77 D79 D81 D83 D85 D89 D91 D87" name="Rango1_1_1_1_2_1_1_7"/>
    <protectedRange sqref="A55:A56" name="Rango1_2_2_18_1_1"/>
    <protectedRange sqref="E55 E57 E59 E61 E63 E65 E67 E69 E71 E73 E75 E77 E79 E81 E83 E85 E89 E91 E87" name="Rango2_1_1_1_3_1_1_3"/>
    <protectedRange sqref="A57:A58" name="Rango1_2_2_18_1_1_4"/>
    <protectedRange sqref="A59:A64" name="Rango1_2_2_18_1_1_6"/>
    <protectedRange sqref="A65:A66" name="Rango1_2_2_18_1_3_1"/>
    <protectedRange sqref="A67:A68" name="Rango1_2_2_18_1_1_2_2_5"/>
    <protectedRange sqref="A69:A70" name="Rango1_2_2_18_1_1_2_2_6"/>
    <protectedRange sqref="A71" name="Rango1_2_1_1_5_1_2_2"/>
    <protectedRange sqref="A83" name="Rango1_2_1_1_4_1_2_2"/>
    <protectedRange sqref="C33:C34" name="Rango1_1_1_1_1_1_1_2_1"/>
    <protectedRange sqref="C35:C40" name="Rango1_1_1_1_1_1_1_3"/>
  </protectedRanges>
  <autoFilter ref="A14:P120">
    <filterColumn colId="5" showButton="0"/>
    <filterColumn colId="7" showButton="0"/>
    <filterColumn colId="9" showButton="0"/>
    <filterColumn colId="10" showButton="0"/>
  </autoFilter>
  <mergeCells count="332">
    <mergeCell ref="A87:A88"/>
    <mergeCell ref="C87:C88"/>
    <mergeCell ref="H87:H88"/>
    <mergeCell ref="I87:I88"/>
    <mergeCell ref="J87:J88"/>
    <mergeCell ref="K87:K88"/>
    <mergeCell ref="L87:L88"/>
    <mergeCell ref="I39:I40"/>
    <mergeCell ref="J39:J40"/>
    <mergeCell ref="K39:K40"/>
    <mergeCell ref="L39:L40"/>
    <mergeCell ref="L43:L44"/>
    <mergeCell ref="A45:A46"/>
    <mergeCell ref="C45:C46"/>
    <mergeCell ref="H45:H46"/>
    <mergeCell ref="I45:I46"/>
    <mergeCell ref="J45:J46"/>
    <mergeCell ref="K45:K46"/>
    <mergeCell ref="L45:L46"/>
    <mergeCell ref="A43:A44"/>
    <mergeCell ref="C43:C44"/>
    <mergeCell ref="H43:H44"/>
    <mergeCell ref="I43:I44"/>
    <mergeCell ref="J43:J44"/>
    <mergeCell ref="A1:A4"/>
    <mergeCell ref="B1:G2"/>
    <mergeCell ref="H1:K1"/>
    <mergeCell ref="L1:L4"/>
    <mergeCell ref="O1:P4"/>
    <mergeCell ref="H2:K2"/>
    <mergeCell ref="B3:G4"/>
    <mergeCell ref="H3:K3"/>
    <mergeCell ref="H4:K4"/>
    <mergeCell ref="A5:L5"/>
    <mergeCell ref="A6:L6"/>
    <mergeCell ref="A7:L7"/>
    <mergeCell ref="A8:L8"/>
    <mergeCell ref="A9:F9"/>
    <mergeCell ref="G9:H13"/>
    <mergeCell ref="I9:K9"/>
    <mergeCell ref="A10:F10"/>
    <mergeCell ref="J10:K10"/>
    <mergeCell ref="A11:F11"/>
    <mergeCell ref="I11:L13"/>
    <mergeCell ref="A12:F12"/>
    <mergeCell ref="A13:F13"/>
    <mergeCell ref="A14:A16"/>
    <mergeCell ref="B14:B16"/>
    <mergeCell ref="C14:C16"/>
    <mergeCell ref="D14:D16"/>
    <mergeCell ref="E14:E16"/>
    <mergeCell ref="F14:G15"/>
    <mergeCell ref="H14:I15"/>
    <mergeCell ref="L17:L18"/>
    <mergeCell ref="J14:L14"/>
    <mergeCell ref="J15:J16"/>
    <mergeCell ref="K15:K16"/>
    <mergeCell ref="L15:L16"/>
    <mergeCell ref="A17:A18"/>
    <mergeCell ref="C17:C18"/>
    <mergeCell ref="H17:H18"/>
    <mergeCell ref="I17:I18"/>
    <mergeCell ref="J17:J18"/>
    <mergeCell ref="K17:K18"/>
    <mergeCell ref="L19:L20"/>
    <mergeCell ref="A21:A22"/>
    <mergeCell ref="C21:C22"/>
    <mergeCell ref="H21:H22"/>
    <mergeCell ref="I21:I22"/>
    <mergeCell ref="J21:J22"/>
    <mergeCell ref="K21:K22"/>
    <mergeCell ref="L21:L22"/>
    <mergeCell ref="A19:A20"/>
    <mergeCell ref="C19:C20"/>
    <mergeCell ref="H19:H20"/>
    <mergeCell ref="I19:I20"/>
    <mergeCell ref="J19:J20"/>
    <mergeCell ref="K19:K20"/>
    <mergeCell ref="L23:L24"/>
    <mergeCell ref="A27:A28"/>
    <mergeCell ref="C27:C28"/>
    <mergeCell ref="H27:H28"/>
    <mergeCell ref="I27:I28"/>
    <mergeCell ref="J27:J28"/>
    <mergeCell ref="K27:K28"/>
    <mergeCell ref="L27:L28"/>
    <mergeCell ref="A23:A24"/>
    <mergeCell ref="C23:C24"/>
    <mergeCell ref="H23:H24"/>
    <mergeCell ref="I23:I24"/>
    <mergeCell ref="J23:J24"/>
    <mergeCell ref="K23:K24"/>
    <mergeCell ref="A25:A26"/>
    <mergeCell ref="C25:C26"/>
    <mergeCell ref="H25:H26"/>
    <mergeCell ref="I25:I26"/>
    <mergeCell ref="J25:J26"/>
    <mergeCell ref="K25:K26"/>
    <mergeCell ref="L25:L26"/>
    <mergeCell ref="L31:L32"/>
    <mergeCell ref="A33:A34"/>
    <mergeCell ref="C33:C34"/>
    <mergeCell ref="H33:H34"/>
    <mergeCell ref="I33:I34"/>
    <mergeCell ref="J33:J34"/>
    <mergeCell ref="K33:K34"/>
    <mergeCell ref="L33:L34"/>
    <mergeCell ref="A31:A32"/>
    <mergeCell ref="C31:C32"/>
    <mergeCell ref="H31:H32"/>
    <mergeCell ref="I31:I32"/>
    <mergeCell ref="J31:J32"/>
    <mergeCell ref="K31:K32"/>
    <mergeCell ref="L35:L36"/>
    <mergeCell ref="A41:A42"/>
    <mergeCell ref="C41:C42"/>
    <mergeCell ref="H41:H42"/>
    <mergeCell ref="I41:I42"/>
    <mergeCell ref="J41:J42"/>
    <mergeCell ref="K41:K42"/>
    <mergeCell ref="L41:L42"/>
    <mergeCell ref="A35:A36"/>
    <mergeCell ref="C35:C36"/>
    <mergeCell ref="H35:H36"/>
    <mergeCell ref="I35:I36"/>
    <mergeCell ref="J35:J36"/>
    <mergeCell ref="K35:K36"/>
    <mergeCell ref="A37:A38"/>
    <mergeCell ref="C37:C38"/>
    <mergeCell ref="H37:H38"/>
    <mergeCell ref="I37:I38"/>
    <mergeCell ref="J37:J38"/>
    <mergeCell ref="K37:K38"/>
    <mergeCell ref="L37:L38"/>
    <mergeCell ref="A39:A40"/>
    <mergeCell ref="C39:C40"/>
    <mergeCell ref="H39:H40"/>
    <mergeCell ref="K43:K44"/>
    <mergeCell ref="L47:L48"/>
    <mergeCell ref="A49:A50"/>
    <mergeCell ref="C49:C50"/>
    <mergeCell ref="H49:H50"/>
    <mergeCell ref="I49:I50"/>
    <mergeCell ref="J49:J50"/>
    <mergeCell ref="K49:K50"/>
    <mergeCell ref="L49:L50"/>
    <mergeCell ref="A47:A48"/>
    <mergeCell ref="C47:C48"/>
    <mergeCell ref="H47:H48"/>
    <mergeCell ref="I47:I48"/>
    <mergeCell ref="J47:J48"/>
    <mergeCell ref="K47:K48"/>
    <mergeCell ref="L51:L52"/>
    <mergeCell ref="A53:A54"/>
    <mergeCell ref="C53:C54"/>
    <mergeCell ref="H53:H54"/>
    <mergeCell ref="I53:I54"/>
    <mergeCell ref="J53:J54"/>
    <mergeCell ref="K53:K54"/>
    <mergeCell ref="L53:L54"/>
    <mergeCell ref="A51:A52"/>
    <mergeCell ref="C51:C52"/>
    <mergeCell ref="H51:H52"/>
    <mergeCell ref="I51:I52"/>
    <mergeCell ref="J51:J52"/>
    <mergeCell ref="K51:K52"/>
    <mergeCell ref="L55:L56"/>
    <mergeCell ref="A57:A58"/>
    <mergeCell ref="C57:C58"/>
    <mergeCell ref="H57:H58"/>
    <mergeCell ref="I57:I58"/>
    <mergeCell ref="J57:J58"/>
    <mergeCell ref="K57:K58"/>
    <mergeCell ref="L57:L58"/>
    <mergeCell ref="A55:A56"/>
    <mergeCell ref="C55:C56"/>
    <mergeCell ref="H55:H56"/>
    <mergeCell ref="I55:I56"/>
    <mergeCell ref="J55:J56"/>
    <mergeCell ref="K55:K56"/>
    <mergeCell ref="L59:L60"/>
    <mergeCell ref="A61:A62"/>
    <mergeCell ref="C61:C62"/>
    <mergeCell ref="H61:H62"/>
    <mergeCell ref="I61:I62"/>
    <mergeCell ref="J61:J62"/>
    <mergeCell ref="K61:K62"/>
    <mergeCell ref="L61:L62"/>
    <mergeCell ref="A59:A60"/>
    <mergeCell ref="C59:C60"/>
    <mergeCell ref="H59:H60"/>
    <mergeCell ref="I59:I60"/>
    <mergeCell ref="J59:J60"/>
    <mergeCell ref="K59:K60"/>
    <mergeCell ref="L63:L64"/>
    <mergeCell ref="A65:A66"/>
    <mergeCell ref="C65:C66"/>
    <mergeCell ref="H65:H66"/>
    <mergeCell ref="I65:I66"/>
    <mergeCell ref="J65:J66"/>
    <mergeCell ref="K65:K66"/>
    <mergeCell ref="L65:L66"/>
    <mergeCell ref="A63:A64"/>
    <mergeCell ref="C63:C64"/>
    <mergeCell ref="H63:H64"/>
    <mergeCell ref="I63:I64"/>
    <mergeCell ref="J63:J64"/>
    <mergeCell ref="K63:K64"/>
    <mergeCell ref="L67:L68"/>
    <mergeCell ref="A69:A70"/>
    <mergeCell ref="C69:C70"/>
    <mergeCell ref="H69:H70"/>
    <mergeCell ref="I69:I70"/>
    <mergeCell ref="J69:J70"/>
    <mergeCell ref="K69:K70"/>
    <mergeCell ref="L69:L70"/>
    <mergeCell ref="A67:A68"/>
    <mergeCell ref="C67:C68"/>
    <mergeCell ref="H67:H68"/>
    <mergeCell ref="I67:I68"/>
    <mergeCell ref="J67:J68"/>
    <mergeCell ref="K67:K68"/>
    <mergeCell ref="L71:L72"/>
    <mergeCell ref="A73:A74"/>
    <mergeCell ref="C73:C74"/>
    <mergeCell ref="H73:H74"/>
    <mergeCell ref="I73:I74"/>
    <mergeCell ref="J73:J74"/>
    <mergeCell ref="K73:K74"/>
    <mergeCell ref="L73:L74"/>
    <mergeCell ref="A71:A72"/>
    <mergeCell ref="C71:C72"/>
    <mergeCell ref="H71:H72"/>
    <mergeCell ref="I71:I72"/>
    <mergeCell ref="J71:J72"/>
    <mergeCell ref="K71:K72"/>
    <mergeCell ref="L75:L76"/>
    <mergeCell ref="A77:A78"/>
    <mergeCell ref="C77:C78"/>
    <mergeCell ref="H77:H78"/>
    <mergeCell ref="I77:I78"/>
    <mergeCell ref="J77:J78"/>
    <mergeCell ref="K77:K78"/>
    <mergeCell ref="L77:L78"/>
    <mergeCell ref="A75:A76"/>
    <mergeCell ref="C75:C76"/>
    <mergeCell ref="H75:H76"/>
    <mergeCell ref="I75:I76"/>
    <mergeCell ref="J75:J76"/>
    <mergeCell ref="K75:K76"/>
    <mergeCell ref="L79:L80"/>
    <mergeCell ref="A81:A82"/>
    <mergeCell ref="C81:C82"/>
    <mergeCell ref="H81:H82"/>
    <mergeCell ref="I81:I82"/>
    <mergeCell ref="J81:J82"/>
    <mergeCell ref="K81:K82"/>
    <mergeCell ref="L81:L82"/>
    <mergeCell ref="A79:A80"/>
    <mergeCell ref="C79:C80"/>
    <mergeCell ref="H79:H80"/>
    <mergeCell ref="I79:I80"/>
    <mergeCell ref="J79:J80"/>
    <mergeCell ref="K79:K80"/>
    <mergeCell ref="L83:L84"/>
    <mergeCell ref="A85:A86"/>
    <mergeCell ref="C85:C86"/>
    <mergeCell ref="H85:H86"/>
    <mergeCell ref="I85:I86"/>
    <mergeCell ref="J85:J86"/>
    <mergeCell ref="K85:K86"/>
    <mergeCell ref="L85:L86"/>
    <mergeCell ref="A83:A84"/>
    <mergeCell ref="C83:C84"/>
    <mergeCell ref="H83:H84"/>
    <mergeCell ref="I83:I84"/>
    <mergeCell ref="J83:J84"/>
    <mergeCell ref="K83:K84"/>
    <mergeCell ref="B95:D95"/>
    <mergeCell ref="H95:L95"/>
    <mergeCell ref="B96:D96"/>
    <mergeCell ref="H96:L98"/>
    <mergeCell ref="B97:D97"/>
    <mergeCell ref="B98:D98"/>
    <mergeCell ref="L89:L90"/>
    <mergeCell ref="A91:A92"/>
    <mergeCell ref="C91:C92"/>
    <mergeCell ref="H91:H92"/>
    <mergeCell ref="I91:I92"/>
    <mergeCell ref="J91:J92"/>
    <mergeCell ref="K91:K92"/>
    <mergeCell ref="L91:L92"/>
    <mergeCell ref="A89:A90"/>
    <mergeCell ref="C89:C90"/>
    <mergeCell ref="H89:H90"/>
    <mergeCell ref="I89:I90"/>
    <mergeCell ref="J89:J90"/>
    <mergeCell ref="K89:K90"/>
    <mergeCell ref="B117:D117"/>
    <mergeCell ref="B118:D118"/>
    <mergeCell ref="B119:D119"/>
    <mergeCell ref="A120:L120"/>
    <mergeCell ref="B109:D109"/>
    <mergeCell ref="B110:D110"/>
    <mergeCell ref="B111:D111"/>
    <mergeCell ref="B112:D112"/>
    <mergeCell ref="B113:D113"/>
    <mergeCell ref="B114:D114"/>
    <mergeCell ref="A29:A30"/>
    <mergeCell ref="C29:C30"/>
    <mergeCell ref="H29:H30"/>
    <mergeCell ref="I29:I30"/>
    <mergeCell ref="J29:J30"/>
    <mergeCell ref="K29:K30"/>
    <mergeCell ref="L29:L30"/>
    <mergeCell ref="B115:D115"/>
    <mergeCell ref="B116:D116"/>
    <mergeCell ref="B104:D104"/>
    <mergeCell ref="H104:L105"/>
    <mergeCell ref="B105:D105"/>
    <mergeCell ref="B106:D106"/>
    <mergeCell ref="B107:D107"/>
    <mergeCell ref="B108:D108"/>
    <mergeCell ref="B99:D99"/>
    <mergeCell ref="H99:L100"/>
    <mergeCell ref="B100:D100"/>
    <mergeCell ref="B101:D101"/>
    <mergeCell ref="H101:L103"/>
    <mergeCell ref="B102:D102"/>
    <mergeCell ref="B103:D103"/>
    <mergeCell ref="A93:A94"/>
    <mergeCell ref="C93:C94"/>
  </mergeCells>
  <conditionalFormatting sqref="A17">
    <cfRule type="duplicateValues" dxfId="0" priority="1"/>
  </conditionalFormatting>
  <dataValidations count="2">
    <dataValidation type="decimal" operator="greaterThanOrEqual" allowBlank="1" showInputMessage="1" showErrorMessage="1" sqref="E63 E55 E57 E59 E61 E65 E67 E69 E71 E73 E75 E77 E79 E81 E83 E85 E89 E91 E87">
      <formula1>0</formula1>
    </dataValidation>
    <dataValidation operator="greaterThanOrEqual" allowBlank="1" showInputMessage="1" showErrorMessage="1" sqref="A17 A71 A83"/>
  </dataValidations>
  <pageMargins left="0.51181102362204722" right="0.31496062992125984" top="0.74803149606299213" bottom="0.74803149606299213" header="0.31496062992125984" footer="0.31496062992125984"/>
  <pageSetup scale="50" orientation="landscape" r:id="rId1"/>
  <drawing r:id="rId2"/>
  <legacyDrawing r:id="rId3"/>
  <oleObjects>
    <mc:AlternateContent xmlns:mc="http://schemas.openxmlformats.org/markup-compatibility/2006">
      <mc:Choice Requires="x14">
        <oleObject shapeId="2049" r:id="rId4">
          <objectPr defaultSize="0" autoPict="0" r:id="rId5">
            <anchor moveWithCells="1" sizeWithCells="1">
              <from>
                <xdr:col>0</xdr:col>
                <xdr:colOff>838200</xdr:colOff>
                <xdr:row>0</xdr:row>
                <xdr:rowOff>0</xdr:rowOff>
              </from>
              <to>
                <xdr:col>0</xdr:col>
                <xdr:colOff>3667125</xdr:colOff>
                <xdr:row>3</xdr:row>
                <xdr:rowOff>180975</xdr:rowOff>
              </to>
            </anchor>
          </objectPr>
        </oleObject>
      </mc:Choice>
      <mc:Fallback>
        <oleObject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8"/>
  <sheetViews>
    <sheetView topLeftCell="A27" workbookViewId="0">
      <selection activeCell="H3" sqref="H3"/>
    </sheetView>
  </sheetViews>
  <sheetFormatPr baseColWidth="10" defaultColWidth="11.42578125" defaultRowHeight="12.75"/>
  <cols>
    <col min="1" max="1" width="11.5703125" style="16" customWidth="1"/>
    <col min="2" max="2" width="14.42578125" style="16" customWidth="1"/>
    <col min="3" max="3" width="16.42578125" style="39" customWidth="1"/>
    <col min="4" max="4" width="65.28515625" style="39" customWidth="1"/>
    <col min="5" max="5" width="16.28515625" style="532" customWidth="1"/>
    <col min="6" max="6" width="11.42578125" style="532"/>
    <col min="7" max="7" width="13.42578125" style="16" bestFit="1" customWidth="1"/>
    <col min="8" max="8" width="11.42578125" style="16"/>
    <col min="9" max="9" width="12.42578125" style="16" bestFit="1" customWidth="1"/>
    <col min="10" max="16384" width="11.42578125" style="16"/>
  </cols>
  <sheetData>
    <row r="2" spans="1:6" ht="23.25" customHeight="1">
      <c r="A2" s="683" t="s">
        <v>412</v>
      </c>
      <c r="B2" s="683"/>
      <c r="C2" s="683"/>
      <c r="D2" s="683"/>
      <c r="E2" s="683"/>
    </row>
    <row r="3" spans="1:6" ht="25.5">
      <c r="A3" s="17" t="s">
        <v>261</v>
      </c>
      <c r="B3" s="17" t="s">
        <v>262</v>
      </c>
      <c r="C3" s="17" t="s">
        <v>263</v>
      </c>
      <c r="D3" s="17" t="s">
        <v>13</v>
      </c>
      <c r="E3" s="244" t="s">
        <v>14</v>
      </c>
    </row>
    <row r="4" spans="1:6" ht="34.5" customHeight="1">
      <c r="A4" s="23">
        <v>898</v>
      </c>
      <c r="B4" s="27">
        <v>45012</v>
      </c>
      <c r="C4" s="24" t="s">
        <v>524</v>
      </c>
      <c r="D4" s="24" t="s">
        <v>525</v>
      </c>
      <c r="E4" s="95">
        <v>25200000</v>
      </c>
    </row>
    <row r="5" spans="1:6" ht="34.5" customHeight="1">
      <c r="A5" s="23">
        <v>602</v>
      </c>
      <c r="B5" s="27">
        <v>44998</v>
      </c>
      <c r="C5" s="24" t="s">
        <v>530</v>
      </c>
      <c r="D5" s="24" t="s">
        <v>526</v>
      </c>
      <c r="E5" s="95">
        <v>44450000</v>
      </c>
      <c r="F5" s="533"/>
    </row>
    <row r="6" spans="1:6" ht="34.5" customHeight="1">
      <c r="A6" s="23">
        <v>601</v>
      </c>
      <c r="B6" s="27">
        <v>44998</v>
      </c>
      <c r="C6" s="24" t="s">
        <v>531</v>
      </c>
      <c r="D6" s="24" t="s">
        <v>527</v>
      </c>
      <c r="E6" s="95">
        <v>25200000</v>
      </c>
    </row>
    <row r="7" spans="1:6" ht="34.5" customHeight="1">
      <c r="A7" s="23">
        <v>678</v>
      </c>
      <c r="B7" s="27">
        <v>45001</v>
      </c>
      <c r="C7" s="24" t="s">
        <v>532</v>
      </c>
      <c r="D7" s="24" t="s">
        <v>528</v>
      </c>
      <c r="E7" s="95">
        <v>17850000</v>
      </c>
    </row>
    <row r="8" spans="1:6" ht="34.5" customHeight="1">
      <c r="A8" s="23">
        <v>856</v>
      </c>
      <c r="B8" s="27">
        <v>45009</v>
      </c>
      <c r="C8" s="24" t="s">
        <v>533</v>
      </c>
      <c r="D8" s="24" t="s">
        <v>529</v>
      </c>
      <c r="E8" s="95">
        <v>9810000</v>
      </c>
    </row>
    <row r="9" spans="1:6" ht="34.5" customHeight="1">
      <c r="A9" s="23">
        <v>1016</v>
      </c>
      <c r="B9" s="27">
        <v>45014</v>
      </c>
      <c r="C9" s="24" t="s">
        <v>650</v>
      </c>
      <c r="D9" s="24" t="s">
        <v>657</v>
      </c>
      <c r="E9" s="95">
        <v>25200000</v>
      </c>
    </row>
    <row r="10" spans="1:6" ht="34.5" customHeight="1">
      <c r="A10" s="23">
        <v>1489</v>
      </c>
      <c r="B10" s="27">
        <v>45051</v>
      </c>
      <c r="C10" s="24" t="s">
        <v>651</v>
      </c>
      <c r="D10" s="24" t="s">
        <v>658</v>
      </c>
      <c r="E10" s="95">
        <v>25200000</v>
      </c>
    </row>
    <row r="11" spans="1:6" ht="34.5" customHeight="1">
      <c r="A11" s="23">
        <v>1385</v>
      </c>
      <c r="B11" s="27">
        <v>45041</v>
      </c>
      <c r="C11" s="24" t="s">
        <v>652</v>
      </c>
      <c r="D11" s="24" t="s">
        <v>659</v>
      </c>
      <c r="E11" s="95">
        <v>11445000</v>
      </c>
    </row>
    <row r="12" spans="1:6" ht="34.5" customHeight="1">
      <c r="A12" s="23">
        <v>1812</v>
      </c>
      <c r="B12" s="27">
        <v>45083</v>
      </c>
      <c r="C12" s="24" t="s">
        <v>653</v>
      </c>
      <c r="D12" s="24" t="s">
        <v>660</v>
      </c>
      <c r="E12" s="95">
        <v>10518000</v>
      </c>
    </row>
    <row r="13" spans="1:6" ht="34.5" customHeight="1">
      <c r="A13" s="23">
        <v>1869</v>
      </c>
      <c r="B13" s="27">
        <v>45090</v>
      </c>
      <c r="C13" s="24" t="s">
        <v>654</v>
      </c>
      <c r="D13" s="24" t="s">
        <v>661</v>
      </c>
      <c r="E13" s="95">
        <v>10518000</v>
      </c>
    </row>
    <row r="14" spans="1:6" ht="34.5" customHeight="1">
      <c r="A14" s="23">
        <v>901</v>
      </c>
      <c r="B14" s="27">
        <v>45012</v>
      </c>
      <c r="C14" s="24" t="s">
        <v>655</v>
      </c>
      <c r="D14" s="24" t="s">
        <v>662</v>
      </c>
      <c r="E14" s="95">
        <v>21315000</v>
      </c>
    </row>
    <row r="15" spans="1:6" ht="34.5" customHeight="1">
      <c r="A15" s="23">
        <v>987</v>
      </c>
      <c r="B15" s="27">
        <v>45014</v>
      </c>
      <c r="C15" s="24" t="s">
        <v>656</v>
      </c>
      <c r="D15" s="24" t="s">
        <v>663</v>
      </c>
      <c r="E15" s="95">
        <v>21600000</v>
      </c>
    </row>
    <row r="16" spans="1:6" ht="34.5" customHeight="1">
      <c r="A16" s="23">
        <v>2624</v>
      </c>
      <c r="B16" s="27">
        <v>45176</v>
      </c>
      <c r="C16" s="24" t="s">
        <v>710</v>
      </c>
      <c r="D16" s="24" t="s">
        <v>711</v>
      </c>
      <c r="E16" s="95">
        <v>6719833</v>
      </c>
    </row>
    <row r="17" spans="1:9" ht="34.5" customHeight="1">
      <c r="A17" s="23">
        <v>2171</v>
      </c>
      <c r="B17" s="134">
        <v>45113</v>
      </c>
      <c r="C17" s="24" t="s">
        <v>727</v>
      </c>
      <c r="D17" s="24" t="s">
        <v>729</v>
      </c>
      <c r="E17" s="95">
        <v>8765000</v>
      </c>
    </row>
    <row r="18" spans="1:9" ht="34.5" customHeight="1">
      <c r="A18" s="23">
        <v>2202</v>
      </c>
      <c r="B18" s="134">
        <v>45117</v>
      </c>
      <c r="C18" s="24" t="s">
        <v>731</v>
      </c>
      <c r="D18" s="24" t="s">
        <v>732</v>
      </c>
      <c r="E18" s="95">
        <v>7250000</v>
      </c>
    </row>
    <row r="19" spans="1:9" ht="34.5" customHeight="1">
      <c r="A19" s="23">
        <v>2190</v>
      </c>
      <c r="B19" s="134">
        <v>45117</v>
      </c>
      <c r="C19" s="24" t="s">
        <v>728</v>
      </c>
      <c r="D19" s="24" t="s">
        <v>730</v>
      </c>
      <c r="E19" s="95">
        <v>8765000</v>
      </c>
    </row>
    <row r="20" spans="1:9" ht="34.5" customHeight="1">
      <c r="A20" s="80">
        <v>2274</v>
      </c>
      <c r="B20" s="130">
        <v>45124</v>
      </c>
      <c r="C20" s="135" t="s">
        <v>734</v>
      </c>
      <c r="D20" s="24" t="s">
        <v>733</v>
      </c>
      <c r="E20" s="95">
        <v>8175000</v>
      </c>
    </row>
    <row r="21" spans="1:9" ht="34.5" customHeight="1">
      <c r="A21" s="80">
        <v>2511</v>
      </c>
      <c r="B21" s="130">
        <v>45151</v>
      </c>
      <c r="C21" s="24" t="s">
        <v>717</v>
      </c>
      <c r="D21" s="24" t="s">
        <v>718</v>
      </c>
      <c r="E21" s="95">
        <v>7630000</v>
      </c>
    </row>
    <row r="22" spans="1:9" ht="22.5" customHeight="1">
      <c r="A22" s="682" t="s">
        <v>413</v>
      </c>
      <c r="B22" s="682"/>
      <c r="C22" s="682"/>
      <c r="D22" s="682"/>
      <c r="E22" s="36">
        <f>SUM(E4:E21)</f>
        <v>295610833</v>
      </c>
      <c r="G22" s="96"/>
      <c r="I22" s="96"/>
    </row>
    <row r="23" spans="1:9" ht="27" customHeight="1">
      <c r="A23" s="683" t="s">
        <v>414</v>
      </c>
      <c r="B23" s="683"/>
      <c r="C23" s="683"/>
      <c r="D23" s="683"/>
      <c r="E23" s="683"/>
    </row>
    <row r="24" spans="1:9" ht="25.5">
      <c r="A24" s="17" t="s">
        <v>261</v>
      </c>
      <c r="B24" s="17" t="s">
        <v>262</v>
      </c>
      <c r="C24" s="70" t="s">
        <v>263</v>
      </c>
      <c r="D24" s="70" t="s">
        <v>13</v>
      </c>
      <c r="E24" s="244" t="s">
        <v>14</v>
      </c>
    </row>
    <row r="25" spans="1:9" ht="52.5" customHeight="1">
      <c r="A25" s="23">
        <v>659</v>
      </c>
      <c r="B25" s="27">
        <v>45001</v>
      </c>
      <c r="C25" s="24" t="s">
        <v>535</v>
      </c>
      <c r="D25" s="24" t="s">
        <v>534</v>
      </c>
      <c r="E25" s="95">
        <v>20300000</v>
      </c>
    </row>
    <row r="26" spans="1:9" ht="52.5" customHeight="1">
      <c r="A26" s="23">
        <v>883</v>
      </c>
      <c r="B26" s="27">
        <v>45012</v>
      </c>
      <c r="C26" s="24" t="s">
        <v>537</v>
      </c>
      <c r="D26" s="24" t="s">
        <v>536</v>
      </c>
      <c r="E26" s="95">
        <v>11445000</v>
      </c>
    </row>
    <row r="27" spans="1:9" ht="52.5" customHeight="1">
      <c r="A27" s="23">
        <v>1170</v>
      </c>
      <c r="B27" s="27">
        <v>45026</v>
      </c>
      <c r="C27" s="24" t="s">
        <v>674</v>
      </c>
      <c r="D27" s="24" t="s">
        <v>675</v>
      </c>
      <c r="E27" s="95">
        <v>25200000</v>
      </c>
    </row>
    <row r="28" spans="1:9" ht="52.5" customHeight="1">
      <c r="A28" s="23">
        <v>1301</v>
      </c>
      <c r="B28" s="27">
        <v>45035</v>
      </c>
      <c r="C28" s="24" t="s">
        <v>664</v>
      </c>
      <c r="D28" s="24" t="s">
        <v>665</v>
      </c>
      <c r="E28" s="95">
        <v>25200000</v>
      </c>
    </row>
    <row r="29" spans="1:9" ht="25.5" customHeight="1">
      <c r="A29" s="682" t="s">
        <v>415</v>
      </c>
      <c r="B29" s="682"/>
      <c r="C29" s="682"/>
      <c r="D29" s="682"/>
      <c r="E29" s="535">
        <f>SUM(E25:E28)</f>
        <v>82145000</v>
      </c>
      <c r="G29" s="96"/>
      <c r="I29" s="96"/>
    </row>
    <row r="30" spans="1:9" ht="36" customHeight="1">
      <c r="A30" s="683" t="s">
        <v>416</v>
      </c>
      <c r="B30" s="683"/>
      <c r="C30" s="683"/>
      <c r="D30" s="683"/>
      <c r="E30" s="683"/>
    </row>
    <row r="31" spans="1:9" ht="46.5" customHeight="1">
      <c r="A31" s="23">
        <v>466</v>
      </c>
      <c r="B31" s="27">
        <v>44992</v>
      </c>
      <c r="C31" s="24" t="s">
        <v>540</v>
      </c>
      <c r="D31" s="24" t="s">
        <v>538</v>
      </c>
      <c r="E31" s="95">
        <v>25200000</v>
      </c>
    </row>
    <row r="32" spans="1:9" ht="46.5" customHeight="1">
      <c r="A32" s="23">
        <v>1015</v>
      </c>
      <c r="B32" s="27">
        <v>45014</v>
      </c>
      <c r="C32" s="24" t="s">
        <v>541</v>
      </c>
      <c r="D32" s="24" t="s">
        <v>539</v>
      </c>
      <c r="E32" s="95">
        <v>21600000</v>
      </c>
    </row>
    <row r="33" spans="1:6" ht="46.5" customHeight="1">
      <c r="A33" s="23">
        <v>1429</v>
      </c>
      <c r="B33" s="27">
        <v>45044</v>
      </c>
      <c r="C33" s="24" t="s">
        <v>666</v>
      </c>
      <c r="D33" s="24" t="s">
        <v>670</v>
      </c>
      <c r="E33" s="95">
        <v>25200000</v>
      </c>
    </row>
    <row r="34" spans="1:6" ht="46.5" customHeight="1">
      <c r="A34" s="9">
        <v>1408</v>
      </c>
      <c r="B34" s="30">
        <v>45043</v>
      </c>
      <c r="C34" s="71" t="s">
        <v>667</v>
      </c>
      <c r="D34" s="72" t="s">
        <v>671</v>
      </c>
      <c r="E34" s="536">
        <v>25200000</v>
      </c>
    </row>
    <row r="35" spans="1:6" ht="46.5" customHeight="1">
      <c r="A35" s="9">
        <v>1789</v>
      </c>
      <c r="B35" s="30">
        <v>45079</v>
      </c>
      <c r="C35" s="71" t="s">
        <v>668</v>
      </c>
      <c r="D35" s="72" t="s">
        <v>672</v>
      </c>
      <c r="E35" s="536">
        <v>12282000</v>
      </c>
    </row>
    <row r="36" spans="1:6" ht="46.5" customHeight="1">
      <c r="A36" s="9">
        <v>1196</v>
      </c>
      <c r="B36" s="30">
        <v>45028</v>
      </c>
      <c r="C36" s="71" t="s">
        <v>669</v>
      </c>
      <c r="D36" s="72" t="s">
        <v>673</v>
      </c>
      <c r="E36" s="536">
        <v>25200000</v>
      </c>
    </row>
    <row r="37" spans="1:6" ht="46.5" customHeight="1">
      <c r="A37" s="9">
        <v>2481</v>
      </c>
      <c r="B37" s="30">
        <v>45141</v>
      </c>
      <c r="C37" s="71" t="s">
        <v>715</v>
      </c>
      <c r="D37" s="72" t="s">
        <v>716</v>
      </c>
      <c r="E37" s="536">
        <v>178844650</v>
      </c>
    </row>
    <row r="38" spans="1:6" ht="20.25" customHeight="1">
      <c r="A38" s="682" t="s">
        <v>417</v>
      </c>
      <c r="B38" s="682"/>
      <c r="C38" s="682"/>
      <c r="D38" s="682"/>
      <c r="E38" s="36">
        <f>SUM(E31:E37)</f>
        <v>313526650</v>
      </c>
    </row>
    <row r="39" spans="1:6" ht="23.25" customHeight="1">
      <c r="A39" s="683" t="s">
        <v>281</v>
      </c>
      <c r="B39" s="683"/>
      <c r="C39" s="683"/>
      <c r="D39" s="683"/>
      <c r="E39" s="683"/>
    </row>
    <row r="40" spans="1:6" ht="25.5">
      <c r="A40" s="17" t="s">
        <v>261</v>
      </c>
      <c r="B40" s="17" t="s">
        <v>262</v>
      </c>
      <c r="C40" s="17" t="s">
        <v>263</v>
      </c>
      <c r="D40" s="17" t="s">
        <v>13</v>
      </c>
      <c r="E40" s="244" t="s">
        <v>14</v>
      </c>
    </row>
    <row r="41" spans="1:6" ht="36.75" customHeight="1">
      <c r="A41" s="23">
        <v>1437</v>
      </c>
      <c r="B41" s="27">
        <v>45050</v>
      </c>
      <c r="C41" s="24" t="s">
        <v>282</v>
      </c>
      <c r="D41" s="25" t="s">
        <v>545</v>
      </c>
      <c r="E41" s="537">
        <v>346218389</v>
      </c>
    </row>
    <row r="42" spans="1:6" ht="49.5" customHeight="1">
      <c r="A42" s="23">
        <v>2071</v>
      </c>
      <c r="B42" s="27">
        <v>45105</v>
      </c>
      <c r="C42" s="107" t="s">
        <v>649</v>
      </c>
      <c r="D42" s="25" t="s">
        <v>648</v>
      </c>
      <c r="E42" s="537">
        <v>175263213</v>
      </c>
    </row>
    <row r="43" spans="1:6" ht="15" customHeight="1">
      <c r="A43" s="684" t="s">
        <v>418</v>
      </c>
      <c r="B43" s="685"/>
      <c r="C43" s="685"/>
      <c r="D43" s="686"/>
      <c r="E43" s="537">
        <f>SUM(E41:E42)</f>
        <v>521481602</v>
      </c>
    </row>
    <row r="44" spans="1:6" ht="22.5" customHeight="1">
      <c r="A44" s="786" t="s">
        <v>419</v>
      </c>
      <c r="B44" s="787"/>
      <c r="C44" s="787"/>
      <c r="D44" s="788"/>
      <c r="E44" s="538">
        <f>+E22+E29+E38+E43</f>
        <v>1212764085</v>
      </c>
    </row>
    <row r="46" spans="1:6">
      <c r="E46" s="534"/>
      <c r="F46" s="534"/>
    </row>
    <row r="48" spans="1:6">
      <c r="E48" s="534"/>
    </row>
  </sheetData>
  <mergeCells count="9">
    <mergeCell ref="A39:E39"/>
    <mergeCell ref="A43:D43"/>
    <mergeCell ref="A44:D44"/>
    <mergeCell ref="A2:E2"/>
    <mergeCell ref="A22:D22"/>
    <mergeCell ref="A23:E23"/>
    <mergeCell ref="A29:D29"/>
    <mergeCell ref="A30:E30"/>
    <mergeCell ref="A38:D38"/>
  </mergeCells>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597"/>
  <sheetViews>
    <sheetView topLeftCell="H4" workbookViewId="0">
      <selection activeCell="S50" sqref="S50"/>
    </sheetView>
  </sheetViews>
  <sheetFormatPr baseColWidth="10" defaultColWidth="11.42578125" defaultRowHeight="15"/>
  <cols>
    <col min="1" max="1" width="2.42578125" style="146" customWidth="1"/>
    <col min="2" max="2" width="36.28515625" style="230" customWidth="1"/>
    <col min="3" max="3" width="7.7109375" style="145" customWidth="1"/>
    <col min="4" max="4" width="9.7109375" style="145" customWidth="1"/>
    <col min="5" max="5" width="12.42578125" style="231" customWidth="1"/>
    <col min="6" max="6" width="19.28515625" style="145" customWidth="1"/>
    <col min="7" max="7" width="16.85546875" style="145" bestFit="1" customWidth="1"/>
    <col min="8" max="8" width="17.7109375" style="232" customWidth="1"/>
    <col min="9" max="9" width="16.7109375" style="145" customWidth="1"/>
    <col min="10" max="10" width="9.85546875" style="145" customWidth="1"/>
    <col min="11" max="11" width="14.28515625" style="145" customWidth="1"/>
    <col min="12" max="12" width="10.85546875" style="145" customWidth="1"/>
    <col min="13" max="13" width="12" style="145" customWidth="1"/>
    <col min="14" max="14" width="16.140625" style="145" customWidth="1"/>
    <col min="15" max="15" width="11.7109375" style="145" customWidth="1"/>
    <col min="16" max="16" width="9.5703125" style="145" customWidth="1"/>
    <col min="17" max="17" width="16.140625" style="233" customWidth="1"/>
    <col min="18" max="18" width="22.85546875" style="140" customWidth="1"/>
    <col min="19" max="19" width="20.5703125" style="141" customWidth="1"/>
    <col min="20" max="20" width="22.85546875" style="142" customWidth="1"/>
    <col min="21" max="21" width="22.7109375" style="143" customWidth="1"/>
    <col min="22" max="22" width="25.85546875" style="144" customWidth="1"/>
    <col min="23" max="23" width="24.7109375" style="143" customWidth="1"/>
    <col min="24" max="24" width="18.28515625" style="143" customWidth="1"/>
    <col min="25" max="25" width="20.42578125" style="143" customWidth="1"/>
    <col min="26" max="26" width="25" style="143" customWidth="1"/>
    <col min="27" max="27" width="28.5703125" style="143" customWidth="1"/>
    <col min="28" max="28" width="18.85546875" style="143" customWidth="1"/>
    <col min="29" max="29" width="18.140625" style="143" customWidth="1"/>
    <col min="30" max="30" width="38.28515625" style="143" customWidth="1"/>
    <col min="31" max="31" width="19.28515625" style="143" bestFit="1" customWidth="1"/>
    <col min="32" max="62" width="11.42578125" style="143"/>
    <col min="63" max="72" width="11.42578125" style="145"/>
    <col min="73" max="16384" width="11.42578125" style="146"/>
  </cols>
  <sheetData>
    <row r="1" spans="1:72" ht="20.25">
      <c r="A1" s="139"/>
      <c r="B1" s="791"/>
      <c r="C1" s="794" t="s">
        <v>285</v>
      </c>
      <c r="D1" s="795"/>
      <c r="E1" s="795"/>
      <c r="F1" s="795"/>
      <c r="G1" s="795"/>
      <c r="H1" s="795"/>
      <c r="I1" s="796"/>
      <c r="J1" s="800" t="s">
        <v>1</v>
      </c>
      <c r="K1" s="801"/>
      <c r="L1" s="801"/>
      <c r="M1" s="801"/>
      <c r="N1" s="801"/>
      <c r="O1" s="802"/>
      <c r="P1" s="803"/>
      <c r="Q1" s="804"/>
    </row>
    <row r="2" spans="1:72" s="151" customFormat="1" ht="20.25">
      <c r="A2" s="147"/>
      <c r="B2" s="792"/>
      <c r="C2" s="797"/>
      <c r="D2" s="798"/>
      <c r="E2" s="798"/>
      <c r="F2" s="798"/>
      <c r="G2" s="798"/>
      <c r="H2" s="798"/>
      <c r="I2" s="799"/>
      <c r="J2" s="800" t="s">
        <v>2</v>
      </c>
      <c r="K2" s="801"/>
      <c r="L2" s="801"/>
      <c r="M2" s="801"/>
      <c r="N2" s="801"/>
      <c r="O2" s="802"/>
      <c r="P2" s="805"/>
      <c r="Q2" s="806"/>
      <c r="R2" s="140"/>
      <c r="S2" s="141"/>
      <c r="T2" s="142"/>
      <c r="U2" s="148"/>
      <c r="V2" s="149"/>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50"/>
      <c r="BL2" s="150"/>
      <c r="BM2" s="150"/>
      <c r="BN2" s="150"/>
      <c r="BO2" s="150"/>
      <c r="BP2" s="150"/>
      <c r="BQ2" s="150"/>
      <c r="BR2" s="150"/>
      <c r="BS2" s="150"/>
      <c r="BT2" s="150"/>
    </row>
    <row r="3" spans="1:72" s="151" customFormat="1" ht="20.25">
      <c r="A3" s="147"/>
      <c r="B3" s="792"/>
      <c r="C3" s="794" t="s">
        <v>286</v>
      </c>
      <c r="D3" s="795"/>
      <c r="E3" s="795"/>
      <c r="F3" s="795"/>
      <c r="G3" s="795"/>
      <c r="H3" s="795"/>
      <c r="I3" s="796"/>
      <c r="J3" s="800" t="s">
        <v>4</v>
      </c>
      <c r="K3" s="801"/>
      <c r="L3" s="801"/>
      <c r="M3" s="801"/>
      <c r="N3" s="801"/>
      <c r="O3" s="802"/>
      <c r="P3" s="805"/>
      <c r="Q3" s="806"/>
      <c r="R3" s="140"/>
      <c r="S3" s="141"/>
      <c r="T3" s="142"/>
      <c r="U3" s="148"/>
      <c r="V3" s="149"/>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50"/>
      <c r="BL3" s="150"/>
      <c r="BM3" s="150"/>
      <c r="BN3" s="150"/>
      <c r="BO3" s="150"/>
      <c r="BP3" s="150"/>
      <c r="BQ3" s="150"/>
      <c r="BR3" s="150"/>
      <c r="BS3" s="150"/>
      <c r="BT3" s="150"/>
    </row>
    <row r="4" spans="1:72" s="151" customFormat="1" ht="20.25">
      <c r="A4" s="152"/>
      <c r="B4" s="793"/>
      <c r="C4" s="797"/>
      <c r="D4" s="798"/>
      <c r="E4" s="798"/>
      <c r="F4" s="798"/>
      <c r="G4" s="798"/>
      <c r="H4" s="798"/>
      <c r="I4" s="799"/>
      <c r="J4" s="800" t="s">
        <v>5</v>
      </c>
      <c r="K4" s="801"/>
      <c r="L4" s="801"/>
      <c r="M4" s="801"/>
      <c r="N4" s="801"/>
      <c r="O4" s="802"/>
      <c r="P4" s="807"/>
      <c r="Q4" s="808"/>
      <c r="R4" s="140"/>
      <c r="S4" s="141"/>
      <c r="T4" s="142"/>
      <c r="U4" s="148"/>
      <c r="V4" s="149"/>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50"/>
      <c r="BL4" s="150"/>
      <c r="BM4" s="150"/>
      <c r="BN4" s="150"/>
      <c r="BO4" s="150"/>
      <c r="BP4" s="150"/>
      <c r="BQ4" s="150"/>
      <c r="BR4" s="150"/>
      <c r="BS4" s="150"/>
      <c r="BT4" s="150"/>
    </row>
    <row r="5" spans="1:72" s="151" customFormat="1">
      <c r="A5" s="153"/>
      <c r="B5" s="809" t="s">
        <v>747</v>
      </c>
      <c r="C5" s="810"/>
      <c r="D5" s="810"/>
      <c r="E5" s="810"/>
      <c r="F5" s="810"/>
      <c r="G5" s="810"/>
      <c r="H5" s="810"/>
      <c r="I5" s="810"/>
      <c r="J5" s="810"/>
      <c r="K5" s="810"/>
      <c r="L5" s="810"/>
      <c r="M5" s="810"/>
      <c r="N5" s="810"/>
      <c r="O5" s="810"/>
      <c r="P5" s="810"/>
      <c r="Q5" s="811"/>
      <c r="R5" s="140"/>
      <c r="S5" s="141"/>
      <c r="T5" s="142"/>
      <c r="U5" s="148"/>
      <c r="V5" s="149"/>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50"/>
      <c r="BL5" s="150"/>
      <c r="BM5" s="150"/>
      <c r="BN5" s="150"/>
      <c r="BO5" s="150"/>
      <c r="BP5" s="150"/>
      <c r="BQ5" s="150"/>
      <c r="BR5" s="150"/>
      <c r="BS5" s="150"/>
      <c r="BT5" s="150"/>
    </row>
    <row r="6" spans="1:72" s="151" customFormat="1">
      <c r="B6" s="157" t="s">
        <v>748</v>
      </c>
      <c r="C6" s="158"/>
      <c r="D6" s="158" t="s">
        <v>749</v>
      </c>
      <c r="E6" s="159"/>
      <c r="F6" s="158"/>
      <c r="G6" s="154"/>
      <c r="H6" s="155"/>
      <c r="I6" s="155"/>
      <c r="J6" s="155"/>
      <c r="K6" s="155"/>
      <c r="L6" s="155"/>
      <c r="M6" s="155"/>
      <c r="N6" s="155"/>
      <c r="O6" s="155"/>
      <c r="P6" s="155"/>
      <c r="Q6" s="156"/>
      <c r="R6" s="140"/>
      <c r="S6" s="141"/>
      <c r="T6" s="142"/>
      <c r="U6" s="148"/>
      <c r="V6" s="149"/>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50"/>
      <c r="BL6" s="150"/>
      <c r="BM6" s="150"/>
      <c r="BN6" s="150"/>
      <c r="BO6" s="150"/>
      <c r="BP6" s="150"/>
      <c r="BQ6" s="150"/>
      <c r="BR6" s="150"/>
      <c r="BS6" s="150"/>
      <c r="BT6" s="150"/>
    </row>
    <row r="7" spans="1:72" s="151" customFormat="1">
      <c r="B7" s="812" t="s">
        <v>750</v>
      </c>
      <c r="C7" s="812"/>
      <c r="D7" s="812"/>
      <c r="E7" s="812"/>
      <c r="F7" s="812"/>
      <c r="G7" s="812"/>
      <c r="H7" s="812"/>
      <c r="I7" s="812"/>
      <c r="J7" s="812"/>
      <c r="K7" s="812"/>
      <c r="L7" s="812"/>
      <c r="M7" s="812"/>
      <c r="N7" s="812"/>
      <c r="O7" s="812"/>
      <c r="P7" s="812"/>
      <c r="Q7" s="812"/>
      <c r="R7" s="161"/>
      <c r="S7" s="162"/>
      <c r="T7" s="142"/>
      <c r="U7" s="148"/>
      <c r="V7" s="149"/>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50"/>
      <c r="BL7" s="150"/>
      <c r="BM7" s="150"/>
      <c r="BN7" s="150"/>
      <c r="BO7" s="150"/>
      <c r="BP7" s="150"/>
      <c r="BQ7" s="150"/>
      <c r="BR7" s="150"/>
      <c r="BS7" s="150"/>
      <c r="BT7" s="150"/>
    </row>
    <row r="8" spans="1:72" s="151" customFormat="1" ht="22.5" customHeight="1">
      <c r="B8" s="813" t="s">
        <v>751</v>
      </c>
      <c r="C8" s="813"/>
      <c r="D8" s="813"/>
      <c r="E8" s="813"/>
      <c r="F8" s="813"/>
      <c r="G8" s="813"/>
      <c r="H8" s="813"/>
      <c r="I8" s="814" t="s">
        <v>752</v>
      </c>
      <c r="J8" s="815"/>
      <c r="K8" s="815"/>
      <c r="L8" s="816" t="s">
        <v>753</v>
      </c>
      <c r="M8" s="816"/>
      <c r="N8" s="816"/>
      <c r="O8" s="816"/>
      <c r="P8" s="816"/>
      <c r="Q8" s="816"/>
      <c r="R8" s="164"/>
      <c r="S8" s="165"/>
      <c r="T8" s="142"/>
      <c r="U8" s="148"/>
      <c r="V8" s="149"/>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148"/>
      <c r="BG8" s="148"/>
      <c r="BH8" s="148"/>
      <c r="BI8" s="148"/>
      <c r="BJ8" s="148"/>
      <c r="BK8" s="150"/>
      <c r="BL8" s="150"/>
      <c r="BM8" s="150"/>
      <c r="BN8" s="150"/>
      <c r="BO8" s="150"/>
      <c r="BP8" s="150"/>
      <c r="BQ8" s="150"/>
      <c r="BR8" s="150"/>
      <c r="BS8" s="150"/>
      <c r="BT8" s="150"/>
    </row>
    <row r="9" spans="1:72" s="151" customFormat="1" ht="23.25" customHeight="1">
      <c r="B9" s="812" t="s">
        <v>754</v>
      </c>
      <c r="C9" s="812"/>
      <c r="D9" s="812"/>
      <c r="E9" s="812"/>
      <c r="F9" s="812"/>
      <c r="G9" s="812"/>
      <c r="H9" s="812"/>
      <c r="I9" s="815"/>
      <c r="J9" s="815"/>
      <c r="K9" s="815"/>
      <c r="L9" s="817" t="s">
        <v>16</v>
      </c>
      <c r="M9" s="818"/>
      <c r="N9" s="818"/>
      <c r="O9" s="818"/>
      <c r="P9" s="818"/>
      <c r="Q9" s="819"/>
      <c r="R9" s="166"/>
      <c r="S9" s="167"/>
      <c r="T9" s="142"/>
      <c r="U9" s="148"/>
      <c r="V9" s="149"/>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50"/>
      <c r="BL9" s="150"/>
      <c r="BM9" s="150"/>
      <c r="BN9" s="150"/>
      <c r="BO9" s="150"/>
      <c r="BP9" s="150"/>
      <c r="BQ9" s="150"/>
      <c r="BR9" s="150"/>
      <c r="BS9" s="150"/>
      <c r="BT9" s="150"/>
    </row>
    <row r="10" spans="1:72" s="151" customFormat="1" ht="36.75" customHeight="1">
      <c r="B10" s="812" t="s">
        <v>755</v>
      </c>
      <c r="C10" s="812"/>
      <c r="D10" s="812"/>
      <c r="E10" s="812"/>
      <c r="F10" s="812"/>
      <c r="G10" s="812"/>
      <c r="H10" s="812"/>
      <c r="I10" s="815"/>
      <c r="J10" s="815"/>
      <c r="K10" s="815"/>
      <c r="L10" s="820"/>
      <c r="M10" s="821"/>
      <c r="N10" s="821"/>
      <c r="O10" s="821"/>
      <c r="P10" s="821"/>
      <c r="Q10" s="822"/>
      <c r="R10" s="166"/>
      <c r="S10" s="167"/>
      <c r="T10" s="142"/>
      <c r="U10" s="148"/>
      <c r="V10" s="149"/>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50"/>
      <c r="BL10" s="150"/>
      <c r="BM10" s="150"/>
      <c r="BN10" s="150"/>
      <c r="BO10" s="150"/>
      <c r="BP10" s="150"/>
      <c r="BQ10" s="150"/>
      <c r="BR10" s="150"/>
      <c r="BS10" s="150"/>
      <c r="BT10" s="150"/>
    </row>
    <row r="11" spans="1:72" s="151" customFormat="1" ht="24" customHeight="1">
      <c r="B11" s="813" t="s">
        <v>756</v>
      </c>
      <c r="C11" s="813"/>
      <c r="D11" s="813"/>
      <c r="E11" s="813"/>
      <c r="F11" s="813"/>
      <c r="G11" s="813"/>
      <c r="H11" s="813"/>
      <c r="I11" s="815"/>
      <c r="J11" s="815"/>
      <c r="K11" s="815"/>
      <c r="L11" s="820"/>
      <c r="M11" s="821"/>
      <c r="N11" s="821"/>
      <c r="O11" s="821"/>
      <c r="P11" s="821"/>
      <c r="Q11" s="822"/>
      <c r="R11" s="166"/>
      <c r="S11" s="167"/>
      <c r="T11" s="142"/>
      <c r="U11" s="148"/>
      <c r="V11" s="149"/>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50"/>
      <c r="BL11" s="150"/>
      <c r="BM11" s="150"/>
      <c r="BN11" s="150"/>
      <c r="BO11" s="150"/>
      <c r="BP11" s="150"/>
      <c r="BQ11" s="150"/>
      <c r="BR11" s="150"/>
      <c r="BS11" s="150"/>
      <c r="BT11" s="150"/>
    </row>
    <row r="12" spans="1:72" s="151" customFormat="1" ht="21" customHeight="1">
      <c r="B12" s="823" t="s">
        <v>757</v>
      </c>
      <c r="C12" s="823"/>
      <c r="D12" s="823"/>
      <c r="E12" s="823"/>
      <c r="F12" s="823"/>
      <c r="G12" s="823"/>
      <c r="H12" s="823"/>
      <c r="I12" s="823"/>
      <c r="J12" s="823"/>
      <c r="K12" s="823"/>
      <c r="L12" s="820"/>
      <c r="M12" s="821"/>
      <c r="N12" s="821"/>
      <c r="O12" s="821"/>
      <c r="P12" s="821"/>
      <c r="Q12" s="822"/>
      <c r="R12" s="166"/>
      <c r="S12" s="169"/>
      <c r="T12" s="142"/>
      <c r="U12" s="148"/>
      <c r="V12" s="149"/>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50"/>
      <c r="BL12" s="150"/>
      <c r="BM12" s="150"/>
      <c r="BN12" s="150"/>
      <c r="BO12" s="150"/>
      <c r="BP12" s="150"/>
      <c r="BQ12" s="150"/>
      <c r="BR12" s="150"/>
      <c r="BS12" s="150"/>
      <c r="BT12" s="150"/>
    </row>
    <row r="13" spans="1:72" s="151" customFormat="1" ht="11.25" customHeight="1">
      <c r="B13" s="823"/>
      <c r="C13" s="823"/>
      <c r="D13" s="823"/>
      <c r="E13" s="823"/>
      <c r="F13" s="823"/>
      <c r="G13" s="823"/>
      <c r="H13" s="823"/>
      <c r="I13" s="823"/>
      <c r="J13" s="823"/>
      <c r="K13" s="823"/>
      <c r="L13" s="820"/>
      <c r="M13" s="821"/>
      <c r="N13" s="821"/>
      <c r="O13" s="821"/>
      <c r="P13" s="821"/>
      <c r="Q13" s="822"/>
      <c r="R13" s="166"/>
      <c r="S13" s="169"/>
      <c r="T13" s="142"/>
      <c r="U13" s="148"/>
      <c r="V13" s="149"/>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50"/>
      <c r="BL13" s="150"/>
      <c r="BM13" s="150"/>
      <c r="BN13" s="150"/>
      <c r="BO13" s="150"/>
      <c r="BP13" s="150"/>
      <c r="BQ13" s="150"/>
      <c r="BR13" s="150"/>
      <c r="BS13" s="150"/>
      <c r="BT13" s="150"/>
    </row>
    <row r="14" spans="1:72" s="151" customFormat="1" ht="6.75" customHeight="1" thickBot="1">
      <c r="A14" s="170"/>
      <c r="B14" s="824"/>
      <c r="C14" s="824"/>
      <c r="D14" s="824"/>
      <c r="E14" s="824"/>
      <c r="F14" s="824"/>
      <c r="G14" s="824"/>
      <c r="H14" s="824"/>
      <c r="I14" s="824"/>
      <c r="J14" s="824"/>
      <c r="K14" s="824"/>
      <c r="L14" s="820"/>
      <c r="M14" s="821"/>
      <c r="N14" s="821"/>
      <c r="O14" s="821"/>
      <c r="P14" s="821"/>
      <c r="Q14" s="822"/>
      <c r="R14" s="166"/>
      <c r="S14" s="169"/>
      <c r="T14" s="142"/>
      <c r="U14" s="148"/>
      <c r="V14" s="149"/>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50"/>
      <c r="BL14" s="150"/>
      <c r="BM14" s="150"/>
      <c r="BN14" s="150"/>
      <c r="BO14" s="150"/>
      <c r="BP14" s="150"/>
      <c r="BQ14" s="150"/>
      <c r="BR14" s="150"/>
      <c r="BS14" s="150"/>
      <c r="BT14" s="150"/>
    </row>
    <row r="15" spans="1:72" s="176" customFormat="1" ht="12" customHeight="1">
      <c r="A15" s="171"/>
      <c r="B15" s="836" t="s">
        <v>19</v>
      </c>
      <c r="C15" s="838" t="s">
        <v>758</v>
      </c>
      <c r="D15" s="825" t="s">
        <v>21</v>
      </c>
      <c r="E15" s="839" t="s">
        <v>22</v>
      </c>
      <c r="F15" s="841" t="s">
        <v>759</v>
      </c>
      <c r="G15" s="839" t="s">
        <v>24</v>
      </c>
      <c r="H15" s="839"/>
      <c r="I15" s="839"/>
      <c r="J15" s="839"/>
      <c r="K15" s="839"/>
      <c r="L15" s="839"/>
      <c r="M15" s="825" t="s">
        <v>25</v>
      </c>
      <c r="N15" s="825"/>
      <c r="O15" s="826" t="s">
        <v>26</v>
      </c>
      <c r="P15" s="826"/>
      <c r="Q15" s="827"/>
      <c r="R15" s="140"/>
      <c r="S15" s="141"/>
      <c r="T15" s="172"/>
      <c r="U15" s="173"/>
      <c r="V15" s="174"/>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5"/>
      <c r="BL15" s="175"/>
      <c r="BM15" s="175"/>
      <c r="BN15" s="175"/>
      <c r="BO15" s="175"/>
      <c r="BP15" s="175"/>
      <c r="BQ15" s="175"/>
      <c r="BR15" s="175"/>
      <c r="BS15" s="175"/>
      <c r="BT15" s="175"/>
    </row>
    <row r="16" spans="1:72" s="176" customFormat="1" ht="21.75" customHeight="1">
      <c r="A16" s="177"/>
      <c r="B16" s="837"/>
      <c r="C16" s="812"/>
      <c r="D16" s="812"/>
      <c r="E16" s="840"/>
      <c r="F16" s="842"/>
      <c r="G16" s="840"/>
      <c r="H16" s="840"/>
      <c r="I16" s="840"/>
      <c r="J16" s="840"/>
      <c r="K16" s="840"/>
      <c r="L16" s="840"/>
      <c r="M16" s="812"/>
      <c r="N16" s="812"/>
      <c r="O16" s="812" t="s">
        <v>27</v>
      </c>
      <c r="P16" s="812" t="s">
        <v>28</v>
      </c>
      <c r="Q16" s="828" t="s">
        <v>29</v>
      </c>
      <c r="R16" s="166"/>
      <c r="S16" s="169"/>
      <c r="T16" s="172"/>
      <c r="U16" s="173"/>
      <c r="V16" s="174"/>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5"/>
      <c r="BL16" s="175"/>
      <c r="BM16" s="175"/>
      <c r="BN16" s="175"/>
      <c r="BO16" s="175"/>
      <c r="BP16" s="175"/>
      <c r="BQ16" s="175"/>
      <c r="BR16" s="175"/>
      <c r="BS16" s="175"/>
      <c r="BT16" s="175"/>
    </row>
    <row r="17" spans="1:72" s="188" customFormat="1" ht="21.75" customHeight="1">
      <c r="A17" s="180"/>
      <c r="B17" s="837"/>
      <c r="C17" s="812"/>
      <c r="D17" s="812"/>
      <c r="E17" s="840"/>
      <c r="F17" s="843"/>
      <c r="G17" s="181" t="s">
        <v>760</v>
      </c>
      <c r="H17" s="182" t="s">
        <v>31</v>
      </c>
      <c r="I17" s="181" t="s">
        <v>761</v>
      </c>
      <c r="J17" s="181" t="s">
        <v>762</v>
      </c>
      <c r="K17" s="183" t="s">
        <v>763</v>
      </c>
      <c r="L17" s="184" t="s">
        <v>764</v>
      </c>
      <c r="M17" s="163" t="s">
        <v>33</v>
      </c>
      <c r="N17" s="160" t="s">
        <v>34</v>
      </c>
      <c r="O17" s="812"/>
      <c r="P17" s="812"/>
      <c r="Q17" s="828"/>
      <c r="R17" s="166"/>
      <c r="S17" s="169"/>
      <c r="T17" s="172"/>
      <c r="U17" s="185"/>
      <c r="V17" s="186"/>
      <c r="W17" s="185"/>
      <c r="X17" s="185"/>
      <c r="Y17" s="185"/>
      <c r="Z17" s="185"/>
      <c r="AA17" s="187"/>
      <c r="AB17" s="185"/>
      <c r="AC17" s="185"/>
      <c r="AD17" s="185"/>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5"/>
      <c r="BL17" s="175"/>
      <c r="BM17" s="175"/>
      <c r="BN17" s="175"/>
      <c r="BO17" s="175"/>
      <c r="BP17" s="175"/>
      <c r="BQ17" s="175"/>
      <c r="BR17" s="175"/>
      <c r="BS17" s="175"/>
      <c r="BT17" s="175"/>
    </row>
    <row r="18" spans="1:72" s="151" customFormat="1" ht="23.25" customHeight="1">
      <c r="A18" s="189"/>
      <c r="B18" s="829" t="s">
        <v>765</v>
      </c>
      <c r="C18" s="163" t="s">
        <v>36</v>
      </c>
      <c r="D18" s="831" t="s">
        <v>766</v>
      </c>
      <c r="E18" s="191">
        <v>1</v>
      </c>
      <c r="F18" s="192">
        <f>G18+H18+I18+J18+K18</f>
        <v>80431671</v>
      </c>
      <c r="G18" s="193">
        <f>63000000+36856671-19425000</f>
        <v>80431671</v>
      </c>
      <c r="H18" s="194">
        <v>0</v>
      </c>
      <c r="I18" s="194">
        <v>0</v>
      </c>
      <c r="J18" s="194">
        <v>0</v>
      </c>
      <c r="K18" s="194">
        <v>0</v>
      </c>
      <c r="L18" s="194">
        <v>0</v>
      </c>
      <c r="M18" s="832">
        <v>44927</v>
      </c>
      <c r="N18" s="834">
        <v>45291</v>
      </c>
      <c r="O18" s="789">
        <f>E19/E18</f>
        <v>0</v>
      </c>
      <c r="P18" s="789">
        <f>F19/F18</f>
        <v>0.78327354407444794</v>
      </c>
      <c r="Q18" s="994">
        <f>O18*O18/P18</f>
        <v>0</v>
      </c>
      <c r="R18" s="166"/>
      <c r="S18" s="169"/>
      <c r="T18" s="142"/>
      <c r="U18" s="148"/>
      <c r="V18" s="149"/>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50"/>
      <c r="BL18" s="150"/>
      <c r="BM18" s="150"/>
      <c r="BN18" s="150"/>
      <c r="BO18" s="150"/>
      <c r="BP18" s="150"/>
      <c r="BQ18" s="150"/>
      <c r="BR18" s="150"/>
      <c r="BS18" s="150"/>
      <c r="BT18" s="150"/>
    </row>
    <row r="19" spans="1:72" s="151" customFormat="1" ht="21" customHeight="1">
      <c r="A19" s="195"/>
      <c r="B19" s="830"/>
      <c r="C19" s="163" t="s">
        <v>38</v>
      </c>
      <c r="D19" s="831"/>
      <c r="E19" s="196">
        <v>0</v>
      </c>
      <c r="F19" s="192">
        <f>G19+H19+I19+J19+K19</f>
        <v>63000000</v>
      </c>
      <c r="G19" s="193">
        <f>29750000+33250000</f>
        <v>63000000</v>
      </c>
      <c r="H19" s="194">
        <v>0</v>
      </c>
      <c r="I19" s="194">
        <v>0</v>
      </c>
      <c r="J19" s="194">
        <v>0</v>
      </c>
      <c r="K19" s="194">
        <v>0</v>
      </c>
      <c r="L19" s="194">
        <v>0</v>
      </c>
      <c r="M19" s="833"/>
      <c r="N19" s="835"/>
      <c r="O19" s="790"/>
      <c r="P19" s="790"/>
      <c r="Q19" s="995"/>
      <c r="R19" s="166"/>
      <c r="S19" s="169"/>
      <c r="T19" s="142"/>
      <c r="U19" s="148"/>
      <c r="V19" s="149"/>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50"/>
      <c r="BL19" s="150"/>
      <c r="BM19" s="150"/>
      <c r="BN19" s="150"/>
      <c r="BO19" s="150"/>
      <c r="BP19" s="150"/>
      <c r="BQ19" s="150"/>
      <c r="BR19" s="150"/>
      <c r="BS19" s="150"/>
      <c r="BT19" s="150"/>
    </row>
    <row r="20" spans="1:72" s="151" customFormat="1" ht="30" customHeight="1">
      <c r="A20" s="197"/>
      <c r="B20" s="829" t="s">
        <v>767</v>
      </c>
      <c r="C20" s="163" t="s">
        <v>36</v>
      </c>
      <c r="D20" s="831" t="s">
        <v>768</v>
      </c>
      <c r="E20" s="196">
        <v>24</v>
      </c>
      <c r="F20" s="192">
        <f>G20+H20+I20+J20+K20</f>
        <v>96333330</v>
      </c>
      <c r="G20" s="198">
        <v>96333330</v>
      </c>
      <c r="H20" s="194">
        <v>0</v>
      </c>
      <c r="I20" s="194">
        <v>0</v>
      </c>
      <c r="J20" s="194">
        <v>0</v>
      </c>
      <c r="K20" s="194">
        <v>0</v>
      </c>
      <c r="L20" s="194">
        <v>0</v>
      </c>
      <c r="M20" s="832">
        <v>44927</v>
      </c>
      <c r="N20" s="834">
        <v>45291</v>
      </c>
      <c r="O20" s="789">
        <f t="shared" ref="O20:P20" si="0">E21/E20</f>
        <v>0.125</v>
      </c>
      <c r="P20" s="789">
        <f t="shared" si="0"/>
        <v>1</v>
      </c>
      <c r="Q20" s="994">
        <f t="shared" ref="Q20" si="1">O20*O20/P20</f>
        <v>1.5625E-2</v>
      </c>
      <c r="R20" s="166"/>
      <c r="S20" s="169"/>
      <c r="T20" s="142"/>
      <c r="U20" s="148"/>
      <c r="V20" s="149"/>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50"/>
      <c r="BL20" s="150"/>
      <c r="BM20" s="150"/>
      <c r="BN20" s="150"/>
      <c r="BO20" s="150"/>
      <c r="BP20" s="150"/>
      <c r="BQ20" s="150"/>
      <c r="BR20" s="150"/>
      <c r="BS20" s="150"/>
      <c r="BT20" s="150"/>
    </row>
    <row r="21" spans="1:72" s="151" customFormat="1" ht="30" customHeight="1">
      <c r="A21" s="199"/>
      <c r="B21" s="830"/>
      <c r="C21" s="163"/>
      <c r="D21" s="831"/>
      <c r="E21" s="196">
        <v>3</v>
      </c>
      <c r="F21" s="192">
        <f>G21+H21+I21+J21+K21</f>
        <v>96333330</v>
      </c>
      <c r="G21" s="200">
        <v>96333330</v>
      </c>
      <c r="H21" s="194">
        <v>0</v>
      </c>
      <c r="I21" s="194">
        <v>0</v>
      </c>
      <c r="J21" s="194">
        <v>0</v>
      </c>
      <c r="K21" s="194">
        <v>0</v>
      </c>
      <c r="L21" s="194">
        <v>0</v>
      </c>
      <c r="M21" s="833"/>
      <c r="N21" s="835"/>
      <c r="O21" s="790"/>
      <c r="P21" s="790"/>
      <c r="Q21" s="995"/>
      <c r="R21" s="166"/>
      <c r="S21" s="169"/>
      <c r="T21" s="142"/>
      <c r="U21" s="148"/>
      <c r="V21" s="149"/>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50"/>
      <c r="BL21" s="150"/>
      <c r="BM21" s="150"/>
      <c r="BN21" s="150"/>
      <c r="BO21" s="150"/>
      <c r="BP21" s="150"/>
      <c r="BQ21" s="150"/>
      <c r="BR21" s="150"/>
      <c r="BS21" s="150"/>
      <c r="BT21" s="150"/>
    </row>
    <row r="22" spans="1:72" s="151" customFormat="1" ht="25.5" customHeight="1">
      <c r="A22" s="199"/>
      <c r="B22" s="829" t="s">
        <v>769</v>
      </c>
      <c r="C22" s="163" t="s">
        <v>36</v>
      </c>
      <c r="D22" s="831" t="s">
        <v>768</v>
      </c>
      <c r="E22" s="196">
        <v>12</v>
      </c>
      <c r="F22" s="192">
        <f>G22+H22+I22+J22+K22+L22</f>
        <v>47500000</v>
      </c>
      <c r="G22" s="200">
        <v>47500000</v>
      </c>
      <c r="H22" s="194">
        <v>0</v>
      </c>
      <c r="I22" s="194">
        <v>0</v>
      </c>
      <c r="J22" s="194">
        <v>0</v>
      </c>
      <c r="K22" s="194">
        <v>0</v>
      </c>
      <c r="L22" s="194">
        <v>0</v>
      </c>
      <c r="M22" s="832">
        <v>44927</v>
      </c>
      <c r="N22" s="834">
        <v>45291</v>
      </c>
      <c r="O22" s="789">
        <f t="shared" ref="O22:P22" si="2">E23/E22</f>
        <v>8.3333333333333329E-2</v>
      </c>
      <c r="P22" s="789">
        <f t="shared" si="2"/>
        <v>1</v>
      </c>
      <c r="Q22" s="994">
        <f t="shared" ref="Q22" si="3">O22*O22/P22</f>
        <v>6.9444444444444441E-3</v>
      </c>
      <c r="R22" s="166"/>
      <c r="S22" s="169"/>
      <c r="T22" s="142"/>
      <c r="U22" s="148"/>
      <c r="V22" s="149"/>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50"/>
      <c r="BL22" s="150"/>
      <c r="BM22" s="150"/>
      <c r="BN22" s="150"/>
      <c r="BO22" s="150"/>
      <c r="BP22" s="150"/>
      <c r="BQ22" s="150"/>
      <c r="BR22" s="150"/>
      <c r="BS22" s="150"/>
      <c r="BT22" s="150"/>
    </row>
    <row r="23" spans="1:72" s="151" customFormat="1" ht="21.75" customHeight="1">
      <c r="A23" s="197"/>
      <c r="B23" s="830"/>
      <c r="C23" s="163"/>
      <c r="D23" s="831"/>
      <c r="E23" s="196">
        <v>1</v>
      </c>
      <c r="F23" s="192">
        <f>G23+H23+I23+J23+K23+L23</f>
        <v>47500000</v>
      </c>
      <c r="G23" s="200">
        <v>47500000</v>
      </c>
      <c r="H23" s="194">
        <v>0</v>
      </c>
      <c r="I23" s="194">
        <v>0</v>
      </c>
      <c r="J23" s="194">
        <v>0</v>
      </c>
      <c r="K23" s="194">
        <v>0</v>
      </c>
      <c r="L23" s="194">
        <v>0</v>
      </c>
      <c r="M23" s="833"/>
      <c r="N23" s="835"/>
      <c r="O23" s="790"/>
      <c r="P23" s="790"/>
      <c r="Q23" s="995"/>
      <c r="R23" s="166"/>
      <c r="S23" s="169"/>
      <c r="T23" s="142"/>
      <c r="U23" s="148"/>
      <c r="V23" s="149"/>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50"/>
      <c r="BL23" s="150"/>
      <c r="BM23" s="150"/>
      <c r="BN23" s="150"/>
      <c r="BO23" s="150"/>
      <c r="BP23" s="150"/>
      <c r="BQ23" s="150"/>
      <c r="BR23" s="150"/>
      <c r="BS23" s="150"/>
      <c r="BT23" s="150"/>
    </row>
    <row r="24" spans="1:72" s="151" customFormat="1" ht="29.25" customHeight="1">
      <c r="A24" s="189"/>
      <c r="B24" s="844" t="s">
        <v>770</v>
      </c>
      <c r="C24" s="163" t="s">
        <v>36</v>
      </c>
      <c r="D24" s="831" t="s">
        <v>768</v>
      </c>
      <c r="E24" s="191">
        <v>6</v>
      </c>
      <c r="F24" s="192">
        <f>G24+H24+I24+J24+K24+L24</f>
        <v>53763333</v>
      </c>
      <c r="G24" s="193">
        <v>53763333</v>
      </c>
      <c r="H24" s="194">
        <v>0</v>
      </c>
      <c r="I24" s="194">
        <v>0</v>
      </c>
      <c r="J24" s="194">
        <v>0</v>
      </c>
      <c r="K24" s="194">
        <v>0</v>
      </c>
      <c r="L24" s="194">
        <v>0</v>
      </c>
      <c r="M24" s="832">
        <v>44927</v>
      </c>
      <c r="N24" s="834">
        <v>45291</v>
      </c>
      <c r="O24" s="789">
        <f t="shared" ref="O24:P24" si="4">E25/E24</f>
        <v>0.66666666666666663</v>
      </c>
      <c r="P24" s="789">
        <f t="shared" si="4"/>
        <v>1</v>
      </c>
      <c r="Q24" s="994">
        <f>O24*O24/P24</f>
        <v>0.44444444444444442</v>
      </c>
      <c r="R24" s="166"/>
      <c r="S24" s="169"/>
      <c r="T24" s="142"/>
      <c r="U24" s="148"/>
      <c r="V24" s="149"/>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c r="BI24" s="148"/>
      <c r="BJ24" s="148"/>
      <c r="BK24" s="150"/>
      <c r="BL24" s="150"/>
      <c r="BM24" s="150"/>
      <c r="BN24" s="150"/>
      <c r="BO24" s="150"/>
      <c r="BP24" s="150"/>
      <c r="BQ24" s="150"/>
      <c r="BR24" s="150"/>
      <c r="BS24" s="150"/>
      <c r="BT24" s="150"/>
    </row>
    <row r="25" spans="1:72" s="151" customFormat="1" ht="24.75" customHeight="1">
      <c r="A25" s="195"/>
      <c r="B25" s="845"/>
      <c r="C25" s="163" t="s">
        <v>38</v>
      </c>
      <c r="D25" s="831"/>
      <c r="E25" s="191">
        <v>4</v>
      </c>
      <c r="F25" s="192">
        <f>G25+H25+I25+J25+K25+L25</f>
        <v>53763333</v>
      </c>
      <c r="G25" s="193">
        <v>53763333</v>
      </c>
      <c r="H25" s="194">
        <v>0</v>
      </c>
      <c r="I25" s="194">
        <v>0</v>
      </c>
      <c r="J25" s="194">
        <v>0</v>
      </c>
      <c r="K25" s="194">
        <v>0</v>
      </c>
      <c r="L25" s="194">
        <v>0</v>
      </c>
      <c r="M25" s="833"/>
      <c r="N25" s="835"/>
      <c r="O25" s="790"/>
      <c r="P25" s="790"/>
      <c r="Q25" s="995"/>
      <c r="R25" s="166"/>
      <c r="S25" s="169"/>
      <c r="T25" s="142"/>
      <c r="U25" s="148"/>
      <c r="V25" s="149"/>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50"/>
      <c r="BL25" s="150"/>
      <c r="BM25" s="150"/>
      <c r="BN25" s="150"/>
      <c r="BO25" s="150"/>
      <c r="BP25" s="150"/>
      <c r="BQ25" s="150"/>
      <c r="BR25" s="150"/>
      <c r="BS25" s="150"/>
      <c r="BT25" s="150"/>
    </row>
    <row r="26" spans="1:72" s="151" customFormat="1" ht="49.5" customHeight="1">
      <c r="A26" s="189"/>
      <c r="B26" s="844" t="s">
        <v>771</v>
      </c>
      <c r="C26" s="163" t="s">
        <v>36</v>
      </c>
      <c r="D26" s="831" t="s">
        <v>772</v>
      </c>
      <c r="E26" s="191">
        <v>1</v>
      </c>
      <c r="F26" s="192">
        <f>G26+H26+K26+I26+J26+L26</f>
        <v>70850000</v>
      </c>
      <c r="G26" s="26">
        <v>70850000</v>
      </c>
      <c r="H26" s="194">
        <v>0</v>
      </c>
      <c r="I26" s="194">
        <v>0</v>
      </c>
      <c r="J26" s="194">
        <v>0</v>
      </c>
      <c r="K26" s="194">
        <v>0</v>
      </c>
      <c r="L26" s="194">
        <v>0</v>
      </c>
      <c r="M26" s="832">
        <v>44927</v>
      </c>
      <c r="N26" s="834">
        <v>45291</v>
      </c>
      <c r="O26" s="789">
        <f t="shared" ref="O26:P26" si="5">E27/E26</f>
        <v>1</v>
      </c>
      <c r="P26" s="789">
        <f t="shared" si="5"/>
        <v>1</v>
      </c>
      <c r="Q26" s="994">
        <f t="shared" ref="Q26" si="6">O26*O26/P26</f>
        <v>1</v>
      </c>
      <c r="R26" s="166"/>
      <c r="S26" s="169"/>
      <c r="T26" s="142"/>
      <c r="U26" s="148"/>
      <c r="V26" s="149"/>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50"/>
      <c r="BL26" s="150"/>
      <c r="BM26" s="150"/>
      <c r="BN26" s="150"/>
      <c r="BO26" s="150"/>
      <c r="BP26" s="150"/>
      <c r="BQ26" s="150"/>
      <c r="BR26" s="150"/>
      <c r="BS26" s="150"/>
      <c r="BT26" s="150"/>
    </row>
    <row r="27" spans="1:72" s="151" customFormat="1" ht="57" customHeight="1">
      <c r="A27" s="195"/>
      <c r="B27" s="845"/>
      <c r="C27" s="163" t="s">
        <v>38</v>
      </c>
      <c r="D27" s="831"/>
      <c r="E27" s="191">
        <v>1</v>
      </c>
      <c r="F27" s="192">
        <f t="shared" ref="F27:F33" si="7">G27+H27+I27+J27+K27+L27</f>
        <v>70850000</v>
      </c>
      <c r="G27" s="193">
        <v>70850000</v>
      </c>
      <c r="H27" s="194">
        <v>0</v>
      </c>
      <c r="I27" s="194">
        <v>0</v>
      </c>
      <c r="J27" s="194">
        <v>0</v>
      </c>
      <c r="K27" s="194">
        <v>0</v>
      </c>
      <c r="L27" s="194">
        <v>0</v>
      </c>
      <c r="M27" s="833"/>
      <c r="N27" s="835"/>
      <c r="O27" s="790"/>
      <c r="P27" s="790"/>
      <c r="Q27" s="995"/>
      <c r="R27" s="166"/>
      <c r="S27" s="169"/>
      <c r="T27" s="142"/>
      <c r="U27" s="148"/>
      <c r="V27" s="149"/>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50"/>
      <c r="BL27" s="150"/>
      <c r="BM27" s="150"/>
      <c r="BN27" s="150"/>
      <c r="BO27" s="150"/>
      <c r="BP27" s="150"/>
      <c r="BQ27" s="150"/>
      <c r="BR27" s="150"/>
      <c r="BS27" s="150"/>
      <c r="BT27" s="150"/>
    </row>
    <row r="28" spans="1:72" s="151" customFormat="1" ht="51" customHeight="1">
      <c r="A28" s="189"/>
      <c r="B28" s="844" t="s">
        <v>773</v>
      </c>
      <c r="C28" s="163" t="s">
        <v>36</v>
      </c>
      <c r="D28" s="831" t="s">
        <v>774</v>
      </c>
      <c r="E28" s="201">
        <v>1</v>
      </c>
      <c r="F28" s="192">
        <f t="shared" si="7"/>
        <v>108508333</v>
      </c>
      <c r="G28" s="193">
        <v>108508333</v>
      </c>
      <c r="H28" s="194">
        <v>0</v>
      </c>
      <c r="I28" s="194">
        <v>0</v>
      </c>
      <c r="J28" s="194">
        <v>0</v>
      </c>
      <c r="K28" s="194">
        <v>0</v>
      </c>
      <c r="L28" s="194">
        <v>0</v>
      </c>
      <c r="M28" s="832">
        <v>44927</v>
      </c>
      <c r="N28" s="834">
        <v>45291</v>
      </c>
      <c r="O28" s="789">
        <f t="shared" ref="O28:P28" si="8">E29/E28</f>
        <v>0.5</v>
      </c>
      <c r="P28" s="789">
        <f t="shared" si="8"/>
        <v>1</v>
      </c>
      <c r="Q28" s="994">
        <f>O28*O28/P28</f>
        <v>0.25</v>
      </c>
      <c r="R28" s="166"/>
      <c r="S28" s="169"/>
      <c r="T28" s="142"/>
      <c r="U28" s="148"/>
      <c r="V28" s="149"/>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50"/>
      <c r="BL28" s="150"/>
      <c r="BM28" s="150"/>
      <c r="BN28" s="150"/>
      <c r="BO28" s="150"/>
      <c r="BP28" s="150"/>
      <c r="BQ28" s="150"/>
      <c r="BR28" s="150"/>
      <c r="BS28" s="150"/>
      <c r="BT28" s="150"/>
    </row>
    <row r="29" spans="1:72" s="151" customFormat="1" ht="33.75" customHeight="1">
      <c r="A29" s="195"/>
      <c r="B29" s="845"/>
      <c r="C29" s="163" t="s">
        <v>38</v>
      </c>
      <c r="D29" s="831"/>
      <c r="E29" s="201">
        <v>0.5</v>
      </c>
      <c r="F29" s="192">
        <f t="shared" si="7"/>
        <v>108508333</v>
      </c>
      <c r="G29" s="193">
        <v>108508333</v>
      </c>
      <c r="H29" s="194">
        <v>0</v>
      </c>
      <c r="I29" s="194">
        <v>0</v>
      </c>
      <c r="J29" s="194">
        <v>0</v>
      </c>
      <c r="K29" s="194">
        <v>0</v>
      </c>
      <c r="L29" s="194">
        <v>0</v>
      </c>
      <c r="M29" s="833"/>
      <c r="N29" s="835"/>
      <c r="O29" s="790"/>
      <c r="P29" s="790"/>
      <c r="Q29" s="995"/>
      <c r="R29" s="166"/>
      <c r="S29" s="169"/>
      <c r="T29" s="142"/>
      <c r="U29" s="148"/>
      <c r="V29" s="149"/>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50"/>
      <c r="BL29" s="150"/>
      <c r="BM29" s="150"/>
      <c r="BN29" s="150"/>
      <c r="BO29" s="150"/>
      <c r="BP29" s="150"/>
      <c r="BQ29" s="150"/>
      <c r="BR29" s="150"/>
      <c r="BS29" s="150"/>
      <c r="BT29" s="150"/>
    </row>
    <row r="30" spans="1:72" s="151" customFormat="1" ht="39.75" customHeight="1">
      <c r="A30" s="189"/>
      <c r="B30" s="848" t="s">
        <v>775</v>
      </c>
      <c r="C30" s="163" t="s">
        <v>36</v>
      </c>
      <c r="D30" s="831" t="s">
        <v>776</v>
      </c>
      <c r="E30" s="191">
        <v>1</v>
      </c>
      <c r="F30" s="192">
        <f t="shared" si="7"/>
        <v>33250000</v>
      </c>
      <c r="G30" s="193">
        <v>33250000</v>
      </c>
      <c r="H30" s="194">
        <v>0</v>
      </c>
      <c r="I30" s="194">
        <v>0</v>
      </c>
      <c r="J30" s="194">
        <v>0</v>
      </c>
      <c r="K30" s="194">
        <v>0</v>
      </c>
      <c r="L30" s="194">
        <v>0</v>
      </c>
      <c r="M30" s="832">
        <v>44927</v>
      </c>
      <c r="N30" s="834">
        <v>45291</v>
      </c>
      <c r="O30" s="789">
        <f t="shared" ref="O30:P30" si="9">E31/E30</f>
        <v>1</v>
      </c>
      <c r="P30" s="789">
        <f t="shared" si="9"/>
        <v>1</v>
      </c>
      <c r="Q30" s="994">
        <f t="shared" ref="Q30" si="10">O30*O30/P30</f>
        <v>1</v>
      </c>
      <c r="R30" s="166"/>
      <c r="S30" s="169"/>
      <c r="T30" s="142"/>
      <c r="U30" s="148"/>
      <c r="V30" s="149"/>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50"/>
      <c r="BL30" s="150"/>
      <c r="BM30" s="150"/>
      <c r="BN30" s="150"/>
      <c r="BO30" s="150"/>
      <c r="BP30" s="150"/>
      <c r="BQ30" s="150"/>
      <c r="BR30" s="150"/>
      <c r="BS30" s="150"/>
      <c r="BT30" s="150"/>
    </row>
    <row r="31" spans="1:72" s="151" customFormat="1" ht="45" customHeight="1">
      <c r="A31" s="195"/>
      <c r="B31" s="849"/>
      <c r="C31" s="163" t="s">
        <v>38</v>
      </c>
      <c r="D31" s="831"/>
      <c r="E31" s="202">
        <v>1</v>
      </c>
      <c r="F31" s="192">
        <f t="shared" si="7"/>
        <v>33250000</v>
      </c>
      <c r="G31" s="193">
        <v>33250000</v>
      </c>
      <c r="H31" s="194">
        <v>0</v>
      </c>
      <c r="I31" s="194">
        <v>0</v>
      </c>
      <c r="J31" s="194">
        <v>0</v>
      </c>
      <c r="K31" s="194">
        <v>0</v>
      </c>
      <c r="L31" s="194">
        <v>0</v>
      </c>
      <c r="M31" s="833"/>
      <c r="N31" s="835"/>
      <c r="O31" s="790"/>
      <c r="P31" s="790"/>
      <c r="Q31" s="995"/>
      <c r="R31" s="166"/>
      <c r="S31" s="169"/>
      <c r="T31" s="142"/>
      <c r="U31" s="148"/>
      <c r="V31" s="149"/>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50"/>
      <c r="BL31" s="150"/>
      <c r="BM31" s="150"/>
      <c r="BN31" s="150"/>
      <c r="BO31" s="150"/>
      <c r="BP31" s="150"/>
      <c r="BQ31" s="150"/>
      <c r="BR31" s="150"/>
      <c r="BS31" s="150"/>
      <c r="BT31" s="150"/>
    </row>
    <row r="32" spans="1:72" s="151" customFormat="1" ht="48.75" customHeight="1">
      <c r="A32" s="189"/>
      <c r="B32" s="844" t="s">
        <v>777</v>
      </c>
      <c r="C32" s="163" t="s">
        <v>36</v>
      </c>
      <c r="D32" s="846" t="s">
        <v>772</v>
      </c>
      <c r="E32" s="191">
        <v>1</v>
      </c>
      <c r="F32" s="192">
        <f t="shared" si="7"/>
        <v>18000000</v>
      </c>
      <c r="G32" s="193">
        <v>18000000</v>
      </c>
      <c r="H32" s="194">
        <v>0</v>
      </c>
      <c r="I32" s="194">
        <v>0</v>
      </c>
      <c r="J32" s="194">
        <v>0</v>
      </c>
      <c r="K32" s="194">
        <v>0</v>
      </c>
      <c r="L32" s="194">
        <v>0</v>
      </c>
      <c r="M32" s="832">
        <v>44927</v>
      </c>
      <c r="N32" s="834">
        <v>45291</v>
      </c>
      <c r="O32" s="789">
        <f t="shared" ref="O32:P32" si="11">E33/E32</f>
        <v>1</v>
      </c>
      <c r="P32" s="789">
        <f t="shared" si="11"/>
        <v>1</v>
      </c>
      <c r="Q32" s="994">
        <f t="shared" ref="Q32" si="12">O32*O32/P32</f>
        <v>1</v>
      </c>
      <c r="R32" s="166"/>
      <c r="S32" s="169"/>
      <c r="T32" s="142"/>
      <c r="U32" s="148"/>
      <c r="V32" s="149"/>
      <c r="W32" s="148"/>
      <c r="X32" s="173"/>
      <c r="Y32" s="173"/>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50"/>
      <c r="BL32" s="150"/>
      <c r="BM32" s="150"/>
      <c r="BN32" s="150"/>
      <c r="BO32" s="150"/>
      <c r="BP32" s="150"/>
      <c r="BQ32" s="150"/>
      <c r="BR32" s="150"/>
      <c r="BS32" s="150"/>
      <c r="BT32" s="150"/>
    </row>
    <row r="33" spans="1:72" s="151" customFormat="1" ht="44.25" customHeight="1">
      <c r="A33" s="195"/>
      <c r="B33" s="845"/>
      <c r="C33" s="163" t="s">
        <v>38</v>
      </c>
      <c r="D33" s="847"/>
      <c r="E33" s="191">
        <v>1</v>
      </c>
      <c r="F33" s="192">
        <f t="shared" si="7"/>
        <v>18000000</v>
      </c>
      <c r="G33" s="193">
        <v>18000000</v>
      </c>
      <c r="H33" s="194">
        <v>0</v>
      </c>
      <c r="I33" s="194">
        <v>0</v>
      </c>
      <c r="J33" s="194">
        <v>0</v>
      </c>
      <c r="K33" s="194">
        <v>0</v>
      </c>
      <c r="L33" s="194">
        <v>0</v>
      </c>
      <c r="M33" s="833"/>
      <c r="N33" s="835"/>
      <c r="O33" s="790"/>
      <c r="P33" s="790"/>
      <c r="Q33" s="995"/>
      <c r="R33" s="166"/>
      <c r="S33" s="169"/>
      <c r="T33" s="142"/>
      <c r="U33" s="148"/>
      <c r="V33" s="149"/>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50"/>
      <c r="BL33" s="150"/>
      <c r="BM33" s="150"/>
      <c r="BN33" s="150"/>
      <c r="BO33" s="150"/>
      <c r="BP33" s="150"/>
      <c r="BQ33" s="150"/>
      <c r="BR33" s="150"/>
      <c r="BS33" s="150"/>
      <c r="BT33" s="150"/>
    </row>
    <row r="34" spans="1:72" s="151" customFormat="1" ht="42.75" customHeight="1">
      <c r="A34" s="189"/>
      <c r="B34" s="844" t="s">
        <v>778</v>
      </c>
      <c r="C34" s="163" t="s">
        <v>36</v>
      </c>
      <c r="D34" s="831" t="s">
        <v>779</v>
      </c>
      <c r="E34" s="201">
        <v>1</v>
      </c>
      <c r="F34" s="192">
        <f>+G34+H34+I34+J34+K34+L34</f>
        <v>82200000</v>
      </c>
      <c r="G34" s="193">
        <v>82200000</v>
      </c>
      <c r="H34" s="194">
        <v>0</v>
      </c>
      <c r="I34" s="194">
        <v>0</v>
      </c>
      <c r="J34" s="194">
        <v>0</v>
      </c>
      <c r="K34" s="194">
        <v>0</v>
      </c>
      <c r="L34" s="194">
        <v>0</v>
      </c>
      <c r="M34" s="832">
        <v>44927</v>
      </c>
      <c r="N34" s="834">
        <v>45291</v>
      </c>
      <c r="O34" s="789">
        <f t="shared" ref="O34:P34" si="13">E35/E34</f>
        <v>1</v>
      </c>
      <c r="P34" s="789">
        <f t="shared" si="13"/>
        <v>1</v>
      </c>
      <c r="Q34" s="994">
        <f>O34*O34/P34</f>
        <v>1</v>
      </c>
      <c r="R34" s="166"/>
      <c r="S34" s="169"/>
      <c r="T34" s="142"/>
      <c r="U34" s="148"/>
      <c r="V34" s="149"/>
      <c r="W34" s="148"/>
      <c r="X34" s="173"/>
      <c r="Y34" s="203"/>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50"/>
      <c r="BL34" s="150"/>
      <c r="BM34" s="150"/>
      <c r="BN34" s="150"/>
      <c r="BO34" s="150"/>
      <c r="BP34" s="150"/>
      <c r="BQ34" s="150"/>
      <c r="BR34" s="150"/>
      <c r="BS34" s="150"/>
      <c r="BT34" s="150"/>
    </row>
    <row r="35" spans="1:72" s="151" customFormat="1" ht="36.75" customHeight="1">
      <c r="A35" s="195"/>
      <c r="B35" s="845"/>
      <c r="C35" s="163" t="s">
        <v>38</v>
      </c>
      <c r="D35" s="831"/>
      <c r="E35" s="201">
        <v>1</v>
      </c>
      <c r="F35" s="192">
        <f t="shared" ref="F35:F54" si="14">G35+H35+I35+J35+K35+L35</f>
        <v>82200000</v>
      </c>
      <c r="G35" s="193">
        <v>82200000</v>
      </c>
      <c r="H35" s="194">
        <v>0</v>
      </c>
      <c r="I35" s="194">
        <v>0</v>
      </c>
      <c r="J35" s="194">
        <v>0</v>
      </c>
      <c r="K35" s="194">
        <v>0</v>
      </c>
      <c r="L35" s="194">
        <v>0</v>
      </c>
      <c r="M35" s="833"/>
      <c r="N35" s="835"/>
      <c r="O35" s="790"/>
      <c r="P35" s="790"/>
      <c r="Q35" s="995"/>
      <c r="R35" s="166"/>
      <c r="S35" s="169"/>
      <c r="T35" s="142"/>
      <c r="U35" s="148"/>
      <c r="V35" s="149"/>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50"/>
      <c r="BL35" s="150"/>
      <c r="BM35" s="150"/>
      <c r="BN35" s="150"/>
      <c r="BO35" s="150"/>
      <c r="BP35" s="150"/>
      <c r="BQ35" s="150"/>
      <c r="BR35" s="150"/>
      <c r="BS35" s="150"/>
      <c r="BT35" s="150"/>
    </row>
    <row r="36" spans="1:72" s="151" customFormat="1" ht="47.25" customHeight="1">
      <c r="A36" s="189"/>
      <c r="B36" s="844" t="s">
        <v>780</v>
      </c>
      <c r="C36" s="163" t="s">
        <v>36</v>
      </c>
      <c r="D36" s="831" t="s">
        <v>781</v>
      </c>
      <c r="E36" s="201">
        <v>1</v>
      </c>
      <c r="F36" s="192">
        <f t="shared" si="14"/>
        <v>33250000</v>
      </c>
      <c r="G36" s="193">
        <v>33250000</v>
      </c>
      <c r="H36" s="194">
        <v>0</v>
      </c>
      <c r="I36" s="194">
        <v>0</v>
      </c>
      <c r="J36" s="194">
        <v>0</v>
      </c>
      <c r="K36" s="194">
        <v>0</v>
      </c>
      <c r="L36" s="194">
        <v>0</v>
      </c>
      <c r="M36" s="832">
        <v>44927</v>
      </c>
      <c r="N36" s="834">
        <v>45291</v>
      </c>
      <c r="O36" s="789">
        <f t="shared" ref="O36:P36" si="15">E37/E36</f>
        <v>1</v>
      </c>
      <c r="P36" s="789">
        <f t="shared" si="15"/>
        <v>1</v>
      </c>
      <c r="Q36" s="994">
        <f t="shared" ref="Q36" si="16">O36*O36/P36</f>
        <v>1</v>
      </c>
      <c r="R36" s="166"/>
      <c r="S36" s="169"/>
      <c r="T36" s="142"/>
      <c r="U36" s="148"/>
      <c r="V36" s="149"/>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c r="BI36" s="148"/>
      <c r="BJ36" s="148"/>
      <c r="BK36" s="150"/>
      <c r="BL36" s="150"/>
      <c r="BM36" s="150"/>
      <c r="BN36" s="150"/>
      <c r="BO36" s="150"/>
      <c r="BP36" s="150"/>
      <c r="BQ36" s="150"/>
      <c r="BR36" s="150"/>
      <c r="BS36" s="150"/>
      <c r="BT36" s="150"/>
    </row>
    <row r="37" spans="1:72" s="151" customFormat="1" ht="45" customHeight="1">
      <c r="A37" s="195"/>
      <c r="B37" s="845"/>
      <c r="C37" s="163" t="s">
        <v>38</v>
      </c>
      <c r="D37" s="831"/>
      <c r="E37" s="201">
        <v>1</v>
      </c>
      <c r="F37" s="192">
        <f t="shared" si="14"/>
        <v>33250000</v>
      </c>
      <c r="G37" s="193">
        <v>33250000</v>
      </c>
      <c r="H37" s="194">
        <v>0</v>
      </c>
      <c r="I37" s="194">
        <v>0</v>
      </c>
      <c r="J37" s="194">
        <v>0</v>
      </c>
      <c r="K37" s="194">
        <v>0</v>
      </c>
      <c r="L37" s="194">
        <v>0</v>
      </c>
      <c r="M37" s="833"/>
      <c r="N37" s="835"/>
      <c r="O37" s="790"/>
      <c r="P37" s="790"/>
      <c r="Q37" s="995"/>
      <c r="R37" s="166"/>
      <c r="S37" s="169"/>
      <c r="T37" s="142"/>
      <c r="U37" s="148"/>
      <c r="V37" s="149"/>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50"/>
      <c r="BL37" s="150"/>
      <c r="BM37" s="150"/>
      <c r="BN37" s="150"/>
      <c r="BO37" s="150"/>
      <c r="BP37" s="150"/>
      <c r="BQ37" s="150"/>
      <c r="BR37" s="150"/>
      <c r="BS37" s="150"/>
      <c r="BT37" s="150"/>
    </row>
    <row r="38" spans="1:72" s="151" customFormat="1" ht="36" customHeight="1">
      <c r="A38" s="195"/>
      <c r="B38" s="844" t="s">
        <v>782</v>
      </c>
      <c r="C38" s="163" t="s">
        <v>36</v>
      </c>
      <c r="D38" s="831" t="s">
        <v>783</v>
      </c>
      <c r="E38" s="202">
        <v>57</v>
      </c>
      <c r="F38" s="192">
        <f t="shared" si="14"/>
        <v>379587999</v>
      </c>
      <c r="G38" s="193">
        <v>168145896</v>
      </c>
      <c r="H38" s="194">
        <f>239442103-28000000</f>
        <v>211442103</v>
      </c>
      <c r="I38" s="194">
        <v>0</v>
      </c>
      <c r="J38" s="194">
        <v>0</v>
      </c>
      <c r="K38" s="194">
        <v>0</v>
      </c>
      <c r="L38" s="194">
        <v>0</v>
      </c>
      <c r="M38" s="832">
        <v>44927</v>
      </c>
      <c r="N38" s="834">
        <v>45260</v>
      </c>
      <c r="O38" s="789">
        <f t="shared" ref="O38:P38" si="17">E39/E38</f>
        <v>3.5087719298245612E-2</v>
      </c>
      <c r="P38" s="789">
        <f t="shared" si="17"/>
        <v>0.46736637213865129</v>
      </c>
      <c r="Q38" s="994">
        <f t="shared" ref="Q38" si="18">O38*O38/P38</f>
        <v>2.6342247088056198E-3</v>
      </c>
      <c r="R38" s="166"/>
      <c r="S38" s="169"/>
      <c r="T38" s="142"/>
      <c r="U38" s="148"/>
      <c r="V38" s="149"/>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c r="BI38" s="148"/>
      <c r="BJ38" s="148"/>
      <c r="BK38" s="150"/>
      <c r="BL38" s="150"/>
      <c r="BM38" s="150"/>
      <c r="BN38" s="150"/>
      <c r="BO38" s="150"/>
      <c r="BP38" s="150"/>
      <c r="BQ38" s="150"/>
      <c r="BR38" s="150"/>
      <c r="BS38" s="150"/>
      <c r="BT38" s="150"/>
    </row>
    <row r="39" spans="1:72" s="151" customFormat="1" ht="27.75" customHeight="1">
      <c r="A39" s="195"/>
      <c r="B39" s="845"/>
      <c r="C39" s="163" t="s">
        <v>38</v>
      </c>
      <c r="D39" s="831"/>
      <c r="E39" s="202">
        <v>2</v>
      </c>
      <c r="F39" s="192">
        <f t="shared" si="14"/>
        <v>177406666</v>
      </c>
      <c r="G39" s="193">
        <v>168145896</v>
      </c>
      <c r="H39" s="194">
        <v>9260770</v>
      </c>
      <c r="I39" s="194">
        <v>0</v>
      </c>
      <c r="J39" s="194">
        <v>0</v>
      </c>
      <c r="K39" s="194">
        <v>0</v>
      </c>
      <c r="L39" s="194">
        <v>0</v>
      </c>
      <c r="M39" s="833"/>
      <c r="N39" s="835"/>
      <c r="O39" s="790"/>
      <c r="P39" s="790"/>
      <c r="Q39" s="995"/>
      <c r="R39" s="166"/>
      <c r="S39" s="169"/>
      <c r="T39" s="142"/>
      <c r="U39" s="148"/>
      <c r="V39" s="149"/>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c r="BI39" s="148"/>
      <c r="BJ39" s="148"/>
      <c r="BK39" s="150"/>
      <c r="BL39" s="150"/>
      <c r="BM39" s="150"/>
      <c r="BN39" s="150"/>
      <c r="BO39" s="150"/>
      <c r="BP39" s="150"/>
      <c r="BQ39" s="150"/>
      <c r="BR39" s="150"/>
      <c r="BS39" s="150"/>
      <c r="BT39" s="150"/>
    </row>
    <row r="40" spans="1:72" s="151" customFormat="1" ht="29.25" customHeight="1">
      <c r="A40" s="195"/>
      <c r="B40" s="844" t="s">
        <v>784</v>
      </c>
      <c r="C40" s="163" t="s">
        <v>36</v>
      </c>
      <c r="D40" s="831" t="s">
        <v>785</v>
      </c>
      <c r="E40" s="201">
        <v>1</v>
      </c>
      <c r="F40" s="192">
        <f t="shared" si="14"/>
        <v>59100000</v>
      </c>
      <c r="G40" s="200">
        <v>49868333</v>
      </c>
      <c r="H40" s="194">
        <v>9231667</v>
      </c>
      <c r="I40" s="194">
        <v>0</v>
      </c>
      <c r="J40" s="194">
        <v>0</v>
      </c>
      <c r="K40" s="194">
        <v>0</v>
      </c>
      <c r="L40" s="194">
        <v>0</v>
      </c>
      <c r="M40" s="832">
        <v>44927</v>
      </c>
      <c r="N40" s="834">
        <v>45199</v>
      </c>
      <c r="O40" s="789">
        <f t="shared" ref="O40:P40" si="19">E41/E40</f>
        <v>0.5</v>
      </c>
      <c r="P40" s="789">
        <f t="shared" si="19"/>
        <v>1</v>
      </c>
      <c r="Q40" s="994">
        <f>O40*O40/P40</f>
        <v>0.25</v>
      </c>
      <c r="R40" s="166"/>
      <c r="S40" s="169"/>
      <c r="T40" s="142"/>
      <c r="U40" s="148"/>
      <c r="V40" s="149"/>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c r="BI40" s="148"/>
      <c r="BJ40" s="148"/>
      <c r="BK40" s="150"/>
      <c r="BL40" s="150"/>
      <c r="BM40" s="150"/>
      <c r="BN40" s="150"/>
      <c r="BO40" s="150"/>
      <c r="BP40" s="150"/>
      <c r="BQ40" s="150"/>
      <c r="BR40" s="150"/>
      <c r="BS40" s="150"/>
      <c r="BT40" s="150"/>
    </row>
    <row r="41" spans="1:72" s="151" customFormat="1" ht="42" customHeight="1">
      <c r="A41" s="195"/>
      <c r="B41" s="845"/>
      <c r="C41" s="163" t="s">
        <v>38</v>
      </c>
      <c r="D41" s="831"/>
      <c r="E41" s="201">
        <v>0.5</v>
      </c>
      <c r="F41" s="192">
        <f t="shared" si="14"/>
        <v>59100000</v>
      </c>
      <c r="G41" s="193">
        <v>49868333</v>
      </c>
      <c r="H41" s="194">
        <v>9231667</v>
      </c>
      <c r="I41" s="194">
        <v>0</v>
      </c>
      <c r="J41" s="194">
        <v>0</v>
      </c>
      <c r="K41" s="194">
        <v>0</v>
      </c>
      <c r="L41" s="194">
        <v>0</v>
      </c>
      <c r="M41" s="833"/>
      <c r="N41" s="835"/>
      <c r="O41" s="790"/>
      <c r="P41" s="790"/>
      <c r="Q41" s="995"/>
      <c r="U41" s="148"/>
      <c r="V41" s="149"/>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50"/>
      <c r="BL41" s="150"/>
      <c r="BM41" s="150"/>
      <c r="BN41" s="150"/>
      <c r="BO41" s="150"/>
      <c r="BP41" s="150"/>
      <c r="BQ41" s="150"/>
      <c r="BR41" s="150"/>
      <c r="BS41" s="150"/>
      <c r="BT41" s="150"/>
    </row>
    <row r="42" spans="1:72" s="151" customFormat="1">
      <c r="A42" s="195"/>
      <c r="B42" s="844" t="s">
        <v>786</v>
      </c>
      <c r="C42" s="163" t="s">
        <v>36</v>
      </c>
      <c r="D42" s="831" t="s">
        <v>787</v>
      </c>
      <c r="E42" s="201">
        <v>1</v>
      </c>
      <c r="F42" s="192">
        <f t="shared" si="14"/>
        <v>341817333</v>
      </c>
      <c r="G42" s="193">
        <v>66845000</v>
      </c>
      <c r="H42" s="194">
        <v>274972333</v>
      </c>
      <c r="I42" s="194">
        <v>0</v>
      </c>
      <c r="J42" s="194">
        <v>0</v>
      </c>
      <c r="K42" s="194">
        <v>0</v>
      </c>
      <c r="L42" s="194">
        <v>0</v>
      </c>
      <c r="M42" s="832">
        <v>44927</v>
      </c>
      <c r="N42" s="834">
        <v>45199</v>
      </c>
      <c r="O42" s="789">
        <f t="shared" ref="O42:P42" si="20">E43/E42</f>
        <v>0.5</v>
      </c>
      <c r="P42" s="789">
        <f t="shared" si="20"/>
        <v>0.96460097592534899</v>
      </c>
      <c r="Q42" s="994">
        <f t="shared" ref="Q42" si="21">O42*O42/P42</f>
        <v>0.25917452525918616</v>
      </c>
      <c r="R42" s="166"/>
      <c r="S42" s="169"/>
      <c r="T42" s="142"/>
      <c r="U42" s="148"/>
      <c r="V42" s="149"/>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c r="BI42" s="148"/>
      <c r="BJ42" s="148"/>
      <c r="BK42" s="150"/>
      <c r="BL42" s="150"/>
      <c r="BM42" s="150"/>
      <c r="BN42" s="150"/>
      <c r="BO42" s="150"/>
      <c r="BP42" s="150"/>
      <c r="BQ42" s="150"/>
      <c r="BR42" s="150"/>
      <c r="BS42" s="150"/>
      <c r="BT42" s="150"/>
    </row>
    <row r="43" spans="1:72" s="151" customFormat="1" ht="30.75" customHeight="1">
      <c r="A43" s="195"/>
      <c r="B43" s="845"/>
      <c r="C43" s="163" t="s">
        <v>38</v>
      </c>
      <c r="D43" s="831"/>
      <c r="E43" s="201">
        <v>0.5</v>
      </c>
      <c r="F43" s="192">
        <f t="shared" si="14"/>
        <v>329717333</v>
      </c>
      <c r="G43" s="193">
        <f>47420000+19425000</f>
        <v>66845000</v>
      </c>
      <c r="H43" s="194">
        <v>262872333</v>
      </c>
      <c r="I43" s="194">
        <v>0</v>
      </c>
      <c r="J43" s="194">
        <v>0</v>
      </c>
      <c r="K43" s="194">
        <v>0</v>
      </c>
      <c r="L43" s="194">
        <v>0</v>
      </c>
      <c r="M43" s="833"/>
      <c r="N43" s="835"/>
      <c r="O43" s="790"/>
      <c r="P43" s="790"/>
      <c r="Q43" s="995"/>
      <c r="R43" s="166"/>
      <c r="S43" s="169"/>
      <c r="T43" s="142"/>
      <c r="U43" s="148"/>
      <c r="V43" s="149"/>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50"/>
      <c r="BL43" s="150"/>
      <c r="BM43" s="150"/>
      <c r="BN43" s="150"/>
      <c r="BO43" s="150"/>
      <c r="BP43" s="150"/>
      <c r="BQ43" s="150"/>
      <c r="BR43" s="150"/>
      <c r="BS43" s="150"/>
      <c r="BT43" s="150"/>
    </row>
    <row r="44" spans="1:72" s="151" customFormat="1" ht="22.5" customHeight="1">
      <c r="A44" s="195"/>
      <c r="B44" s="844" t="s">
        <v>788</v>
      </c>
      <c r="C44" s="163" t="s">
        <v>36</v>
      </c>
      <c r="D44" s="831" t="s">
        <v>789</v>
      </c>
      <c r="E44" s="201">
        <v>1</v>
      </c>
      <c r="F44" s="192">
        <f t="shared" si="14"/>
        <v>12200000</v>
      </c>
      <c r="G44" s="193">
        <v>0</v>
      </c>
      <c r="H44" s="194">
        <v>12200000</v>
      </c>
      <c r="I44" s="194">
        <v>0</v>
      </c>
      <c r="J44" s="194">
        <v>0</v>
      </c>
      <c r="K44" s="194">
        <v>0</v>
      </c>
      <c r="L44" s="194">
        <v>0</v>
      </c>
      <c r="M44" s="832">
        <v>44927</v>
      </c>
      <c r="N44" s="834">
        <v>45199</v>
      </c>
      <c r="O44" s="789">
        <f t="shared" ref="O44:P44" si="22">E45/E44</f>
        <v>1</v>
      </c>
      <c r="P44" s="789">
        <f t="shared" si="22"/>
        <v>1</v>
      </c>
      <c r="Q44" s="994">
        <f t="shared" ref="Q44" si="23">O44*O44/P44</f>
        <v>1</v>
      </c>
      <c r="R44" s="166"/>
      <c r="S44" s="169"/>
      <c r="T44" s="142"/>
      <c r="U44" s="148"/>
      <c r="V44" s="149"/>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50"/>
      <c r="BL44" s="150"/>
      <c r="BM44" s="150"/>
      <c r="BN44" s="150"/>
      <c r="BO44" s="150"/>
      <c r="BP44" s="150"/>
      <c r="BQ44" s="150"/>
      <c r="BR44" s="150"/>
      <c r="BS44" s="150"/>
      <c r="BT44" s="150"/>
    </row>
    <row r="45" spans="1:72" s="151" customFormat="1" ht="22.5" customHeight="1">
      <c r="A45" s="195"/>
      <c r="B45" s="845"/>
      <c r="C45" s="163" t="s">
        <v>38</v>
      </c>
      <c r="D45" s="831"/>
      <c r="E45" s="201">
        <v>1</v>
      </c>
      <c r="F45" s="192">
        <f t="shared" si="14"/>
        <v>12200000</v>
      </c>
      <c r="G45" s="194">
        <v>0</v>
      </c>
      <c r="H45" s="194">
        <v>12200000</v>
      </c>
      <c r="I45" s="194">
        <v>0</v>
      </c>
      <c r="J45" s="194">
        <v>0</v>
      </c>
      <c r="K45" s="194">
        <v>0</v>
      </c>
      <c r="L45" s="194">
        <v>0</v>
      </c>
      <c r="M45" s="833"/>
      <c r="N45" s="835"/>
      <c r="O45" s="790"/>
      <c r="P45" s="790"/>
      <c r="Q45" s="995"/>
      <c r="R45" s="166"/>
      <c r="S45" s="169"/>
      <c r="T45" s="142"/>
      <c r="U45" s="148"/>
      <c r="V45" s="149"/>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c r="BI45" s="148"/>
      <c r="BJ45" s="148"/>
      <c r="BK45" s="150"/>
      <c r="BL45" s="150"/>
      <c r="BM45" s="150"/>
      <c r="BN45" s="150"/>
      <c r="BO45" s="150"/>
      <c r="BP45" s="150"/>
      <c r="BQ45" s="150"/>
      <c r="BR45" s="150"/>
      <c r="BS45" s="150"/>
      <c r="BT45" s="150"/>
    </row>
    <row r="46" spans="1:72" s="151" customFormat="1" ht="22.5" customHeight="1">
      <c r="A46" s="195"/>
      <c r="B46" s="844" t="s">
        <v>790</v>
      </c>
      <c r="C46" s="163" t="s">
        <v>36</v>
      </c>
      <c r="D46" s="831" t="s">
        <v>789</v>
      </c>
      <c r="E46" s="201">
        <v>1</v>
      </c>
      <c r="F46" s="192">
        <f t="shared" si="14"/>
        <v>28000000</v>
      </c>
      <c r="G46" s="193">
        <v>0</v>
      </c>
      <c r="H46" s="194">
        <v>28000000</v>
      </c>
      <c r="I46" s="194">
        <v>0</v>
      </c>
      <c r="J46" s="194">
        <v>0</v>
      </c>
      <c r="K46" s="194">
        <v>0</v>
      </c>
      <c r="L46" s="194">
        <v>0</v>
      </c>
      <c r="M46" s="832">
        <v>44927</v>
      </c>
      <c r="N46" s="834">
        <v>45199</v>
      </c>
      <c r="O46" s="789">
        <f t="shared" ref="O46:P46" si="24">E47/E46</f>
        <v>0.5</v>
      </c>
      <c r="P46" s="789">
        <f t="shared" si="24"/>
        <v>1</v>
      </c>
      <c r="Q46" s="994">
        <f>O46*O46/P46</f>
        <v>0.25</v>
      </c>
      <c r="R46" s="166"/>
      <c r="S46" s="169"/>
      <c r="T46" s="142"/>
      <c r="U46" s="148"/>
      <c r="V46" s="149"/>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c r="BI46" s="148"/>
      <c r="BJ46" s="148"/>
      <c r="BK46" s="150"/>
      <c r="BL46" s="150"/>
      <c r="BM46" s="150"/>
      <c r="BN46" s="150"/>
      <c r="BO46" s="150"/>
      <c r="BP46" s="150"/>
      <c r="BQ46" s="150"/>
      <c r="BR46" s="150"/>
      <c r="BS46" s="150"/>
      <c r="BT46" s="150"/>
    </row>
    <row r="47" spans="1:72" s="151" customFormat="1" ht="22.5" customHeight="1">
      <c r="A47" s="195"/>
      <c r="B47" s="845"/>
      <c r="C47" s="163" t="s">
        <v>38</v>
      </c>
      <c r="D47" s="831"/>
      <c r="E47" s="201">
        <v>0.5</v>
      </c>
      <c r="F47" s="192">
        <f t="shared" si="14"/>
        <v>28000000</v>
      </c>
      <c r="G47" s="194">
        <v>0</v>
      </c>
      <c r="H47" s="194">
        <v>28000000</v>
      </c>
      <c r="I47" s="194">
        <v>0</v>
      </c>
      <c r="J47" s="194">
        <v>0</v>
      </c>
      <c r="K47" s="194">
        <v>0</v>
      </c>
      <c r="L47" s="194">
        <v>0</v>
      </c>
      <c r="M47" s="833"/>
      <c r="N47" s="835"/>
      <c r="O47" s="790"/>
      <c r="P47" s="790"/>
      <c r="Q47" s="995"/>
      <c r="R47" s="166"/>
      <c r="S47" s="169"/>
      <c r="T47" s="142"/>
      <c r="U47" s="148"/>
      <c r="V47" s="149"/>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50"/>
      <c r="BL47" s="150"/>
      <c r="BM47" s="150"/>
      <c r="BN47" s="150"/>
      <c r="BO47" s="150"/>
      <c r="BP47" s="150"/>
      <c r="BQ47" s="150"/>
      <c r="BR47" s="150"/>
      <c r="BS47" s="150"/>
      <c r="BT47" s="150"/>
    </row>
    <row r="48" spans="1:72" s="151" customFormat="1" ht="22.5" customHeight="1">
      <c r="A48" s="195"/>
      <c r="B48" s="844" t="s">
        <v>791</v>
      </c>
      <c r="C48" s="163" t="s">
        <v>36</v>
      </c>
      <c r="D48" s="831" t="s">
        <v>789</v>
      </c>
      <c r="E48" s="201">
        <v>1</v>
      </c>
      <c r="F48" s="192">
        <f t="shared" si="14"/>
        <v>10000000</v>
      </c>
      <c r="G48" s="193">
        <v>0</v>
      </c>
      <c r="H48" s="194">
        <v>10000000</v>
      </c>
      <c r="I48" s="194">
        <v>0</v>
      </c>
      <c r="J48" s="194">
        <v>0</v>
      </c>
      <c r="K48" s="194">
        <v>0</v>
      </c>
      <c r="L48" s="194">
        <v>0</v>
      </c>
      <c r="M48" s="832">
        <v>44927</v>
      </c>
      <c r="N48" s="834">
        <v>45199</v>
      </c>
      <c r="O48" s="789">
        <f t="shared" ref="O48:P48" si="25">E49/E48</f>
        <v>1</v>
      </c>
      <c r="P48" s="789">
        <f t="shared" si="25"/>
        <v>1</v>
      </c>
      <c r="Q48" s="994">
        <f t="shared" ref="Q48" si="26">O48*O48/P48</f>
        <v>1</v>
      </c>
      <c r="R48" s="166"/>
      <c r="S48" s="169"/>
      <c r="T48" s="142"/>
      <c r="U48" s="148"/>
      <c r="V48" s="149"/>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50"/>
      <c r="BL48" s="150"/>
      <c r="BM48" s="150"/>
      <c r="BN48" s="150"/>
      <c r="BO48" s="150"/>
      <c r="BP48" s="150"/>
      <c r="BQ48" s="150"/>
      <c r="BR48" s="150"/>
      <c r="BS48" s="150"/>
      <c r="BT48" s="150"/>
    </row>
    <row r="49" spans="1:72" s="151" customFormat="1" ht="22.5" customHeight="1">
      <c r="A49" s="195"/>
      <c r="B49" s="845"/>
      <c r="C49" s="163" t="s">
        <v>38</v>
      </c>
      <c r="D49" s="831"/>
      <c r="E49" s="201">
        <v>1</v>
      </c>
      <c r="F49" s="192">
        <f t="shared" si="14"/>
        <v>10000000</v>
      </c>
      <c r="G49" s="194">
        <v>0</v>
      </c>
      <c r="H49" s="194">
        <v>10000000</v>
      </c>
      <c r="I49" s="194">
        <v>0</v>
      </c>
      <c r="J49" s="194">
        <v>0</v>
      </c>
      <c r="K49" s="194">
        <v>0</v>
      </c>
      <c r="L49" s="194">
        <v>0</v>
      </c>
      <c r="M49" s="833"/>
      <c r="N49" s="835"/>
      <c r="O49" s="790"/>
      <c r="P49" s="790"/>
      <c r="Q49" s="995"/>
      <c r="R49" s="166"/>
      <c r="S49" s="169"/>
      <c r="T49" s="142"/>
      <c r="U49" s="148"/>
      <c r="V49" s="149"/>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50"/>
      <c r="BL49" s="150"/>
      <c r="BM49" s="150"/>
      <c r="BN49" s="150"/>
      <c r="BO49" s="150"/>
      <c r="BP49" s="150"/>
      <c r="BQ49" s="150"/>
      <c r="BR49" s="150"/>
      <c r="BS49" s="150"/>
      <c r="BT49" s="150"/>
    </row>
    <row r="50" spans="1:72" s="151" customFormat="1" ht="22.5" customHeight="1">
      <c r="A50" s="195"/>
      <c r="B50" s="844" t="s">
        <v>792</v>
      </c>
      <c r="C50" s="163" t="s">
        <v>36</v>
      </c>
      <c r="D50" s="831" t="s">
        <v>789</v>
      </c>
      <c r="E50" s="201">
        <v>1</v>
      </c>
      <c r="F50" s="192">
        <f t="shared" si="14"/>
        <v>10000000</v>
      </c>
      <c r="G50" s="193">
        <v>0</v>
      </c>
      <c r="H50" s="194">
        <v>10000000</v>
      </c>
      <c r="I50" s="194">
        <v>0</v>
      </c>
      <c r="J50" s="194">
        <v>0</v>
      </c>
      <c r="K50" s="194">
        <v>0</v>
      </c>
      <c r="L50" s="194">
        <v>0</v>
      </c>
      <c r="M50" s="832">
        <v>44927</v>
      </c>
      <c r="N50" s="834">
        <v>45199</v>
      </c>
      <c r="O50" s="789">
        <f t="shared" ref="O50:P50" si="27">E51/E50</f>
        <v>1</v>
      </c>
      <c r="P50" s="789">
        <f t="shared" si="27"/>
        <v>1</v>
      </c>
      <c r="Q50" s="994">
        <f t="shared" ref="Q50" si="28">O50*O50/P50</f>
        <v>1</v>
      </c>
      <c r="R50" s="166"/>
      <c r="S50" s="169"/>
      <c r="T50" s="142"/>
      <c r="U50" s="148"/>
      <c r="V50" s="149"/>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50"/>
      <c r="BL50" s="150"/>
      <c r="BM50" s="150"/>
      <c r="BN50" s="150"/>
      <c r="BO50" s="150"/>
      <c r="BP50" s="150"/>
      <c r="BQ50" s="150"/>
      <c r="BR50" s="150"/>
      <c r="BS50" s="150"/>
      <c r="BT50" s="150"/>
    </row>
    <row r="51" spans="1:72" s="151" customFormat="1" ht="22.5" customHeight="1">
      <c r="A51" s="195"/>
      <c r="B51" s="845"/>
      <c r="C51" s="163" t="s">
        <v>38</v>
      </c>
      <c r="D51" s="831"/>
      <c r="E51" s="201">
        <v>1</v>
      </c>
      <c r="F51" s="192">
        <f t="shared" si="14"/>
        <v>10000000</v>
      </c>
      <c r="G51" s="194">
        <v>0</v>
      </c>
      <c r="H51" s="194">
        <v>10000000</v>
      </c>
      <c r="I51" s="194">
        <v>0</v>
      </c>
      <c r="J51" s="194">
        <v>0</v>
      </c>
      <c r="K51" s="194">
        <v>0</v>
      </c>
      <c r="L51" s="194">
        <v>0</v>
      </c>
      <c r="M51" s="833"/>
      <c r="N51" s="835"/>
      <c r="O51" s="790"/>
      <c r="P51" s="790"/>
      <c r="Q51" s="995"/>
      <c r="R51" s="166"/>
      <c r="S51" s="169"/>
      <c r="T51" s="142"/>
      <c r="U51" s="148"/>
      <c r="V51" s="149"/>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50"/>
      <c r="BL51" s="150"/>
      <c r="BM51" s="150"/>
      <c r="BN51" s="150"/>
      <c r="BO51" s="150"/>
      <c r="BP51" s="150"/>
      <c r="BQ51" s="150"/>
      <c r="BR51" s="150"/>
      <c r="BS51" s="150"/>
      <c r="BT51" s="150"/>
    </row>
    <row r="52" spans="1:72" s="151" customFormat="1" ht="22.5" customHeight="1">
      <c r="A52" s="195"/>
      <c r="B52" s="844" t="s">
        <v>793</v>
      </c>
      <c r="C52" s="163" t="s">
        <v>36</v>
      </c>
      <c r="D52" s="831" t="s">
        <v>789</v>
      </c>
      <c r="E52" s="201">
        <v>1</v>
      </c>
      <c r="F52" s="192">
        <f t="shared" si="14"/>
        <v>1000000000</v>
      </c>
      <c r="G52" s="193">
        <v>1000000000</v>
      </c>
      <c r="H52" s="194">
        <v>0</v>
      </c>
      <c r="I52" s="194">
        <v>0</v>
      </c>
      <c r="J52" s="194">
        <v>0</v>
      </c>
      <c r="K52" s="194">
        <v>0</v>
      </c>
      <c r="L52" s="194">
        <v>0</v>
      </c>
      <c r="M52" s="832">
        <v>44927</v>
      </c>
      <c r="N52" s="834">
        <v>45199</v>
      </c>
      <c r="O52" s="789">
        <f t="shared" ref="O52:P52" si="29">E53/E52</f>
        <v>1</v>
      </c>
      <c r="P52" s="789">
        <f t="shared" si="29"/>
        <v>1</v>
      </c>
      <c r="Q52" s="994">
        <f>O52*O52/P52</f>
        <v>1</v>
      </c>
      <c r="R52" s="166"/>
      <c r="S52" s="169"/>
      <c r="T52" s="142"/>
      <c r="U52" s="148"/>
      <c r="V52" s="149"/>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50"/>
      <c r="BL52" s="150"/>
      <c r="BM52" s="150"/>
      <c r="BN52" s="150"/>
      <c r="BO52" s="150"/>
      <c r="BP52" s="150"/>
      <c r="BQ52" s="150"/>
      <c r="BR52" s="150"/>
      <c r="BS52" s="150"/>
      <c r="BT52" s="150"/>
    </row>
    <row r="53" spans="1:72" s="151" customFormat="1" ht="51.75" customHeight="1">
      <c r="A53" s="195"/>
      <c r="B53" s="845"/>
      <c r="C53" s="163" t="s">
        <v>38</v>
      </c>
      <c r="D53" s="831"/>
      <c r="E53" s="201">
        <v>1</v>
      </c>
      <c r="F53" s="192">
        <f t="shared" si="14"/>
        <v>1000000000</v>
      </c>
      <c r="G53" s="193">
        <v>1000000000</v>
      </c>
      <c r="H53" s="194">
        <v>0</v>
      </c>
      <c r="I53" s="194">
        <v>0</v>
      </c>
      <c r="J53" s="194">
        <v>0</v>
      </c>
      <c r="K53" s="194">
        <v>0</v>
      </c>
      <c r="L53" s="194">
        <v>0</v>
      </c>
      <c r="M53" s="833"/>
      <c r="N53" s="835"/>
      <c r="O53" s="790"/>
      <c r="P53" s="790"/>
      <c r="Q53" s="995"/>
      <c r="R53" s="166"/>
      <c r="S53" s="169"/>
      <c r="T53" s="142"/>
      <c r="U53" s="148"/>
      <c r="V53" s="149"/>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50"/>
      <c r="BL53" s="150"/>
      <c r="BM53" s="150"/>
      <c r="BN53" s="150"/>
      <c r="BO53" s="150"/>
      <c r="BP53" s="150"/>
      <c r="BQ53" s="150"/>
      <c r="BR53" s="150"/>
      <c r="BS53" s="150"/>
      <c r="BT53" s="150"/>
    </row>
    <row r="54" spans="1:72" s="209" customFormat="1" ht="15" customHeight="1">
      <c r="A54" s="205"/>
      <c r="B54" s="837" t="s">
        <v>156</v>
      </c>
      <c r="C54" s="163" t="s">
        <v>36</v>
      </c>
      <c r="D54" s="812" t="s">
        <v>157</v>
      </c>
      <c r="E54" s="206"/>
      <c r="F54" s="206">
        <f t="shared" si="14"/>
        <v>2464791999</v>
      </c>
      <c r="G54" s="206">
        <f>+G18+G20+G22+G24+G26+G28+G30+G32+G34+G36+G38+G40+G42+G44+G52</f>
        <v>1908945896</v>
      </c>
      <c r="H54" s="206">
        <f>H18+H20+H22+H24+H26+H28+H30+H32+H34+H36+H38+H40+H42+H44+H46+H48+H50</f>
        <v>555846103</v>
      </c>
      <c r="I54" s="206">
        <f t="shared" ref="I54:L54" si="30">+I44+I42+I40+I38+I36+I34+I32+I30+I28+I26+I24+I22+I20+I18</f>
        <v>0</v>
      </c>
      <c r="J54" s="206">
        <f t="shared" si="30"/>
        <v>0</v>
      </c>
      <c r="K54" s="206">
        <f t="shared" si="30"/>
        <v>0</v>
      </c>
      <c r="L54" s="206">
        <f t="shared" si="30"/>
        <v>0</v>
      </c>
      <c r="M54" s="850"/>
      <c r="N54" s="851"/>
      <c r="O54" s="851"/>
      <c r="P54" s="851"/>
      <c r="Q54" s="852"/>
      <c r="S54" s="166"/>
      <c r="T54" s="169"/>
      <c r="U54" s="172"/>
      <c r="V54" s="172"/>
      <c r="W54" s="172"/>
      <c r="X54" s="172"/>
      <c r="Y54" s="172"/>
      <c r="Z54" s="172"/>
      <c r="AA54" s="172"/>
      <c r="AB54" s="172"/>
      <c r="AC54" s="172"/>
      <c r="AD54" s="148"/>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58"/>
      <c r="BL54" s="158"/>
      <c r="BM54" s="158"/>
      <c r="BN54" s="158"/>
      <c r="BO54" s="158"/>
      <c r="BP54" s="158"/>
      <c r="BQ54" s="158"/>
      <c r="BR54" s="158"/>
      <c r="BS54" s="158"/>
      <c r="BT54" s="158"/>
    </row>
    <row r="55" spans="1:72" s="209" customFormat="1" ht="15" customHeight="1">
      <c r="A55" s="210"/>
      <c r="B55" s="837"/>
      <c r="C55" s="163" t="s">
        <v>38</v>
      </c>
      <c r="D55" s="812"/>
      <c r="E55" s="206"/>
      <c r="F55" s="206">
        <f>SUM(G55:L55)</f>
        <v>2233078995</v>
      </c>
      <c r="G55" s="206">
        <f>G45+G43+G41+G39+G37+G35+G33+G31+G29+G27+G25+G23+G21+G19+G53</f>
        <v>1891514225</v>
      </c>
      <c r="H55" s="206">
        <f>+H45+H43+H41+H39+H37+H35+H33+H31+H29+H27+H25+H23+H21+H19+H47+H49+H51</f>
        <v>341564770</v>
      </c>
      <c r="I55" s="206">
        <f>+I45+I43+I41+I39+I37+I35+I33+I31+I29+I27+I25+I23+I21+I19</f>
        <v>0</v>
      </c>
      <c r="J55" s="206">
        <f>+J45+J43+J41+J39+J37+J35+J33+J31+J29+J27+J25+J23+J21+J19</f>
        <v>0</v>
      </c>
      <c r="K55" s="206">
        <f>+K45+K43+K41+K39+K37+K35+K33+K31+K29+K27+K25+K23+K21+K19</f>
        <v>0</v>
      </c>
      <c r="L55" s="206">
        <f>+L45+L43+L41+L39+L37+L35+L33+L31+L29+L27+L25+L23+L21+L19</f>
        <v>0</v>
      </c>
      <c r="M55" s="207"/>
      <c r="N55" s="208"/>
      <c r="O55" s="208"/>
      <c r="P55" s="208"/>
      <c r="Q55" s="204"/>
      <c r="R55" s="211"/>
      <c r="S55" s="166"/>
      <c r="T55" s="169"/>
      <c r="U55" s="172"/>
      <c r="V55" s="172"/>
      <c r="W55" s="172"/>
      <c r="X55" s="172"/>
      <c r="Y55" s="172"/>
      <c r="Z55" s="172"/>
      <c r="AA55" s="172"/>
      <c r="AB55" s="172"/>
      <c r="AC55" s="172"/>
      <c r="AD55" s="148"/>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58"/>
      <c r="BL55" s="158"/>
      <c r="BM55" s="158"/>
      <c r="BN55" s="158"/>
      <c r="BO55" s="158"/>
      <c r="BP55" s="158"/>
      <c r="BQ55" s="158"/>
      <c r="BR55" s="158"/>
      <c r="BS55" s="158"/>
      <c r="BT55" s="158"/>
    </row>
    <row r="56" spans="1:72" ht="21.75" customHeight="1">
      <c r="A56"/>
      <c r="B56" s="837"/>
      <c r="C56" s="146"/>
      <c r="D56" s="812"/>
      <c r="E56" s="206"/>
      <c r="F56" s="211"/>
      <c r="G56" s="212"/>
      <c r="H56" s="212"/>
      <c r="I56" s="213"/>
      <c r="J56" s="146"/>
      <c r="K56" s="146"/>
      <c r="L56" s="146"/>
      <c r="M56" s="850"/>
      <c r="N56" s="851"/>
      <c r="O56" s="851"/>
      <c r="P56" s="851"/>
      <c r="Q56" s="852"/>
      <c r="R56" s="166"/>
      <c r="T56" s="172"/>
      <c r="U56" s="172"/>
      <c r="V56" s="172"/>
      <c r="W56" s="172"/>
      <c r="X56" s="172"/>
      <c r="Y56" s="172"/>
      <c r="Z56" s="172"/>
      <c r="AA56" s="172"/>
      <c r="AB56" s="172"/>
      <c r="AC56" s="172"/>
      <c r="AD56" s="148"/>
      <c r="AE56" s="172"/>
    </row>
    <row r="57" spans="1:72" ht="33" customHeight="1">
      <c r="A57" s="214"/>
      <c r="B57" s="178" t="s">
        <v>794</v>
      </c>
      <c r="C57" s="812" t="s">
        <v>795</v>
      </c>
      <c r="D57" s="812"/>
      <c r="E57" s="812"/>
      <c r="F57" s="812"/>
      <c r="G57" s="215" t="s">
        <v>160</v>
      </c>
      <c r="H57" s="216" t="s">
        <v>161</v>
      </c>
      <c r="I57" s="216" t="s">
        <v>162</v>
      </c>
      <c r="J57" s="850" t="s">
        <v>796</v>
      </c>
      <c r="K57" s="851"/>
      <c r="L57" s="851"/>
      <c r="M57" s="851"/>
      <c r="N57" s="851"/>
      <c r="O57" s="851"/>
      <c r="P57" s="851"/>
      <c r="Q57" s="852"/>
      <c r="AD57" s="148"/>
    </row>
    <row r="58" spans="1:72" ht="44.25" customHeight="1">
      <c r="A58" s="217"/>
      <c r="B58" s="218" t="s">
        <v>221</v>
      </c>
      <c r="C58" s="853" t="s">
        <v>797</v>
      </c>
      <c r="D58" s="854"/>
      <c r="E58" s="854"/>
      <c r="F58" s="855"/>
      <c r="G58" s="219" t="s">
        <v>136</v>
      </c>
      <c r="H58" s="220">
        <v>1</v>
      </c>
      <c r="I58" s="221">
        <v>0</v>
      </c>
      <c r="J58" s="856" t="s">
        <v>798</v>
      </c>
      <c r="K58" s="856"/>
      <c r="L58" s="856"/>
      <c r="M58" s="856"/>
      <c r="N58" s="856"/>
      <c r="O58" s="856"/>
      <c r="P58" s="856"/>
      <c r="Q58" s="857"/>
      <c r="R58" s="222"/>
      <c r="S58" s="223"/>
      <c r="AD58" s="148"/>
    </row>
    <row r="59" spans="1:72" ht="60" customHeight="1">
      <c r="A59" s="217"/>
      <c r="B59" s="218" t="s">
        <v>799</v>
      </c>
      <c r="C59" s="853" t="s">
        <v>800</v>
      </c>
      <c r="D59" s="854"/>
      <c r="E59" s="854"/>
      <c r="F59" s="855"/>
      <c r="G59" s="219" t="s">
        <v>801</v>
      </c>
      <c r="H59" s="220">
        <v>0</v>
      </c>
      <c r="I59" s="221">
        <v>0</v>
      </c>
      <c r="J59" s="850" t="s">
        <v>365</v>
      </c>
      <c r="K59" s="851"/>
      <c r="L59" s="851"/>
      <c r="M59" s="851"/>
      <c r="N59" s="851"/>
      <c r="O59" s="851"/>
      <c r="P59" s="851"/>
      <c r="Q59" s="852"/>
      <c r="R59" s="166"/>
      <c r="S59" s="223"/>
      <c r="AD59" s="148"/>
    </row>
    <row r="60" spans="1:72" ht="45" customHeight="1">
      <c r="A60" s="217"/>
      <c r="B60" s="218" t="s">
        <v>802</v>
      </c>
      <c r="C60" s="853" t="s">
        <v>803</v>
      </c>
      <c r="D60" s="854"/>
      <c r="E60" s="854"/>
      <c r="F60" s="855"/>
      <c r="G60" s="219" t="s">
        <v>804</v>
      </c>
      <c r="H60" s="224">
        <v>1</v>
      </c>
      <c r="I60" s="221">
        <v>0</v>
      </c>
      <c r="J60" s="850" t="s">
        <v>805</v>
      </c>
      <c r="K60" s="851"/>
      <c r="L60" s="851"/>
      <c r="M60" s="851"/>
      <c r="N60" s="851"/>
      <c r="O60" s="851"/>
      <c r="P60" s="851"/>
      <c r="Q60" s="852"/>
      <c r="R60" s="166"/>
      <c r="S60" s="169"/>
      <c r="AD60" s="148"/>
    </row>
    <row r="61" spans="1:72" ht="38.25" customHeight="1">
      <c r="A61" s="217"/>
      <c r="B61" s="218" t="s">
        <v>802</v>
      </c>
      <c r="C61" s="853" t="s">
        <v>806</v>
      </c>
      <c r="D61" s="854"/>
      <c r="E61" s="854"/>
      <c r="F61" s="855"/>
      <c r="G61" s="219" t="s">
        <v>807</v>
      </c>
      <c r="H61" s="224">
        <v>0</v>
      </c>
      <c r="I61" s="221">
        <v>0</v>
      </c>
      <c r="J61" s="850" t="s">
        <v>365</v>
      </c>
      <c r="K61" s="851"/>
      <c r="L61" s="851"/>
      <c r="M61" s="851"/>
      <c r="N61" s="851"/>
      <c r="O61" s="851"/>
      <c r="P61" s="851"/>
      <c r="Q61" s="852"/>
      <c r="R61" s="166"/>
      <c r="S61" s="169"/>
      <c r="AD61" s="148"/>
    </row>
    <row r="62" spans="1:72" ht="48" customHeight="1">
      <c r="A62" s="217"/>
      <c r="B62" s="218" t="s">
        <v>397</v>
      </c>
      <c r="C62" s="853" t="s">
        <v>808</v>
      </c>
      <c r="D62" s="854"/>
      <c r="E62" s="854"/>
      <c r="F62" s="855"/>
      <c r="G62" s="219" t="s">
        <v>809</v>
      </c>
      <c r="H62" s="220">
        <v>0</v>
      </c>
      <c r="I62" s="221">
        <v>0</v>
      </c>
      <c r="J62" s="813" t="s">
        <v>810</v>
      </c>
      <c r="K62" s="813"/>
      <c r="L62" s="813"/>
      <c r="M62" s="813"/>
      <c r="N62" s="813"/>
      <c r="O62" s="813"/>
      <c r="P62" s="813"/>
      <c r="Q62" s="859"/>
      <c r="R62" s="166"/>
      <c r="S62" s="169"/>
      <c r="AD62" s="148"/>
    </row>
    <row r="63" spans="1:72" ht="50.25" customHeight="1">
      <c r="A63" s="217"/>
      <c r="B63" s="218" t="s">
        <v>811</v>
      </c>
      <c r="C63" s="853" t="s">
        <v>812</v>
      </c>
      <c r="D63" s="854"/>
      <c r="E63" s="854"/>
      <c r="F63" s="855"/>
      <c r="G63" s="219" t="s">
        <v>813</v>
      </c>
      <c r="H63" s="220">
        <v>1</v>
      </c>
      <c r="I63" s="221">
        <v>0</v>
      </c>
      <c r="J63" s="850" t="s">
        <v>365</v>
      </c>
      <c r="K63" s="851"/>
      <c r="L63" s="851"/>
      <c r="M63" s="851"/>
      <c r="N63" s="851"/>
      <c r="O63" s="851"/>
      <c r="P63" s="851"/>
      <c r="Q63" s="852"/>
      <c r="R63" s="166"/>
      <c r="S63" s="169"/>
      <c r="AD63" s="148"/>
    </row>
    <row r="64" spans="1:72" ht="32.25" customHeight="1">
      <c r="A64" s="217"/>
      <c r="B64" s="218" t="s">
        <v>814</v>
      </c>
      <c r="C64" s="853" t="s">
        <v>815</v>
      </c>
      <c r="D64" s="854"/>
      <c r="E64" s="854"/>
      <c r="F64" s="855"/>
      <c r="G64" s="219" t="s">
        <v>816</v>
      </c>
      <c r="H64" s="220">
        <v>1</v>
      </c>
      <c r="I64" s="221">
        <v>0</v>
      </c>
      <c r="J64" s="813" t="s">
        <v>817</v>
      </c>
      <c r="K64" s="813"/>
      <c r="L64" s="813"/>
      <c r="M64" s="813"/>
      <c r="N64" s="813"/>
      <c r="O64" s="813"/>
      <c r="P64" s="813"/>
      <c r="Q64" s="859"/>
      <c r="R64" s="166"/>
      <c r="S64" s="169"/>
      <c r="AD64" s="148"/>
    </row>
    <row r="65" spans="1:72" s="227" customFormat="1" ht="36.75" customHeight="1">
      <c r="A65" s="225"/>
      <c r="B65" s="858" t="s">
        <v>818</v>
      </c>
      <c r="C65" s="858"/>
      <c r="D65" s="858"/>
      <c r="E65" s="858"/>
      <c r="F65" s="858"/>
      <c r="G65" s="858"/>
      <c r="H65" s="858"/>
      <c r="I65" s="858"/>
      <c r="J65" s="858"/>
      <c r="K65" s="858"/>
      <c r="L65" s="858"/>
      <c r="M65" s="858"/>
      <c r="N65" s="858"/>
      <c r="O65" s="858"/>
      <c r="P65" s="858"/>
      <c r="Q65" s="858"/>
      <c r="R65" s="226"/>
      <c r="S65" s="141"/>
      <c r="T65" s="142"/>
      <c r="U65" s="143"/>
      <c r="V65" s="144"/>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row>
    <row r="66" spans="1:72" s="227" customFormat="1">
      <c r="B66" s="228"/>
      <c r="C66" s="143"/>
      <c r="D66" s="143"/>
      <c r="E66" s="138"/>
      <c r="F66" s="143"/>
      <c r="G66" s="143"/>
      <c r="H66" s="168"/>
      <c r="I66" s="143"/>
      <c r="J66" s="143"/>
      <c r="K66" s="143"/>
      <c r="L66" s="143"/>
      <c r="M66" s="143"/>
      <c r="N66" s="143"/>
      <c r="O66" s="143"/>
      <c r="P66" s="143"/>
      <c r="Q66" s="143"/>
      <c r="R66" s="140"/>
      <c r="S66" s="141"/>
      <c r="T66" s="142"/>
      <c r="U66" s="143"/>
      <c r="V66" s="144"/>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row>
    <row r="67" spans="1:72" s="227" customFormat="1">
      <c r="B67" s="228"/>
      <c r="C67" s="143"/>
      <c r="D67" s="143"/>
      <c r="E67" s="138"/>
      <c r="F67" s="143"/>
      <c r="G67" s="143"/>
      <c r="H67" s="168"/>
      <c r="I67" s="143"/>
      <c r="J67" s="143"/>
      <c r="K67" s="143"/>
      <c r="L67" s="143"/>
      <c r="M67" s="143"/>
      <c r="N67" s="143"/>
      <c r="O67" s="143"/>
      <c r="P67" s="143"/>
      <c r="Q67" s="143"/>
      <c r="R67" s="140"/>
      <c r="S67" s="141"/>
      <c r="T67" s="142"/>
      <c r="U67" s="143"/>
      <c r="V67" s="144"/>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row>
    <row r="68" spans="1:72" s="227" customFormat="1">
      <c r="B68" s="228"/>
      <c r="C68" s="143"/>
      <c r="D68" s="143"/>
      <c r="E68" s="138"/>
      <c r="F68" s="143"/>
      <c r="G68" s="143"/>
      <c r="H68" s="168"/>
      <c r="I68" s="229"/>
      <c r="J68" s="143"/>
      <c r="K68" s="143"/>
      <c r="L68" s="143"/>
      <c r="M68" s="143"/>
      <c r="N68" s="143"/>
      <c r="O68" s="143"/>
      <c r="P68" s="143"/>
      <c r="Q68" s="143"/>
      <c r="R68" s="140"/>
      <c r="S68" s="141"/>
      <c r="T68" s="142"/>
      <c r="U68" s="143"/>
      <c r="V68" s="144"/>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row>
    <row r="69" spans="1:72" s="227" customFormat="1">
      <c r="B69" s="228"/>
      <c r="C69" s="143"/>
      <c r="D69" s="143"/>
      <c r="E69" s="138"/>
      <c r="F69" s="143"/>
      <c r="G69" s="143"/>
      <c r="H69" s="168"/>
      <c r="I69" s="143"/>
      <c r="J69" s="143"/>
      <c r="K69" s="143"/>
      <c r="L69" s="143"/>
      <c r="M69" s="143"/>
      <c r="N69" s="143"/>
      <c r="O69" s="143"/>
      <c r="P69" s="143"/>
      <c r="Q69" s="143"/>
      <c r="R69" s="140"/>
      <c r="S69" s="141"/>
      <c r="T69" s="142"/>
      <c r="U69" s="143"/>
      <c r="V69" s="144"/>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c r="BT69" s="143"/>
    </row>
    <row r="70" spans="1:72" s="227" customFormat="1">
      <c r="B70" s="228"/>
      <c r="C70" s="143"/>
      <c r="D70" s="143"/>
      <c r="E70" s="138"/>
      <c r="F70" s="143"/>
      <c r="G70" s="143"/>
      <c r="H70" s="168"/>
      <c r="I70" s="143"/>
      <c r="J70" s="143"/>
      <c r="K70" s="143"/>
      <c r="L70" s="143"/>
      <c r="M70" s="143"/>
      <c r="N70" s="143"/>
      <c r="O70" s="143"/>
      <c r="P70" s="143"/>
      <c r="Q70" s="143"/>
      <c r="R70" s="140"/>
      <c r="S70" s="141"/>
      <c r="T70" s="142"/>
      <c r="U70" s="143"/>
      <c r="V70" s="144"/>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c r="BT70" s="143"/>
    </row>
    <row r="71" spans="1:72" s="227" customFormat="1">
      <c r="B71" s="228"/>
      <c r="C71" s="143"/>
      <c r="D71" s="143"/>
      <c r="E71" s="138"/>
      <c r="F71" s="143"/>
      <c r="G71" s="143"/>
      <c r="H71" s="168"/>
      <c r="I71" s="143"/>
      <c r="J71" s="143"/>
      <c r="K71" s="143"/>
      <c r="L71" s="143"/>
      <c r="M71" s="143"/>
      <c r="N71" s="143"/>
      <c r="O71" s="143"/>
      <c r="P71" s="143"/>
      <c r="Q71" s="143"/>
      <c r="R71" s="140"/>
      <c r="S71" s="141"/>
      <c r="T71" s="142"/>
      <c r="U71" s="143"/>
      <c r="V71" s="144"/>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row>
    <row r="72" spans="1:72" s="227" customFormat="1">
      <c r="B72" s="228"/>
      <c r="C72" s="143"/>
      <c r="D72" s="143"/>
      <c r="E72" s="138"/>
      <c r="F72" s="143"/>
      <c r="G72" s="143"/>
      <c r="H72" s="168"/>
      <c r="I72" s="143"/>
      <c r="J72" s="143"/>
      <c r="K72" s="143"/>
      <c r="L72" s="143"/>
      <c r="M72" s="143"/>
      <c r="N72" s="143"/>
      <c r="O72" s="143"/>
      <c r="P72" s="143"/>
      <c r="Q72" s="143"/>
      <c r="R72" s="140"/>
      <c r="S72" s="141"/>
      <c r="T72" s="142"/>
      <c r="U72" s="143"/>
      <c r="V72" s="144"/>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row>
    <row r="73" spans="1:72" s="227" customFormat="1">
      <c r="B73" s="228"/>
      <c r="C73" s="143"/>
      <c r="D73" s="143"/>
      <c r="E73" s="138"/>
      <c r="F73" s="143"/>
      <c r="G73" s="143"/>
      <c r="H73" s="168"/>
      <c r="I73" s="143"/>
      <c r="J73" s="143"/>
      <c r="K73" s="143"/>
      <c r="L73" s="143"/>
      <c r="M73" s="143"/>
      <c r="N73" s="143"/>
      <c r="O73" s="143"/>
      <c r="P73" s="143"/>
      <c r="Q73" s="143"/>
      <c r="R73" s="140"/>
      <c r="S73" s="141"/>
      <c r="T73" s="142"/>
      <c r="U73" s="143"/>
      <c r="V73" s="144"/>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c r="BT73" s="143"/>
    </row>
    <row r="74" spans="1:72" s="227" customFormat="1">
      <c r="B74" s="228"/>
      <c r="C74" s="143"/>
      <c r="D74" s="143"/>
      <c r="E74" s="138"/>
      <c r="F74" s="143"/>
      <c r="G74" s="143"/>
      <c r="H74" s="168"/>
      <c r="I74" s="143"/>
      <c r="J74" s="143"/>
      <c r="K74" s="143"/>
      <c r="L74" s="143"/>
      <c r="M74" s="143"/>
      <c r="N74" s="143"/>
      <c r="O74" s="143"/>
      <c r="P74" s="143"/>
      <c r="Q74" s="143"/>
      <c r="R74" s="140"/>
      <c r="S74" s="141"/>
      <c r="T74" s="142"/>
      <c r="U74" s="143"/>
      <c r="V74" s="144"/>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row>
    <row r="75" spans="1:72" s="227" customFormat="1">
      <c r="B75" s="228"/>
      <c r="C75" s="143"/>
      <c r="D75" s="143"/>
      <c r="E75" s="138"/>
      <c r="F75" s="143"/>
      <c r="G75" s="143"/>
      <c r="H75" s="168"/>
      <c r="I75" s="143"/>
      <c r="J75" s="143"/>
      <c r="K75" s="143"/>
      <c r="L75" s="143"/>
      <c r="M75" s="143"/>
      <c r="N75" s="143"/>
      <c r="O75" s="143"/>
      <c r="P75" s="143"/>
      <c r="Q75" s="143"/>
      <c r="R75" s="140"/>
      <c r="S75" s="141"/>
      <c r="T75" s="142"/>
      <c r="U75" s="143"/>
      <c r="V75" s="144"/>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row>
    <row r="76" spans="1:72" s="227" customFormat="1">
      <c r="B76" s="228"/>
      <c r="C76" s="143"/>
      <c r="D76" s="143"/>
      <c r="E76" s="138"/>
      <c r="F76" s="143"/>
      <c r="G76" s="143"/>
      <c r="H76" s="168"/>
      <c r="I76" s="143"/>
      <c r="J76" s="143"/>
      <c r="K76" s="143"/>
      <c r="L76" s="143"/>
      <c r="M76" s="143"/>
      <c r="N76" s="143"/>
      <c r="O76" s="143"/>
      <c r="P76" s="143"/>
      <c r="Q76" s="143"/>
      <c r="R76" s="140"/>
      <c r="S76" s="141"/>
      <c r="T76" s="142"/>
      <c r="U76" s="143"/>
      <c r="V76" s="144"/>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row>
    <row r="77" spans="1:72" s="227" customFormat="1">
      <c r="B77" s="228"/>
      <c r="C77" s="143"/>
      <c r="D77" s="143"/>
      <c r="E77" s="138"/>
      <c r="F77" s="143"/>
      <c r="G77" s="143"/>
      <c r="H77" s="168"/>
      <c r="I77" s="143"/>
      <c r="J77" s="143"/>
      <c r="K77" s="143"/>
      <c r="L77" s="143"/>
      <c r="M77" s="143"/>
      <c r="N77" s="143"/>
      <c r="O77" s="143"/>
      <c r="P77" s="143"/>
      <c r="Q77" s="143"/>
      <c r="R77" s="140"/>
      <c r="S77" s="141"/>
      <c r="T77" s="142"/>
      <c r="U77" s="143"/>
      <c r="V77" s="144"/>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row>
    <row r="78" spans="1:72" s="227" customFormat="1">
      <c r="B78" s="228"/>
      <c r="C78" s="143"/>
      <c r="D78" s="143"/>
      <c r="E78" s="138"/>
      <c r="F78" s="143"/>
      <c r="G78" s="143"/>
      <c r="H78" s="168"/>
      <c r="I78" s="143"/>
      <c r="J78" s="143"/>
      <c r="K78" s="143"/>
      <c r="L78" s="143"/>
      <c r="M78" s="143"/>
      <c r="N78" s="143"/>
      <c r="O78" s="143"/>
      <c r="P78" s="143"/>
      <c r="Q78" s="143"/>
      <c r="R78" s="140"/>
      <c r="S78" s="141"/>
      <c r="T78" s="142"/>
      <c r="U78" s="143"/>
      <c r="V78" s="144"/>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row>
    <row r="79" spans="1:72" s="227" customFormat="1">
      <c r="B79" s="228"/>
      <c r="C79" s="143"/>
      <c r="D79" s="143"/>
      <c r="E79" s="138"/>
      <c r="F79" s="143"/>
      <c r="G79" s="143"/>
      <c r="H79" s="168"/>
      <c r="I79" s="143"/>
      <c r="J79" s="143"/>
      <c r="K79" s="143"/>
      <c r="L79" s="143"/>
      <c r="M79" s="143"/>
      <c r="N79" s="143"/>
      <c r="O79" s="143"/>
      <c r="P79" s="143"/>
      <c r="Q79" s="143"/>
      <c r="R79" s="140"/>
      <c r="S79" s="141"/>
      <c r="T79" s="142"/>
      <c r="U79" s="143"/>
      <c r="V79" s="144"/>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row>
    <row r="80" spans="1:72" s="227" customFormat="1">
      <c r="B80" s="228"/>
      <c r="C80" s="143"/>
      <c r="D80" s="143"/>
      <c r="E80" s="138"/>
      <c r="F80" s="143"/>
      <c r="G80" s="143"/>
      <c r="H80" s="168"/>
      <c r="I80" s="143"/>
      <c r="J80" s="143"/>
      <c r="K80" s="143"/>
      <c r="L80" s="143"/>
      <c r="M80" s="143"/>
      <c r="N80" s="143"/>
      <c r="O80" s="143"/>
      <c r="P80" s="143"/>
      <c r="Q80" s="143"/>
      <c r="R80" s="140"/>
      <c r="S80" s="141"/>
      <c r="T80" s="142"/>
      <c r="U80" s="143"/>
      <c r="V80" s="144"/>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c r="BT80" s="143"/>
    </row>
    <row r="81" spans="2:72" s="227" customFormat="1">
      <c r="B81" s="228"/>
      <c r="C81" s="143"/>
      <c r="D81" s="143"/>
      <c r="E81" s="138"/>
      <c r="F81" s="143"/>
      <c r="G81" s="143"/>
      <c r="H81" s="168"/>
      <c r="I81" s="143"/>
      <c r="J81" s="143"/>
      <c r="K81" s="143"/>
      <c r="L81" s="143"/>
      <c r="M81" s="143"/>
      <c r="N81" s="143"/>
      <c r="O81" s="143"/>
      <c r="P81" s="143"/>
      <c r="Q81" s="143"/>
      <c r="R81" s="140"/>
      <c r="S81" s="141"/>
      <c r="T81" s="142"/>
      <c r="U81" s="143"/>
      <c r="V81" s="144"/>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c r="BT81" s="143"/>
    </row>
    <row r="82" spans="2:72" s="227" customFormat="1">
      <c r="B82" s="228"/>
      <c r="C82" s="143"/>
      <c r="D82" s="143"/>
      <c r="E82" s="138"/>
      <c r="F82" s="143"/>
      <c r="G82" s="143"/>
      <c r="H82" s="168"/>
      <c r="I82" s="143"/>
      <c r="J82" s="143"/>
      <c r="K82" s="143"/>
      <c r="L82" s="143"/>
      <c r="M82" s="143"/>
      <c r="N82" s="143"/>
      <c r="O82" s="143"/>
      <c r="P82" s="143"/>
      <c r="Q82" s="143"/>
      <c r="R82" s="140"/>
      <c r="S82" s="141"/>
      <c r="T82" s="142"/>
      <c r="U82" s="143"/>
      <c r="V82" s="144"/>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row>
    <row r="83" spans="2:72" s="227" customFormat="1">
      <c r="B83" s="228"/>
      <c r="C83" s="143"/>
      <c r="D83" s="143"/>
      <c r="E83" s="138"/>
      <c r="F83" s="143"/>
      <c r="G83" s="143"/>
      <c r="H83" s="168"/>
      <c r="I83" s="143"/>
      <c r="J83" s="143"/>
      <c r="K83" s="143"/>
      <c r="L83" s="143"/>
      <c r="M83" s="143"/>
      <c r="N83" s="143"/>
      <c r="O83" s="143"/>
      <c r="P83" s="143"/>
      <c r="Q83" s="143"/>
      <c r="R83" s="140"/>
      <c r="S83" s="141"/>
      <c r="T83" s="142"/>
      <c r="U83" s="143"/>
      <c r="V83" s="144"/>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c r="BT83" s="143"/>
    </row>
    <row r="84" spans="2:72" s="227" customFormat="1">
      <c r="B84" s="228"/>
      <c r="C84" s="143"/>
      <c r="D84" s="143"/>
      <c r="E84" s="138"/>
      <c r="F84" s="143"/>
      <c r="G84" s="143"/>
      <c r="H84" s="168"/>
      <c r="I84" s="143"/>
      <c r="J84" s="143"/>
      <c r="K84" s="143"/>
      <c r="L84" s="143"/>
      <c r="M84" s="143"/>
      <c r="N84" s="143"/>
      <c r="O84" s="143"/>
      <c r="P84" s="143"/>
      <c r="Q84" s="143"/>
      <c r="R84" s="140"/>
      <c r="S84" s="141"/>
      <c r="T84" s="142"/>
      <c r="U84" s="143"/>
      <c r="V84" s="144"/>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c r="BT84" s="143"/>
    </row>
    <row r="85" spans="2:72" s="227" customFormat="1">
      <c r="B85" s="228"/>
      <c r="C85" s="143"/>
      <c r="D85" s="143"/>
      <c r="E85" s="138"/>
      <c r="F85" s="143"/>
      <c r="G85" s="143"/>
      <c r="H85" s="168"/>
      <c r="I85" s="143"/>
      <c r="J85" s="143"/>
      <c r="K85" s="143"/>
      <c r="L85" s="143"/>
      <c r="M85" s="143"/>
      <c r="N85" s="143"/>
      <c r="O85" s="143"/>
      <c r="P85" s="143"/>
      <c r="Q85" s="143"/>
      <c r="R85" s="140"/>
      <c r="S85" s="141"/>
      <c r="T85" s="142"/>
      <c r="U85" s="143"/>
      <c r="V85" s="144"/>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c r="BT85" s="143"/>
    </row>
    <row r="86" spans="2:72" s="227" customFormat="1">
      <c r="B86" s="228"/>
      <c r="C86" s="143"/>
      <c r="D86" s="143"/>
      <c r="E86" s="138"/>
      <c r="F86" s="143"/>
      <c r="G86" s="143"/>
      <c r="H86" s="168"/>
      <c r="I86" s="143"/>
      <c r="J86" s="143"/>
      <c r="K86" s="143"/>
      <c r="L86" s="143"/>
      <c r="M86" s="143"/>
      <c r="N86" s="143"/>
      <c r="O86" s="143"/>
      <c r="P86" s="143"/>
      <c r="Q86" s="143"/>
      <c r="R86" s="140"/>
      <c r="S86" s="141"/>
      <c r="T86" s="142"/>
      <c r="U86" s="143"/>
      <c r="V86" s="144"/>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row>
    <row r="87" spans="2:72" s="227" customFormat="1">
      <c r="B87" s="228"/>
      <c r="C87" s="143"/>
      <c r="D87" s="143"/>
      <c r="E87" s="138"/>
      <c r="F87" s="143"/>
      <c r="G87" s="143"/>
      <c r="H87" s="168"/>
      <c r="I87" s="143"/>
      <c r="J87" s="143"/>
      <c r="K87" s="143"/>
      <c r="L87" s="143"/>
      <c r="M87" s="143"/>
      <c r="N87" s="143"/>
      <c r="O87" s="143"/>
      <c r="P87" s="143"/>
      <c r="Q87" s="143"/>
      <c r="R87" s="140"/>
      <c r="S87" s="141"/>
      <c r="T87" s="142"/>
      <c r="U87" s="143"/>
      <c r="V87" s="144"/>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row>
    <row r="88" spans="2:72" s="227" customFormat="1">
      <c r="B88" s="228"/>
      <c r="C88" s="143"/>
      <c r="D88" s="143"/>
      <c r="E88" s="138"/>
      <c r="F88" s="143"/>
      <c r="G88" s="143"/>
      <c r="H88" s="168"/>
      <c r="I88" s="143"/>
      <c r="J88" s="143"/>
      <c r="K88" s="143"/>
      <c r="L88" s="143"/>
      <c r="M88" s="143"/>
      <c r="N88" s="143"/>
      <c r="O88" s="143"/>
      <c r="P88" s="143"/>
      <c r="Q88" s="143"/>
      <c r="R88" s="140"/>
      <c r="S88" s="141"/>
      <c r="T88" s="142"/>
      <c r="U88" s="143"/>
      <c r="V88" s="144"/>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row>
    <row r="89" spans="2:72" s="227" customFormat="1">
      <c r="B89" s="228"/>
      <c r="C89" s="143"/>
      <c r="D89" s="143"/>
      <c r="E89" s="138"/>
      <c r="F89" s="143"/>
      <c r="G89" s="143"/>
      <c r="H89" s="168"/>
      <c r="I89" s="143"/>
      <c r="J89" s="143"/>
      <c r="K89" s="143"/>
      <c r="L89" s="143"/>
      <c r="M89" s="143"/>
      <c r="N89" s="143"/>
      <c r="O89" s="143"/>
      <c r="P89" s="143"/>
      <c r="Q89" s="143"/>
      <c r="R89" s="140"/>
      <c r="S89" s="141"/>
      <c r="T89" s="142"/>
      <c r="U89" s="143"/>
      <c r="V89" s="144"/>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c r="BT89" s="143"/>
    </row>
    <row r="90" spans="2:72" s="227" customFormat="1">
      <c r="B90" s="228"/>
      <c r="C90" s="143"/>
      <c r="D90" s="143"/>
      <c r="E90" s="138"/>
      <c r="F90" s="143"/>
      <c r="G90" s="143"/>
      <c r="H90" s="168"/>
      <c r="I90" s="143"/>
      <c r="J90" s="143"/>
      <c r="K90" s="143"/>
      <c r="L90" s="143"/>
      <c r="M90" s="143"/>
      <c r="N90" s="143"/>
      <c r="O90" s="143"/>
      <c r="P90" s="143"/>
      <c r="Q90" s="143"/>
      <c r="R90" s="140"/>
      <c r="S90" s="141"/>
      <c r="T90" s="142"/>
      <c r="U90" s="143"/>
      <c r="V90" s="144"/>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c r="BT90" s="143"/>
    </row>
    <row r="91" spans="2:72" s="227" customFormat="1">
      <c r="B91" s="228"/>
      <c r="C91" s="143"/>
      <c r="D91" s="143"/>
      <c r="E91" s="138"/>
      <c r="F91" s="143"/>
      <c r="G91" s="143"/>
      <c r="H91" s="168"/>
      <c r="I91" s="143"/>
      <c r="J91" s="143"/>
      <c r="K91" s="143"/>
      <c r="L91" s="143"/>
      <c r="M91" s="143"/>
      <c r="N91" s="143"/>
      <c r="O91" s="143"/>
      <c r="P91" s="143"/>
      <c r="Q91" s="143"/>
      <c r="R91" s="140"/>
      <c r="S91" s="141"/>
      <c r="T91" s="142"/>
      <c r="U91" s="143"/>
      <c r="V91" s="144"/>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c r="BT91" s="143"/>
    </row>
    <row r="92" spans="2:72" s="227" customFormat="1">
      <c r="B92" s="228"/>
      <c r="C92" s="143"/>
      <c r="D92" s="143"/>
      <c r="E92" s="138"/>
      <c r="F92" s="143"/>
      <c r="G92" s="143"/>
      <c r="H92" s="168"/>
      <c r="I92" s="143"/>
      <c r="J92" s="143"/>
      <c r="K92" s="143"/>
      <c r="L92" s="143"/>
      <c r="M92" s="143"/>
      <c r="N92" s="143"/>
      <c r="O92" s="143"/>
      <c r="P92" s="143"/>
      <c r="Q92" s="143"/>
      <c r="R92" s="140"/>
      <c r="S92" s="141"/>
      <c r="T92" s="142"/>
      <c r="U92" s="143"/>
      <c r="V92" s="144"/>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row>
    <row r="93" spans="2:72" s="227" customFormat="1">
      <c r="B93" s="228"/>
      <c r="C93" s="143"/>
      <c r="D93" s="143"/>
      <c r="E93" s="138"/>
      <c r="F93" s="143"/>
      <c r="G93" s="143"/>
      <c r="H93" s="168"/>
      <c r="I93" s="143"/>
      <c r="J93" s="143"/>
      <c r="K93" s="143"/>
      <c r="L93" s="143"/>
      <c r="M93" s="143"/>
      <c r="N93" s="143"/>
      <c r="O93" s="143"/>
      <c r="P93" s="143"/>
      <c r="Q93" s="143"/>
      <c r="R93" s="140"/>
      <c r="S93" s="141"/>
      <c r="T93" s="142"/>
      <c r="U93" s="143"/>
      <c r="V93" s="144"/>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c r="BT93" s="143"/>
    </row>
    <row r="94" spans="2:72" s="227" customFormat="1">
      <c r="B94" s="228"/>
      <c r="C94" s="143"/>
      <c r="D94" s="143"/>
      <c r="E94" s="138"/>
      <c r="F94" s="143"/>
      <c r="G94" s="143"/>
      <c r="H94" s="168"/>
      <c r="I94" s="143"/>
      <c r="J94" s="143"/>
      <c r="K94" s="143"/>
      <c r="L94" s="143"/>
      <c r="M94" s="143"/>
      <c r="N94" s="143"/>
      <c r="O94" s="143"/>
      <c r="P94" s="143"/>
      <c r="Q94" s="143"/>
      <c r="R94" s="140"/>
      <c r="S94" s="141"/>
      <c r="T94" s="142"/>
      <c r="U94" s="143"/>
      <c r="V94" s="144"/>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c r="BT94" s="143"/>
    </row>
    <row r="95" spans="2:72" s="227" customFormat="1">
      <c r="B95" s="228"/>
      <c r="C95" s="143"/>
      <c r="D95" s="143"/>
      <c r="E95" s="138"/>
      <c r="F95" s="143"/>
      <c r="G95" s="143"/>
      <c r="H95" s="168"/>
      <c r="I95" s="143"/>
      <c r="J95" s="143"/>
      <c r="K95" s="143"/>
      <c r="L95" s="143"/>
      <c r="M95" s="143"/>
      <c r="N95" s="143"/>
      <c r="O95" s="143"/>
      <c r="P95" s="143"/>
      <c r="Q95" s="143"/>
      <c r="R95" s="140"/>
      <c r="S95" s="141"/>
      <c r="T95" s="142"/>
      <c r="U95" s="143"/>
      <c r="V95" s="144"/>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c r="BT95" s="143"/>
    </row>
    <row r="96" spans="2:72" s="227" customFormat="1">
      <c r="B96" s="228"/>
      <c r="C96" s="143"/>
      <c r="D96" s="143"/>
      <c r="E96" s="138"/>
      <c r="F96" s="143"/>
      <c r="G96" s="143"/>
      <c r="H96" s="168"/>
      <c r="I96" s="143"/>
      <c r="J96" s="143"/>
      <c r="K96" s="143"/>
      <c r="L96" s="143"/>
      <c r="M96" s="143"/>
      <c r="N96" s="143"/>
      <c r="O96" s="143"/>
      <c r="P96" s="143"/>
      <c r="Q96" s="143"/>
      <c r="R96" s="140"/>
      <c r="S96" s="141"/>
      <c r="T96" s="142"/>
      <c r="U96" s="143"/>
      <c r="V96" s="144"/>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c r="BT96" s="143"/>
    </row>
    <row r="97" spans="2:72" s="227" customFormat="1">
      <c r="B97" s="228"/>
      <c r="C97" s="143"/>
      <c r="D97" s="143"/>
      <c r="E97" s="138"/>
      <c r="F97" s="143"/>
      <c r="G97" s="143"/>
      <c r="H97" s="168"/>
      <c r="I97" s="143"/>
      <c r="J97" s="143"/>
      <c r="K97" s="143"/>
      <c r="L97" s="143"/>
      <c r="M97" s="143"/>
      <c r="N97" s="143"/>
      <c r="O97" s="143"/>
      <c r="P97" s="143"/>
      <c r="Q97" s="143"/>
      <c r="R97" s="140"/>
      <c r="S97" s="141"/>
      <c r="T97" s="142"/>
      <c r="U97" s="143"/>
      <c r="V97" s="144"/>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c r="BT97" s="143"/>
    </row>
    <row r="98" spans="2:72" s="227" customFormat="1">
      <c r="B98" s="228"/>
      <c r="C98" s="143"/>
      <c r="D98" s="143"/>
      <c r="E98" s="138"/>
      <c r="F98" s="143"/>
      <c r="G98" s="143"/>
      <c r="H98" s="168"/>
      <c r="I98" s="143"/>
      <c r="J98" s="143"/>
      <c r="K98" s="143"/>
      <c r="L98" s="143"/>
      <c r="M98" s="143"/>
      <c r="N98" s="143"/>
      <c r="O98" s="143"/>
      <c r="P98" s="143"/>
      <c r="Q98" s="143"/>
      <c r="R98" s="140"/>
      <c r="S98" s="141"/>
      <c r="T98" s="142"/>
      <c r="U98" s="143"/>
      <c r="V98" s="144"/>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c r="BT98" s="143"/>
    </row>
    <row r="99" spans="2:72" s="227" customFormat="1">
      <c r="B99" s="228"/>
      <c r="C99" s="143"/>
      <c r="D99" s="143"/>
      <c r="E99" s="138"/>
      <c r="F99" s="143"/>
      <c r="G99" s="143"/>
      <c r="H99" s="168"/>
      <c r="I99" s="143"/>
      <c r="J99" s="143"/>
      <c r="K99" s="143"/>
      <c r="L99" s="143"/>
      <c r="M99" s="143"/>
      <c r="N99" s="143"/>
      <c r="O99" s="143"/>
      <c r="P99" s="143"/>
      <c r="Q99" s="143"/>
      <c r="R99" s="140"/>
      <c r="S99" s="141"/>
      <c r="T99" s="142"/>
      <c r="U99" s="143"/>
      <c r="V99" s="144"/>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c r="BT99" s="143"/>
    </row>
    <row r="100" spans="2:72" s="227" customFormat="1">
      <c r="B100" s="228"/>
      <c r="C100" s="143"/>
      <c r="D100" s="143"/>
      <c r="E100" s="138"/>
      <c r="F100" s="143"/>
      <c r="G100" s="143"/>
      <c r="H100" s="168"/>
      <c r="I100" s="143"/>
      <c r="J100" s="143"/>
      <c r="K100" s="143"/>
      <c r="L100" s="143"/>
      <c r="M100" s="143"/>
      <c r="N100" s="143"/>
      <c r="O100" s="143"/>
      <c r="P100" s="143"/>
      <c r="Q100" s="143"/>
      <c r="R100" s="140"/>
      <c r="S100" s="141"/>
      <c r="T100" s="142"/>
      <c r="U100" s="143"/>
      <c r="V100" s="144"/>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c r="BT100" s="143"/>
    </row>
    <row r="101" spans="2:72" s="227" customFormat="1">
      <c r="B101" s="228"/>
      <c r="C101" s="143"/>
      <c r="D101" s="143"/>
      <c r="E101" s="138"/>
      <c r="F101" s="143"/>
      <c r="G101" s="143"/>
      <c r="H101" s="168"/>
      <c r="I101" s="143"/>
      <c r="J101" s="143"/>
      <c r="K101" s="143"/>
      <c r="L101" s="143"/>
      <c r="M101" s="143"/>
      <c r="N101" s="143"/>
      <c r="O101" s="143"/>
      <c r="P101" s="143"/>
      <c r="Q101" s="143"/>
      <c r="R101" s="140"/>
      <c r="S101" s="141"/>
      <c r="T101" s="142"/>
      <c r="U101" s="143"/>
      <c r="V101" s="144"/>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c r="BT101" s="143"/>
    </row>
    <row r="102" spans="2:72" s="227" customFormat="1">
      <c r="B102" s="228"/>
      <c r="C102" s="143"/>
      <c r="D102" s="143"/>
      <c r="E102" s="138"/>
      <c r="F102" s="143"/>
      <c r="G102" s="143"/>
      <c r="H102" s="168"/>
      <c r="I102" s="143"/>
      <c r="J102" s="143"/>
      <c r="K102" s="143"/>
      <c r="L102" s="143"/>
      <c r="M102" s="143"/>
      <c r="N102" s="143"/>
      <c r="O102" s="143"/>
      <c r="P102" s="143"/>
      <c r="Q102" s="143"/>
      <c r="R102" s="140"/>
      <c r="S102" s="141"/>
      <c r="T102" s="142"/>
      <c r="U102" s="143"/>
      <c r="V102" s="144"/>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c r="BT102" s="143"/>
    </row>
    <row r="103" spans="2:72" s="227" customFormat="1">
      <c r="B103" s="228"/>
      <c r="C103" s="143"/>
      <c r="D103" s="143"/>
      <c r="E103" s="138"/>
      <c r="F103" s="143"/>
      <c r="G103" s="143"/>
      <c r="H103" s="168"/>
      <c r="I103" s="143"/>
      <c r="J103" s="143"/>
      <c r="K103" s="143"/>
      <c r="L103" s="143"/>
      <c r="M103" s="143"/>
      <c r="N103" s="143"/>
      <c r="O103" s="143"/>
      <c r="P103" s="143"/>
      <c r="Q103" s="143"/>
      <c r="R103" s="140"/>
      <c r="S103" s="141"/>
      <c r="T103" s="142"/>
      <c r="U103" s="143"/>
      <c r="V103" s="144"/>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c r="BT103" s="143"/>
    </row>
    <row r="104" spans="2:72" s="227" customFormat="1">
      <c r="B104" s="228"/>
      <c r="C104" s="143"/>
      <c r="D104" s="143"/>
      <c r="E104" s="138"/>
      <c r="F104" s="143"/>
      <c r="G104" s="143"/>
      <c r="H104" s="168"/>
      <c r="I104" s="143"/>
      <c r="J104" s="143"/>
      <c r="K104" s="143"/>
      <c r="L104" s="143"/>
      <c r="M104" s="143"/>
      <c r="N104" s="143"/>
      <c r="O104" s="143"/>
      <c r="P104" s="143"/>
      <c r="Q104" s="143"/>
      <c r="R104" s="140"/>
      <c r="S104" s="141"/>
      <c r="T104" s="142"/>
      <c r="U104" s="143"/>
      <c r="V104" s="144"/>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c r="BT104" s="143"/>
    </row>
    <row r="105" spans="2:72" s="227" customFormat="1">
      <c r="B105" s="228"/>
      <c r="C105" s="143"/>
      <c r="D105" s="143"/>
      <c r="E105" s="138"/>
      <c r="F105" s="143"/>
      <c r="G105" s="143"/>
      <c r="H105" s="168"/>
      <c r="I105" s="143"/>
      <c r="J105" s="143"/>
      <c r="K105" s="143"/>
      <c r="L105" s="143"/>
      <c r="M105" s="143"/>
      <c r="N105" s="143"/>
      <c r="O105" s="143"/>
      <c r="P105" s="143"/>
      <c r="Q105" s="143"/>
      <c r="R105" s="140"/>
      <c r="S105" s="141"/>
      <c r="T105" s="142"/>
      <c r="U105" s="143"/>
      <c r="V105" s="144"/>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row>
    <row r="106" spans="2:72" s="227" customFormat="1">
      <c r="B106" s="228"/>
      <c r="C106" s="143"/>
      <c r="D106" s="143"/>
      <c r="E106" s="138"/>
      <c r="F106" s="143"/>
      <c r="G106" s="143"/>
      <c r="H106" s="168"/>
      <c r="I106" s="143"/>
      <c r="J106" s="143"/>
      <c r="K106" s="143"/>
      <c r="L106" s="143"/>
      <c r="M106" s="143"/>
      <c r="N106" s="143"/>
      <c r="O106" s="143"/>
      <c r="P106" s="143"/>
      <c r="Q106" s="143"/>
      <c r="R106" s="140"/>
      <c r="S106" s="141"/>
      <c r="T106" s="142"/>
      <c r="U106" s="143"/>
      <c r="V106" s="144"/>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c r="BT106" s="143"/>
    </row>
    <row r="107" spans="2:72" s="227" customFormat="1">
      <c r="B107" s="228"/>
      <c r="C107" s="143"/>
      <c r="D107" s="143"/>
      <c r="E107" s="138"/>
      <c r="F107" s="143"/>
      <c r="G107" s="143"/>
      <c r="H107" s="168"/>
      <c r="I107" s="143"/>
      <c r="J107" s="143"/>
      <c r="K107" s="143"/>
      <c r="L107" s="143"/>
      <c r="M107" s="143"/>
      <c r="N107" s="143"/>
      <c r="O107" s="143"/>
      <c r="P107" s="143"/>
      <c r="Q107" s="143"/>
      <c r="R107" s="140"/>
      <c r="S107" s="141"/>
      <c r="T107" s="142"/>
      <c r="U107" s="143"/>
      <c r="V107" s="144"/>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row>
    <row r="108" spans="2:72" s="227" customFormat="1">
      <c r="B108" s="228"/>
      <c r="C108" s="143"/>
      <c r="D108" s="143"/>
      <c r="E108" s="138"/>
      <c r="F108" s="143"/>
      <c r="G108" s="143"/>
      <c r="H108" s="168"/>
      <c r="I108" s="143"/>
      <c r="J108" s="143"/>
      <c r="K108" s="143"/>
      <c r="L108" s="143"/>
      <c r="M108" s="143"/>
      <c r="N108" s="143"/>
      <c r="O108" s="143"/>
      <c r="P108" s="143"/>
      <c r="Q108" s="143"/>
      <c r="R108" s="140"/>
      <c r="S108" s="141"/>
      <c r="T108" s="142"/>
      <c r="U108" s="143"/>
      <c r="V108" s="144"/>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c r="BT108" s="143"/>
    </row>
    <row r="109" spans="2:72" s="227" customFormat="1">
      <c r="B109" s="228"/>
      <c r="C109" s="143"/>
      <c r="D109" s="143"/>
      <c r="E109" s="138"/>
      <c r="F109" s="143"/>
      <c r="G109" s="143"/>
      <c r="H109" s="168"/>
      <c r="I109" s="143"/>
      <c r="J109" s="143"/>
      <c r="K109" s="143"/>
      <c r="L109" s="143"/>
      <c r="M109" s="143"/>
      <c r="N109" s="143"/>
      <c r="O109" s="143"/>
      <c r="P109" s="143"/>
      <c r="Q109" s="143"/>
      <c r="R109" s="140"/>
      <c r="S109" s="141"/>
      <c r="T109" s="142"/>
      <c r="U109" s="143"/>
      <c r="V109" s="144"/>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c r="BT109" s="143"/>
    </row>
    <row r="110" spans="2:72" s="227" customFormat="1">
      <c r="B110" s="228"/>
      <c r="C110" s="143"/>
      <c r="D110" s="143"/>
      <c r="E110" s="138"/>
      <c r="F110" s="143"/>
      <c r="G110" s="143"/>
      <c r="H110" s="168"/>
      <c r="I110" s="143"/>
      <c r="J110" s="143"/>
      <c r="K110" s="143"/>
      <c r="L110" s="143"/>
      <c r="M110" s="143"/>
      <c r="N110" s="143"/>
      <c r="O110" s="143"/>
      <c r="P110" s="143"/>
      <c r="Q110" s="143"/>
      <c r="R110" s="140"/>
      <c r="S110" s="141"/>
      <c r="T110" s="142"/>
      <c r="U110" s="143"/>
      <c r="V110" s="144"/>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c r="BT110" s="143"/>
    </row>
    <row r="111" spans="2:72" s="227" customFormat="1">
      <c r="B111" s="228"/>
      <c r="C111" s="143"/>
      <c r="D111" s="143"/>
      <c r="E111" s="138"/>
      <c r="F111" s="143"/>
      <c r="G111" s="143"/>
      <c r="H111" s="168"/>
      <c r="I111" s="143"/>
      <c r="J111" s="143"/>
      <c r="K111" s="143"/>
      <c r="L111" s="143"/>
      <c r="M111" s="143"/>
      <c r="N111" s="143"/>
      <c r="O111" s="143"/>
      <c r="P111" s="143"/>
      <c r="Q111" s="143"/>
      <c r="R111" s="140"/>
      <c r="S111" s="141"/>
      <c r="T111" s="142"/>
      <c r="U111" s="143"/>
      <c r="V111" s="144"/>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c r="BT111" s="143"/>
    </row>
    <row r="112" spans="2:72" s="227" customFormat="1">
      <c r="B112" s="228"/>
      <c r="C112" s="143"/>
      <c r="D112" s="143"/>
      <c r="E112" s="138"/>
      <c r="F112" s="143"/>
      <c r="G112" s="143"/>
      <c r="H112" s="168"/>
      <c r="I112" s="143"/>
      <c r="J112" s="143"/>
      <c r="K112" s="143"/>
      <c r="L112" s="143"/>
      <c r="M112" s="143"/>
      <c r="N112" s="143"/>
      <c r="O112" s="143"/>
      <c r="P112" s="143"/>
      <c r="Q112" s="143"/>
      <c r="R112" s="140"/>
      <c r="S112" s="141"/>
      <c r="T112" s="142"/>
      <c r="U112" s="143"/>
      <c r="V112" s="144"/>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c r="BT112" s="143"/>
    </row>
    <row r="113" spans="2:72" s="227" customFormat="1">
      <c r="B113" s="228"/>
      <c r="C113" s="143"/>
      <c r="D113" s="143"/>
      <c r="E113" s="138"/>
      <c r="F113" s="143"/>
      <c r="G113" s="143"/>
      <c r="H113" s="168"/>
      <c r="I113" s="143"/>
      <c r="J113" s="143"/>
      <c r="K113" s="143"/>
      <c r="L113" s="143"/>
      <c r="M113" s="143"/>
      <c r="N113" s="143"/>
      <c r="O113" s="143"/>
      <c r="P113" s="143"/>
      <c r="Q113" s="143"/>
      <c r="R113" s="140"/>
      <c r="S113" s="141"/>
      <c r="T113" s="142"/>
      <c r="U113" s="143"/>
      <c r="V113" s="144"/>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c r="BT113" s="143"/>
    </row>
    <row r="114" spans="2:72" s="227" customFormat="1">
      <c r="B114" s="228"/>
      <c r="C114" s="143"/>
      <c r="D114" s="143"/>
      <c r="E114" s="138"/>
      <c r="F114" s="143"/>
      <c r="G114" s="143"/>
      <c r="H114" s="168"/>
      <c r="I114" s="143"/>
      <c r="J114" s="143"/>
      <c r="K114" s="143"/>
      <c r="L114" s="143"/>
      <c r="M114" s="143"/>
      <c r="N114" s="143"/>
      <c r="O114" s="143"/>
      <c r="P114" s="143"/>
      <c r="Q114" s="143"/>
      <c r="R114" s="140"/>
      <c r="S114" s="141"/>
      <c r="T114" s="142"/>
      <c r="U114" s="143"/>
      <c r="V114" s="144"/>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c r="BT114" s="143"/>
    </row>
    <row r="115" spans="2:72" s="227" customFormat="1">
      <c r="B115" s="228"/>
      <c r="C115" s="143"/>
      <c r="D115" s="143"/>
      <c r="E115" s="138"/>
      <c r="F115" s="143"/>
      <c r="G115" s="143"/>
      <c r="H115" s="168"/>
      <c r="I115" s="143"/>
      <c r="J115" s="143"/>
      <c r="K115" s="143"/>
      <c r="L115" s="143"/>
      <c r="M115" s="143"/>
      <c r="N115" s="143"/>
      <c r="O115" s="143"/>
      <c r="P115" s="143"/>
      <c r="Q115" s="143"/>
      <c r="R115" s="140"/>
      <c r="S115" s="141"/>
      <c r="T115" s="142"/>
      <c r="U115" s="143"/>
      <c r="V115" s="144"/>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c r="BT115" s="143"/>
    </row>
    <row r="116" spans="2:72" s="227" customFormat="1">
      <c r="B116" s="228"/>
      <c r="C116" s="143"/>
      <c r="D116" s="143"/>
      <c r="E116" s="138"/>
      <c r="F116" s="143"/>
      <c r="G116" s="143"/>
      <c r="H116" s="168"/>
      <c r="I116" s="143"/>
      <c r="J116" s="143"/>
      <c r="K116" s="143"/>
      <c r="L116" s="143"/>
      <c r="M116" s="143"/>
      <c r="N116" s="143"/>
      <c r="O116" s="143"/>
      <c r="P116" s="143"/>
      <c r="Q116" s="143"/>
      <c r="R116" s="140"/>
      <c r="S116" s="141"/>
      <c r="T116" s="142"/>
      <c r="U116" s="143"/>
      <c r="V116" s="144"/>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c r="BT116" s="143"/>
    </row>
    <row r="117" spans="2:72" s="227" customFormat="1">
      <c r="B117" s="228"/>
      <c r="C117" s="143"/>
      <c r="D117" s="143"/>
      <c r="E117" s="138"/>
      <c r="F117" s="143"/>
      <c r="G117" s="143"/>
      <c r="H117" s="168"/>
      <c r="I117" s="143"/>
      <c r="J117" s="143"/>
      <c r="K117" s="143"/>
      <c r="L117" s="143"/>
      <c r="M117" s="143"/>
      <c r="N117" s="143"/>
      <c r="O117" s="143"/>
      <c r="P117" s="143"/>
      <c r="Q117" s="143"/>
      <c r="R117" s="140"/>
      <c r="S117" s="141"/>
      <c r="T117" s="142"/>
      <c r="U117" s="143"/>
      <c r="V117" s="144"/>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row>
    <row r="118" spans="2:72" s="227" customFormat="1">
      <c r="B118" s="228"/>
      <c r="C118" s="143"/>
      <c r="D118" s="143"/>
      <c r="E118" s="138"/>
      <c r="F118" s="143"/>
      <c r="G118" s="143"/>
      <c r="H118" s="168"/>
      <c r="I118" s="143"/>
      <c r="J118" s="143"/>
      <c r="K118" s="143"/>
      <c r="L118" s="143"/>
      <c r="M118" s="143"/>
      <c r="N118" s="143"/>
      <c r="O118" s="143"/>
      <c r="P118" s="143"/>
      <c r="Q118" s="143"/>
      <c r="R118" s="140"/>
      <c r="S118" s="141"/>
      <c r="T118" s="142"/>
      <c r="U118" s="143"/>
      <c r="V118" s="144"/>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c r="BT118" s="143"/>
    </row>
    <row r="119" spans="2:72" s="227" customFormat="1">
      <c r="B119" s="228"/>
      <c r="C119" s="143"/>
      <c r="D119" s="143"/>
      <c r="E119" s="138"/>
      <c r="F119" s="143"/>
      <c r="G119" s="143"/>
      <c r="H119" s="168"/>
      <c r="I119" s="143"/>
      <c r="J119" s="143"/>
      <c r="K119" s="143"/>
      <c r="L119" s="143"/>
      <c r="M119" s="143"/>
      <c r="N119" s="143"/>
      <c r="O119" s="143"/>
      <c r="P119" s="143"/>
      <c r="Q119" s="143"/>
      <c r="R119" s="140"/>
      <c r="S119" s="141"/>
      <c r="T119" s="142"/>
      <c r="U119" s="143"/>
      <c r="V119" s="144"/>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c r="BT119" s="143"/>
    </row>
    <row r="120" spans="2:72" s="227" customFormat="1">
      <c r="B120" s="228"/>
      <c r="C120" s="143"/>
      <c r="D120" s="143"/>
      <c r="E120" s="138"/>
      <c r="F120" s="143"/>
      <c r="G120" s="143"/>
      <c r="H120" s="168"/>
      <c r="I120" s="143"/>
      <c r="J120" s="143"/>
      <c r="K120" s="143"/>
      <c r="L120" s="143"/>
      <c r="M120" s="143"/>
      <c r="N120" s="143"/>
      <c r="O120" s="143"/>
      <c r="P120" s="143"/>
      <c r="Q120" s="143"/>
      <c r="R120" s="140"/>
      <c r="S120" s="141"/>
      <c r="T120" s="142"/>
      <c r="U120" s="143"/>
      <c r="V120" s="144"/>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c r="BT120" s="143"/>
    </row>
    <row r="121" spans="2:72" s="227" customFormat="1">
      <c r="B121" s="228"/>
      <c r="C121" s="143"/>
      <c r="D121" s="143"/>
      <c r="E121" s="138"/>
      <c r="F121" s="143"/>
      <c r="G121" s="143"/>
      <c r="H121" s="168"/>
      <c r="I121" s="143"/>
      <c r="J121" s="143"/>
      <c r="K121" s="143"/>
      <c r="L121" s="143"/>
      <c r="M121" s="143"/>
      <c r="N121" s="143"/>
      <c r="O121" s="143"/>
      <c r="P121" s="143"/>
      <c r="Q121" s="143"/>
      <c r="R121" s="140"/>
      <c r="S121" s="141"/>
      <c r="T121" s="142"/>
      <c r="U121" s="143"/>
      <c r="V121" s="144"/>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c r="BT121" s="143"/>
    </row>
    <row r="122" spans="2:72" s="227" customFormat="1">
      <c r="B122" s="228"/>
      <c r="C122" s="143"/>
      <c r="D122" s="143"/>
      <c r="E122" s="138"/>
      <c r="F122" s="143"/>
      <c r="G122" s="143"/>
      <c r="H122" s="168"/>
      <c r="I122" s="143"/>
      <c r="J122" s="143"/>
      <c r="K122" s="143"/>
      <c r="L122" s="143"/>
      <c r="M122" s="143"/>
      <c r="N122" s="143"/>
      <c r="O122" s="143"/>
      <c r="P122" s="143"/>
      <c r="Q122" s="143"/>
      <c r="R122" s="140"/>
      <c r="S122" s="141"/>
      <c r="T122" s="142"/>
      <c r="U122" s="143"/>
      <c r="V122" s="144"/>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c r="BT122" s="143"/>
    </row>
    <row r="123" spans="2:72" s="227" customFormat="1">
      <c r="B123" s="228"/>
      <c r="C123" s="143"/>
      <c r="D123" s="143"/>
      <c r="E123" s="138"/>
      <c r="F123" s="143"/>
      <c r="G123" s="143"/>
      <c r="H123" s="168"/>
      <c r="I123" s="143"/>
      <c r="J123" s="143"/>
      <c r="K123" s="143"/>
      <c r="L123" s="143"/>
      <c r="M123" s="143"/>
      <c r="N123" s="143"/>
      <c r="O123" s="143"/>
      <c r="P123" s="143"/>
      <c r="Q123" s="143"/>
      <c r="R123" s="140"/>
      <c r="S123" s="141"/>
      <c r="T123" s="142"/>
      <c r="U123" s="143"/>
      <c r="V123" s="144"/>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3"/>
    </row>
    <row r="124" spans="2:72" s="227" customFormat="1">
      <c r="B124" s="228"/>
      <c r="C124" s="143"/>
      <c r="D124" s="143"/>
      <c r="E124" s="138"/>
      <c r="F124" s="143"/>
      <c r="G124" s="143"/>
      <c r="H124" s="168"/>
      <c r="I124" s="143"/>
      <c r="J124" s="143"/>
      <c r="K124" s="143"/>
      <c r="L124" s="143"/>
      <c r="M124" s="143"/>
      <c r="N124" s="143"/>
      <c r="O124" s="143"/>
      <c r="P124" s="143"/>
      <c r="Q124" s="143"/>
      <c r="R124" s="140"/>
      <c r="S124" s="141"/>
      <c r="T124" s="142"/>
      <c r="U124" s="143"/>
      <c r="V124" s="144"/>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row>
    <row r="125" spans="2:72" s="227" customFormat="1">
      <c r="B125" s="228"/>
      <c r="C125" s="143"/>
      <c r="D125" s="143"/>
      <c r="E125" s="138"/>
      <c r="F125" s="143"/>
      <c r="G125" s="143"/>
      <c r="H125" s="168"/>
      <c r="I125" s="143"/>
      <c r="J125" s="143"/>
      <c r="K125" s="143"/>
      <c r="L125" s="143"/>
      <c r="M125" s="143"/>
      <c r="N125" s="143"/>
      <c r="O125" s="143"/>
      <c r="P125" s="143"/>
      <c r="Q125" s="143"/>
      <c r="R125" s="140"/>
      <c r="S125" s="141"/>
      <c r="T125" s="142"/>
      <c r="U125" s="143"/>
      <c r="V125" s="144"/>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c r="BT125" s="143"/>
    </row>
    <row r="126" spans="2:72" s="227" customFormat="1">
      <c r="B126" s="228"/>
      <c r="C126" s="143"/>
      <c r="D126" s="143"/>
      <c r="E126" s="138"/>
      <c r="F126" s="143"/>
      <c r="G126" s="143"/>
      <c r="H126" s="168"/>
      <c r="I126" s="143"/>
      <c r="J126" s="143"/>
      <c r="K126" s="143"/>
      <c r="L126" s="143"/>
      <c r="M126" s="143"/>
      <c r="N126" s="143"/>
      <c r="O126" s="143"/>
      <c r="P126" s="143"/>
      <c r="Q126" s="143"/>
      <c r="R126" s="140"/>
      <c r="S126" s="141"/>
      <c r="T126" s="142"/>
      <c r="U126" s="143"/>
      <c r="V126" s="144"/>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row>
    <row r="127" spans="2:72" s="227" customFormat="1">
      <c r="B127" s="228"/>
      <c r="C127" s="143"/>
      <c r="D127" s="143"/>
      <c r="E127" s="138"/>
      <c r="F127" s="143"/>
      <c r="G127" s="143"/>
      <c r="H127" s="168"/>
      <c r="I127" s="143"/>
      <c r="J127" s="143"/>
      <c r="K127" s="143"/>
      <c r="L127" s="143"/>
      <c r="M127" s="143"/>
      <c r="N127" s="143"/>
      <c r="O127" s="143"/>
      <c r="P127" s="143"/>
      <c r="Q127" s="143"/>
      <c r="R127" s="140"/>
      <c r="S127" s="141"/>
      <c r="T127" s="142"/>
      <c r="U127" s="143"/>
      <c r="V127" s="144"/>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c r="BT127" s="143"/>
    </row>
    <row r="128" spans="2:72" s="227" customFormat="1">
      <c r="B128" s="228"/>
      <c r="C128" s="143"/>
      <c r="D128" s="143"/>
      <c r="E128" s="138"/>
      <c r="F128" s="143"/>
      <c r="G128" s="143"/>
      <c r="H128" s="168"/>
      <c r="I128" s="143"/>
      <c r="J128" s="143"/>
      <c r="K128" s="143"/>
      <c r="L128" s="143"/>
      <c r="M128" s="143"/>
      <c r="N128" s="143"/>
      <c r="O128" s="143"/>
      <c r="P128" s="143"/>
      <c r="Q128" s="143"/>
      <c r="R128" s="140"/>
      <c r="S128" s="141"/>
      <c r="T128" s="142"/>
      <c r="U128" s="143"/>
      <c r="V128" s="144"/>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c r="BT128" s="143"/>
    </row>
    <row r="129" spans="2:72" s="227" customFormat="1">
      <c r="B129" s="228"/>
      <c r="C129" s="143"/>
      <c r="D129" s="143"/>
      <c r="E129" s="138"/>
      <c r="F129" s="143"/>
      <c r="G129" s="143"/>
      <c r="H129" s="168"/>
      <c r="I129" s="143"/>
      <c r="J129" s="143"/>
      <c r="K129" s="143"/>
      <c r="L129" s="143"/>
      <c r="M129" s="143"/>
      <c r="N129" s="143"/>
      <c r="O129" s="143"/>
      <c r="P129" s="143"/>
      <c r="Q129" s="143"/>
      <c r="R129" s="140"/>
      <c r="S129" s="141"/>
      <c r="T129" s="142"/>
      <c r="U129" s="143"/>
      <c r="V129" s="144"/>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c r="BT129" s="143"/>
    </row>
    <row r="130" spans="2:72" s="227" customFormat="1">
      <c r="B130" s="228"/>
      <c r="C130" s="143"/>
      <c r="D130" s="143"/>
      <c r="E130" s="138"/>
      <c r="F130" s="143"/>
      <c r="G130" s="143"/>
      <c r="H130" s="168"/>
      <c r="I130" s="143"/>
      <c r="J130" s="143"/>
      <c r="K130" s="143"/>
      <c r="L130" s="143"/>
      <c r="M130" s="143"/>
      <c r="N130" s="143"/>
      <c r="O130" s="143"/>
      <c r="P130" s="143"/>
      <c r="Q130" s="143"/>
      <c r="R130" s="140"/>
      <c r="S130" s="141"/>
      <c r="T130" s="142"/>
      <c r="U130" s="143"/>
      <c r="V130" s="144"/>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c r="BT130" s="143"/>
    </row>
    <row r="131" spans="2:72" s="227" customFormat="1">
      <c r="B131" s="228"/>
      <c r="C131" s="143"/>
      <c r="D131" s="143"/>
      <c r="E131" s="138"/>
      <c r="F131" s="143"/>
      <c r="G131" s="143"/>
      <c r="H131" s="168"/>
      <c r="I131" s="143"/>
      <c r="J131" s="143"/>
      <c r="K131" s="143"/>
      <c r="L131" s="143"/>
      <c r="M131" s="143"/>
      <c r="N131" s="143"/>
      <c r="O131" s="143"/>
      <c r="P131" s="143"/>
      <c r="Q131" s="143"/>
      <c r="R131" s="140"/>
      <c r="S131" s="141"/>
      <c r="T131" s="142"/>
      <c r="U131" s="143"/>
      <c r="V131" s="144"/>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c r="BT131" s="143"/>
    </row>
    <row r="132" spans="2:72" s="227" customFormat="1">
      <c r="B132" s="228"/>
      <c r="C132" s="143"/>
      <c r="D132" s="143"/>
      <c r="E132" s="138"/>
      <c r="F132" s="143"/>
      <c r="G132" s="143"/>
      <c r="H132" s="168"/>
      <c r="I132" s="143"/>
      <c r="J132" s="143"/>
      <c r="K132" s="143"/>
      <c r="L132" s="143"/>
      <c r="M132" s="143"/>
      <c r="N132" s="143"/>
      <c r="O132" s="143"/>
      <c r="P132" s="143"/>
      <c r="Q132" s="143"/>
      <c r="R132" s="140"/>
      <c r="S132" s="141"/>
      <c r="T132" s="142"/>
      <c r="U132" s="143"/>
      <c r="V132" s="144"/>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row>
    <row r="133" spans="2:72" s="227" customFormat="1">
      <c r="B133" s="228"/>
      <c r="C133" s="143"/>
      <c r="D133" s="143"/>
      <c r="E133" s="138"/>
      <c r="F133" s="143"/>
      <c r="G133" s="143"/>
      <c r="H133" s="168"/>
      <c r="I133" s="143"/>
      <c r="J133" s="143"/>
      <c r="K133" s="143"/>
      <c r="L133" s="143"/>
      <c r="M133" s="143"/>
      <c r="N133" s="143"/>
      <c r="O133" s="143"/>
      <c r="P133" s="143"/>
      <c r="Q133" s="143"/>
      <c r="R133" s="140"/>
      <c r="S133" s="141"/>
      <c r="T133" s="142"/>
      <c r="U133" s="143"/>
      <c r="V133" s="144"/>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c r="BT133" s="143"/>
    </row>
    <row r="134" spans="2:72" s="227" customFormat="1">
      <c r="B134" s="228"/>
      <c r="C134" s="143"/>
      <c r="D134" s="143"/>
      <c r="E134" s="138"/>
      <c r="F134" s="143"/>
      <c r="G134" s="143"/>
      <c r="H134" s="168"/>
      <c r="I134" s="143"/>
      <c r="J134" s="143"/>
      <c r="K134" s="143"/>
      <c r="L134" s="143"/>
      <c r="M134" s="143"/>
      <c r="N134" s="143"/>
      <c r="O134" s="143"/>
      <c r="P134" s="143"/>
      <c r="Q134" s="143"/>
      <c r="R134" s="140"/>
      <c r="S134" s="141"/>
      <c r="T134" s="142"/>
      <c r="U134" s="143"/>
      <c r="V134" s="144"/>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row>
    <row r="135" spans="2:72" s="227" customFormat="1">
      <c r="B135" s="228"/>
      <c r="C135" s="143"/>
      <c r="D135" s="143"/>
      <c r="E135" s="138"/>
      <c r="F135" s="143"/>
      <c r="G135" s="143"/>
      <c r="H135" s="168"/>
      <c r="I135" s="143"/>
      <c r="J135" s="143"/>
      <c r="K135" s="143"/>
      <c r="L135" s="143"/>
      <c r="M135" s="143"/>
      <c r="N135" s="143"/>
      <c r="O135" s="143"/>
      <c r="P135" s="143"/>
      <c r="Q135" s="143"/>
      <c r="R135" s="140"/>
      <c r="S135" s="141"/>
      <c r="T135" s="142"/>
      <c r="U135" s="143"/>
      <c r="V135" s="144"/>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row>
    <row r="136" spans="2:72" s="227" customFormat="1">
      <c r="B136" s="228"/>
      <c r="C136" s="143"/>
      <c r="D136" s="143"/>
      <c r="E136" s="138"/>
      <c r="F136" s="143"/>
      <c r="G136" s="143"/>
      <c r="H136" s="168"/>
      <c r="I136" s="143"/>
      <c r="J136" s="143"/>
      <c r="K136" s="143"/>
      <c r="L136" s="143"/>
      <c r="M136" s="143"/>
      <c r="N136" s="143"/>
      <c r="O136" s="143"/>
      <c r="P136" s="143"/>
      <c r="Q136" s="143"/>
      <c r="R136" s="140"/>
      <c r="S136" s="141"/>
      <c r="T136" s="142"/>
      <c r="U136" s="143"/>
      <c r="V136" s="144"/>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row>
    <row r="137" spans="2:72" s="227" customFormat="1">
      <c r="B137" s="228"/>
      <c r="C137" s="143"/>
      <c r="D137" s="143"/>
      <c r="E137" s="138"/>
      <c r="F137" s="143"/>
      <c r="G137" s="143"/>
      <c r="H137" s="168"/>
      <c r="I137" s="143"/>
      <c r="J137" s="143"/>
      <c r="K137" s="143"/>
      <c r="L137" s="143"/>
      <c r="M137" s="143"/>
      <c r="N137" s="143"/>
      <c r="O137" s="143"/>
      <c r="P137" s="143"/>
      <c r="Q137" s="143"/>
      <c r="R137" s="140"/>
      <c r="S137" s="141"/>
      <c r="T137" s="142"/>
      <c r="U137" s="143"/>
      <c r="V137" s="144"/>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row>
    <row r="138" spans="2:72" s="227" customFormat="1">
      <c r="B138" s="228"/>
      <c r="C138" s="143"/>
      <c r="D138" s="143"/>
      <c r="E138" s="138"/>
      <c r="F138" s="143"/>
      <c r="G138" s="143"/>
      <c r="H138" s="168"/>
      <c r="I138" s="143"/>
      <c r="J138" s="143"/>
      <c r="K138" s="143"/>
      <c r="L138" s="143"/>
      <c r="M138" s="143"/>
      <c r="N138" s="143"/>
      <c r="O138" s="143"/>
      <c r="P138" s="143"/>
      <c r="Q138" s="143"/>
      <c r="R138" s="140"/>
      <c r="S138" s="141"/>
      <c r="T138" s="142"/>
      <c r="U138" s="143"/>
      <c r="V138" s="144"/>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c r="BT138" s="143"/>
    </row>
    <row r="139" spans="2:72" s="227" customFormat="1">
      <c r="B139" s="228"/>
      <c r="C139" s="143"/>
      <c r="D139" s="143"/>
      <c r="E139" s="138"/>
      <c r="F139" s="143"/>
      <c r="G139" s="143"/>
      <c r="H139" s="168"/>
      <c r="I139" s="143"/>
      <c r="J139" s="143"/>
      <c r="K139" s="143"/>
      <c r="L139" s="143"/>
      <c r="M139" s="143"/>
      <c r="N139" s="143"/>
      <c r="O139" s="143"/>
      <c r="P139" s="143"/>
      <c r="Q139" s="143"/>
      <c r="R139" s="140"/>
      <c r="S139" s="141"/>
      <c r="T139" s="142"/>
      <c r="U139" s="143"/>
      <c r="V139" s="144"/>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c r="BT139" s="143"/>
    </row>
    <row r="140" spans="2:72" s="227" customFormat="1">
      <c r="B140" s="228"/>
      <c r="C140" s="143"/>
      <c r="D140" s="143"/>
      <c r="E140" s="138"/>
      <c r="F140" s="143"/>
      <c r="G140" s="143"/>
      <c r="H140" s="168"/>
      <c r="I140" s="143"/>
      <c r="J140" s="143"/>
      <c r="K140" s="143"/>
      <c r="L140" s="143"/>
      <c r="M140" s="143"/>
      <c r="N140" s="143"/>
      <c r="O140" s="143"/>
      <c r="P140" s="143"/>
      <c r="Q140" s="143"/>
      <c r="R140" s="140"/>
      <c r="S140" s="141"/>
      <c r="T140" s="142"/>
      <c r="U140" s="143"/>
      <c r="V140" s="144"/>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c r="BT140" s="143"/>
    </row>
    <row r="141" spans="2:72" s="227" customFormat="1">
      <c r="B141" s="228"/>
      <c r="C141" s="143"/>
      <c r="D141" s="143"/>
      <c r="E141" s="138"/>
      <c r="F141" s="143"/>
      <c r="G141" s="143"/>
      <c r="H141" s="168"/>
      <c r="I141" s="143"/>
      <c r="J141" s="143"/>
      <c r="K141" s="143"/>
      <c r="L141" s="143"/>
      <c r="M141" s="143"/>
      <c r="N141" s="143"/>
      <c r="O141" s="143"/>
      <c r="P141" s="143"/>
      <c r="Q141" s="143"/>
      <c r="R141" s="140"/>
      <c r="S141" s="141"/>
      <c r="T141" s="142"/>
      <c r="U141" s="143"/>
      <c r="V141" s="144"/>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c r="BT141" s="143"/>
    </row>
    <row r="142" spans="2:72" s="227" customFormat="1">
      <c r="B142" s="228"/>
      <c r="C142" s="143"/>
      <c r="D142" s="143"/>
      <c r="E142" s="138"/>
      <c r="F142" s="143"/>
      <c r="G142" s="143"/>
      <c r="H142" s="168"/>
      <c r="I142" s="143"/>
      <c r="J142" s="143"/>
      <c r="K142" s="143"/>
      <c r="L142" s="143"/>
      <c r="M142" s="143"/>
      <c r="N142" s="143"/>
      <c r="O142" s="143"/>
      <c r="P142" s="143"/>
      <c r="Q142" s="143"/>
      <c r="R142" s="140"/>
      <c r="S142" s="141"/>
      <c r="T142" s="142"/>
      <c r="U142" s="143"/>
      <c r="V142" s="144"/>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c r="BT142" s="143"/>
    </row>
    <row r="143" spans="2:72" s="227" customFormat="1">
      <c r="B143" s="228"/>
      <c r="C143" s="143"/>
      <c r="D143" s="143"/>
      <c r="E143" s="138"/>
      <c r="F143" s="143"/>
      <c r="G143" s="143"/>
      <c r="H143" s="168"/>
      <c r="I143" s="143"/>
      <c r="J143" s="143"/>
      <c r="K143" s="143"/>
      <c r="L143" s="143"/>
      <c r="M143" s="143"/>
      <c r="N143" s="143"/>
      <c r="O143" s="143"/>
      <c r="P143" s="143"/>
      <c r="Q143" s="143"/>
      <c r="R143" s="140"/>
      <c r="S143" s="141"/>
      <c r="T143" s="142"/>
      <c r="U143" s="143"/>
      <c r="V143" s="144"/>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c r="BT143" s="143"/>
    </row>
    <row r="144" spans="2:72" s="227" customFormat="1">
      <c r="B144" s="228"/>
      <c r="C144" s="143"/>
      <c r="D144" s="143"/>
      <c r="E144" s="138"/>
      <c r="F144" s="143"/>
      <c r="G144" s="143"/>
      <c r="H144" s="168"/>
      <c r="I144" s="143"/>
      <c r="J144" s="143"/>
      <c r="K144" s="143"/>
      <c r="L144" s="143"/>
      <c r="M144" s="143"/>
      <c r="N144" s="143"/>
      <c r="O144" s="143"/>
      <c r="P144" s="143"/>
      <c r="Q144" s="143"/>
      <c r="R144" s="140"/>
      <c r="S144" s="141"/>
      <c r="T144" s="142"/>
      <c r="U144" s="143"/>
      <c r="V144" s="144"/>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c r="BT144" s="143"/>
    </row>
    <row r="145" spans="2:72" s="227" customFormat="1">
      <c r="B145" s="228"/>
      <c r="C145" s="143"/>
      <c r="D145" s="143"/>
      <c r="E145" s="138"/>
      <c r="F145" s="143"/>
      <c r="G145" s="143"/>
      <c r="H145" s="168"/>
      <c r="I145" s="143"/>
      <c r="J145" s="143"/>
      <c r="K145" s="143"/>
      <c r="L145" s="143"/>
      <c r="M145" s="143"/>
      <c r="N145" s="143"/>
      <c r="O145" s="143"/>
      <c r="P145" s="143"/>
      <c r="Q145" s="143"/>
      <c r="R145" s="140"/>
      <c r="S145" s="141"/>
      <c r="T145" s="142"/>
      <c r="U145" s="143"/>
      <c r="V145" s="144"/>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c r="BT145" s="143"/>
    </row>
    <row r="146" spans="2:72" s="227" customFormat="1">
      <c r="B146" s="228"/>
      <c r="C146" s="143"/>
      <c r="D146" s="143"/>
      <c r="E146" s="138"/>
      <c r="F146" s="143"/>
      <c r="G146" s="143"/>
      <c r="H146" s="168"/>
      <c r="I146" s="143"/>
      <c r="J146" s="143"/>
      <c r="K146" s="143"/>
      <c r="L146" s="143"/>
      <c r="M146" s="143"/>
      <c r="N146" s="143"/>
      <c r="O146" s="143"/>
      <c r="P146" s="143"/>
      <c r="Q146" s="143"/>
      <c r="R146" s="140"/>
      <c r="S146" s="141"/>
      <c r="T146" s="142"/>
      <c r="U146" s="143"/>
      <c r="V146" s="144"/>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c r="BT146" s="143"/>
    </row>
    <row r="147" spans="2:72" s="227" customFormat="1">
      <c r="B147" s="228"/>
      <c r="C147" s="143"/>
      <c r="D147" s="143"/>
      <c r="E147" s="138"/>
      <c r="F147" s="143"/>
      <c r="G147" s="143"/>
      <c r="H147" s="168"/>
      <c r="I147" s="143"/>
      <c r="J147" s="143"/>
      <c r="K147" s="143"/>
      <c r="L147" s="143"/>
      <c r="M147" s="143"/>
      <c r="N147" s="143"/>
      <c r="O147" s="143"/>
      <c r="P147" s="143"/>
      <c r="Q147" s="143"/>
      <c r="R147" s="140"/>
      <c r="S147" s="141"/>
      <c r="T147" s="142"/>
      <c r="U147" s="143"/>
      <c r="V147" s="144"/>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c r="BT147" s="143"/>
    </row>
    <row r="148" spans="2:72" s="227" customFormat="1">
      <c r="B148" s="228"/>
      <c r="C148" s="143"/>
      <c r="D148" s="143"/>
      <c r="E148" s="138"/>
      <c r="F148" s="143"/>
      <c r="G148" s="143"/>
      <c r="H148" s="168"/>
      <c r="I148" s="143"/>
      <c r="J148" s="143"/>
      <c r="K148" s="143"/>
      <c r="L148" s="143"/>
      <c r="M148" s="143"/>
      <c r="N148" s="143"/>
      <c r="O148" s="143"/>
      <c r="P148" s="143"/>
      <c r="Q148" s="143"/>
      <c r="R148" s="140"/>
      <c r="S148" s="141"/>
      <c r="T148" s="142"/>
      <c r="U148" s="143"/>
      <c r="V148" s="144"/>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row>
    <row r="149" spans="2:72" s="227" customFormat="1">
      <c r="B149" s="228"/>
      <c r="C149" s="143"/>
      <c r="D149" s="143"/>
      <c r="E149" s="138"/>
      <c r="F149" s="143"/>
      <c r="G149" s="143"/>
      <c r="H149" s="168"/>
      <c r="I149" s="143"/>
      <c r="J149" s="143"/>
      <c r="K149" s="143"/>
      <c r="L149" s="143"/>
      <c r="M149" s="143"/>
      <c r="N149" s="143"/>
      <c r="O149" s="143"/>
      <c r="P149" s="143"/>
      <c r="Q149" s="143"/>
      <c r="R149" s="140"/>
      <c r="S149" s="141"/>
      <c r="T149" s="142"/>
      <c r="U149" s="143"/>
      <c r="V149" s="144"/>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c r="BT149" s="143"/>
    </row>
    <row r="150" spans="2:72" s="227" customFormat="1">
      <c r="B150" s="228"/>
      <c r="C150" s="143"/>
      <c r="D150" s="143"/>
      <c r="E150" s="138"/>
      <c r="F150" s="143"/>
      <c r="G150" s="143"/>
      <c r="H150" s="168"/>
      <c r="I150" s="143"/>
      <c r="J150" s="143"/>
      <c r="K150" s="143"/>
      <c r="L150" s="143"/>
      <c r="M150" s="143"/>
      <c r="N150" s="143"/>
      <c r="O150" s="143"/>
      <c r="P150" s="143"/>
      <c r="Q150" s="143"/>
      <c r="R150" s="140"/>
      <c r="S150" s="141"/>
      <c r="T150" s="142"/>
      <c r="U150" s="143"/>
      <c r="V150" s="144"/>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c r="BT150" s="143"/>
    </row>
    <row r="151" spans="2:72" s="227" customFormat="1">
      <c r="B151" s="228"/>
      <c r="C151" s="143"/>
      <c r="D151" s="143"/>
      <c r="E151" s="138"/>
      <c r="F151" s="143"/>
      <c r="G151" s="143"/>
      <c r="H151" s="168"/>
      <c r="I151" s="143"/>
      <c r="J151" s="143"/>
      <c r="K151" s="143"/>
      <c r="L151" s="143"/>
      <c r="M151" s="143"/>
      <c r="N151" s="143"/>
      <c r="O151" s="143"/>
      <c r="P151" s="143"/>
      <c r="Q151" s="143"/>
      <c r="R151" s="140"/>
      <c r="S151" s="141"/>
      <c r="T151" s="142"/>
      <c r="U151" s="143"/>
      <c r="V151" s="144"/>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row>
    <row r="152" spans="2:72" s="227" customFormat="1">
      <c r="B152" s="228"/>
      <c r="C152" s="143"/>
      <c r="D152" s="143"/>
      <c r="E152" s="138"/>
      <c r="F152" s="143"/>
      <c r="G152" s="143"/>
      <c r="H152" s="168"/>
      <c r="I152" s="143"/>
      <c r="J152" s="143"/>
      <c r="K152" s="143"/>
      <c r="L152" s="143"/>
      <c r="M152" s="143"/>
      <c r="N152" s="143"/>
      <c r="O152" s="143"/>
      <c r="P152" s="143"/>
      <c r="Q152" s="143"/>
      <c r="R152" s="140"/>
      <c r="S152" s="141"/>
      <c r="T152" s="142"/>
      <c r="U152" s="143"/>
      <c r="V152" s="144"/>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row>
    <row r="153" spans="2:72" s="227" customFormat="1">
      <c r="B153" s="228"/>
      <c r="C153" s="143"/>
      <c r="D153" s="143"/>
      <c r="E153" s="138"/>
      <c r="F153" s="143"/>
      <c r="G153" s="143"/>
      <c r="H153" s="168"/>
      <c r="I153" s="143"/>
      <c r="J153" s="143"/>
      <c r="K153" s="143"/>
      <c r="L153" s="143"/>
      <c r="M153" s="143"/>
      <c r="N153" s="143"/>
      <c r="O153" s="143"/>
      <c r="P153" s="143"/>
      <c r="Q153" s="143"/>
      <c r="R153" s="140"/>
      <c r="S153" s="141"/>
      <c r="T153" s="142"/>
      <c r="U153" s="143"/>
      <c r="V153" s="144"/>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row>
    <row r="154" spans="2:72" s="227" customFormat="1">
      <c r="B154" s="228"/>
      <c r="C154" s="143"/>
      <c r="D154" s="143"/>
      <c r="E154" s="138"/>
      <c r="F154" s="143"/>
      <c r="G154" s="143"/>
      <c r="H154" s="168"/>
      <c r="I154" s="143"/>
      <c r="J154" s="143"/>
      <c r="K154" s="143"/>
      <c r="L154" s="143"/>
      <c r="M154" s="143"/>
      <c r="N154" s="143"/>
      <c r="O154" s="143"/>
      <c r="P154" s="143"/>
      <c r="Q154" s="143"/>
      <c r="R154" s="140"/>
      <c r="S154" s="141"/>
      <c r="T154" s="142"/>
      <c r="U154" s="143"/>
      <c r="V154" s="144"/>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row>
    <row r="155" spans="2:72" s="227" customFormat="1">
      <c r="B155" s="228"/>
      <c r="C155" s="143"/>
      <c r="D155" s="143"/>
      <c r="E155" s="138"/>
      <c r="F155" s="143"/>
      <c r="G155" s="143"/>
      <c r="H155" s="168"/>
      <c r="I155" s="143"/>
      <c r="J155" s="143"/>
      <c r="K155" s="143"/>
      <c r="L155" s="143"/>
      <c r="M155" s="143"/>
      <c r="N155" s="143"/>
      <c r="O155" s="143"/>
      <c r="P155" s="143"/>
      <c r="Q155" s="143"/>
      <c r="R155" s="140"/>
      <c r="S155" s="141"/>
      <c r="T155" s="142"/>
      <c r="U155" s="143"/>
      <c r="V155" s="144"/>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row>
    <row r="156" spans="2:72" s="227" customFormat="1">
      <c r="B156" s="228"/>
      <c r="C156" s="143"/>
      <c r="D156" s="143"/>
      <c r="E156" s="138"/>
      <c r="F156" s="143"/>
      <c r="G156" s="143"/>
      <c r="H156" s="168"/>
      <c r="I156" s="143"/>
      <c r="J156" s="143"/>
      <c r="K156" s="143"/>
      <c r="L156" s="143"/>
      <c r="M156" s="143"/>
      <c r="N156" s="143"/>
      <c r="O156" s="143"/>
      <c r="P156" s="143"/>
      <c r="Q156" s="143"/>
      <c r="R156" s="140"/>
      <c r="S156" s="141"/>
      <c r="T156" s="142"/>
      <c r="U156" s="143"/>
      <c r="V156" s="144"/>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row>
    <row r="157" spans="2:72" s="227" customFormat="1">
      <c r="B157" s="228"/>
      <c r="C157" s="143"/>
      <c r="D157" s="143"/>
      <c r="E157" s="138"/>
      <c r="F157" s="143"/>
      <c r="G157" s="143"/>
      <c r="H157" s="168"/>
      <c r="I157" s="143"/>
      <c r="J157" s="143"/>
      <c r="K157" s="143"/>
      <c r="L157" s="143"/>
      <c r="M157" s="143"/>
      <c r="N157" s="143"/>
      <c r="O157" s="143"/>
      <c r="P157" s="143"/>
      <c r="Q157" s="143"/>
      <c r="R157" s="140"/>
      <c r="S157" s="141"/>
      <c r="T157" s="142"/>
      <c r="U157" s="143"/>
      <c r="V157" s="144"/>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row>
    <row r="158" spans="2:72" s="227" customFormat="1">
      <c r="B158" s="228"/>
      <c r="C158" s="143"/>
      <c r="D158" s="143"/>
      <c r="E158" s="138"/>
      <c r="F158" s="143"/>
      <c r="G158" s="143"/>
      <c r="H158" s="168"/>
      <c r="I158" s="143"/>
      <c r="J158" s="143"/>
      <c r="K158" s="143"/>
      <c r="L158" s="143"/>
      <c r="M158" s="143"/>
      <c r="N158" s="143"/>
      <c r="O158" s="143"/>
      <c r="P158" s="143"/>
      <c r="Q158" s="143"/>
      <c r="R158" s="140"/>
      <c r="S158" s="141"/>
      <c r="T158" s="142"/>
      <c r="U158" s="143"/>
      <c r="V158" s="144"/>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c r="BT158" s="143"/>
    </row>
    <row r="159" spans="2:72" s="227" customFormat="1">
      <c r="B159" s="228"/>
      <c r="C159" s="143"/>
      <c r="D159" s="143"/>
      <c r="E159" s="138"/>
      <c r="F159" s="143"/>
      <c r="G159" s="143"/>
      <c r="H159" s="168"/>
      <c r="I159" s="143"/>
      <c r="J159" s="143"/>
      <c r="K159" s="143"/>
      <c r="L159" s="143"/>
      <c r="M159" s="143"/>
      <c r="N159" s="143"/>
      <c r="O159" s="143"/>
      <c r="P159" s="143"/>
      <c r="Q159" s="143"/>
      <c r="R159" s="140"/>
      <c r="S159" s="141"/>
      <c r="T159" s="142"/>
      <c r="U159" s="143"/>
      <c r="V159" s="144"/>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row>
    <row r="160" spans="2:72" s="227" customFormat="1">
      <c r="B160" s="228"/>
      <c r="C160" s="143"/>
      <c r="D160" s="143"/>
      <c r="E160" s="138"/>
      <c r="F160" s="143"/>
      <c r="G160" s="143"/>
      <c r="H160" s="168"/>
      <c r="I160" s="143"/>
      <c r="J160" s="143"/>
      <c r="K160" s="143"/>
      <c r="L160" s="143"/>
      <c r="M160" s="143"/>
      <c r="N160" s="143"/>
      <c r="O160" s="143"/>
      <c r="P160" s="143"/>
      <c r="Q160" s="143"/>
      <c r="R160" s="140"/>
      <c r="S160" s="141"/>
      <c r="T160" s="142"/>
      <c r="U160" s="143"/>
      <c r="V160" s="144"/>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row>
    <row r="161" spans="2:72" s="227" customFormat="1">
      <c r="B161" s="228"/>
      <c r="C161" s="143"/>
      <c r="D161" s="143"/>
      <c r="E161" s="138"/>
      <c r="F161" s="143"/>
      <c r="G161" s="143"/>
      <c r="H161" s="168"/>
      <c r="I161" s="143"/>
      <c r="J161" s="143"/>
      <c r="K161" s="143"/>
      <c r="L161" s="143"/>
      <c r="M161" s="143"/>
      <c r="N161" s="143"/>
      <c r="O161" s="143"/>
      <c r="P161" s="143"/>
      <c r="Q161" s="143"/>
      <c r="R161" s="140"/>
      <c r="S161" s="141"/>
      <c r="T161" s="142"/>
      <c r="U161" s="143"/>
      <c r="V161" s="144"/>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row>
    <row r="162" spans="2:72" s="227" customFormat="1">
      <c r="B162" s="228"/>
      <c r="C162" s="143"/>
      <c r="D162" s="143"/>
      <c r="E162" s="138"/>
      <c r="F162" s="143"/>
      <c r="G162" s="143"/>
      <c r="H162" s="168"/>
      <c r="I162" s="143"/>
      <c r="J162" s="143"/>
      <c r="K162" s="143"/>
      <c r="L162" s="143"/>
      <c r="M162" s="143"/>
      <c r="N162" s="143"/>
      <c r="O162" s="143"/>
      <c r="P162" s="143"/>
      <c r="Q162" s="143"/>
      <c r="R162" s="140"/>
      <c r="S162" s="141"/>
      <c r="T162" s="142"/>
      <c r="U162" s="143"/>
      <c r="V162" s="144"/>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row>
    <row r="163" spans="2:72" s="227" customFormat="1">
      <c r="B163" s="228"/>
      <c r="C163" s="143"/>
      <c r="D163" s="143"/>
      <c r="E163" s="138"/>
      <c r="F163" s="143"/>
      <c r="G163" s="143"/>
      <c r="H163" s="168"/>
      <c r="I163" s="143"/>
      <c r="J163" s="143"/>
      <c r="K163" s="143"/>
      <c r="L163" s="143"/>
      <c r="M163" s="143"/>
      <c r="N163" s="143"/>
      <c r="O163" s="143"/>
      <c r="P163" s="143"/>
      <c r="Q163" s="143"/>
      <c r="R163" s="140"/>
      <c r="S163" s="141"/>
      <c r="T163" s="142"/>
      <c r="U163" s="143"/>
      <c r="V163" s="144"/>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row>
    <row r="164" spans="2:72" s="227" customFormat="1">
      <c r="B164" s="228"/>
      <c r="C164" s="143"/>
      <c r="D164" s="143"/>
      <c r="E164" s="138"/>
      <c r="F164" s="143"/>
      <c r="G164" s="143"/>
      <c r="H164" s="168"/>
      <c r="I164" s="143"/>
      <c r="J164" s="143"/>
      <c r="K164" s="143"/>
      <c r="L164" s="143"/>
      <c r="M164" s="143"/>
      <c r="N164" s="143"/>
      <c r="O164" s="143"/>
      <c r="P164" s="143"/>
      <c r="Q164" s="143"/>
      <c r="R164" s="140"/>
      <c r="S164" s="141"/>
      <c r="T164" s="142"/>
      <c r="U164" s="143"/>
      <c r="V164" s="144"/>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row>
    <row r="165" spans="2:72" s="227" customFormat="1">
      <c r="B165" s="228"/>
      <c r="C165" s="143"/>
      <c r="D165" s="143"/>
      <c r="E165" s="138"/>
      <c r="F165" s="143"/>
      <c r="G165" s="143"/>
      <c r="H165" s="168"/>
      <c r="I165" s="143"/>
      <c r="J165" s="143"/>
      <c r="K165" s="143"/>
      <c r="L165" s="143"/>
      <c r="M165" s="143"/>
      <c r="N165" s="143"/>
      <c r="O165" s="143"/>
      <c r="P165" s="143"/>
      <c r="Q165" s="143"/>
      <c r="R165" s="140"/>
      <c r="S165" s="141"/>
      <c r="T165" s="142"/>
      <c r="U165" s="143"/>
      <c r="V165" s="144"/>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row>
    <row r="166" spans="2:72" s="227" customFormat="1">
      <c r="B166" s="228"/>
      <c r="C166" s="143"/>
      <c r="D166" s="143"/>
      <c r="E166" s="138"/>
      <c r="F166" s="143"/>
      <c r="G166" s="143"/>
      <c r="H166" s="168"/>
      <c r="I166" s="143"/>
      <c r="J166" s="143"/>
      <c r="K166" s="143"/>
      <c r="L166" s="143"/>
      <c r="M166" s="143"/>
      <c r="N166" s="143"/>
      <c r="O166" s="143"/>
      <c r="P166" s="143"/>
      <c r="Q166" s="143"/>
      <c r="R166" s="140"/>
      <c r="S166" s="141"/>
      <c r="T166" s="142"/>
      <c r="U166" s="143"/>
      <c r="V166" s="144"/>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row>
    <row r="167" spans="2:72" s="227" customFormat="1">
      <c r="B167" s="228"/>
      <c r="C167" s="143"/>
      <c r="D167" s="143"/>
      <c r="E167" s="138"/>
      <c r="F167" s="143"/>
      <c r="G167" s="143"/>
      <c r="H167" s="168"/>
      <c r="I167" s="143"/>
      <c r="J167" s="143"/>
      <c r="K167" s="143"/>
      <c r="L167" s="143"/>
      <c r="M167" s="143"/>
      <c r="N167" s="143"/>
      <c r="O167" s="143"/>
      <c r="P167" s="143"/>
      <c r="Q167" s="143"/>
      <c r="R167" s="140"/>
      <c r="S167" s="141"/>
      <c r="T167" s="142"/>
      <c r="U167" s="143"/>
      <c r="V167" s="144"/>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row>
    <row r="168" spans="2:72" s="227" customFormat="1">
      <c r="B168" s="228"/>
      <c r="C168" s="143"/>
      <c r="D168" s="143"/>
      <c r="E168" s="138"/>
      <c r="F168" s="143"/>
      <c r="G168" s="143"/>
      <c r="H168" s="168"/>
      <c r="I168" s="143"/>
      <c r="J168" s="143"/>
      <c r="K168" s="143"/>
      <c r="L168" s="143"/>
      <c r="M168" s="143"/>
      <c r="N168" s="143"/>
      <c r="O168" s="143"/>
      <c r="P168" s="143"/>
      <c r="Q168" s="143"/>
      <c r="R168" s="140"/>
      <c r="S168" s="141"/>
      <c r="T168" s="142"/>
      <c r="U168" s="143"/>
      <c r="V168" s="144"/>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row>
    <row r="169" spans="2:72" s="227" customFormat="1">
      <c r="B169" s="228"/>
      <c r="C169" s="143"/>
      <c r="D169" s="143"/>
      <c r="E169" s="138"/>
      <c r="F169" s="143"/>
      <c r="G169" s="143"/>
      <c r="H169" s="168"/>
      <c r="I169" s="143"/>
      <c r="J169" s="143"/>
      <c r="K169" s="143"/>
      <c r="L169" s="143"/>
      <c r="M169" s="143"/>
      <c r="N169" s="143"/>
      <c r="O169" s="143"/>
      <c r="P169" s="143"/>
      <c r="Q169" s="143"/>
      <c r="R169" s="140"/>
      <c r="S169" s="141"/>
      <c r="T169" s="142"/>
      <c r="U169" s="143"/>
      <c r="V169" s="144"/>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row>
    <row r="170" spans="2:72" s="227" customFormat="1">
      <c r="B170" s="228"/>
      <c r="C170" s="143"/>
      <c r="D170" s="143"/>
      <c r="E170" s="138"/>
      <c r="F170" s="143"/>
      <c r="G170" s="143"/>
      <c r="H170" s="168"/>
      <c r="I170" s="143"/>
      <c r="J170" s="143"/>
      <c r="K170" s="143"/>
      <c r="L170" s="143"/>
      <c r="M170" s="143"/>
      <c r="N170" s="143"/>
      <c r="O170" s="143"/>
      <c r="P170" s="143"/>
      <c r="Q170" s="143"/>
      <c r="R170" s="140"/>
      <c r="S170" s="141"/>
      <c r="T170" s="142"/>
      <c r="U170" s="143"/>
      <c r="V170" s="144"/>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row>
    <row r="171" spans="2:72" s="227" customFormat="1">
      <c r="B171" s="228"/>
      <c r="C171" s="143"/>
      <c r="D171" s="143"/>
      <c r="E171" s="138"/>
      <c r="F171" s="143"/>
      <c r="G171" s="143"/>
      <c r="H171" s="168"/>
      <c r="I171" s="143"/>
      <c r="J171" s="143"/>
      <c r="K171" s="143"/>
      <c r="L171" s="143"/>
      <c r="M171" s="143"/>
      <c r="N171" s="143"/>
      <c r="O171" s="143"/>
      <c r="P171" s="143"/>
      <c r="Q171" s="143"/>
      <c r="R171" s="140"/>
      <c r="S171" s="141"/>
      <c r="T171" s="142"/>
      <c r="U171" s="143"/>
      <c r="V171" s="144"/>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c r="BT171" s="143"/>
    </row>
    <row r="172" spans="2:72" s="227" customFormat="1">
      <c r="B172" s="228"/>
      <c r="C172" s="143"/>
      <c r="D172" s="143"/>
      <c r="E172" s="138"/>
      <c r="F172" s="143"/>
      <c r="G172" s="143"/>
      <c r="H172" s="168"/>
      <c r="I172" s="143"/>
      <c r="J172" s="143"/>
      <c r="K172" s="143"/>
      <c r="L172" s="143"/>
      <c r="M172" s="143"/>
      <c r="N172" s="143"/>
      <c r="O172" s="143"/>
      <c r="P172" s="143"/>
      <c r="Q172" s="143"/>
      <c r="R172" s="140"/>
      <c r="S172" s="141"/>
      <c r="T172" s="142"/>
      <c r="U172" s="143"/>
      <c r="V172" s="144"/>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row>
    <row r="173" spans="2:72" s="227" customFormat="1">
      <c r="B173" s="228"/>
      <c r="C173" s="143"/>
      <c r="D173" s="143"/>
      <c r="E173" s="138"/>
      <c r="F173" s="143"/>
      <c r="G173" s="143"/>
      <c r="H173" s="168"/>
      <c r="I173" s="143"/>
      <c r="J173" s="143"/>
      <c r="K173" s="143"/>
      <c r="L173" s="143"/>
      <c r="M173" s="143"/>
      <c r="N173" s="143"/>
      <c r="O173" s="143"/>
      <c r="P173" s="143"/>
      <c r="Q173" s="143"/>
      <c r="R173" s="140"/>
      <c r="S173" s="141"/>
      <c r="T173" s="142"/>
      <c r="U173" s="143"/>
      <c r="V173" s="144"/>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row>
    <row r="174" spans="2:72" s="227" customFormat="1">
      <c r="B174" s="228"/>
      <c r="C174" s="143"/>
      <c r="D174" s="143"/>
      <c r="E174" s="138"/>
      <c r="F174" s="143"/>
      <c r="G174" s="143"/>
      <c r="H174" s="168"/>
      <c r="I174" s="143"/>
      <c r="J174" s="143"/>
      <c r="K174" s="143"/>
      <c r="L174" s="143"/>
      <c r="M174" s="143"/>
      <c r="N174" s="143"/>
      <c r="O174" s="143"/>
      <c r="P174" s="143"/>
      <c r="Q174" s="143"/>
      <c r="R174" s="140"/>
      <c r="S174" s="141"/>
      <c r="T174" s="142"/>
      <c r="U174" s="143"/>
      <c r="V174" s="144"/>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row>
    <row r="175" spans="2:72" s="227" customFormat="1">
      <c r="B175" s="228"/>
      <c r="C175" s="143"/>
      <c r="D175" s="143"/>
      <c r="E175" s="138"/>
      <c r="F175" s="143"/>
      <c r="G175" s="143"/>
      <c r="H175" s="168"/>
      <c r="I175" s="143"/>
      <c r="J175" s="143"/>
      <c r="K175" s="143"/>
      <c r="L175" s="143"/>
      <c r="M175" s="143"/>
      <c r="N175" s="143"/>
      <c r="O175" s="143"/>
      <c r="P175" s="143"/>
      <c r="Q175" s="143"/>
      <c r="R175" s="140"/>
      <c r="S175" s="141"/>
      <c r="T175" s="142"/>
      <c r="U175" s="143"/>
      <c r="V175" s="144"/>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row>
    <row r="176" spans="2:72" s="227" customFormat="1">
      <c r="B176" s="228"/>
      <c r="C176" s="143"/>
      <c r="D176" s="143"/>
      <c r="E176" s="138"/>
      <c r="F176" s="143"/>
      <c r="G176" s="143"/>
      <c r="H176" s="168"/>
      <c r="I176" s="143"/>
      <c r="J176" s="143"/>
      <c r="K176" s="143"/>
      <c r="L176" s="143"/>
      <c r="M176" s="143"/>
      <c r="N176" s="143"/>
      <c r="O176" s="143"/>
      <c r="P176" s="143"/>
      <c r="Q176" s="143"/>
      <c r="R176" s="140"/>
      <c r="S176" s="141"/>
      <c r="T176" s="142"/>
      <c r="U176" s="143"/>
      <c r="V176" s="144"/>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c r="BT176" s="143"/>
    </row>
    <row r="177" spans="2:72" s="227" customFormat="1">
      <c r="B177" s="228"/>
      <c r="C177" s="143"/>
      <c r="D177" s="143"/>
      <c r="E177" s="138"/>
      <c r="F177" s="143"/>
      <c r="G177" s="143"/>
      <c r="H177" s="168"/>
      <c r="I177" s="143"/>
      <c r="J177" s="143"/>
      <c r="K177" s="143"/>
      <c r="L177" s="143"/>
      <c r="M177" s="143"/>
      <c r="N177" s="143"/>
      <c r="O177" s="143"/>
      <c r="P177" s="143"/>
      <c r="Q177" s="143"/>
      <c r="R177" s="140"/>
      <c r="S177" s="141"/>
      <c r="T177" s="142"/>
      <c r="U177" s="143"/>
      <c r="V177" s="144"/>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row>
    <row r="178" spans="2:72" s="227" customFormat="1">
      <c r="B178" s="228"/>
      <c r="C178" s="143"/>
      <c r="D178" s="143"/>
      <c r="E178" s="138"/>
      <c r="F178" s="143"/>
      <c r="G178" s="143"/>
      <c r="H178" s="168"/>
      <c r="I178" s="143"/>
      <c r="J178" s="143"/>
      <c r="K178" s="143"/>
      <c r="L178" s="143"/>
      <c r="M178" s="143"/>
      <c r="N178" s="143"/>
      <c r="O178" s="143"/>
      <c r="P178" s="143"/>
      <c r="Q178" s="143"/>
      <c r="R178" s="140"/>
      <c r="S178" s="141"/>
      <c r="T178" s="142"/>
      <c r="U178" s="143"/>
      <c r="V178" s="144"/>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row>
    <row r="179" spans="2:72" s="227" customFormat="1">
      <c r="B179" s="228"/>
      <c r="C179" s="143"/>
      <c r="D179" s="143"/>
      <c r="E179" s="138"/>
      <c r="F179" s="143"/>
      <c r="G179" s="143"/>
      <c r="H179" s="168"/>
      <c r="I179" s="143"/>
      <c r="J179" s="143"/>
      <c r="K179" s="143"/>
      <c r="L179" s="143"/>
      <c r="M179" s="143"/>
      <c r="N179" s="143"/>
      <c r="O179" s="143"/>
      <c r="P179" s="143"/>
      <c r="Q179" s="143"/>
      <c r="R179" s="140"/>
      <c r="S179" s="141"/>
      <c r="T179" s="142"/>
      <c r="U179" s="143"/>
      <c r="V179" s="144"/>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c r="BT179" s="143"/>
    </row>
    <row r="180" spans="2:72" s="227" customFormat="1">
      <c r="B180" s="228"/>
      <c r="C180" s="143"/>
      <c r="D180" s="143"/>
      <c r="E180" s="138"/>
      <c r="F180" s="143"/>
      <c r="G180" s="143"/>
      <c r="H180" s="168"/>
      <c r="I180" s="143"/>
      <c r="J180" s="143"/>
      <c r="K180" s="143"/>
      <c r="L180" s="143"/>
      <c r="M180" s="143"/>
      <c r="N180" s="143"/>
      <c r="O180" s="143"/>
      <c r="P180" s="143"/>
      <c r="Q180" s="143"/>
      <c r="R180" s="140"/>
      <c r="S180" s="141"/>
      <c r="T180" s="142"/>
      <c r="U180" s="143"/>
      <c r="V180" s="144"/>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143"/>
    </row>
    <row r="181" spans="2:72" s="227" customFormat="1">
      <c r="B181" s="228"/>
      <c r="C181" s="143"/>
      <c r="D181" s="143"/>
      <c r="E181" s="138"/>
      <c r="F181" s="143"/>
      <c r="G181" s="143"/>
      <c r="H181" s="168"/>
      <c r="I181" s="143"/>
      <c r="J181" s="143"/>
      <c r="K181" s="143"/>
      <c r="L181" s="143"/>
      <c r="M181" s="143"/>
      <c r="N181" s="143"/>
      <c r="O181" s="143"/>
      <c r="P181" s="143"/>
      <c r="Q181" s="143"/>
      <c r="R181" s="140"/>
      <c r="S181" s="141"/>
      <c r="T181" s="142"/>
      <c r="U181" s="143"/>
      <c r="V181" s="144"/>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row>
    <row r="182" spans="2:72" s="227" customFormat="1">
      <c r="B182" s="228"/>
      <c r="C182" s="143"/>
      <c r="D182" s="143"/>
      <c r="E182" s="138"/>
      <c r="F182" s="143"/>
      <c r="G182" s="143"/>
      <c r="H182" s="168"/>
      <c r="I182" s="143"/>
      <c r="J182" s="143"/>
      <c r="K182" s="143"/>
      <c r="L182" s="143"/>
      <c r="M182" s="143"/>
      <c r="N182" s="143"/>
      <c r="O182" s="143"/>
      <c r="P182" s="143"/>
      <c r="Q182" s="143"/>
      <c r="R182" s="140"/>
      <c r="S182" s="141"/>
      <c r="T182" s="142"/>
      <c r="U182" s="143"/>
      <c r="V182" s="144"/>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c r="BT182" s="143"/>
    </row>
    <row r="183" spans="2:72" s="227" customFormat="1">
      <c r="B183" s="228"/>
      <c r="C183" s="143"/>
      <c r="D183" s="143"/>
      <c r="E183" s="138"/>
      <c r="F183" s="143"/>
      <c r="G183" s="143"/>
      <c r="H183" s="168"/>
      <c r="I183" s="143"/>
      <c r="J183" s="143"/>
      <c r="K183" s="143"/>
      <c r="L183" s="143"/>
      <c r="M183" s="143"/>
      <c r="N183" s="143"/>
      <c r="O183" s="143"/>
      <c r="P183" s="143"/>
      <c r="Q183" s="143"/>
      <c r="R183" s="140"/>
      <c r="S183" s="141"/>
      <c r="T183" s="142"/>
      <c r="U183" s="143"/>
      <c r="V183" s="144"/>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c r="BT183" s="143"/>
    </row>
    <row r="184" spans="2:72" s="227" customFormat="1">
      <c r="B184" s="228"/>
      <c r="C184" s="143"/>
      <c r="D184" s="143"/>
      <c r="E184" s="138"/>
      <c r="F184" s="143"/>
      <c r="G184" s="143"/>
      <c r="H184" s="168"/>
      <c r="I184" s="143"/>
      <c r="J184" s="143"/>
      <c r="K184" s="143"/>
      <c r="L184" s="143"/>
      <c r="M184" s="143"/>
      <c r="N184" s="143"/>
      <c r="O184" s="143"/>
      <c r="P184" s="143"/>
      <c r="Q184" s="143"/>
      <c r="R184" s="140"/>
      <c r="S184" s="141"/>
      <c r="T184" s="142"/>
      <c r="U184" s="143"/>
      <c r="V184" s="144"/>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c r="BT184" s="143"/>
    </row>
    <row r="185" spans="2:72" s="227" customFormat="1">
      <c r="B185" s="228"/>
      <c r="C185" s="143"/>
      <c r="D185" s="143"/>
      <c r="E185" s="138"/>
      <c r="F185" s="143"/>
      <c r="G185" s="143"/>
      <c r="H185" s="168"/>
      <c r="I185" s="143"/>
      <c r="J185" s="143"/>
      <c r="K185" s="143"/>
      <c r="L185" s="143"/>
      <c r="M185" s="143"/>
      <c r="N185" s="143"/>
      <c r="O185" s="143"/>
      <c r="P185" s="143"/>
      <c r="Q185" s="143"/>
      <c r="R185" s="140"/>
      <c r="S185" s="141"/>
      <c r="T185" s="142"/>
      <c r="U185" s="143"/>
      <c r="V185" s="144"/>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c r="BT185" s="143"/>
    </row>
    <row r="186" spans="2:72" s="227" customFormat="1">
      <c r="B186" s="228"/>
      <c r="C186" s="143"/>
      <c r="D186" s="143"/>
      <c r="E186" s="138"/>
      <c r="F186" s="143"/>
      <c r="G186" s="143"/>
      <c r="H186" s="168"/>
      <c r="I186" s="143"/>
      <c r="J186" s="143"/>
      <c r="K186" s="143"/>
      <c r="L186" s="143"/>
      <c r="M186" s="143"/>
      <c r="N186" s="143"/>
      <c r="O186" s="143"/>
      <c r="P186" s="143"/>
      <c r="Q186" s="143"/>
      <c r="R186" s="140"/>
      <c r="S186" s="141"/>
      <c r="T186" s="142"/>
      <c r="U186" s="143"/>
      <c r="V186" s="144"/>
      <c r="W186" s="143"/>
      <c r="X186" s="143"/>
      <c r="Y186" s="143"/>
      <c r="Z186" s="143"/>
      <c r="AA186" s="143"/>
      <c r="AB186" s="143"/>
      <c r="AC186" s="143"/>
      <c r="AD186" s="143"/>
      <c r="AE186" s="143"/>
      <c r="AF186" s="143"/>
      <c r="AG186" s="143"/>
      <c r="AH186" s="143"/>
      <c r="AI186" s="143"/>
      <c r="AJ186" s="143"/>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c r="BT186" s="143"/>
    </row>
    <row r="187" spans="2:72" s="227" customFormat="1">
      <c r="B187" s="228"/>
      <c r="C187" s="143"/>
      <c r="D187" s="143"/>
      <c r="E187" s="138"/>
      <c r="F187" s="143"/>
      <c r="G187" s="143"/>
      <c r="H187" s="168"/>
      <c r="I187" s="143"/>
      <c r="J187" s="143"/>
      <c r="K187" s="143"/>
      <c r="L187" s="143"/>
      <c r="M187" s="143"/>
      <c r="N187" s="143"/>
      <c r="O187" s="143"/>
      <c r="P187" s="143"/>
      <c r="Q187" s="143"/>
      <c r="R187" s="140"/>
      <c r="S187" s="141"/>
      <c r="T187" s="142"/>
      <c r="U187" s="143"/>
      <c r="V187" s="144"/>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c r="BT187" s="143"/>
    </row>
    <row r="188" spans="2:72" s="227" customFormat="1">
      <c r="B188" s="228"/>
      <c r="C188" s="143"/>
      <c r="D188" s="143"/>
      <c r="E188" s="138"/>
      <c r="F188" s="143"/>
      <c r="G188" s="143"/>
      <c r="H188" s="168"/>
      <c r="I188" s="143"/>
      <c r="J188" s="143"/>
      <c r="K188" s="143"/>
      <c r="L188" s="143"/>
      <c r="M188" s="143"/>
      <c r="N188" s="143"/>
      <c r="O188" s="143"/>
      <c r="P188" s="143"/>
      <c r="Q188" s="143"/>
      <c r="R188" s="140"/>
      <c r="S188" s="141"/>
      <c r="T188" s="142"/>
      <c r="U188" s="143"/>
      <c r="V188" s="144"/>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c r="BT188" s="143"/>
    </row>
    <row r="189" spans="2:72" s="227" customFormat="1">
      <c r="B189" s="228"/>
      <c r="C189" s="143"/>
      <c r="D189" s="143"/>
      <c r="E189" s="138"/>
      <c r="F189" s="143"/>
      <c r="G189" s="143"/>
      <c r="H189" s="168"/>
      <c r="I189" s="143"/>
      <c r="J189" s="143"/>
      <c r="K189" s="143"/>
      <c r="L189" s="143"/>
      <c r="M189" s="143"/>
      <c r="N189" s="143"/>
      <c r="O189" s="143"/>
      <c r="P189" s="143"/>
      <c r="Q189" s="143"/>
      <c r="R189" s="140"/>
      <c r="S189" s="141"/>
      <c r="T189" s="142"/>
      <c r="U189" s="143"/>
      <c r="V189" s="144"/>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c r="BT189" s="143"/>
    </row>
    <row r="190" spans="2:72" s="227" customFormat="1">
      <c r="B190" s="228"/>
      <c r="C190" s="143"/>
      <c r="D190" s="143"/>
      <c r="E190" s="138"/>
      <c r="F190" s="143"/>
      <c r="G190" s="143"/>
      <c r="H190" s="168"/>
      <c r="I190" s="143"/>
      <c r="J190" s="143"/>
      <c r="K190" s="143"/>
      <c r="L190" s="143"/>
      <c r="M190" s="143"/>
      <c r="N190" s="143"/>
      <c r="O190" s="143"/>
      <c r="P190" s="143"/>
      <c r="Q190" s="143"/>
      <c r="R190" s="140"/>
      <c r="S190" s="141"/>
      <c r="T190" s="142"/>
      <c r="U190" s="143"/>
      <c r="V190" s="144"/>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c r="BT190" s="143"/>
    </row>
    <row r="191" spans="2:72" s="227" customFormat="1">
      <c r="B191" s="228"/>
      <c r="C191" s="143"/>
      <c r="D191" s="143"/>
      <c r="E191" s="138"/>
      <c r="F191" s="143"/>
      <c r="G191" s="143"/>
      <c r="H191" s="168"/>
      <c r="I191" s="143"/>
      <c r="J191" s="143"/>
      <c r="K191" s="143"/>
      <c r="L191" s="143"/>
      <c r="M191" s="143"/>
      <c r="N191" s="143"/>
      <c r="O191" s="143"/>
      <c r="P191" s="143"/>
      <c r="Q191" s="143"/>
      <c r="R191" s="140"/>
      <c r="S191" s="141"/>
      <c r="T191" s="142"/>
      <c r="U191" s="143"/>
      <c r="V191" s="144"/>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c r="BT191" s="143"/>
    </row>
    <row r="192" spans="2:72" s="227" customFormat="1">
      <c r="B192" s="228"/>
      <c r="C192" s="143"/>
      <c r="D192" s="143"/>
      <c r="E192" s="138"/>
      <c r="F192" s="143"/>
      <c r="G192" s="143"/>
      <c r="H192" s="168"/>
      <c r="I192" s="143"/>
      <c r="J192" s="143"/>
      <c r="K192" s="143"/>
      <c r="L192" s="143"/>
      <c r="M192" s="143"/>
      <c r="N192" s="143"/>
      <c r="O192" s="143"/>
      <c r="P192" s="143"/>
      <c r="Q192" s="143"/>
      <c r="R192" s="140"/>
      <c r="S192" s="141"/>
      <c r="T192" s="142"/>
      <c r="U192" s="143"/>
      <c r="V192" s="144"/>
      <c r="W192" s="143"/>
      <c r="X192" s="143"/>
      <c r="Y192" s="143"/>
      <c r="Z192" s="143"/>
      <c r="AA192" s="143"/>
      <c r="AB192" s="143"/>
      <c r="AC192" s="143"/>
      <c r="AD192" s="143"/>
      <c r="AE192" s="143"/>
      <c r="AF192" s="143"/>
      <c r="AG192" s="143"/>
      <c r="AH192" s="143"/>
      <c r="AI192" s="143"/>
      <c r="AJ192" s="143"/>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c r="BT192" s="143"/>
    </row>
    <row r="193" spans="2:72" s="227" customFormat="1">
      <c r="B193" s="228"/>
      <c r="C193" s="143"/>
      <c r="D193" s="143"/>
      <c r="E193" s="138"/>
      <c r="F193" s="143"/>
      <c r="G193" s="143"/>
      <c r="H193" s="168"/>
      <c r="I193" s="143"/>
      <c r="J193" s="143"/>
      <c r="K193" s="143"/>
      <c r="L193" s="143"/>
      <c r="M193" s="143"/>
      <c r="N193" s="143"/>
      <c r="O193" s="143"/>
      <c r="P193" s="143"/>
      <c r="Q193" s="143"/>
      <c r="R193" s="140"/>
      <c r="S193" s="141"/>
      <c r="T193" s="142"/>
      <c r="U193" s="143"/>
      <c r="V193" s="144"/>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c r="BT193" s="143"/>
    </row>
    <row r="194" spans="2:72" s="227" customFormat="1">
      <c r="B194" s="228"/>
      <c r="C194" s="143"/>
      <c r="D194" s="143"/>
      <c r="E194" s="138"/>
      <c r="F194" s="143"/>
      <c r="G194" s="143"/>
      <c r="H194" s="168"/>
      <c r="I194" s="143"/>
      <c r="J194" s="143"/>
      <c r="K194" s="143"/>
      <c r="L194" s="143"/>
      <c r="M194" s="143"/>
      <c r="N194" s="143"/>
      <c r="O194" s="143"/>
      <c r="P194" s="143"/>
      <c r="Q194" s="143"/>
      <c r="R194" s="140"/>
      <c r="S194" s="141"/>
      <c r="T194" s="142"/>
      <c r="U194" s="143"/>
      <c r="V194" s="144"/>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row>
    <row r="195" spans="2:72" s="227" customFormat="1">
      <c r="B195" s="228"/>
      <c r="C195" s="143"/>
      <c r="D195" s="143"/>
      <c r="E195" s="138"/>
      <c r="F195" s="143"/>
      <c r="G195" s="143"/>
      <c r="H195" s="168"/>
      <c r="I195" s="143"/>
      <c r="J195" s="143"/>
      <c r="K195" s="143"/>
      <c r="L195" s="143"/>
      <c r="M195" s="143"/>
      <c r="N195" s="143"/>
      <c r="O195" s="143"/>
      <c r="P195" s="143"/>
      <c r="Q195" s="143"/>
      <c r="R195" s="140"/>
      <c r="S195" s="141"/>
      <c r="T195" s="142"/>
      <c r="U195" s="143"/>
      <c r="V195" s="144"/>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c r="BT195" s="143"/>
    </row>
    <row r="196" spans="2:72" s="227" customFormat="1">
      <c r="B196" s="228"/>
      <c r="C196" s="143"/>
      <c r="D196" s="143"/>
      <c r="E196" s="138"/>
      <c r="F196" s="143"/>
      <c r="G196" s="143"/>
      <c r="H196" s="168"/>
      <c r="I196" s="143"/>
      <c r="J196" s="143"/>
      <c r="K196" s="143"/>
      <c r="L196" s="143"/>
      <c r="M196" s="143"/>
      <c r="N196" s="143"/>
      <c r="O196" s="143"/>
      <c r="P196" s="143"/>
      <c r="Q196" s="143"/>
      <c r="R196" s="140"/>
      <c r="S196" s="141"/>
      <c r="T196" s="142"/>
      <c r="U196" s="143"/>
      <c r="V196" s="144"/>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c r="BT196" s="143"/>
    </row>
    <row r="197" spans="2:72" s="227" customFormat="1">
      <c r="B197" s="228"/>
      <c r="C197" s="143"/>
      <c r="D197" s="143"/>
      <c r="E197" s="138"/>
      <c r="F197" s="143"/>
      <c r="G197" s="143"/>
      <c r="H197" s="168"/>
      <c r="I197" s="143"/>
      <c r="J197" s="143"/>
      <c r="K197" s="143"/>
      <c r="L197" s="143"/>
      <c r="M197" s="143"/>
      <c r="N197" s="143"/>
      <c r="O197" s="143"/>
      <c r="P197" s="143"/>
      <c r="Q197" s="143"/>
      <c r="R197" s="140"/>
      <c r="S197" s="141"/>
      <c r="T197" s="142"/>
      <c r="U197" s="143"/>
      <c r="V197" s="144"/>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c r="BT197" s="143"/>
    </row>
    <row r="198" spans="2:72" s="227" customFormat="1">
      <c r="B198" s="228"/>
      <c r="C198" s="143"/>
      <c r="D198" s="143"/>
      <c r="E198" s="138"/>
      <c r="F198" s="143"/>
      <c r="G198" s="143"/>
      <c r="H198" s="168"/>
      <c r="I198" s="143"/>
      <c r="J198" s="143"/>
      <c r="K198" s="143"/>
      <c r="L198" s="143"/>
      <c r="M198" s="143"/>
      <c r="N198" s="143"/>
      <c r="O198" s="143"/>
      <c r="P198" s="143"/>
      <c r="Q198" s="143"/>
      <c r="R198" s="140"/>
      <c r="S198" s="141"/>
      <c r="T198" s="142"/>
      <c r="U198" s="143"/>
      <c r="V198" s="144"/>
      <c r="W198" s="143"/>
      <c r="X198" s="143"/>
      <c r="Y198" s="143"/>
      <c r="Z198" s="143"/>
      <c r="AA198" s="143"/>
      <c r="AB198" s="143"/>
      <c r="AC198" s="143"/>
      <c r="AD198" s="143"/>
      <c r="AE198" s="143"/>
      <c r="AF198" s="143"/>
      <c r="AG198" s="143"/>
      <c r="AH198" s="143"/>
      <c r="AI198" s="143"/>
      <c r="AJ198" s="143"/>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c r="BT198" s="143"/>
    </row>
    <row r="199" spans="2:72" s="227" customFormat="1">
      <c r="B199" s="228"/>
      <c r="C199" s="143"/>
      <c r="D199" s="143"/>
      <c r="E199" s="138"/>
      <c r="F199" s="143"/>
      <c r="G199" s="143"/>
      <c r="H199" s="168"/>
      <c r="I199" s="143"/>
      <c r="J199" s="143"/>
      <c r="K199" s="143"/>
      <c r="L199" s="143"/>
      <c r="M199" s="143"/>
      <c r="N199" s="143"/>
      <c r="O199" s="143"/>
      <c r="P199" s="143"/>
      <c r="Q199" s="143"/>
      <c r="R199" s="140"/>
      <c r="S199" s="141"/>
      <c r="T199" s="142"/>
      <c r="U199" s="143"/>
      <c r="V199" s="144"/>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c r="BT199" s="143"/>
    </row>
    <row r="200" spans="2:72" s="227" customFormat="1">
      <c r="B200" s="228"/>
      <c r="C200" s="143"/>
      <c r="D200" s="143"/>
      <c r="E200" s="138"/>
      <c r="F200" s="143"/>
      <c r="G200" s="143"/>
      <c r="H200" s="168"/>
      <c r="I200" s="143"/>
      <c r="J200" s="143"/>
      <c r="K200" s="143"/>
      <c r="L200" s="143"/>
      <c r="M200" s="143"/>
      <c r="N200" s="143"/>
      <c r="O200" s="143"/>
      <c r="P200" s="143"/>
      <c r="Q200" s="143"/>
      <c r="R200" s="140"/>
      <c r="S200" s="141"/>
      <c r="T200" s="142"/>
      <c r="U200" s="143"/>
      <c r="V200" s="144"/>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c r="BT200" s="143"/>
    </row>
    <row r="201" spans="2:72" s="227" customFormat="1">
      <c r="B201" s="228"/>
      <c r="C201" s="143"/>
      <c r="D201" s="143"/>
      <c r="E201" s="138"/>
      <c r="F201" s="143"/>
      <c r="G201" s="143"/>
      <c r="H201" s="168"/>
      <c r="I201" s="143"/>
      <c r="J201" s="143"/>
      <c r="K201" s="143"/>
      <c r="L201" s="143"/>
      <c r="M201" s="143"/>
      <c r="N201" s="143"/>
      <c r="O201" s="143"/>
      <c r="P201" s="143"/>
      <c r="Q201" s="143"/>
      <c r="R201" s="140"/>
      <c r="S201" s="141"/>
      <c r="T201" s="142"/>
      <c r="U201" s="143"/>
      <c r="V201" s="144"/>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c r="BT201" s="143"/>
    </row>
    <row r="202" spans="2:72" s="227" customFormat="1">
      <c r="B202" s="228"/>
      <c r="C202" s="143"/>
      <c r="D202" s="143"/>
      <c r="E202" s="138"/>
      <c r="F202" s="143"/>
      <c r="G202" s="143"/>
      <c r="H202" s="168"/>
      <c r="I202" s="143"/>
      <c r="J202" s="143"/>
      <c r="K202" s="143"/>
      <c r="L202" s="143"/>
      <c r="M202" s="143"/>
      <c r="N202" s="143"/>
      <c r="O202" s="143"/>
      <c r="P202" s="143"/>
      <c r="Q202" s="143"/>
      <c r="R202" s="140"/>
      <c r="S202" s="141"/>
      <c r="T202" s="142"/>
      <c r="U202" s="143"/>
      <c r="V202" s="144"/>
      <c r="W202" s="143"/>
      <c r="X202" s="143"/>
      <c r="Y202" s="143"/>
      <c r="Z202" s="143"/>
      <c r="AA202" s="143"/>
      <c r="AB202" s="143"/>
      <c r="AC202" s="143"/>
      <c r="AD202" s="143"/>
      <c r="AE202" s="143"/>
      <c r="AF202" s="143"/>
      <c r="AG202" s="143"/>
      <c r="AH202" s="143"/>
      <c r="AI202" s="143"/>
      <c r="AJ202" s="143"/>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c r="BT202" s="143"/>
    </row>
    <row r="203" spans="2:72" s="227" customFormat="1">
      <c r="B203" s="228"/>
      <c r="C203" s="143"/>
      <c r="D203" s="143"/>
      <c r="E203" s="138"/>
      <c r="F203" s="143"/>
      <c r="G203" s="143"/>
      <c r="H203" s="168"/>
      <c r="I203" s="143"/>
      <c r="J203" s="143"/>
      <c r="K203" s="143"/>
      <c r="L203" s="143"/>
      <c r="M203" s="143"/>
      <c r="N203" s="143"/>
      <c r="O203" s="143"/>
      <c r="P203" s="143"/>
      <c r="Q203" s="143"/>
      <c r="R203" s="140"/>
      <c r="S203" s="141"/>
      <c r="T203" s="142"/>
      <c r="U203" s="143"/>
      <c r="V203" s="144"/>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c r="BT203" s="143"/>
    </row>
    <row r="204" spans="2:72" s="227" customFormat="1">
      <c r="B204" s="228"/>
      <c r="C204" s="143"/>
      <c r="D204" s="143"/>
      <c r="E204" s="138"/>
      <c r="F204" s="143"/>
      <c r="G204" s="143"/>
      <c r="H204" s="168"/>
      <c r="I204" s="143"/>
      <c r="J204" s="143"/>
      <c r="K204" s="143"/>
      <c r="L204" s="143"/>
      <c r="M204" s="143"/>
      <c r="N204" s="143"/>
      <c r="O204" s="143"/>
      <c r="P204" s="143"/>
      <c r="Q204" s="143"/>
      <c r="R204" s="140"/>
      <c r="S204" s="141"/>
      <c r="T204" s="142"/>
      <c r="U204" s="143"/>
      <c r="V204" s="144"/>
      <c r="W204" s="143"/>
      <c r="X204" s="143"/>
      <c r="Y204" s="143"/>
      <c r="Z204" s="143"/>
      <c r="AA204" s="143"/>
      <c r="AB204" s="143"/>
      <c r="AC204" s="143"/>
      <c r="AD204" s="143"/>
      <c r="AE204" s="143"/>
      <c r="AF204" s="143"/>
      <c r="AG204" s="143"/>
      <c r="AH204" s="143"/>
      <c r="AI204" s="143"/>
      <c r="AJ204" s="143"/>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c r="BT204" s="143"/>
    </row>
    <row r="205" spans="2:72" s="227" customFormat="1">
      <c r="B205" s="228"/>
      <c r="C205" s="143"/>
      <c r="D205" s="143"/>
      <c r="E205" s="138"/>
      <c r="F205" s="143"/>
      <c r="G205" s="143"/>
      <c r="H205" s="168"/>
      <c r="I205" s="143"/>
      <c r="J205" s="143"/>
      <c r="K205" s="143"/>
      <c r="L205" s="143"/>
      <c r="M205" s="143"/>
      <c r="N205" s="143"/>
      <c r="O205" s="143"/>
      <c r="P205" s="143"/>
      <c r="Q205" s="143"/>
      <c r="R205" s="140"/>
      <c r="S205" s="141"/>
      <c r="T205" s="142"/>
      <c r="U205" s="143"/>
      <c r="V205" s="144"/>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c r="BT205" s="143"/>
    </row>
    <row r="206" spans="2:72" s="227" customFormat="1">
      <c r="B206" s="228"/>
      <c r="C206" s="143"/>
      <c r="D206" s="143"/>
      <c r="E206" s="138"/>
      <c r="F206" s="143"/>
      <c r="G206" s="143"/>
      <c r="H206" s="168"/>
      <c r="I206" s="143"/>
      <c r="J206" s="143"/>
      <c r="K206" s="143"/>
      <c r="L206" s="143"/>
      <c r="M206" s="143"/>
      <c r="N206" s="143"/>
      <c r="O206" s="143"/>
      <c r="P206" s="143"/>
      <c r="Q206" s="143"/>
      <c r="R206" s="140"/>
      <c r="S206" s="141"/>
      <c r="T206" s="142"/>
      <c r="U206" s="143"/>
      <c r="V206" s="144"/>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c r="BT206" s="143"/>
    </row>
    <row r="207" spans="2:72" s="227" customFormat="1">
      <c r="B207" s="228"/>
      <c r="C207" s="143"/>
      <c r="D207" s="143"/>
      <c r="E207" s="138"/>
      <c r="F207" s="143"/>
      <c r="G207" s="143"/>
      <c r="H207" s="168"/>
      <c r="I207" s="143"/>
      <c r="J207" s="143"/>
      <c r="K207" s="143"/>
      <c r="L207" s="143"/>
      <c r="M207" s="143"/>
      <c r="N207" s="143"/>
      <c r="O207" s="143"/>
      <c r="P207" s="143"/>
      <c r="Q207" s="143"/>
      <c r="R207" s="140"/>
      <c r="S207" s="141"/>
      <c r="T207" s="142"/>
      <c r="U207" s="143"/>
      <c r="V207" s="144"/>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c r="BT207" s="143"/>
    </row>
    <row r="208" spans="2:72" s="227" customFormat="1">
      <c r="B208" s="228"/>
      <c r="C208" s="143"/>
      <c r="D208" s="143"/>
      <c r="E208" s="138"/>
      <c r="F208" s="143"/>
      <c r="G208" s="143"/>
      <c r="H208" s="168"/>
      <c r="I208" s="143"/>
      <c r="J208" s="143"/>
      <c r="K208" s="143"/>
      <c r="L208" s="143"/>
      <c r="M208" s="143"/>
      <c r="N208" s="143"/>
      <c r="O208" s="143"/>
      <c r="P208" s="143"/>
      <c r="Q208" s="143"/>
      <c r="R208" s="140"/>
      <c r="S208" s="141"/>
      <c r="T208" s="142"/>
      <c r="U208" s="143"/>
      <c r="V208" s="144"/>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c r="BT208" s="143"/>
    </row>
    <row r="209" spans="2:72" s="227" customFormat="1">
      <c r="B209" s="228"/>
      <c r="C209" s="143"/>
      <c r="D209" s="143"/>
      <c r="E209" s="138"/>
      <c r="F209" s="143"/>
      <c r="G209" s="143"/>
      <c r="H209" s="168"/>
      <c r="I209" s="143"/>
      <c r="J209" s="143"/>
      <c r="K209" s="143"/>
      <c r="L209" s="143"/>
      <c r="M209" s="143"/>
      <c r="N209" s="143"/>
      <c r="O209" s="143"/>
      <c r="P209" s="143"/>
      <c r="Q209" s="143"/>
      <c r="R209" s="140"/>
      <c r="S209" s="141"/>
      <c r="T209" s="142"/>
      <c r="U209" s="143"/>
      <c r="V209" s="144"/>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c r="BT209" s="143"/>
    </row>
    <row r="210" spans="2:72" s="227" customFormat="1">
      <c r="B210" s="228"/>
      <c r="C210" s="143"/>
      <c r="D210" s="143"/>
      <c r="E210" s="138"/>
      <c r="F210" s="143"/>
      <c r="G210" s="143"/>
      <c r="H210" s="168"/>
      <c r="I210" s="143"/>
      <c r="J210" s="143"/>
      <c r="K210" s="143"/>
      <c r="L210" s="143"/>
      <c r="M210" s="143"/>
      <c r="N210" s="143"/>
      <c r="O210" s="143"/>
      <c r="P210" s="143"/>
      <c r="Q210" s="143"/>
      <c r="R210" s="140"/>
      <c r="S210" s="141"/>
      <c r="T210" s="142"/>
      <c r="U210" s="143"/>
      <c r="V210" s="144"/>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c r="BT210" s="143"/>
    </row>
    <row r="211" spans="2:72" s="227" customFormat="1">
      <c r="B211" s="228"/>
      <c r="C211" s="143"/>
      <c r="D211" s="143"/>
      <c r="E211" s="138"/>
      <c r="F211" s="143"/>
      <c r="G211" s="143"/>
      <c r="H211" s="168"/>
      <c r="I211" s="143"/>
      <c r="J211" s="143"/>
      <c r="K211" s="143"/>
      <c r="L211" s="143"/>
      <c r="M211" s="143"/>
      <c r="N211" s="143"/>
      <c r="O211" s="143"/>
      <c r="P211" s="143"/>
      <c r="Q211" s="143"/>
      <c r="R211" s="140"/>
      <c r="S211" s="141"/>
      <c r="T211" s="142"/>
      <c r="U211" s="143"/>
      <c r="V211" s="144"/>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c r="BT211" s="143"/>
    </row>
    <row r="212" spans="2:72" s="227" customFormat="1">
      <c r="B212" s="228"/>
      <c r="C212" s="143"/>
      <c r="D212" s="143"/>
      <c r="E212" s="138"/>
      <c r="F212" s="143"/>
      <c r="G212" s="143"/>
      <c r="H212" s="168"/>
      <c r="I212" s="143"/>
      <c r="J212" s="143"/>
      <c r="K212" s="143"/>
      <c r="L212" s="143"/>
      <c r="M212" s="143"/>
      <c r="N212" s="143"/>
      <c r="O212" s="143"/>
      <c r="P212" s="143"/>
      <c r="Q212" s="143"/>
      <c r="R212" s="140"/>
      <c r="S212" s="141"/>
      <c r="T212" s="142"/>
      <c r="U212" s="143"/>
      <c r="V212" s="144"/>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c r="BT212" s="143"/>
    </row>
    <row r="213" spans="2:72" s="227" customFormat="1">
      <c r="B213" s="228"/>
      <c r="C213" s="143"/>
      <c r="D213" s="143"/>
      <c r="E213" s="138"/>
      <c r="F213" s="143"/>
      <c r="G213" s="143"/>
      <c r="H213" s="168"/>
      <c r="I213" s="143"/>
      <c r="J213" s="143"/>
      <c r="K213" s="143"/>
      <c r="L213" s="143"/>
      <c r="M213" s="143"/>
      <c r="N213" s="143"/>
      <c r="O213" s="143"/>
      <c r="P213" s="143"/>
      <c r="Q213" s="143"/>
      <c r="R213" s="140"/>
      <c r="S213" s="141"/>
      <c r="T213" s="142"/>
      <c r="U213" s="143"/>
      <c r="V213" s="144"/>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c r="BT213" s="143"/>
    </row>
    <row r="214" spans="2:72" s="227" customFormat="1">
      <c r="B214" s="228"/>
      <c r="C214" s="143"/>
      <c r="D214" s="143"/>
      <c r="E214" s="138"/>
      <c r="F214" s="143"/>
      <c r="G214" s="143"/>
      <c r="H214" s="168"/>
      <c r="I214" s="143"/>
      <c r="J214" s="143"/>
      <c r="K214" s="143"/>
      <c r="L214" s="143"/>
      <c r="M214" s="143"/>
      <c r="N214" s="143"/>
      <c r="O214" s="143"/>
      <c r="P214" s="143"/>
      <c r="Q214" s="143"/>
      <c r="R214" s="140"/>
      <c r="S214" s="141"/>
      <c r="T214" s="142"/>
      <c r="U214" s="143"/>
      <c r="V214" s="144"/>
      <c r="W214" s="143"/>
      <c r="X214" s="143"/>
      <c r="Y214" s="143"/>
      <c r="Z214" s="143"/>
      <c r="AA214" s="143"/>
      <c r="AB214" s="143"/>
      <c r="AC214" s="143"/>
      <c r="AD214" s="143"/>
      <c r="AE214" s="143"/>
      <c r="AF214" s="143"/>
      <c r="AG214" s="143"/>
      <c r="AH214" s="143"/>
      <c r="AI214" s="143"/>
      <c r="AJ214" s="143"/>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c r="BT214" s="143"/>
    </row>
    <row r="215" spans="2:72" s="227" customFormat="1">
      <c r="B215" s="228"/>
      <c r="C215" s="143"/>
      <c r="D215" s="143"/>
      <c r="E215" s="138"/>
      <c r="F215" s="143"/>
      <c r="G215" s="143"/>
      <c r="H215" s="168"/>
      <c r="I215" s="143"/>
      <c r="J215" s="143"/>
      <c r="K215" s="143"/>
      <c r="L215" s="143"/>
      <c r="M215" s="143"/>
      <c r="N215" s="143"/>
      <c r="O215" s="143"/>
      <c r="P215" s="143"/>
      <c r="Q215" s="143"/>
      <c r="R215" s="140"/>
      <c r="S215" s="141"/>
      <c r="T215" s="142"/>
      <c r="U215" s="143"/>
      <c r="V215" s="144"/>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c r="BT215" s="143"/>
    </row>
    <row r="216" spans="2:72" s="227" customFormat="1">
      <c r="B216" s="228"/>
      <c r="C216" s="143"/>
      <c r="D216" s="143"/>
      <c r="E216" s="138"/>
      <c r="F216" s="143"/>
      <c r="G216" s="143"/>
      <c r="H216" s="168"/>
      <c r="I216" s="143"/>
      <c r="J216" s="143"/>
      <c r="K216" s="143"/>
      <c r="L216" s="143"/>
      <c r="M216" s="143"/>
      <c r="N216" s="143"/>
      <c r="O216" s="143"/>
      <c r="P216" s="143"/>
      <c r="Q216" s="143"/>
      <c r="R216" s="140"/>
      <c r="S216" s="141"/>
      <c r="T216" s="142"/>
      <c r="U216" s="143"/>
      <c r="V216" s="144"/>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row>
    <row r="217" spans="2:72" s="227" customFormat="1">
      <c r="B217" s="228"/>
      <c r="C217" s="143"/>
      <c r="D217" s="143"/>
      <c r="E217" s="138"/>
      <c r="F217" s="143"/>
      <c r="G217" s="143"/>
      <c r="H217" s="168"/>
      <c r="I217" s="143"/>
      <c r="J217" s="143"/>
      <c r="K217" s="143"/>
      <c r="L217" s="143"/>
      <c r="M217" s="143"/>
      <c r="N217" s="143"/>
      <c r="O217" s="143"/>
      <c r="P217" s="143"/>
      <c r="Q217" s="143"/>
      <c r="R217" s="140"/>
      <c r="S217" s="141"/>
      <c r="T217" s="142"/>
      <c r="U217" s="143"/>
      <c r="V217" s="144"/>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row>
    <row r="218" spans="2:72" s="227" customFormat="1">
      <c r="B218" s="228"/>
      <c r="C218" s="143"/>
      <c r="D218" s="143"/>
      <c r="E218" s="138"/>
      <c r="F218" s="143"/>
      <c r="G218" s="143"/>
      <c r="H218" s="168"/>
      <c r="I218" s="143"/>
      <c r="J218" s="143"/>
      <c r="K218" s="143"/>
      <c r="L218" s="143"/>
      <c r="M218" s="143"/>
      <c r="N218" s="143"/>
      <c r="O218" s="143"/>
      <c r="P218" s="143"/>
      <c r="Q218" s="143"/>
      <c r="R218" s="140"/>
      <c r="S218" s="141"/>
      <c r="T218" s="142"/>
      <c r="U218" s="143"/>
      <c r="V218" s="144"/>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row>
    <row r="219" spans="2:72" s="227" customFormat="1">
      <c r="B219" s="228"/>
      <c r="C219" s="143"/>
      <c r="D219" s="143"/>
      <c r="E219" s="138"/>
      <c r="F219" s="143"/>
      <c r="G219" s="143"/>
      <c r="H219" s="168"/>
      <c r="I219" s="143"/>
      <c r="J219" s="143"/>
      <c r="K219" s="143"/>
      <c r="L219" s="143"/>
      <c r="M219" s="143"/>
      <c r="N219" s="143"/>
      <c r="O219" s="143"/>
      <c r="P219" s="143"/>
      <c r="Q219" s="143"/>
      <c r="R219" s="140"/>
      <c r="S219" s="141"/>
      <c r="T219" s="142"/>
      <c r="U219" s="143"/>
      <c r="V219" s="144"/>
      <c r="W219" s="143"/>
      <c r="X219" s="143"/>
      <c r="Y219" s="143"/>
      <c r="Z219" s="143"/>
      <c r="AA219" s="143"/>
      <c r="AB219" s="143"/>
      <c r="AC219" s="143"/>
      <c r="AD219" s="143"/>
      <c r="AE219" s="143"/>
      <c r="AF219" s="143"/>
      <c r="AG219" s="143"/>
      <c r="AH219" s="143"/>
      <c r="AI219" s="143"/>
      <c r="AJ219" s="143"/>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c r="BT219" s="143"/>
    </row>
    <row r="220" spans="2:72" s="227" customFormat="1">
      <c r="B220" s="228"/>
      <c r="C220" s="143"/>
      <c r="D220" s="143"/>
      <c r="E220" s="138"/>
      <c r="F220" s="143"/>
      <c r="G220" s="143"/>
      <c r="H220" s="168"/>
      <c r="I220" s="143"/>
      <c r="J220" s="143"/>
      <c r="K220" s="143"/>
      <c r="L220" s="143"/>
      <c r="M220" s="143"/>
      <c r="N220" s="143"/>
      <c r="O220" s="143"/>
      <c r="P220" s="143"/>
      <c r="Q220" s="143"/>
      <c r="R220" s="140"/>
      <c r="S220" s="141"/>
      <c r="T220" s="142"/>
      <c r="U220" s="143"/>
      <c r="V220" s="144"/>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c r="BT220" s="143"/>
    </row>
    <row r="221" spans="2:72" s="227" customFormat="1">
      <c r="B221" s="228"/>
      <c r="C221" s="143"/>
      <c r="D221" s="143"/>
      <c r="E221" s="138"/>
      <c r="F221" s="143"/>
      <c r="G221" s="143"/>
      <c r="H221" s="168"/>
      <c r="I221" s="143"/>
      <c r="J221" s="143"/>
      <c r="K221" s="143"/>
      <c r="L221" s="143"/>
      <c r="M221" s="143"/>
      <c r="N221" s="143"/>
      <c r="O221" s="143"/>
      <c r="P221" s="143"/>
      <c r="Q221" s="143"/>
      <c r="R221" s="140"/>
      <c r="S221" s="141"/>
      <c r="T221" s="142"/>
      <c r="U221" s="143"/>
      <c r="V221" s="144"/>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c r="BT221" s="143"/>
    </row>
    <row r="222" spans="2:72" s="227" customFormat="1">
      <c r="B222" s="228"/>
      <c r="C222" s="143"/>
      <c r="D222" s="143"/>
      <c r="E222" s="138"/>
      <c r="F222" s="143"/>
      <c r="G222" s="143"/>
      <c r="H222" s="168"/>
      <c r="I222" s="143"/>
      <c r="J222" s="143"/>
      <c r="K222" s="143"/>
      <c r="L222" s="143"/>
      <c r="M222" s="143"/>
      <c r="N222" s="143"/>
      <c r="O222" s="143"/>
      <c r="P222" s="143"/>
      <c r="Q222" s="143"/>
      <c r="R222" s="140"/>
      <c r="S222" s="141"/>
      <c r="T222" s="142"/>
      <c r="U222" s="143"/>
      <c r="V222" s="144"/>
      <c r="W222" s="143"/>
      <c r="X222" s="143"/>
      <c r="Y222" s="143"/>
      <c r="Z222" s="143"/>
      <c r="AA222" s="143"/>
      <c r="AB222" s="143"/>
      <c r="AC222" s="143"/>
      <c r="AD222" s="143"/>
      <c r="AE222" s="143"/>
      <c r="AF222" s="143"/>
      <c r="AG222" s="143"/>
      <c r="AH222" s="143"/>
      <c r="AI222" s="143"/>
      <c r="AJ222" s="143"/>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c r="BT222" s="143"/>
    </row>
    <row r="223" spans="2:72" s="227" customFormat="1">
      <c r="B223" s="228"/>
      <c r="C223" s="143"/>
      <c r="D223" s="143"/>
      <c r="E223" s="138"/>
      <c r="F223" s="143"/>
      <c r="G223" s="143"/>
      <c r="H223" s="168"/>
      <c r="I223" s="143"/>
      <c r="J223" s="143"/>
      <c r="K223" s="143"/>
      <c r="L223" s="143"/>
      <c r="M223" s="143"/>
      <c r="N223" s="143"/>
      <c r="O223" s="143"/>
      <c r="P223" s="143"/>
      <c r="Q223" s="143"/>
      <c r="R223" s="140"/>
      <c r="S223" s="141"/>
      <c r="T223" s="142"/>
      <c r="U223" s="143"/>
      <c r="V223" s="144"/>
      <c r="W223" s="143"/>
      <c r="X223" s="143"/>
      <c r="Y223" s="143"/>
      <c r="Z223" s="143"/>
      <c r="AA223" s="143"/>
      <c r="AB223" s="143"/>
      <c r="AC223" s="143"/>
      <c r="AD223" s="143"/>
      <c r="AE223" s="143"/>
      <c r="AF223" s="143"/>
      <c r="AG223" s="143"/>
      <c r="AH223" s="143"/>
      <c r="AI223" s="143"/>
      <c r="AJ223" s="143"/>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c r="BT223" s="143"/>
    </row>
    <row r="224" spans="2:72" s="227" customFormat="1">
      <c r="B224" s="228"/>
      <c r="C224" s="143"/>
      <c r="D224" s="143"/>
      <c r="E224" s="138"/>
      <c r="F224" s="143"/>
      <c r="G224" s="143"/>
      <c r="H224" s="168"/>
      <c r="I224" s="143"/>
      <c r="J224" s="143"/>
      <c r="K224" s="143"/>
      <c r="L224" s="143"/>
      <c r="M224" s="143"/>
      <c r="N224" s="143"/>
      <c r="O224" s="143"/>
      <c r="P224" s="143"/>
      <c r="Q224" s="143"/>
      <c r="R224" s="140"/>
      <c r="S224" s="141"/>
      <c r="T224" s="142"/>
      <c r="U224" s="143"/>
      <c r="V224" s="144"/>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c r="BT224" s="143"/>
    </row>
    <row r="225" spans="2:72" s="227" customFormat="1">
      <c r="B225" s="228"/>
      <c r="C225" s="143"/>
      <c r="D225" s="143"/>
      <c r="E225" s="138"/>
      <c r="F225" s="143"/>
      <c r="G225" s="143"/>
      <c r="H225" s="168"/>
      <c r="I225" s="143"/>
      <c r="J225" s="143"/>
      <c r="K225" s="143"/>
      <c r="L225" s="143"/>
      <c r="M225" s="143"/>
      <c r="N225" s="143"/>
      <c r="O225" s="143"/>
      <c r="P225" s="143"/>
      <c r="Q225" s="143"/>
      <c r="R225" s="140"/>
      <c r="S225" s="141"/>
      <c r="T225" s="142"/>
      <c r="U225" s="143"/>
      <c r="V225" s="144"/>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c r="BT225" s="143"/>
    </row>
    <row r="226" spans="2:72" s="227" customFormat="1">
      <c r="B226" s="228"/>
      <c r="C226" s="143"/>
      <c r="D226" s="143"/>
      <c r="E226" s="138"/>
      <c r="F226" s="143"/>
      <c r="G226" s="143"/>
      <c r="H226" s="168"/>
      <c r="I226" s="143"/>
      <c r="J226" s="143"/>
      <c r="K226" s="143"/>
      <c r="L226" s="143"/>
      <c r="M226" s="143"/>
      <c r="N226" s="143"/>
      <c r="O226" s="143"/>
      <c r="P226" s="143"/>
      <c r="Q226" s="143"/>
      <c r="R226" s="140"/>
      <c r="S226" s="141"/>
      <c r="T226" s="142"/>
      <c r="U226" s="143"/>
      <c r="V226" s="144"/>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c r="BT226" s="143"/>
    </row>
    <row r="227" spans="2:72" s="227" customFormat="1">
      <c r="B227" s="228"/>
      <c r="C227" s="143"/>
      <c r="D227" s="143"/>
      <c r="E227" s="138"/>
      <c r="F227" s="143"/>
      <c r="G227" s="143"/>
      <c r="H227" s="168"/>
      <c r="I227" s="143"/>
      <c r="J227" s="143"/>
      <c r="K227" s="143"/>
      <c r="L227" s="143"/>
      <c r="M227" s="143"/>
      <c r="N227" s="143"/>
      <c r="O227" s="143"/>
      <c r="P227" s="143"/>
      <c r="Q227" s="143"/>
      <c r="R227" s="140"/>
      <c r="S227" s="141"/>
      <c r="T227" s="142"/>
      <c r="U227" s="143"/>
      <c r="V227" s="144"/>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c r="BT227" s="143"/>
    </row>
    <row r="228" spans="2:72" s="227" customFormat="1">
      <c r="B228" s="228"/>
      <c r="C228" s="143"/>
      <c r="D228" s="143"/>
      <c r="E228" s="138"/>
      <c r="F228" s="143"/>
      <c r="G228" s="143"/>
      <c r="H228" s="168"/>
      <c r="I228" s="143"/>
      <c r="J228" s="143"/>
      <c r="K228" s="143"/>
      <c r="L228" s="143"/>
      <c r="M228" s="143"/>
      <c r="N228" s="143"/>
      <c r="O228" s="143"/>
      <c r="P228" s="143"/>
      <c r="Q228" s="143"/>
      <c r="R228" s="140"/>
      <c r="S228" s="141"/>
      <c r="T228" s="142"/>
      <c r="U228" s="143"/>
      <c r="V228" s="144"/>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c r="BT228" s="143"/>
    </row>
    <row r="229" spans="2:72" s="227" customFormat="1">
      <c r="B229" s="228"/>
      <c r="C229" s="143"/>
      <c r="D229" s="143"/>
      <c r="E229" s="138"/>
      <c r="F229" s="143"/>
      <c r="G229" s="143"/>
      <c r="H229" s="168"/>
      <c r="I229" s="143"/>
      <c r="J229" s="143"/>
      <c r="K229" s="143"/>
      <c r="L229" s="143"/>
      <c r="M229" s="143"/>
      <c r="N229" s="143"/>
      <c r="O229" s="143"/>
      <c r="P229" s="143"/>
      <c r="Q229" s="143"/>
      <c r="R229" s="140"/>
      <c r="S229" s="141"/>
      <c r="T229" s="142"/>
      <c r="U229" s="143"/>
      <c r="V229" s="144"/>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c r="BT229" s="143"/>
    </row>
    <row r="230" spans="2:72" s="227" customFormat="1">
      <c r="B230" s="228"/>
      <c r="C230" s="143"/>
      <c r="D230" s="143"/>
      <c r="E230" s="138"/>
      <c r="F230" s="143"/>
      <c r="G230" s="143"/>
      <c r="H230" s="168"/>
      <c r="I230" s="143"/>
      <c r="J230" s="143"/>
      <c r="K230" s="143"/>
      <c r="L230" s="143"/>
      <c r="M230" s="143"/>
      <c r="N230" s="143"/>
      <c r="O230" s="143"/>
      <c r="P230" s="143"/>
      <c r="Q230" s="143"/>
      <c r="R230" s="140"/>
      <c r="S230" s="141"/>
      <c r="T230" s="142"/>
      <c r="U230" s="143"/>
      <c r="V230" s="144"/>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c r="BT230" s="143"/>
    </row>
    <row r="231" spans="2:72" s="227" customFormat="1">
      <c r="B231" s="228"/>
      <c r="C231" s="143"/>
      <c r="D231" s="143"/>
      <c r="E231" s="138"/>
      <c r="F231" s="143"/>
      <c r="G231" s="143"/>
      <c r="H231" s="168"/>
      <c r="I231" s="143"/>
      <c r="J231" s="143"/>
      <c r="K231" s="143"/>
      <c r="L231" s="143"/>
      <c r="M231" s="143"/>
      <c r="N231" s="143"/>
      <c r="O231" s="143"/>
      <c r="P231" s="143"/>
      <c r="Q231" s="143"/>
      <c r="R231" s="140"/>
      <c r="S231" s="141"/>
      <c r="T231" s="142"/>
      <c r="U231" s="143"/>
      <c r="V231" s="144"/>
      <c r="W231" s="143"/>
      <c r="X231" s="143"/>
      <c r="Y231" s="143"/>
      <c r="Z231" s="143"/>
      <c r="AA231" s="143"/>
      <c r="AB231" s="143"/>
      <c r="AC231" s="143"/>
      <c r="AD231" s="143"/>
      <c r="AE231" s="143"/>
      <c r="AF231" s="143"/>
      <c r="AG231" s="143"/>
      <c r="AH231" s="143"/>
      <c r="AI231" s="143"/>
      <c r="AJ231" s="143"/>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c r="BT231" s="143"/>
    </row>
    <row r="232" spans="2:72" s="227" customFormat="1">
      <c r="B232" s="228"/>
      <c r="C232" s="143"/>
      <c r="D232" s="143"/>
      <c r="E232" s="138"/>
      <c r="F232" s="143"/>
      <c r="G232" s="143"/>
      <c r="H232" s="168"/>
      <c r="I232" s="143"/>
      <c r="J232" s="143"/>
      <c r="K232" s="143"/>
      <c r="L232" s="143"/>
      <c r="M232" s="143"/>
      <c r="N232" s="143"/>
      <c r="O232" s="143"/>
      <c r="P232" s="143"/>
      <c r="Q232" s="143"/>
      <c r="R232" s="140"/>
      <c r="S232" s="141"/>
      <c r="T232" s="142"/>
      <c r="U232" s="143"/>
      <c r="V232" s="144"/>
      <c r="W232" s="143"/>
      <c r="X232" s="143"/>
      <c r="Y232" s="143"/>
      <c r="Z232" s="143"/>
      <c r="AA232" s="143"/>
      <c r="AB232" s="143"/>
      <c r="AC232" s="143"/>
      <c r="AD232" s="143"/>
      <c r="AE232" s="143"/>
      <c r="AF232" s="143"/>
      <c r="AG232" s="143"/>
      <c r="AH232" s="143"/>
      <c r="AI232" s="143"/>
      <c r="AJ232" s="143"/>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c r="BT232" s="143"/>
    </row>
    <row r="233" spans="2:72" s="227" customFormat="1">
      <c r="B233" s="228"/>
      <c r="C233" s="143"/>
      <c r="D233" s="143"/>
      <c r="E233" s="138"/>
      <c r="F233" s="143"/>
      <c r="G233" s="143"/>
      <c r="H233" s="168"/>
      <c r="I233" s="143"/>
      <c r="J233" s="143"/>
      <c r="K233" s="143"/>
      <c r="L233" s="143"/>
      <c r="M233" s="143"/>
      <c r="N233" s="143"/>
      <c r="O233" s="143"/>
      <c r="P233" s="143"/>
      <c r="Q233" s="143"/>
      <c r="R233" s="140"/>
      <c r="S233" s="141"/>
      <c r="T233" s="142"/>
      <c r="U233" s="143"/>
      <c r="V233" s="144"/>
      <c r="W233" s="143"/>
      <c r="X233" s="143"/>
      <c r="Y233" s="143"/>
      <c r="Z233" s="143"/>
      <c r="AA233" s="143"/>
      <c r="AB233" s="143"/>
      <c r="AC233" s="143"/>
      <c r="AD233" s="143"/>
      <c r="AE233" s="143"/>
      <c r="AF233" s="143"/>
      <c r="AG233" s="143"/>
      <c r="AH233" s="143"/>
      <c r="AI233" s="143"/>
      <c r="AJ233" s="143"/>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c r="BT233" s="143"/>
    </row>
    <row r="234" spans="2:72" s="227" customFormat="1">
      <c r="B234" s="228"/>
      <c r="C234" s="143"/>
      <c r="D234" s="143"/>
      <c r="E234" s="138"/>
      <c r="F234" s="143"/>
      <c r="G234" s="143"/>
      <c r="H234" s="168"/>
      <c r="I234" s="143"/>
      <c r="J234" s="143"/>
      <c r="K234" s="143"/>
      <c r="L234" s="143"/>
      <c r="M234" s="143"/>
      <c r="N234" s="143"/>
      <c r="O234" s="143"/>
      <c r="P234" s="143"/>
      <c r="Q234" s="143"/>
      <c r="R234" s="140"/>
      <c r="S234" s="141"/>
      <c r="T234" s="142"/>
      <c r="U234" s="143"/>
      <c r="V234" s="144"/>
      <c r="W234" s="143"/>
      <c r="X234" s="143"/>
      <c r="Y234" s="143"/>
      <c r="Z234" s="143"/>
      <c r="AA234" s="143"/>
      <c r="AB234" s="143"/>
      <c r="AC234" s="143"/>
      <c r="AD234" s="143"/>
      <c r="AE234" s="143"/>
      <c r="AF234" s="143"/>
      <c r="AG234" s="143"/>
      <c r="AH234" s="143"/>
      <c r="AI234" s="143"/>
      <c r="AJ234" s="143"/>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c r="BT234" s="143"/>
    </row>
    <row r="235" spans="2:72" s="227" customFormat="1">
      <c r="B235" s="228"/>
      <c r="C235" s="143"/>
      <c r="D235" s="143"/>
      <c r="E235" s="138"/>
      <c r="F235" s="143"/>
      <c r="G235" s="143"/>
      <c r="H235" s="168"/>
      <c r="I235" s="143"/>
      <c r="J235" s="143"/>
      <c r="K235" s="143"/>
      <c r="L235" s="143"/>
      <c r="M235" s="143"/>
      <c r="N235" s="143"/>
      <c r="O235" s="143"/>
      <c r="P235" s="143"/>
      <c r="Q235" s="143"/>
      <c r="R235" s="140"/>
      <c r="S235" s="141"/>
      <c r="T235" s="142"/>
      <c r="U235" s="143"/>
      <c r="V235" s="144"/>
      <c r="W235" s="143"/>
      <c r="X235" s="143"/>
      <c r="Y235" s="143"/>
      <c r="Z235" s="143"/>
      <c r="AA235" s="143"/>
      <c r="AB235" s="143"/>
      <c r="AC235" s="143"/>
      <c r="AD235" s="143"/>
      <c r="AE235" s="143"/>
      <c r="AF235" s="143"/>
      <c r="AG235" s="143"/>
      <c r="AH235" s="143"/>
      <c r="AI235" s="143"/>
      <c r="AJ235" s="143"/>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c r="BT235" s="143"/>
    </row>
    <row r="236" spans="2:72" s="227" customFormat="1">
      <c r="B236" s="228"/>
      <c r="C236" s="143"/>
      <c r="D236" s="143"/>
      <c r="E236" s="138"/>
      <c r="F236" s="143"/>
      <c r="G236" s="143"/>
      <c r="H236" s="168"/>
      <c r="I236" s="143"/>
      <c r="J236" s="143"/>
      <c r="K236" s="143"/>
      <c r="L236" s="143"/>
      <c r="M236" s="143"/>
      <c r="N236" s="143"/>
      <c r="O236" s="143"/>
      <c r="P236" s="143"/>
      <c r="Q236" s="143"/>
      <c r="R236" s="140"/>
      <c r="S236" s="141"/>
      <c r="T236" s="142"/>
      <c r="U236" s="143"/>
      <c r="V236" s="144"/>
      <c r="W236" s="143"/>
      <c r="X236" s="143"/>
      <c r="Y236" s="143"/>
      <c r="Z236" s="143"/>
      <c r="AA236" s="143"/>
      <c r="AB236" s="143"/>
      <c r="AC236" s="143"/>
      <c r="AD236" s="143"/>
      <c r="AE236" s="143"/>
      <c r="AF236" s="143"/>
      <c r="AG236" s="143"/>
      <c r="AH236" s="143"/>
      <c r="AI236" s="143"/>
      <c r="AJ236" s="143"/>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c r="BT236" s="143"/>
    </row>
    <row r="237" spans="2:72" s="227" customFormat="1">
      <c r="B237" s="228"/>
      <c r="C237" s="143"/>
      <c r="D237" s="143"/>
      <c r="E237" s="138"/>
      <c r="F237" s="143"/>
      <c r="G237" s="143"/>
      <c r="H237" s="168"/>
      <c r="I237" s="143"/>
      <c r="J237" s="143"/>
      <c r="K237" s="143"/>
      <c r="L237" s="143"/>
      <c r="M237" s="143"/>
      <c r="N237" s="143"/>
      <c r="O237" s="143"/>
      <c r="P237" s="143"/>
      <c r="Q237" s="143"/>
      <c r="R237" s="140"/>
      <c r="S237" s="141"/>
      <c r="T237" s="142"/>
      <c r="U237" s="143"/>
      <c r="V237" s="144"/>
      <c r="W237" s="143"/>
      <c r="X237" s="143"/>
      <c r="Y237" s="143"/>
      <c r="Z237" s="143"/>
      <c r="AA237" s="143"/>
      <c r="AB237" s="143"/>
      <c r="AC237" s="143"/>
      <c r="AD237" s="143"/>
      <c r="AE237" s="143"/>
      <c r="AF237" s="143"/>
      <c r="AG237" s="143"/>
      <c r="AH237" s="143"/>
      <c r="AI237" s="143"/>
      <c r="AJ237" s="143"/>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c r="BT237" s="143"/>
    </row>
    <row r="238" spans="2:72" s="227" customFormat="1">
      <c r="B238" s="228"/>
      <c r="C238" s="143"/>
      <c r="D238" s="143"/>
      <c r="E238" s="138"/>
      <c r="F238" s="143"/>
      <c r="G238" s="143"/>
      <c r="H238" s="168"/>
      <c r="I238" s="143"/>
      <c r="J238" s="143"/>
      <c r="K238" s="143"/>
      <c r="L238" s="143"/>
      <c r="M238" s="143"/>
      <c r="N238" s="143"/>
      <c r="O238" s="143"/>
      <c r="P238" s="143"/>
      <c r="Q238" s="143"/>
      <c r="R238" s="140"/>
      <c r="S238" s="141"/>
      <c r="T238" s="142"/>
      <c r="U238" s="143"/>
      <c r="V238" s="144"/>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row>
    <row r="239" spans="2:72" s="227" customFormat="1">
      <c r="B239" s="228"/>
      <c r="C239" s="143"/>
      <c r="D239" s="143"/>
      <c r="E239" s="138"/>
      <c r="F239" s="143"/>
      <c r="G239" s="143"/>
      <c r="H239" s="168"/>
      <c r="I239" s="143"/>
      <c r="J239" s="143"/>
      <c r="K239" s="143"/>
      <c r="L239" s="143"/>
      <c r="M239" s="143"/>
      <c r="N239" s="143"/>
      <c r="O239" s="143"/>
      <c r="P239" s="143"/>
      <c r="Q239" s="143"/>
      <c r="R239" s="140"/>
      <c r="S239" s="141"/>
      <c r="T239" s="142"/>
      <c r="U239" s="143"/>
      <c r="V239" s="144"/>
      <c r="W239" s="143"/>
      <c r="X239" s="143"/>
      <c r="Y239" s="143"/>
      <c r="Z239" s="143"/>
      <c r="AA239" s="143"/>
      <c r="AB239" s="143"/>
      <c r="AC239" s="143"/>
      <c r="AD239" s="143"/>
      <c r="AE239" s="143"/>
      <c r="AF239" s="143"/>
      <c r="AG239" s="143"/>
      <c r="AH239" s="143"/>
      <c r="AI239" s="143"/>
      <c r="AJ239" s="143"/>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c r="BT239" s="143"/>
    </row>
    <row r="240" spans="2:72" s="227" customFormat="1">
      <c r="B240" s="228"/>
      <c r="C240" s="143"/>
      <c r="D240" s="143"/>
      <c r="E240" s="138"/>
      <c r="F240" s="143"/>
      <c r="G240" s="143"/>
      <c r="H240" s="168"/>
      <c r="I240" s="143"/>
      <c r="J240" s="143"/>
      <c r="K240" s="143"/>
      <c r="L240" s="143"/>
      <c r="M240" s="143"/>
      <c r="N240" s="143"/>
      <c r="O240" s="143"/>
      <c r="P240" s="143"/>
      <c r="Q240" s="143"/>
      <c r="R240" s="140"/>
      <c r="S240" s="141"/>
      <c r="T240" s="142"/>
      <c r="U240" s="143"/>
      <c r="V240" s="144"/>
      <c r="W240" s="143"/>
      <c r="X240" s="143"/>
      <c r="Y240" s="143"/>
      <c r="Z240" s="143"/>
      <c r="AA240" s="143"/>
      <c r="AB240" s="143"/>
      <c r="AC240" s="143"/>
      <c r="AD240" s="143"/>
      <c r="AE240" s="143"/>
      <c r="AF240" s="143"/>
      <c r="AG240" s="143"/>
      <c r="AH240" s="143"/>
      <c r="AI240" s="143"/>
      <c r="AJ240" s="143"/>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c r="BT240" s="143"/>
    </row>
    <row r="241" spans="2:72" s="227" customFormat="1">
      <c r="B241" s="228"/>
      <c r="C241" s="143"/>
      <c r="D241" s="143"/>
      <c r="E241" s="138"/>
      <c r="F241" s="143"/>
      <c r="G241" s="143"/>
      <c r="H241" s="168"/>
      <c r="I241" s="143"/>
      <c r="J241" s="143"/>
      <c r="K241" s="143"/>
      <c r="L241" s="143"/>
      <c r="M241" s="143"/>
      <c r="N241" s="143"/>
      <c r="O241" s="143"/>
      <c r="P241" s="143"/>
      <c r="Q241" s="143"/>
      <c r="R241" s="140"/>
      <c r="S241" s="141"/>
      <c r="T241" s="142"/>
      <c r="U241" s="143"/>
      <c r="V241" s="144"/>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c r="BT241" s="143"/>
    </row>
    <row r="242" spans="2:72" s="227" customFormat="1">
      <c r="B242" s="228"/>
      <c r="C242" s="143"/>
      <c r="D242" s="143"/>
      <c r="E242" s="138"/>
      <c r="F242" s="143"/>
      <c r="G242" s="143"/>
      <c r="H242" s="168"/>
      <c r="I242" s="143"/>
      <c r="J242" s="143"/>
      <c r="K242" s="143"/>
      <c r="L242" s="143"/>
      <c r="M242" s="143"/>
      <c r="N242" s="143"/>
      <c r="O242" s="143"/>
      <c r="P242" s="143"/>
      <c r="Q242" s="143"/>
      <c r="R242" s="140"/>
      <c r="S242" s="141"/>
      <c r="T242" s="142"/>
      <c r="U242" s="143"/>
      <c r="V242" s="144"/>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row>
    <row r="243" spans="2:72" s="227" customFormat="1">
      <c r="B243" s="228"/>
      <c r="C243" s="143"/>
      <c r="D243" s="143"/>
      <c r="E243" s="138"/>
      <c r="F243" s="143"/>
      <c r="G243" s="143"/>
      <c r="H243" s="168"/>
      <c r="I243" s="143"/>
      <c r="J243" s="143"/>
      <c r="K243" s="143"/>
      <c r="L243" s="143"/>
      <c r="M243" s="143"/>
      <c r="N243" s="143"/>
      <c r="O243" s="143"/>
      <c r="P243" s="143"/>
      <c r="Q243" s="143"/>
      <c r="R243" s="140"/>
      <c r="S243" s="141"/>
      <c r="T243" s="142"/>
      <c r="U243" s="143"/>
      <c r="V243" s="144"/>
      <c r="W243" s="143"/>
      <c r="X243" s="143"/>
      <c r="Y243" s="143"/>
      <c r="Z243" s="143"/>
      <c r="AA243" s="143"/>
      <c r="AB243" s="143"/>
      <c r="AC243" s="143"/>
      <c r="AD243" s="143"/>
      <c r="AE243" s="143"/>
      <c r="AF243" s="143"/>
      <c r="AG243" s="143"/>
      <c r="AH243" s="143"/>
      <c r="AI243" s="143"/>
      <c r="AJ243" s="143"/>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c r="BT243" s="143"/>
    </row>
    <row r="244" spans="2:72" s="227" customFormat="1">
      <c r="B244" s="228"/>
      <c r="C244" s="143"/>
      <c r="D244" s="143"/>
      <c r="E244" s="138"/>
      <c r="F244" s="143"/>
      <c r="G244" s="143"/>
      <c r="H244" s="168"/>
      <c r="I244" s="143"/>
      <c r="J244" s="143"/>
      <c r="K244" s="143"/>
      <c r="L244" s="143"/>
      <c r="M244" s="143"/>
      <c r="N244" s="143"/>
      <c r="O244" s="143"/>
      <c r="P244" s="143"/>
      <c r="Q244" s="143"/>
      <c r="R244" s="140"/>
      <c r="S244" s="141"/>
      <c r="T244" s="142"/>
      <c r="U244" s="143"/>
      <c r="V244" s="144"/>
      <c r="W244" s="143"/>
      <c r="X244" s="143"/>
      <c r="Y244" s="143"/>
      <c r="Z244" s="143"/>
      <c r="AA244" s="143"/>
      <c r="AB244" s="143"/>
      <c r="AC244" s="143"/>
      <c r="AD244" s="143"/>
      <c r="AE244" s="143"/>
      <c r="AF244" s="143"/>
      <c r="AG244" s="143"/>
      <c r="AH244" s="143"/>
      <c r="AI244" s="143"/>
      <c r="AJ244" s="143"/>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c r="BT244" s="143"/>
    </row>
    <row r="245" spans="2:72" s="227" customFormat="1">
      <c r="B245" s="228"/>
      <c r="C245" s="143"/>
      <c r="D245" s="143"/>
      <c r="E245" s="138"/>
      <c r="F245" s="143"/>
      <c r="G245" s="143"/>
      <c r="H245" s="168"/>
      <c r="I245" s="143"/>
      <c r="J245" s="143"/>
      <c r="K245" s="143"/>
      <c r="L245" s="143"/>
      <c r="M245" s="143"/>
      <c r="N245" s="143"/>
      <c r="O245" s="143"/>
      <c r="P245" s="143"/>
      <c r="Q245" s="143"/>
      <c r="R245" s="140"/>
      <c r="S245" s="141"/>
      <c r="T245" s="142"/>
      <c r="U245" s="143"/>
      <c r="V245" s="144"/>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c r="BT245" s="143"/>
    </row>
    <row r="246" spans="2:72" s="227" customFormat="1">
      <c r="B246" s="228"/>
      <c r="C246" s="143"/>
      <c r="D246" s="143"/>
      <c r="E246" s="138"/>
      <c r="F246" s="143"/>
      <c r="G246" s="143"/>
      <c r="H246" s="168"/>
      <c r="I246" s="143"/>
      <c r="J246" s="143"/>
      <c r="K246" s="143"/>
      <c r="L246" s="143"/>
      <c r="M246" s="143"/>
      <c r="N246" s="143"/>
      <c r="O246" s="143"/>
      <c r="P246" s="143"/>
      <c r="Q246" s="143"/>
      <c r="R246" s="140"/>
      <c r="S246" s="141"/>
      <c r="T246" s="142"/>
      <c r="U246" s="143"/>
      <c r="V246" s="144"/>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c r="BT246" s="143"/>
    </row>
    <row r="247" spans="2:72" s="227" customFormat="1">
      <c r="B247" s="228"/>
      <c r="C247" s="143"/>
      <c r="D247" s="143"/>
      <c r="E247" s="138"/>
      <c r="F247" s="143"/>
      <c r="G247" s="143"/>
      <c r="H247" s="168"/>
      <c r="I247" s="143"/>
      <c r="J247" s="143"/>
      <c r="K247" s="143"/>
      <c r="L247" s="143"/>
      <c r="M247" s="143"/>
      <c r="N247" s="143"/>
      <c r="O247" s="143"/>
      <c r="P247" s="143"/>
      <c r="Q247" s="143"/>
      <c r="R247" s="140"/>
      <c r="S247" s="141"/>
      <c r="T247" s="142"/>
      <c r="U247" s="143"/>
      <c r="V247" s="144"/>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c r="BT247" s="143"/>
    </row>
    <row r="248" spans="2:72" s="227" customFormat="1">
      <c r="B248" s="228"/>
      <c r="C248" s="143"/>
      <c r="D248" s="143"/>
      <c r="E248" s="138"/>
      <c r="F248" s="143"/>
      <c r="G248" s="143"/>
      <c r="H248" s="168"/>
      <c r="I248" s="143"/>
      <c r="J248" s="143"/>
      <c r="K248" s="143"/>
      <c r="L248" s="143"/>
      <c r="M248" s="143"/>
      <c r="N248" s="143"/>
      <c r="O248" s="143"/>
      <c r="P248" s="143"/>
      <c r="Q248" s="143"/>
      <c r="R248" s="140"/>
      <c r="S248" s="141"/>
      <c r="T248" s="142"/>
      <c r="U248" s="143"/>
      <c r="V248" s="144"/>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c r="BT248" s="143"/>
    </row>
    <row r="249" spans="2:72" s="227" customFormat="1">
      <c r="B249" s="228"/>
      <c r="C249" s="143"/>
      <c r="D249" s="143"/>
      <c r="E249" s="138"/>
      <c r="F249" s="143"/>
      <c r="G249" s="143"/>
      <c r="H249" s="168"/>
      <c r="I249" s="143"/>
      <c r="J249" s="143"/>
      <c r="K249" s="143"/>
      <c r="L249" s="143"/>
      <c r="M249" s="143"/>
      <c r="N249" s="143"/>
      <c r="O249" s="143"/>
      <c r="P249" s="143"/>
      <c r="Q249" s="143"/>
      <c r="R249" s="140"/>
      <c r="S249" s="141"/>
      <c r="T249" s="142"/>
      <c r="U249" s="143"/>
      <c r="V249" s="144"/>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c r="BT249" s="143"/>
    </row>
    <row r="250" spans="2:72" s="227" customFormat="1">
      <c r="B250" s="228"/>
      <c r="C250" s="143"/>
      <c r="D250" s="143"/>
      <c r="E250" s="138"/>
      <c r="F250" s="143"/>
      <c r="G250" s="143"/>
      <c r="H250" s="168"/>
      <c r="I250" s="143"/>
      <c r="J250" s="143"/>
      <c r="K250" s="143"/>
      <c r="L250" s="143"/>
      <c r="M250" s="143"/>
      <c r="N250" s="143"/>
      <c r="O250" s="143"/>
      <c r="P250" s="143"/>
      <c r="Q250" s="143"/>
      <c r="R250" s="140"/>
      <c r="S250" s="141"/>
      <c r="T250" s="142"/>
      <c r="U250" s="143"/>
      <c r="V250" s="144"/>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c r="BT250" s="143"/>
    </row>
    <row r="251" spans="2:72" s="227" customFormat="1">
      <c r="B251" s="228"/>
      <c r="C251" s="143"/>
      <c r="D251" s="143"/>
      <c r="E251" s="138"/>
      <c r="F251" s="143"/>
      <c r="G251" s="143"/>
      <c r="H251" s="168"/>
      <c r="I251" s="143"/>
      <c r="J251" s="143"/>
      <c r="K251" s="143"/>
      <c r="L251" s="143"/>
      <c r="M251" s="143"/>
      <c r="N251" s="143"/>
      <c r="O251" s="143"/>
      <c r="P251" s="143"/>
      <c r="Q251" s="143"/>
      <c r="R251" s="140"/>
      <c r="S251" s="141"/>
      <c r="T251" s="142"/>
      <c r="U251" s="143"/>
      <c r="V251" s="144"/>
      <c r="W251" s="143"/>
      <c r="X251" s="143"/>
      <c r="Y251" s="143"/>
      <c r="Z251" s="143"/>
      <c r="AA251" s="143"/>
      <c r="AB251" s="143"/>
      <c r="AC251" s="143"/>
      <c r="AD251" s="143"/>
      <c r="AE251" s="143"/>
      <c r="AF251" s="143"/>
      <c r="AG251" s="143"/>
      <c r="AH251" s="143"/>
      <c r="AI251" s="143"/>
      <c r="AJ251" s="143"/>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c r="BT251" s="143"/>
    </row>
    <row r="252" spans="2:72" s="227" customFormat="1">
      <c r="B252" s="228"/>
      <c r="C252" s="143"/>
      <c r="D252" s="143"/>
      <c r="E252" s="138"/>
      <c r="F252" s="143"/>
      <c r="G252" s="143"/>
      <c r="H252" s="168"/>
      <c r="I252" s="143"/>
      <c r="J252" s="143"/>
      <c r="K252" s="143"/>
      <c r="L252" s="143"/>
      <c r="M252" s="143"/>
      <c r="N252" s="143"/>
      <c r="O252" s="143"/>
      <c r="P252" s="143"/>
      <c r="Q252" s="143"/>
      <c r="R252" s="140"/>
      <c r="S252" s="141"/>
      <c r="T252" s="142"/>
      <c r="U252" s="143"/>
      <c r="V252" s="144"/>
      <c r="W252" s="143"/>
      <c r="X252" s="143"/>
      <c r="Y252" s="143"/>
      <c r="Z252" s="143"/>
      <c r="AA252" s="143"/>
      <c r="AB252" s="143"/>
      <c r="AC252" s="143"/>
      <c r="AD252" s="143"/>
      <c r="AE252" s="143"/>
      <c r="AF252" s="143"/>
      <c r="AG252" s="143"/>
      <c r="AH252" s="143"/>
      <c r="AI252" s="143"/>
      <c r="AJ252" s="143"/>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c r="BT252" s="143"/>
    </row>
    <row r="253" spans="2:72" s="227" customFormat="1">
      <c r="B253" s="228"/>
      <c r="C253" s="143"/>
      <c r="D253" s="143"/>
      <c r="E253" s="138"/>
      <c r="F253" s="143"/>
      <c r="G253" s="143"/>
      <c r="H253" s="168"/>
      <c r="I253" s="143"/>
      <c r="J253" s="143"/>
      <c r="K253" s="143"/>
      <c r="L253" s="143"/>
      <c r="M253" s="143"/>
      <c r="N253" s="143"/>
      <c r="O253" s="143"/>
      <c r="P253" s="143"/>
      <c r="Q253" s="143"/>
      <c r="R253" s="140"/>
      <c r="S253" s="141"/>
      <c r="T253" s="142"/>
      <c r="U253" s="143"/>
      <c r="V253" s="144"/>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c r="BT253" s="143"/>
    </row>
    <row r="254" spans="2:72" s="227" customFormat="1">
      <c r="B254" s="228"/>
      <c r="C254" s="143"/>
      <c r="D254" s="143"/>
      <c r="E254" s="138"/>
      <c r="F254" s="143"/>
      <c r="G254" s="143"/>
      <c r="H254" s="168"/>
      <c r="I254" s="143"/>
      <c r="J254" s="143"/>
      <c r="K254" s="143"/>
      <c r="L254" s="143"/>
      <c r="M254" s="143"/>
      <c r="N254" s="143"/>
      <c r="O254" s="143"/>
      <c r="P254" s="143"/>
      <c r="Q254" s="143"/>
      <c r="R254" s="140"/>
      <c r="S254" s="141"/>
      <c r="T254" s="142"/>
      <c r="U254" s="143"/>
      <c r="V254" s="144"/>
      <c r="W254" s="143"/>
      <c r="X254" s="143"/>
      <c r="Y254" s="143"/>
      <c r="Z254" s="143"/>
      <c r="AA254" s="143"/>
      <c r="AB254" s="143"/>
      <c r="AC254" s="143"/>
      <c r="AD254" s="143"/>
      <c r="AE254" s="143"/>
      <c r="AF254" s="143"/>
      <c r="AG254" s="143"/>
      <c r="AH254" s="143"/>
      <c r="AI254" s="143"/>
      <c r="AJ254" s="143"/>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c r="BT254" s="143"/>
    </row>
    <row r="255" spans="2:72" s="227" customFormat="1">
      <c r="B255" s="228"/>
      <c r="C255" s="143"/>
      <c r="D255" s="143"/>
      <c r="E255" s="138"/>
      <c r="F255" s="143"/>
      <c r="G255" s="143"/>
      <c r="H255" s="168"/>
      <c r="I255" s="143"/>
      <c r="J255" s="143"/>
      <c r="K255" s="143"/>
      <c r="L255" s="143"/>
      <c r="M255" s="143"/>
      <c r="N255" s="143"/>
      <c r="O255" s="143"/>
      <c r="P255" s="143"/>
      <c r="Q255" s="143"/>
      <c r="R255" s="140"/>
      <c r="S255" s="141"/>
      <c r="T255" s="142"/>
      <c r="U255" s="143"/>
      <c r="V255" s="144"/>
      <c r="W255" s="143"/>
      <c r="X255" s="143"/>
      <c r="Y255" s="143"/>
      <c r="Z255" s="143"/>
      <c r="AA255" s="143"/>
      <c r="AB255" s="143"/>
      <c r="AC255" s="143"/>
      <c r="AD255" s="143"/>
      <c r="AE255" s="143"/>
      <c r="AF255" s="143"/>
      <c r="AG255" s="143"/>
      <c r="AH255" s="143"/>
      <c r="AI255" s="143"/>
      <c r="AJ255" s="143"/>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c r="BT255" s="143"/>
    </row>
    <row r="256" spans="2:72" s="227" customFormat="1">
      <c r="B256" s="228"/>
      <c r="C256" s="143"/>
      <c r="D256" s="143"/>
      <c r="E256" s="138"/>
      <c r="F256" s="143"/>
      <c r="G256" s="143"/>
      <c r="H256" s="168"/>
      <c r="I256" s="143"/>
      <c r="J256" s="143"/>
      <c r="K256" s="143"/>
      <c r="L256" s="143"/>
      <c r="M256" s="143"/>
      <c r="N256" s="143"/>
      <c r="O256" s="143"/>
      <c r="P256" s="143"/>
      <c r="Q256" s="143"/>
      <c r="R256" s="140"/>
      <c r="S256" s="141"/>
      <c r="T256" s="142"/>
      <c r="U256" s="143"/>
      <c r="V256" s="144"/>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c r="BT256" s="143"/>
    </row>
    <row r="257" spans="2:72" s="227" customFormat="1">
      <c r="B257" s="228"/>
      <c r="C257" s="143"/>
      <c r="D257" s="143"/>
      <c r="E257" s="138"/>
      <c r="F257" s="143"/>
      <c r="G257" s="143"/>
      <c r="H257" s="168"/>
      <c r="I257" s="143"/>
      <c r="J257" s="143"/>
      <c r="K257" s="143"/>
      <c r="L257" s="143"/>
      <c r="M257" s="143"/>
      <c r="N257" s="143"/>
      <c r="O257" s="143"/>
      <c r="P257" s="143"/>
      <c r="Q257" s="143"/>
      <c r="R257" s="140"/>
      <c r="S257" s="141"/>
      <c r="T257" s="142"/>
      <c r="U257" s="143"/>
      <c r="V257" s="144"/>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c r="BT257" s="143"/>
    </row>
    <row r="258" spans="2:72" s="227" customFormat="1">
      <c r="B258" s="228"/>
      <c r="C258" s="143"/>
      <c r="D258" s="143"/>
      <c r="E258" s="138"/>
      <c r="F258" s="143"/>
      <c r="G258" s="143"/>
      <c r="H258" s="168"/>
      <c r="I258" s="143"/>
      <c r="J258" s="143"/>
      <c r="K258" s="143"/>
      <c r="L258" s="143"/>
      <c r="M258" s="143"/>
      <c r="N258" s="143"/>
      <c r="O258" s="143"/>
      <c r="P258" s="143"/>
      <c r="Q258" s="143"/>
      <c r="R258" s="140"/>
      <c r="S258" s="141"/>
      <c r="T258" s="142"/>
      <c r="U258" s="143"/>
      <c r="V258" s="144"/>
      <c r="W258" s="143"/>
      <c r="X258" s="143"/>
      <c r="Y258" s="143"/>
      <c r="Z258" s="143"/>
      <c r="AA258" s="143"/>
      <c r="AB258" s="143"/>
      <c r="AC258" s="143"/>
      <c r="AD258" s="143"/>
      <c r="AE258" s="143"/>
      <c r="AF258" s="143"/>
      <c r="AG258" s="143"/>
      <c r="AH258" s="143"/>
      <c r="AI258" s="143"/>
      <c r="AJ258" s="143"/>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c r="BT258" s="143"/>
    </row>
    <row r="259" spans="2:72" s="227" customFormat="1">
      <c r="B259" s="228"/>
      <c r="C259" s="143"/>
      <c r="D259" s="143"/>
      <c r="E259" s="138"/>
      <c r="F259" s="143"/>
      <c r="G259" s="143"/>
      <c r="H259" s="168"/>
      <c r="I259" s="143"/>
      <c r="J259" s="143"/>
      <c r="K259" s="143"/>
      <c r="L259" s="143"/>
      <c r="M259" s="143"/>
      <c r="N259" s="143"/>
      <c r="O259" s="143"/>
      <c r="P259" s="143"/>
      <c r="Q259" s="143"/>
      <c r="R259" s="140"/>
      <c r="S259" s="141"/>
      <c r="T259" s="142"/>
      <c r="U259" s="143"/>
      <c r="V259" s="144"/>
      <c r="W259" s="143"/>
      <c r="X259" s="143"/>
      <c r="Y259" s="143"/>
      <c r="Z259" s="143"/>
      <c r="AA259" s="143"/>
      <c r="AB259" s="143"/>
      <c r="AC259" s="143"/>
      <c r="AD259" s="143"/>
      <c r="AE259" s="143"/>
      <c r="AF259" s="143"/>
      <c r="AG259" s="143"/>
      <c r="AH259" s="143"/>
      <c r="AI259" s="143"/>
      <c r="AJ259" s="143"/>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c r="BT259" s="143"/>
    </row>
    <row r="260" spans="2:72" s="227" customFormat="1">
      <c r="B260" s="228"/>
      <c r="C260" s="143"/>
      <c r="D260" s="143"/>
      <c r="E260" s="138"/>
      <c r="F260" s="143"/>
      <c r="G260" s="143"/>
      <c r="H260" s="168"/>
      <c r="I260" s="143"/>
      <c r="J260" s="143"/>
      <c r="K260" s="143"/>
      <c r="L260" s="143"/>
      <c r="M260" s="143"/>
      <c r="N260" s="143"/>
      <c r="O260" s="143"/>
      <c r="P260" s="143"/>
      <c r="Q260" s="143"/>
      <c r="R260" s="140"/>
      <c r="S260" s="141"/>
      <c r="T260" s="142"/>
      <c r="U260" s="143"/>
      <c r="V260" s="144"/>
      <c r="W260" s="143"/>
      <c r="X260" s="143"/>
      <c r="Y260" s="143"/>
      <c r="Z260" s="143"/>
      <c r="AA260" s="143"/>
      <c r="AB260" s="143"/>
      <c r="AC260" s="143"/>
      <c r="AD260" s="143"/>
      <c r="AE260" s="143"/>
      <c r="AF260" s="143"/>
      <c r="AG260" s="143"/>
      <c r="AH260" s="143"/>
      <c r="AI260" s="143"/>
      <c r="AJ260" s="143"/>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c r="BT260" s="143"/>
    </row>
    <row r="261" spans="2:72" s="227" customFormat="1">
      <c r="B261" s="228"/>
      <c r="C261" s="143"/>
      <c r="D261" s="143"/>
      <c r="E261" s="138"/>
      <c r="F261" s="143"/>
      <c r="G261" s="143"/>
      <c r="H261" s="168"/>
      <c r="I261" s="143"/>
      <c r="J261" s="143"/>
      <c r="K261" s="143"/>
      <c r="L261" s="143"/>
      <c r="M261" s="143"/>
      <c r="N261" s="143"/>
      <c r="O261" s="143"/>
      <c r="P261" s="143"/>
      <c r="Q261" s="143"/>
      <c r="R261" s="140"/>
      <c r="S261" s="141"/>
      <c r="T261" s="142"/>
      <c r="U261" s="143"/>
      <c r="V261" s="144"/>
      <c r="W261" s="143"/>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c r="BT261" s="143"/>
    </row>
    <row r="262" spans="2:72" s="227" customFormat="1">
      <c r="B262" s="228"/>
      <c r="C262" s="143"/>
      <c r="D262" s="143"/>
      <c r="E262" s="138"/>
      <c r="F262" s="143"/>
      <c r="G262" s="143"/>
      <c r="H262" s="168"/>
      <c r="I262" s="143"/>
      <c r="J262" s="143"/>
      <c r="K262" s="143"/>
      <c r="L262" s="143"/>
      <c r="M262" s="143"/>
      <c r="N262" s="143"/>
      <c r="O262" s="143"/>
      <c r="P262" s="143"/>
      <c r="Q262" s="143"/>
      <c r="R262" s="140"/>
      <c r="S262" s="141"/>
      <c r="T262" s="142"/>
      <c r="U262" s="143"/>
      <c r="V262" s="144"/>
      <c r="W262" s="143"/>
      <c r="X262" s="143"/>
      <c r="Y262" s="143"/>
      <c r="Z262" s="143"/>
      <c r="AA262" s="143"/>
      <c r="AB262" s="143"/>
      <c r="AC262" s="143"/>
      <c r="AD262" s="143"/>
      <c r="AE262" s="143"/>
      <c r="AF262" s="143"/>
      <c r="AG262" s="143"/>
      <c r="AH262" s="143"/>
      <c r="AI262" s="143"/>
      <c r="AJ262" s="143"/>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c r="BT262" s="143"/>
    </row>
    <row r="263" spans="2:72" s="227" customFormat="1">
      <c r="B263" s="228"/>
      <c r="C263" s="143"/>
      <c r="D263" s="143"/>
      <c r="E263" s="138"/>
      <c r="F263" s="143"/>
      <c r="G263" s="143"/>
      <c r="H263" s="168"/>
      <c r="I263" s="143"/>
      <c r="J263" s="143"/>
      <c r="K263" s="143"/>
      <c r="L263" s="143"/>
      <c r="M263" s="143"/>
      <c r="N263" s="143"/>
      <c r="O263" s="143"/>
      <c r="P263" s="143"/>
      <c r="Q263" s="143"/>
      <c r="R263" s="140"/>
      <c r="S263" s="141"/>
      <c r="T263" s="142"/>
      <c r="U263" s="143"/>
      <c r="V263" s="144"/>
      <c r="W263" s="143"/>
      <c r="X263" s="143"/>
      <c r="Y263" s="143"/>
      <c r="Z263" s="143"/>
      <c r="AA263" s="143"/>
      <c r="AB263" s="143"/>
      <c r="AC263" s="143"/>
      <c r="AD263" s="143"/>
      <c r="AE263" s="143"/>
      <c r="AF263" s="143"/>
      <c r="AG263" s="143"/>
      <c r="AH263" s="143"/>
      <c r="AI263" s="143"/>
      <c r="AJ263" s="143"/>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c r="BT263" s="143"/>
    </row>
    <row r="264" spans="2:72" s="227" customFormat="1">
      <c r="B264" s="228"/>
      <c r="C264" s="143"/>
      <c r="D264" s="143"/>
      <c r="E264" s="138"/>
      <c r="F264" s="143"/>
      <c r="G264" s="143"/>
      <c r="H264" s="168"/>
      <c r="I264" s="143"/>
      <c r="J264" s="143"/>
      <c r="K264" s="143"/>
      <c r="L264" s="143"/>
      <c r="M264" s="143"/>
      <c r="N264" s="143"/>
      <c r="O264" s="143"/>
      <c r="P264" s="143"/>
      <c r="Q264" s="143"/>
      <c r="R264" s="140"/>
      <c r="S264" s="141"/>
      <c r="T264" s="142"/>
      <c r="U264" s="143"/>
      <c r="V264" s="144"/>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c r="BT264" s="143"/>
    </row>
    <row r="265" spans="2:72" s="227" customFormat="1">
      <c r="B265" s="228"/>
      <c r="C265" s="143"/>
      <c r="D265" s="143"/>
      <c r="E265" s="138"/>
      <c r="F265" s="143"/>
      <c r="G265" s="143"/>
      <c r="H265" s="168"/>
      <c r="I265" s="143"/>
      <c r="J265" s="143"/>
      <c r="K265" s="143"/>
      <c r="L265" s="143"/>
      <c r="M265" s="143"/>
      <c r="N265" s="143"/>
      <c r="O265" s="143"/>
      <c r="P265" s="143"/>
      <c r="Q265" s="143"/>
      <c r="R265" s="140"/>
      <c r="S265" s="141"/>
      <c r="T265" s="142"/>
      <c r="U265" s="143"/>
      <c r="V265" s="144"/>
      <c r="W265" s="143"/>
      <c r="X265" s="143"/>
      <c r="Y265" s="143"/>
      <c r="Z265" s="143"/>
      <c r="AA265" s="143"/>
      <c r="AB265" s="143"/>
      <c r="AC265" s="143"/>
      <c r="AD265" s="143"/>
      <c r="AE265" s="143"/>
      <c r="AF265" s="143"/>
      <c r="AG265" s="143"/>
      <c r="AH265" s="143"/>
      <c r="AI265" s="143"/>
      <c r="AJ265" s="143"/>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c r="BT265" s="143"/>
    </row>
    <row r="266" spans="2:72" s="227" customFormat="1">
      <c r="B266" s="228"/>
      <c r="C266" s="143"/>
      <c r="D266" s="143"/>
      <c r="E266" s="138"/>
      <c r="F266" s="143"/>
      <c r="G266" s="143"/>
      <c r="H266" s="168"/>
      <c r="I266" s="143"/>
      <c r="J266" s="143"/>
      <c r="K266" s="143"/>
      <c r="L266" s="143"/>
      <c r="M266" s="143"/>
      <c r="N266" s="143"/>
      <c r="O266" s="143"/>
      <c r="P266" s="143"/>
      <c r="Q266" s="143"/>
      <c r="R266" s="140"/>
      <c r="S266" s="141"/>
      <c r="T266" s="142"/>
      <c r="U266" s="143"/>
      <c r="V266" s="144"/>
      <c r="W266" s="143"/>
      <c r="X266" s="143"/>
      <c r="Y266" s="143"/>
      <c r="Z266" s="143"/>
      <c r="AA266" s="143"/>
      <c r="AB266" s="143"/>
      <c r="AC266" s="143"/>
      <c r="AD266" s="143"/>
      <c r="AE266" s="143"/>
      <c r="AF266" s="143"/>
      <c r="AG266" s="143"/>
      <c r="AH266" s="143"/>
      <c r="AI266" s="143"/>
      <c r="AJ266" s="143"/>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c r="BT266" s="143"/>
    </row>
    <row r="267" spans="2:72" s="227" customFormat="1">
      <c r="B267" s="228"/>
      <c r="C267" s="143"/>
      <c r="D267" s="143"/>
      <c r="E267" s="138"/>
      <c r="F267" s="143"/>
      <c r="G267" s="143"/>
      <c r="H267" s="168"/>
      <c r="I267" s="143"/>
      <c r="J267" s="143"/>
      <c r="K267" s="143"/>
      <c r="L267" s="143"/>
      <c r="M267" s="143"/>
      <c r="N267" s="143"/>
      <c r="O267" s="143"/>
      <c r="P267" s="143"/>
      <c r="Q267" s="143"/>
      <c r="R267" s="140"/>
      <c r="S267" s="141"/>
      <c r="T267" s="142"/>
      <c r="U267" s="143"/>
      <c r="V267" s="144"/>
      <c r="W267" s="143"/>
      <c r="X267" s="143"/>
      <c r="Y267" s="143"/>
      <c r="Z267" s="143"/>
      <c r="AA267" s="143"/>
      <c r="AB267" s="143"/>
      <c r="AC267" s="143"/>
      <c r="AD267" s="143"/>
      <c r="AE267" s="143"/>
      <c r="AF267" s="143"/>
      <c r="AG267" s="143"/>
      <c r="AH267" s="143"/>
      <c r="AI267" s="143"/>
      <c r="AJ267" s="143"/>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c r="BT267" s="143"/>
    </row>
    <row r="268" spans="2:72" s="227" customFormat="1">
      <c r="B268" s="228"/>
      <c r="C268" s="143"/>
      <c r="D268" s="143"/>
      <c r="E268" s="138"/>
      <c r="F268" s="143"/>
      <c r="G268" s="143"/>
      <c r="H268" s="168"/>
      <c r="I268" s="143"/>
      <c r="J268" s="143"/>
      <c r="K268" s="143"/>
      <c r="L268" s="143"/>
      <c r="M268" s="143"/>
      <c r="N268" s="143"/>
      <c r="O268" s="143"/>
      <c r="P268" s="143"/>
      <c r="Q268" s="143"/>
      <c r="R268" s="140"/>
      <c r="S268" s="141"/>
      <c r="T268" s="142"/>
      <c r="U268" s="143"/>
      <c r="V268" s="144"/>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c r="BT268" s="143"/>
    </row>
    <row r="269" spans="2:72" s="227" customFormat="1">
      <c r="B269" s="228"/>
      <c r="C269" s="143"/>
      <c r="D269" s="143"/>
      <c r="E269" s="138"/>
      <c r="F269" s="143"/>
      <c r="G269" s="143"/>
      <c r="H269" s="168"/>
      <c r="I269" s="143"/>
      <c r="J269" s="143"/>
      <c r="K269" s="143"/>
      <c r="L269" s="143"/>
      <c r="M269" s="143"/>
      <c r="N269" s="143"/>
      <c r="O269" s="143"/>
      <c r="P269" s="143"/>
      <c r="Q269" s="143"/>
      <c r="R269" s="140"/>
      <c r="S269" s="141"/>
      <c r="T269" s="142"/>
      <c r="U269" s="143"/>
      <c r="V269" s="144"/>
      <c r="W269" s="143"/>
      <c r="X269" s="143"/>
      <c r="Y269" s="143"/>
      <c r="Z269" s="143"/>
      <c r="AA269" s="143"/>
      <c r="AB269" s="143"/>
      <c r="AC269" s="143"/>
      <c r="AD269" s="143"/>
      <c r="AE269" s="143"/>
      <c r="AF269" s="143"/>
      <c r="AG269" s="143"/>
      <c r="AH269" s="143"/>
      <c r="AI269" s="143"/>
      <c r="AJ269" s="143"/>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c r="BT269" s="143"/>
    </row>
    <row r="270" spans="2:72" s="227" customFormat="1">
      <c r="B270" s="228"/>
      <c r="C270" s="143"/>
      <c r="D270" s="143"/>
      <c r="E270" s="138"/>
      <c r="F270" s="143"/>
      <c r="G270" s="143"/>
      <c r="H270" s="168"/>
      <c r="I270" s="143"/>
      <c r="J270" s="143"/>
      <c r="K270" s="143"/>
      <c r="L270" s="143"/>
      <c r="M270" s="143"/>
      <c r="N270" s="143"/>
      <c r="O270" s="143"/>
      <c r="P270" s="143"/>
      <c r="Q270" s="143"/>
      <c r="R270" s="140"/>
      <c r="S270" s="141"/>
      <c r="T270" s="142"/>
      <c r="U270" s="143"/>
      <c r="V270" s="144"/>
      <c r="W270" s="143"/>
      <c r="X270" s="143"/>
      <c r="Y270" s="143"/>
      <c r="Z270" s="143"/>
      <c r="AA270" s="143"/>
      <c r="AB270" s="143"/>
      <c r="AC270" s="143"/>
      <c r="AD270" s="143"/>
      <c r="AE270" s="143"/>
      <c r="AF270" s="143"/>
      <c r="AG270" s="143"/>
      <c r="AH270" s="143"/>
      <c r="AI270" s="143"/>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row>
    <row r="271" spans="2:72" s="227" customFormat="1">
      <c r="B271" s="228"/>
      <c r="C271" s="143"/>
      <c r="D271" s="143"/>
      <c r="E271" s="138"/>
      <c r="F271" s="143"/>
      <c r="G271" s="143"/>
      <c r="H271" s="168"/>
      <c r="I271" s="143"/>
      <c r="J271" s="143"/>
      <c r="K271" s="143"/>
      <c r="L271" s="143"/>
      <c r="M271" s="143"/>
      <c r="N271" s="143"/>
      <c r="O271" s="143"/>
      <c r="P271" s="143"/>
      <c r="Q271" s="143"/>
      <c r="R271" s="140"/>
      <c r="S271" s="141"/>
      <c r="T271" s="142"/>
      <c r="U271" s="143"/>
      <c r="V271" s="144"/>
      <c r="W271" s="143"/>
      <c r="X271" s="143"/>
      <c r="Y271" s="143"/>
      <c r="Z271" s="143"/>
      <c r="AA271" s="143"/>
      <c r="AB271" s="143"/>
      <c r="AC271" s="143"/>
      <c r="AD271" s="143"/>
      <c r="AE271" s="143"/>
      <c r="AF271" s="143"/>
      <c r="AG271" s="143"/>
      <c r="AH271" s="143"/>
      <c r="AI271" s="143"/>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row>
    <row r="272" spans="2:72" s="227" customFormat="1">
      <c r="B272" s="228"/>
      <c r="C272" s="143"/>
      <c r="D272" s="143"/>
      <c r="E272" s="138"/>
      <c r="F272" s="143"/>
      <c r="G272" s="143"/>
      <c r="H272" s="168"/>
      <c r="I272" s="143"/>
      <c r="J272" s="143"/>
      <c r="K272" s="143"/>
      <c r="L272" s="143"/>
      <c r="M272" s="143"/>
      <c r="N272" s="143"/>
      <c r="O272" s="143"/>
      <c r="P272" s="143"/>
      <c r="Q272" s="143"/>
      <c r="R272" s="140"/>
      <c r="S272" s="141"/>
      <c r="T272" s="142"/>
      <c r="U272" s="143"/>
      <c r="V272" s="144"/>
      <c r="W272" s="143"/>
      <c r="X272" s="143"/>
      <c r="Y272" s="143"/>
      <c r="Z272" s="143"/>
      <c r="AA272" s="143"/>
      <c r="AB272" s="143"/>
      <c r="AC272" s="143"/>
      <c r="AD272" s="143"/>
      <c r="AE272" s="143"/>
      <c r="AF272" s="143"/>
      <c r="AG272" s="143"/>
      <c r="AH272" s="143"/>
      <c r="AI272" s="143"/>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row>
    <row r="273" spans="2:72" s="227" customFormat="1">
      <c r="B273" s="228"/>
      <c r="C273" s="143"/>
      <c r="D273" s="143"/>
      <c r="E273" s="138"/>
      <c r="F273" s="143"/>
      <c r="G273" s="143"/>
      <c r="H273" s="168"/>
      <c r="I273" s="143"/>
      <c r="J273" s="143"/>
      <c r="K273" s="143"/>
      <c r="L273" s="143"/>
      <c r="M273" s="143"/>
      <c r="N273" s="143"/>
      <c r="O273" s="143"/>
      <c r="P273" s="143"/>
      <c r="Q273" s="143"/>
      <c r="R273" s="140"/>
      <c r="S273" s="141"/>
      <c r="T273" s="142"/>
      <c r="U273" s="143"/>
      <c r="V273" s="144"/>
      <c r="W273" s="143"/>
      <c r="X273" s="143"/>
      <c r="Y273" s="143"/>
      <c r="Z273" s="143"/>
      <c r="AA273" s="143"/>
      <c r="AB273" s="143"/>
      <c r="AC273" s="143"/>
      <c r="AD273" s="143"/>
      <c r="AE273" s="143"/>
      <c r="AF273" s="143"/>
      <c r="AG273" s="143"/>
      <c r="AH273" s="143"/>
      <c r="AI273" s="143"/>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row>
    <row r="274" spans="2:72" s="227" customFormat="1">
      <c r="B274" s="228"/>
      <c r="C274" s="143"/>
      <c r="D274" s="143"/>
      <c r="E274" s="138"/>
      <c r="F274" s="143"/>
      <c r="G274" s="143"/>
      <c r="H274" s="168"/>
      <c r="I274" s="143"/>
      <c r="J274" s="143"/>
      <c r="K274" s="143"/>
      <c r="L274" s="143"/>
      <c r="M274" s="143"/>
      <c r="N274" s="143"/>
      <c r="O274" s="143"/>
      <c r="P274" s="143"/>
      <c r="Q274" s="143"/>
      <c r="R274" s="140"/>
      <c r="S274" s="141"/>
      <c r="T274" s="142"/>
      <c r="U274" s="143"/>
      <c r="V274" s="144"/>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row>
    <row r="275" spans="2:72" s="227" customFormat="1">
      <c r="B275" s="228"/>
      <c r="C275" s="143"/>
      <c r="D275" s="143"/>
      <c r="E275" s="138"/>
      <c r="F275" s="143"/>
      <c r="G275" s="143"/>
      <c r="H275" s="168"/>
      <c r="I275" s="143"/>
      <c r="J275" s="143"/>
      <c r="K275" s="143"/>
      <c r="L275" s="143"/>
      <c r="M275" s="143"/>
      <c r="N275" s="143"/>
      <c r="O275" s="143"/>
      <c r="P275" s="143"/>
      <c r="Q275" s="143"/>
      <c r="R275" s="140"/>
      <c r="S275" s="141"/>
      <c r="T275" s="142"/>
      <c r="U275" s="143"/>
      <c r="V275" s="144"/>
      <c r="W275" s="143"/>
      <c r="X275" s="143"/>
      <c r="Y275" s="143"/>
      <c r="Z275" s="143"/>
      <c r="AA275" s="143"/>
      <c r="AB275" s="143"/>
      <c r="AC275" s="143"/>
      <c r="AD275" s="143"/>
      <c r="AE275" s="143"/>
      <c r="AF275" s="143"/>
      <c r="AG275" s="143"/>
      <c r="AH275" s="143"/>
      <c r="AI275" s="143"/>
      <c r="AJ275" s="143"/>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row>
    <row r="276" spans="2:72" s="227" customFormat="1">
      <c r="B276" s="228"/>
      <c r="C276" s="143"/>
      <c r="D276" s="143"/>
      <c r="E276" s="138"/>
      <c r="F276" s="143"/>
      <c r="G276" s="143"/>
      <c r="H276" s="168"/>
      <c r="I276" s="143"/>
      <c r="J276" s="143"/>
      <c r="K276" s="143"/>
      <c r="L276" s="143"/>
      <c r="M276" s="143"/>
      <c r="N276" s="143"/>
      <c r="O276" s="143"/>
      <c r="P276" s="143"/>
      <c r="Q276" s="143"/>
      <c r="R276" s="140"/>
      <c r="S276" s="141"/>
      <c r="T276" s="142"/>
      <c r="U276" s="143"/>
      <c r="V276" s="144"/>
      <c r="W276" s="143"/>
      <c r="X276" s="143"/>
      <c r="Y276" s="143"/>
      <c r="Z276" s="143"/>
      <c r="AA276" s="143"/>
      <c r="AB276" s="143"/>
      <c r="AC276" s="143"/>
      <c r="AD276" s="143"/>
      <c r="AE276" s="143"/>
      <c r="AF276" s="143"/>
      <c r="AG276" s="143"/>
      <c r="AH276" s="143"/>
      <c r="AI276" s="143"/>
      <c r="AJ276" s="143"/>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row>
    <row r="277" spans="2:72" s="227" customFormat="1">
      <c r="B277" s="228"/>
      <c r="C277" s="143"/>
      <c r="D277" s="143"/>
      <c r="E277" s="138"/>
      <c r="F277" s="143"/>
      <c r="G277" s="143"/>
      <c r="H277" s="168"/>
      <c r="I277" s="143"/>
      <c r="J277" s="143"/>
      <c r="K277" s="143"/>
      <c r="L277" s="143"/>
      <c r="M277" s="143"/>
      <c r="N277" s="143"/>
      <c r="O277" s="143"/>
      <c r="P277" s="143"/>
      <c r="Q277" s="143"/>
      <c r="R277" s="140"/>
      <c r="S277" s="141"/>
      <c r="T277" s="142"/>
      <c r="U277" s="143"/>
      <c r="V277" s="144"/>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row>
    <row r="278" spans="2:72" s="227" customFormat="1">
      <c r="B278" s="228"/>
      <c r="C278" s="143"/>
      <c r="D278" s="143"/>
      <c r="E278" s="138"/>
      <c r="F278" s="143"/>
      <c r="G278" s="143"/>
      <c r="H278" s="168"/>
      <c r="I278" s="143"/>
      <c r="J278" s="143"/>
      <c r="K278" s="143"/>
      <c r="L278" s="143"/>
      <c r="M278" s="143"/>
      <c r="N278" s="143"/>
      <c r="O278" s="143"/>
      <c r="P278" s="143"/>
      <c r="Q278" s="143"/>
      <c r="R278" s="140"/>
      <c r="S278" s="141"/>
      <c r="T278" s="142"/>
      <c r="U278" s="143"/>
      <c r="V278" s="144"/>
      <c r="W278" s="143"/>
      <c r="X278" s="143"/>
      <c r="Y278" s="143"/>
      <c r="Z278" s="143"/>
      <c r="AA278" s="143"/>
      <c r="AB278" s="143"/>
      <c r="AC278" s="143"/>
      <c r="AD278" s="143"/>
      <c r="AE278" s="143"/>
      <c r="AF278" s="143"/>
      <c r="AG278" s="143"/>
      <c r="AH278" s="143"/>
      <c r="AI278" s="143"/>
      <c r="AJ278" s="143"/>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c r="BT278" s="143"/>
    </row>
    <row r="279" spans="2:72" s="227" customFormat="1">
      <c r="B279" s="228"/>
      <c r="C279" s="143"/>
      <c r="D279" s="143"/>
      <c r="E279" s="138"/>
      <c r="F279" s="143"/>
      <c r="G279" s="143"/>
      <c r="H279" s="168"/>
      <c r="I279" s="143"/>
      <c r="J279" s="143"/>
      <c r="K279" s="143"/>
      <c r="L279" s="143"/>
      <c r="M279" s="143"/>
      <c r="N279" s="143"/>
      <c r="O279" s="143"/>
      <c r="P279" s="143"/>
      <c r="Q279" s="143"/>
      <c r="R279" s="140"/>
      <c r="S279" s="141"/>
      <c r="T279" s="142"/>
      <c r="U279" s="143"/>
      <c r="V279" s="144"/>
      <c r="W279" s="143"/>
      <c r="X279" s="143"/>
      <c r="Y279" s="143"/>
      <c r="Z279" s="143"/>
      <c r="AA279" s="143"/>
      <c r="AB279" s="143"/>
      <c r="AC279" s="143"/>
      <c r="AD279" s="143"/>
      <c r="AE279" s="143"/>
      <c r="AF279" s="143"/>
      <c r="AG279" s="143"/>
      <c r="AH279" s="143"/>
      <c r="AI279" s="143"/>
      <c r="AJ279" s="143"/>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c r="BT279" s="143"/>
    </row>
    <row r="280" spans="2:72" s="227" customFormat="1">
      <c r="B280" s="228"/>
      <c r="C280" s="143"/>
      <c r="D280" s="143"/>
      <c r="E280" s="138"/>
      <c r="F280" s="143"/>
      <c r="G280" s="143"/>
      <c r="H280" s="168"/>
      <c r="I280" s="143"/>
      <c r="J280" s="143"/>
      <c r="K280" s="143"/>
      <c r="L280" s="143"/>
      <c r="M280" s="143"/>
      <c r="N280" s="143"/>
      <c r="O280" s="143"/>
      <c r="P280" s="143"/>
      <c r="Q280" s="143"/>
      <c r="R280" s="140"/>
      <c r="S280" s="141"/>
      <c r="T280" s="142"/>
      <c r="U280" s="143"/>
      <c r="V280" s="144"/>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c r="BT280" s="143"/>
    </row>
    <row r="281" spans="2:72" s="227" customFormat="1">
      <c r="B281" s="228"/>
      <c r="C281" s="143"/>
      <c r="D281" s="143"/>
      <c r="E281" s="138"/>
      <c r="F281" s="143"/>
      <c r="G281" s="143"/>
      <c r="H281" s="168"/>
      <c r="I281" s="143"/>
      <c r="J281" s="143"/>
      <c r="K281" s="143"/>
      <c r="L281" s="143"/>
      <c r="M281" s="143"/>
      <c r="N281" s="143"/>
      <c r="O281" s="143"/>
      <c r="P281" s="143"/>
      <c r="Q281" s="143"/>
      <c r="R281" s="140"/>
      <c r="S281" s="141"/>
      <c r="T281" s="142"/>
      <c r="U281" s="143"/>
      <c r="V281" s="144"/>
      <c r="W281" s="143"/>
      <c r="X281" s="143"/>
      <c r="Y281" s="143"/>
      <c r="Z281" s="143"/>
      <c r="AA281" s="143"/>
      <c r="AB281" s="143"/>
      <c r="AC281" s="143"/>
      <c r="AD281" s="143"/>
      <c r="AE281" s="143"/>
      <c r="AF281" s="143"/>
      <c r="AG281" s="143"/>
      <c r="AH281" s="143"/>
      <c r="AI281" s="143"/>
      <c r="AJ281" s="143"/>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c r="BT281" s="143"/>
    </row>
    <row r="282" spans="2:72" s="227" customFormat="1">
      <c r="B282" s="228"/>
      <c r="C282" s="143"/>
      <c r="D282" s="143"/>
      <c r="E282" s="138"/>
      <c r="F282" s="143"/>
      <c r="G282" s="143"/>
      <c r="H282" s="168"/>
      <c r="I282" s="143"/>
      <c r="J282" s="143"/>
      <c r="K282" s="143"/>
      <c r="L282" s="143"/>
      <c r="M282" s="143"/>
      <c r="N282" s="143"/>
      <c r="O282" s="143"/>
      <c r="P282" s="143"/>
      <c r="Q282" s="143"/>
      <c r="R282" s="140"/>
      <c r="S282" s="141"/>
      <c r="T282" s="142"/>
      <c r="U282" s="143"/>
      <c r="V282" s="144"/>
      <c r="W282" s="143"/>
      <c r="X282" s="143"/>
      <c r="Y282" s="143"/>
      <c r="Z282" s="143"/>
      <c r="AA282" s="143"/>
      <c r="AB282" s="143"/>
      <c r="AC282" s="143"/>
      <c r="AD282" s="143"/>
      <c r="AE282" s="143"/>
      <c r="AF282" s="143"/>
      <c r="AG282" s="143"/>
      <c r="AH282" s="143"/>
      <c r="AI282" s="143"/>
      <c r="AJ282" s="143"/>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c r="BT282" s="143"/>
    </row>
    <row r="283" spans="2:72" s="227" customFormat="1">
      <c r="B283" s="228"/>
      <c r="C283" s="143"/>
      <c r="D283" s="143"/>
      <c r="E283" s="138"/>
      <c r="F283" s="143"/>
      <c r="G283" s="143"/>
      <c r="H283" s="168"/>
      <c r="I283" s="143"/>
      <c r="J283" s="143"/>
      <c r="K283" s="143"/>
      <c r="L283" s="143"/>
      <c r="M283" s="143"/>
      <c r="N283" s="143"/>
      <c r="O283" s="143"/>
      <c r="P283" s="143"/>
      <c r="Q283" s="143"/>
      <c r="R283" s="140"/>
      <c r="S283" s="141"/>
      <c r="T283" s="142"/>
      <c r="U283" s="143"/>
      <c r="V283" s="144"/>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c r="BT283" s="143"/>
    </row>
    <row r="284" spans="2:72" s="227" customFormat="1">
      <c r="B284" s="228"/>
      <c r="C284" s="143"/>
      <c r="D284" s="143"/>
      <c r="E284" s="138"/>
      <c r="F284" s="143"/>
      <c r="G284" s="143"/>
      <c r="H284" s="168"/>
      <c r="I284" s="143"/>
      <c r="J284" s="143"/>
      <c r="K284" s="143"/>
      <c r="L284" s="143"/>
      <c r="M284" s="143"/>
      <c r="N284" s="143"/>
      <c r="O284" s="143"/>
      <c r="P284" s="143"/>
      <c r="Q284" s="143"/>
      <c r="R284" s="140"/>
      <c r="S284" s="141"/>
      <c r="T284" s="142"/>
      <c r="U284" s="143"/>
      <c r="V284" s="144"/>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c r="BT284" s="143"/>
    </row>
    <row r="285" spans="2:72" s="227" customFormat="1">
      <c r="B285" s="228"/>
      <c r="C285" s="143"/>
      <c r="D285" s="143"/>
      <c r="E285" s="138"/>
      <c r="F285" s="143"/>
      <c r="G285" s="143"/>
      <c r="H285" s="168"/>
      <c r="I285" s="143"/>
      <c r="J285" s="143"/>
      <c r="K285" s="143"/>
      <c r="L285" s="143"/>
      <c r="M285" s="143"/>
      <c r="N285" s="143"/>
      <c r="O285" s="143"/>
      <c r="P285" s="143"/>
      <c r="Q285" s="143"/>
      <c r="R285" s="140"/>
      <c r="S285" s="141"/>
      <c r="T285" s="142"/>
      <c r="U285" s="143"/>
      <c r="V285" s="144"/>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c r="BT285" s="143"/>
    </row>
    <row r="286" spans="2:72" s="227" customFormat="1">
      <c r="B286" s="228"/>
      <c r="C286" s="143"/>
      <c r="D286" s="143"/>
      <c r="E286" s="138"/>
      <c r="F286" s="143"/>
      <c r="G286" s="143"/>
      <c r="H286" s="168"/>
      <c r="I286" s="143"/>
      <c r="J286" s="143"/>
      <c r="K286" s="143"/>
      <c r="L286" s="143"/>
      <c r="M286" s="143"/>
      <c r="N286" s="143"/>
      <c r="O286" s="143"/>
      <c r="P286" s="143"/>
      <c r="Q286" s="143"/>
      <c r="R286" s="140"/>
      <c r="S286" s="141"/>
      <c r="T286" s="142"/>
      <c r="U286" s="143"/>
      <c r="V286" s="144"/>
      <c r="W286" s="143"/>
      <c r="X286" s="143"/>
      <c r="Y286" s="143"/>
      <c r="Z286" s="143"/>
      <c r="AA286" s="143"/>
      <c r="AB286" s="143"/>
      <c r="AC286" s="143"/>
      <c r="AD286" s="143"/>
      <c r="AE286" s="143"/>
      <c r="AF286" s="143"/>
      <c r="AG286" s="143"/>
      <c r="AH286" s="143"/>
      <c r="AI286" s="143"/>
      <c r="AJ286" s="143"/>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c r="BT286" s="143"/>
    </row>
    <row r="287" spans="2:72" s="227" customFormat="1">
      <c r="B287" s="228"/>
      <c r="C287" s="143"/>
      <c r="D287" s="143"/>
      <c r="E287" s="138"/>
      <c r="F287" s="143"/>
      <c r="G287" s="143"/>
      <c r="H287" s="168"/>
      <c r="I287" s="143"/>
      <c r="J287" s="143"/>
      <c r="K287" s="143"/>
      <c r="L287" s="143"/>
      <c r="M287" s="143"/>
      <c r="N287" s="143"/>
      <c r="O287" s="143"/>
      <c r="P287" s="143"/>
      <c r="Q287" s="143"/>
      <c r="R287" s="140"/>
      <c r="S287" s="141"/>
      <c r="T287" s="142"/>
      <c r="U287" s="143"/>
      <c r="V287" s="144"/>
      <c r="W287" s="143"/>
      <c r="X287" s="143"/>
      <c r="Y287" s="143"/>
      <c r="Z287" s="143"/>
      <c r="AA287" s="143"/>
      <c r="AB287" s="143"/>
      <c r="AC287" s="143"/>
      <c r="AD287" s="143"/>
      <c r="AE287" s="143"/>
      <c r="AF287" s="143"/>
      <c r="AG287" s="143"/>
      <c r="AH287" s="143"/>
      <c r="AI287" s="143"/>
      <c r="AJ287" s="143"/>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c r="BT287" s="143"/>
    </row>
    <row r="288" spans="2:72" s="227" customFormat="1">
      <c r="B288" s="228"/>
      <c r="C288" s="143"/>
      <c r="D288" s="143"/>
      <c r="E288" s="138"/>
      <c r="F288" s="143"/>
      <c r="G288" s="143"/>
      <c r="H288" s="168"/>
      <c r="I288" s="143"/>
      <c r="J288" s="143"/>
      <c r="K288" s="143"/>
      <c r="L288" s="143"/>
      <c r="M288" s="143"/>
      <c r="N288" s="143"/>
      <c r="O288" s="143"/>
      <c r="P288" s="143"/>
      <c r="Q288" s="143"/>
      <c r="R288" s="140"/>
      <c r="S288" s="141"/>
      <c r="T288" s="142"/>
      <c r="U288" s="143"/>
      <c r="V288" s="144"/>
      <c r="W288" s="143"/>
      <c r="X288" s="143"/>
      <c r="Y288" s="143"/>
      <c r="Z288" s="143"/>
      <c r="AA288" s="143"/>
      <c r="AB288" s="143"/>
      <c r="AC288" s="143"/>
      <c r="AD288" s="143"/>
      <c r="AE288" s="143"/>
      <c r="AF288" s="143"/>
      <c r="AG288" s="143"/>
      <c r="AH288" s="143"/>
      <c r="AI288" s="143"/>
      <c r="AJ288" s="143"/>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c r="BT288" s="143"/>
    </row>
    <row r="289" spans="2:72" s="227" customFormat="1">
      <c r="B289" s="228"/>
      <c r="C289" s="143"/>
      <c r="D289" s="143"/>
      <c r="E289" s="138"/>
      <c r="F289" s="143"/>
      <c r="G289" s="143"/>
      <c r="H289" s="168"/>
      <c r="I289" s="143"/>
      <c r="J289" s="143"/>
      <c r="K289" s="143"/>
      <c r="L289" s="143"/>
      <c r="M289" s="143"/>
      <c r="N289" s="143"/>
      <c r="O289" s="143"/>
      <c r="P289" s="143"/>
      <c r="Q289" s="143"/>
      <c r="R289" s="140"/>
      <c r="S289" s="141"/>
      <c r="T289" s="142"/>
      <c r="U289" s="143"/>
      <c r="V289" s="144"/>
      <c r="W289" s="143"/>
      <c r="X289" s="143"/>
      <c r="Y289" s="143"/>
      <c r="Z289" s="143"/>
      <c r="AA289" s="143"/>
      <c r="AB289" s="143"/>
      <c r="AC289" s="143"/>
      <c r="AD289" s="143"/>
      <c r="AE289" s="143"/>
      <c r="AF289" s="143"/>
      <c r="AG289" s="143"/>
      <c r="AH289" s="143"/>
      <c r="AI289" s="143"/>
      <c r="AJ289" s="143"/>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c r="BT289" s="143"/>
    </row>
    <row r="290" spans="2:72" s="227" customFormat="1">
      <c r="B290" s="228"/>
      <c r="C290" s="143"/>
      <c r="D290" s="143"/>
      <c r="E290" s="138"/>
      <c r="F290" s="143"/>
      <c r="G290" s="143"/>
      <c r="H290" s="168"/>
      <c r="I290" s="143"/>
      <c r="J290" s="143"/>
      <c r="K290" s="143"/>
      <c r="L290" s="143"/>
      <c r="M290" s="143"/>
      <c r="N290" s="143"/>
      <c r="O290" s="143"/>
      <c r="P290" s="143"/>
      <c r="Q290" s="143"/>
      <c r="R290" s="140"/>
      <c r="S290" s="141"/>
      <c r="T290" s="142"/>
      <c r="U290" s="143"/>
      <c r="V290" s="144"/>
      <c r="W290" s="143"/>
      <c r="X290" s="143"/>
      <c r="Y290" s="143"/>
      <c r="Z290" s="143"/>
      <c r="AA290" s="143"/>
      <c r="AB290" s="143"/>
      <c r="AC290" s="143"/>
      <c r="AD290" s="143"/>
      <c r="AE290" s="143"/>
      <c r="AF290" s="143"/>
      <c r="AG290" s="143"/>
      <c r="AH290" s="143"/>
      <c r="AI290" s="143"/>
      <c r="AJ290" s="143"/>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c r="BT290" s="143"/>
    </row>
    <row r="291" spans="2:72" s="227" customFormat="1">
      <c r="B291" s="228"/>
      <c r="C291" s="143"/>
      <c r="D291" s="143"/>
      <c r="E291" s="138"/>
      <c r="F291" s="143"/>
      <c r="G291" s="143"/>
      <c r="H291" s="168"/>
      <c r="I291" s="143"/>
      <c r="J291" s="143"/>
      <c r="K291" s="143"/>
      <c r="L291" s="143"/>
      <c r="M291" s="143"/>
      <c r="N291" s="143"/>
      <c r="O291" s="143"/>
      <c r="P291" s="143"/>
      <c r="Q291" s="143"/>
      <c r="R291" s="140"/>
      <c r="S291" s="141"/>
      <c r="T291" s="142"/>
      <c r="U291" s="143"/>
      <c r="V291" s="144"/>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c r="BT291" s="143"/>
    </row>
    <row r="292" spans="2:72" s="227" customFormat="1">
      <c r="B292" s="228"/>
      <c r="C292" s="143"/>
      <c r="D292" s="143"/>
      <c r="E292" s="138"/>
      <c r="F292" s="143"/>
      <c r="G292" s="143"/>
      <c r="H292" s="168"/>
      <c r="I292" s="143"/>
      <c r="J292" s="143"/>
      <c r="K292" s="143"/>
      <c r="L292" s="143"/>
      <c r="M292" s="143"/>
      <c r="N292" s="143"/>
      <c r="O292" s="143"/>
      <c r="P292" s="143"/>
      <c r="Q292" s="143"/>
      <c r="R292" s="140"/>
      <c r="S292" s="141"/>
      <c r="T292" s="142"/>
      <c r="U292" s="143"/>
      <c r="V292" s="144"/>
      <c r="W292" s="143"/>
      <c r="X292" s="143"/>
      <c r="Y292" s="143"/>
      <c r="Z292" s="143"/>
      <c r="AA292" s="143"/>
      <c r="AB292" s="143"/>
      <c r="AC292" s="143"/>
      <c r="AD292" s="143"/>
      <c r="AE292" s="143"/>
      <c r="AF292" s="143"/>
      <c r="AG292" s="143"/>
      <c r="AH292" s="143"/>
      <c r="AI292" s="143"/>
      <c r="AJ292" s="143"/>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c r="BT292" s="143"/>
    </row>
    <row r="293" spans="2:72" s="227" customFormat="1">
      <c r="B293" s="228"/>
      <c r="C293" s="143"/>
      <c r="D293" s="143"/>
      <c r="E293" s="138"/>
      <c r="F293" s="143"/>
      <c r="G293" s="143"/>
      <c r="H293" s="168"/>
      <c r="I293" s="143"/>
      <c r="J293" s="143"/>
      <c r="K293" s="143"/>
      <c r="L293" s="143"/>
      <c r="M293" s="143"/>
      <c r="N293" s="143"/>
      <c r="O293" s="143"/>
      <c r="P293" s="143"/>
      <c r="Q293" s="143"/>
      <c r="R293" s="140"/>
      <c r="S293" s="141"/>
      <c r="T293" s="142"/>
      <c r="U293" s="143"/>
      <c r="V293" s="144"/>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c r="BT293" s="143"/>
    </row>
    <row r="294" spans="2:72" s="227" customFormat="1">
      <c r="B294" s="228"/>
      <c r="C294" s="143"/>
      <c r="D294" s="143"/>
      <c r="E294" s="138"/>
      <c r="F294" s="143"/>
      <c r="G294" s="143"/>
      <c r="H294" s="168"/>
      <c r="I294" s="143"/>
      <c r="J294" s="143"/>
      <c r="K294" s="143"/>
      <c r="L294" s="143"/>
      <c r="M294" s="143"/>
      <c r="N294" s="143"/>
      <c r="O294" s="143"/>
      <c r="P294" s="143"/>
      <c r="Q294" s="143"/>
      <c r="R294" s="140"/>
      <c r="S294" s="141"/>
      <c r="T294" s="142"/>
      <c r="U294" s="143"/>
      <c r="V294" s="144"/>
      <c r="W294" s="143"/>
      <c r="X294" s="143"/>
      <c r="Y294" s="143"/>
      <c r="Z294" s="143"/>
      <c r="AA294" s="143"/>
      <c r="AB294" s="143"/>
      <c r="AC294" s="143"/>
      <c r="AD294" s="143"/>
      <c r="AE294" s="143"/>
      <c r="AF294" s="143"/>
      <c r="AG294" s="143"/>
      <c r="AH294" s="143"/>
      <c r="AI294" s="143"/>
      <c r="AJ294" s="143"/>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c r="BT294" s="143"/>
    </row>
    <row r="295" spans="2:72" s="227" customFormat="1">
      <c r="B295" s="228"/>
      <c r="C295" s="143"/>
      <c r="D295" s="143"/>
      <c r="E295" s="138"/>
      <c r="F295" s="143"/>
      <c r="G295" s="143"/>
      <c r="H295" s="168"/>
      <c r="I295" s="143"/>
      <c r="J295" s="143"/>
      <c r="K295" s="143"/>
      <c r="L295" s="143"/>
      <c r="M295" s="143"/>
      <c r="N295" s="143"/>
      <c r="O295" s="143"/>
      <c r="P295" s="143"/>
      <c r="Q295" s="143"/>
      <c r="R295" s="140"/>
      <c r="S295" s="141"/>
      <c r="T295" s="142"/>
      <c r="U295" s="143"/>
      <c r="V295" s="144"/>
      <c r="W295" s="143"/>
      <c r="X295" s="143"/>
      <c r="Y295" s="143"/>
      <c r="Z295" s="143"/>
      <c r="AA295" s="143"/>
      <c r="AB295" s="143"/>
      <c r="AC295" s="143"/>
      <c r="AD295" s="143"/>
      <c r="AE295" s="143"/>
      <c r="AF295" s="143"/>
      <c r="AG295" s="143"/>
      <c r="AH295" s="143"/>
      <c r="AI295" s="143"/>
      <c r="AJ295" s="143"/>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c r="BT295" s="143"/>
    </row>
    <row r="296" spans="2:72" s="227" customFormat="1">
      <c r="B296" s="228"/>
      <c r="C296" s="143"/>
      <c r="D296" s="143"/>
      <c r="E296" s="138"/>
      <c r="F296" s="143"/>
      <c r="G296" s="143"/>
      <c r="H296" s="168"/>
      <c r="I296" s="143"/>
      <c r="J296" s="143"/>
      <c r="K296" s="143"/>
      <c r="L296" s="143"/>
      <c r="M296" s="143"/>
      <c r="N296" s="143"/>
      <c r="O296" s="143"/>
      <c r="P296" s="143"/>
      <c r="Q296" s="143"/>
      <c r="R296" s="140"/>
      <c r="S296" s="141"/>
      <c r="T296" s="142"/>
      <c r="U296" s="143"/>
      <c r="V296" s="144"/>
      <c r="W296" s="143"/>
      <c r="X296" s="143"/>
      <c r="Y296" s="143"/>
      <c r="Z296" s="143"/>
      <c r="AA296" s="143"/>
      <c r="AB296" s="143"/>
      <c r="AC296" s="143"/>
      <c r="AD296" s="143"/>
      <c r="AE296" s="143"/>
      <c r="AF296" s="143"/>
      <c r="AG296" s="143"/>
      <c r="AH296" s="143"/>
      <c r="AI296" s="143"/>
      <c r="AJ296" s="143"/>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c r="BT296" s="143"/>
    </row>
    <row r="297" spans="2:72" s="227" customFormat="1">
      <c r="B297" s="228"/>
      <c r="C297" s="143"/>
      <c r="D297" s="143"/>
      <c r="E297" s="138"/>
      <c r="F297" s="143"/>
      <c r="G297" s="143"/>
      <c r="H297" s="168"/>
      <c r="I297" s="143"/>
      <c r="J297" s="143"/>
      <c r="K297" s="143"/>
      <c r="L297" s="143"/>
      <c r="M297" s="143"/>
      <c r="N297" s="143"/>
      <c r="O297" s="143"/>
      <c r="P297" s="143"/>
      <c r="Q297" s="143"/>
      <c r="R297" s="140"/>
      <c r="S297" s="141"/>
      <c r="T297" s="142"/>
      <c r="U297" s="143"/>
      <c r="V297" s="144"/>
      <c r="W297" s="143"/>
      <c r="X297" s="143"/>
      <c r="Y297" s="143"/>
      <c r="Z297" s="143"/>
      <c r="AA297" s="143"/>
      <c r="AB297" s="143"/>
      <c r="AC297" s="143"/>
      <c r="AD297" s="143"/>
      <c r="AE297" s="143"/>
      <c r="AF297" s="143"/>
      <c r="AG297" s="143"/>
      <c r="AH297" s="143"/>
      <c r="AI297" s="143"/>
      <c r="AJ297" s="143"/>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c r="BT297" s="143"/>
    </row>
    <row r="298" spans="2:72" s="227" customFormat="1">
      <c r="B298" s="228"/>
      <c r="C298" s="143"/>
      <c r="D298" s="143"/>
      <c r="E298" s="138"/>
      <c r="F298" s="143"/>
      <c r="G298" s="143"/>
      <c r="H298" s="168"/>
      <c r="I298" s="143"/>
      <c r="J298" s="143"/>
      <c r="K298" s="143"/>
      <c r="L298" s="143"/>
      <c r="M298" s="143"/>
      <c r="N298" s="143"/>
      <c r="O298" s="143"/>
      <c r="P298" s="143"/>
      <c r="Q298" s="143"/>
      <c r="R298" s="140"/>
      <c r="S298" s="141"/>
      <c r="T298" s="142"/>
      <c r="U298" s="143"/>
      <c r="V298" s="144"/>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c r="BT298" s="143"/>
    </row>
    <row r="299" spans="2:72" s="227" customFormat="1">
      <c r="B299" s="228"/>
      <c r="C299" s="143"/>
      <c r="D299" s="143"/>
      <c r="E299" s="138"/>
      <c r="F299" s="143"/>
      <c r="G299" s="143"/>
      <c r="H299" s="168"/>
      <c r="I299" s="143"/>
      <c r="J299" s="143"/>
      <c r="K299" s="143"/>
      <c r="L299" s="143"/>
      <c r="M299" s="143"/>
      <c r="N299" s="143"/>
      <c r="O299" s="143"/>
      <c r="P299" s="143"/>
      <c r="Q299" s="143"/>
      <c r="R299" s="140"/>
      <c r="S299" s="141"/>
      <c r="T299" s="142"/>
      <c r="U299" s="143"/>
      <c r="V299" s="144"/>
      <c r="W299" s="143"/>
      <c r="X299" s="143"/>
      <c r="Y299" s="143"/>
      <c r="Z299" s="143"/>
      <c r="AA299" s="143"/>
      <c r="AB299" s="143"/>
      <c r="AC299" s="143"/>
      <c r="AD299" s="143"/>
      <c r="AE299" s="143"/>
      <c r="AF299" s="143"/>
      <c r="AG299" s="143"/>
      <c r="AH299" s="143"/>
      <c r="AI299" s="143"/>
      <c r="AJ299" s="143"/>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c r="BT299" s="143"/>
    </row>
    <row r="300" spans="2:72" s="227" customFormat="1">
      <c r="B300" s="228"/>
      <c r="C300" s="143"/>
      <c r="D300" s="143"/>
      <c r="E300" s="138"/>
      <c r="F300" s="143"/>
      <c r="G300" s="143"/>
      <c r="H300" s="168"/>
      <c r="I300" s="143"/>
      <c r="J300" s="143"/>
      <c r="K300" s="143"/>
      <c r="L300" s="143"/>
      <c r="M300" s="143"/>
      <c r="N300" s="143"/>
      <c r="O300" s="143"/>
      <c r="P300" s="143"/>
      <c r="Q300" s="143"/>
      <c r="R300" s="140"/>
      <c r="S300" s="141"/>
      <c r="T300" s="142"/>
      <c r="U300" s="143"/>
      <c r="V300" s="144"/>
      <c r="W300" s="143"/>
      <c r="X300" s="143"/>
      <c r="Y300" s="143"/>
      <c r="Z300" s="143"/>
      <c r="AA300" s="143"/>
      <c r="AB300" s="143"/>
      <c r="AC300" s="143"/>
      <c r="AD300" s="143"/>
      <c r="AE300" s="143"/>
      <c r="AF300" s="143"/>
      <c r="AG300" s="143"/>
      <c r="AH300" s="143"/>
      <c r="AI300" s="143"/>
      <c r="AJ300" s="143"/>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c r="BT300" s="143"/>
    </row>
    <row r="301" spans="2:72" s="227" customFormat="1">
      <c r="B301" s="228"/>
      <c r="C301" s="143"/>
      <c r="D301" s="143"/>
      <c r="E301" s="138"/>
      <c r="F301" s="143"/>
      <c r="G301" s="143"/>
      <c r="H301" s="168"/>
      <c r="I301" s="143"/>
      <c r="J301" s="143"/>
      <c r="K301" s="143"/>
      <c r="L301" s="143"/>
      <c r="M301" s="143"/>
      <c r="N301" s="143"/>
      <c r="O301" s="143"/>
      <c r="P301" s="143"/>
      <c r="Q301" s="143"/>
      <c r="R301" s="140"/>
      <c r="S301" s="141"/>
      <c r="T301" s="142"/>
      <c r="U301" s="143"/>
      <c r="V301" s="144"/>
      <c r="W301" s="143"/>
      <c r="X301" s="143"/>
      <c r="Y301" s="143"/>
      <c r="Z301" s="143"/>
      <c r="AA301" s="143"/>
      <c r="AB301" s="143"/>
      <c r="AC301" s="143"/>
      <c r="AD301" s="143"/>
      <c r="AE301" s="143"/>
      <c r="AF301" s="143"/>
      <c r="AG301" s="143"/>
      <c r="AH301" s="143"/>
      <c r="AI301" s="143"/>
      <c r="AJ301" s="143"/>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c r="BT301" s="143"/>
    </row>
    <row r="302" spans="2:72" s="227" customFormat="1">
      <c r="B302" s="228"/>
      <c r="C302" s="143"/>
      <c r="D302" s="143"/>
      <c r="E302" s="138"/>
      <c r="F302" s="143"/>
      <c r="G302" s="143"/>
      <c r="H302" s="168"/>
      <c r="I302" s="143"/>
      <c r="J302" s="143"/>
      <c r="K302" s="143"/>
      <c r="L302" s="143"/>
      <c r="M302" s="143"/>
      <c r="N302" s="143"/>
      <c r="O302" s="143"/>
      <c r="P302" s="143"/>
      <c r="Q302" s="143"/>
      <c r="R302" s="140"/>
      <c r="S302" s="141"/>
      <c r="T302" s="142"/>
      <c r="U302" s="143"/>
      <c r="V302" s="144"/>
      <c r="W302" s="143"/>
      <c r="X302" s="143"/>
      <c r="Y302" s="143"/>
      <c r="Z302" s="143"/>
      <c r="AA302" s="143"/>
      <c r="AB302" s="143"/>
      <c r="AC302" s="143"/>
      <c r="AD302" s="143"/>
      <c r="AE302" s="143"/>
      <c r="AF302" s="143"/>
      <c r="AG302" s="143"/>
      <c r="AH302" s="143"/>
      <c r="AI302" s="143"/>
      <c r="AJ302" s="143"/>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c r="BT302" s="143"/>
    </row>
    <row r="303" spans="2:72" s="227" customFormat="1">
      <c r="B303" s="228"/>
      <c r="C303" s="143"/>
      <c r="D303" s="143"/>
      <c r="E303" s="138"/>
      <c r="F303" s="143"/>
      <c r="G303" s="143"/>
      <c r="H303" s="168"/>
      <c r="I303" s="143"/>
      <c r="J303" s="143"/>
      <c r="K303" s="143"/>
      <c r="L303" s="143"/>
      <c r="M303" s="143"/>
      <c r="N303" s="143"/>
      <c r="O303" s="143"/>
      <c r="P303" s="143"/>
      <c r="Q303" s="143"/>
      <c r="R303" s="140"/>
      <c r="S303" s="141"/>
      <c r="T303" s="142"/>
      <c r="U303" s="143"/>
      <c r="V303" s="144"/>
      <c r="W303" s="143"/>
      <c r="X303" s="143"/>
      <c r="Y303" s="143"/>
      <c r="Z303" s="143"/>
      <c r="AA303" s="143"/>
      <c r="AB303" s="143"/>
      <c r="AC303" s="143"/>
      <c r="AD303" s="143"/>
      <c r="AE303" s="143"/>
      <c r="AF303" s="143"/>
      <c r="AG303" s="143"/>
      <c r="AH303" s="143"/>
      <c r="AI303" s="143"/>
      <c r="AJ303" s="143"/>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c r="BT303" s="143"/>
    </row>
    <row r="304" spans="2:72" s="227" customFormat="1">
      <c r="B304" s="228"/>
      <c r="C304" s="143"/>
      <c r="D304" s="143"/>
      <c r="E304" s="138"/>
      <c r="F304" s="143"/>
      <c r="G304" s="143"/>
      <c r="H304" s="168"/>
      <c r="I304" s="143"/>
      <c r="J304" s="143"/>
      <c r="K304" s="143"/>
      <c r="L304" s="143"/>
      <c r="M304" s="143"/>
      <c r="N304" s="143"/>
      <c r="O304" s="143"/>
      <c r="P304" s="143"/>
      <c r="Q304" s="143"/>
      <c r="R304" s="140"/>
      <c r="S304" s="141"/>
      <c r="T304" s="142"/>
      <c r="U304" s="143"/>
      <c r="V304" s="144"/>
      <c r="W304" s="143"/>
      <c r="X304" s="143"/>
      <c r="Y304" s="143"/>
      <c r="Z304" s="143"/>
      <c r="AA304" s="143"/>
      <c r="AB304" s="143"/>
      <c r="AC304" s="143"/>
      <c r="AD304" s="143"/>
      <c r="AE304" s="143"/>
      <c r="AF304" s="143"/>
      <c r="AG304" s="143"/>
      <c r="AH304" s="143"/>
      <c r="AI304" s="143"/>
      <c r="AJ304" s="143"/>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c r="BT304" s="143"/>
    </row>
    <row r="305" spans="2:72" s="227" customFormat="1">
      <c r="B305" s="228"/>
      <c r="C305" s="143"/>
      <c r="D305" s="143"/>
      <c r="E305" s="138"/>
      <c r="F305" s="143"/>
      <c r="G305" s="143"/>
      <c r="H305" s="168"/>
      <c r="I305" s="143"/>
      <c r="J305" s="143"/>
      <c r="K305" s="143"/>
      <c r="L305" s="143"/>
      <c r="M305" s="143"/>
      <c r="N305" s="143"/>
      <c r="O305" s="143"/>
      <c r="P305" s="143"/>
      <c r="Q305" s="143"/>
      <c r="R305" s="140"/>
      <c r="S305" s="141"/>
      <c r="T305" s="142"/>
      <c r="U305" s="143"/>
      <c r="V305" s="144"/>
      <c r="W305" s="143"/>
      <c r="X305" s="143"/>
      <c r="Y305" s="143"/>
      <c r="Z305" s="143"/>
      <c r="AA305" s="143"/>
      <c r="AB305" s="143"/>
      <c r="AC305" s="143"/>
      <c r="AD305" s="143"/>
      <c r="AE305" s="143"/>
      <c r="AF305" s="143"/>
      <c r="AG305" s="143"/>
      <c r="AH305" s="143"/>
      <c r="AI305" s="143"/>
      <c r="AJ305" s="143"/>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c r="BT305" s="143"/>
    </row>
    <row r="306" spans="2:72" s="227" customFormat="1">
      <c r="B306" s="228"/>
      <c r="C306" s="143"/>
      <c r="D306" s="143"/>
      <c r="E306" s="138"/>
      <c r="F306" s="143"/>
      <c r="G306" s="143"/>
      <c r="H306" s="168"/>
      <c r="I306" s="143"/>
      <c r="J306" s="143"/>
      <c r="K306" s="143"/>
      <c r="L306" s="143"/>
      <c r="M306" s="143"/>
      <c r="N306" s="143"/>
      <c r="O306" s="143"/>
      <c r="P306" s="143"/>
      <c r="Q306" s="143"/>
      <c r="R306" s="140"/>
      <c r="S306" s="141"/>
      <c r="T306" s="142"/>
      <c r="U306" s="143"/>
      <c r="V306" s="144"/>
      <c r="W306" s="143"/>
      <c r="X306" s="143"/>
      <c r="Y306" s="143"/>
      <c r="Z306" s="143"/>
      <c r="AA306" s="143"/>
      <c r="AB306" s="143"/>
      <c r="AC306" s="143"/>
      <c r="AD306" s="143"/>
      <c r="AE306" s="143"/>
      <c r="AF306" s="143"/>
      <c r="AG306" s="143"/>
      <c r="AH306" s="143"/>
      <c r="AI306" s="143"/>
      <c r="AJ306" s="143"/>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c r="BT306" s="143"/>
    </row>
    <row r="307" spans="2:72" s="227" customFormat="1">
      <c r="B307" s="228"/>
      <c r="C307" s="143"/>
      <c r="D307" s="143"/>
      <c r="E307" s="138"/>
      <c r="F307" s="143"/>
      <c r="G307" s="143"/>
      <c r="H307" s="168"/>
      <c r="I307" s="143"/>
      <c r="J307" s="143"/>
      <c r="K307" s="143"/>
      <c r="L307" s="143"/>
      <c r="M307" s="143"/>
      <c r="N307" s="143"/>
      <c r="O307" s="143"/>
      <c r="P307" s="143"/>
      <c r="Q307" s="143"/>
      <c r="R307" s="140"/>
      <c r="S307" s="141"/>
      <c r="T307" s="142"/>
      <c r="U307" s="143"/>
      <c r="V307" s="144"/>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c r="BT307" s="143"/>
    </row>
    <row r="308" spans="2:72" s="227" customFormat="1">
      <c r="B308" s="228"/>
      <c r="C308" s="143"/>
      <c r="D308" s="143"/>
      <c r="E308" s="138"/>
      <c r="F308" s="143"/>
      <c r="G308" s="143"/>
      <c r="H308" s="168"/>
      <c r="I308" s="143"/>
      <c r="J308" s="143"/>
      <c r="K308" s="143"/>
      <c r="L308" s="143"/>
      <c r="M308" s="143"/>
      <c r="N308" s="143"/>
      <c r="O308" s="143"/>
      <c r="P308" s="143"/>
      <c r="Q308" s="143"/>
      <c r="R308" s="140"/>
      <c r="S308" s="141"/>
      <c r="T308" s="142"/>
      <c r="U308" s="143"/>
      <c r="V308" s="144"/>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c r="BT308" s="143"/>
    </row>
    <row r="309" spans="2:72" s="227" customFormat="1">
      <c r="B309" s="228"/>
      <c r="C309" s="143"/>
      <c r="D309" s="143"/>
      <c r="E309" s="138"/>
      <c r="F309" s="143"/>
      <c r="G309" s="143"/>
      <c r="H309" s="168"/>
      <c r="I309" s="143"/>
      <c r="J309" s="143"/>
      <c r="K309" s="143"/>
      <c r="L309" s="143"/>
      <c r="M309" s="143"/>
      <c r="N309" s="143"/>
      <c r="O309" s="143"/>
      <c r="P309" s="143"/>
      <c r="Q309" s="143"/>
      <c r="R309" s="140"/>
      <c r="S309" s="141"/>
      <c r="T309" s="142"/>
      <c r="U309" s="143"/>
      <c r="V309" s="144"/>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c r="BT309" s="143"/>
    </row>
    <row r="310" spans="2:72" s="227" customFormat="1">
      <c r="B310" s="228"/>
      <c r="C310" s="143"/>
      <c r="D310" s="143"/>
      <c r="E310" s="138"/>
      <c r="F310" s="143"/>
      <c r="G310" s="143"/>
      <c r="H310" s="168"/>
      <c r="I310" s="143"/>
      <c r="J310" s="143"/>
      <c r="K310" s="143"/>
      <c r="L310" s="143"/>
      <c r="M310" s="143"/>
      <c r="N310" s="143"/>
      <c r="O310" s="143"/>
      <c r="P310" s="143"/>
      <c r="Q310" s="143"/>
      <c r="R310" s="140"/>
      <c r="S310" s="141"/>
      <c r="T310" s="142"/>
      <c r="U310" s="143"/>
      <c r="V310" s="144"/>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c r="BT310" s="143"/>
    </row>
    <row r="311" spans="2:72" s="227" customFormat="1">
      <c r="B311" s="228"/>
      <c r="C311" s="143"/>
      <c r="D311" s="143"/>
      <c r="E311" s="138"/>
      <c r="F311" s="143"/>
      <c r="G311" s="143"/>
      <c r="H311" s="168"/>
      <c r="I311" s="143"/>
      <c r="J311" s="143"/>
      <c r="K311" s="143"/>
      <c r="L311" s="143"/>
      <c r="M311" s="143"/>
      <c r="N311" s="143"/>
      <c r="O311" s="143"/>
      <c r="P311" s="143"/>
      <c r="Q311" s="143"/>
      <c r="R311" s="140"/>
      <c r="S311" s="141"/>
      <c r="T311" s="142"/>
      <c r="U311" s="143"/>
      <c r="V311" s="144"/>
      <c r="W311" s="143"/>
      <c r="X311" s="143"/>
      <c r="Y311" s="143"/>
      <c r="Z311" s="143"/>
      <c r="AA311" s="143"/>
      <c r="AB311" s="143"/>
      <c r="AC311" s="143"/>
      <c r="AD311" s="143"/>
      <c r="AE311" s="143"/>
      <c r="AF311" s="143"/>
      <c r="AG311" s="143"/>
      <c r="AH311" s="143"/>
      <c r="AI311" s="143"/>
      <c r="AJ311" s="143"/>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c r="BT311" s="143"/>
    </row>
    <row r="312" spans="2:72" s="227" customFormat="1">
      <c r="B312" s="228"/>
      <c r="C312" s="143"/>
      <c r="D312" s="143"/>
      <c r="E312" s="138"/>
      <c r="F312" s="143"/>
      <c r="G312" s="143"/>
      <c r="H312" s="168"/>
      <c r="I312" s="143"/>
      <c r="J312" s="143"/>
      <c r="K312" s="143"/>
      <c r="L312" s="143"/>
      <c r="M312" s="143"/>
      <c r="N312" s="143"/>
      <c r="O312" s="143"/>
      <c r="P312" s="143"/>
      <c r="Q312" s="143"/>
      <c r="R312" s="140"/>
      <c r="S312" s="141"/>
      <c r="T312" s="142"/>
      <c r="U312" s="143"/>
      <c r="V312" s="144"/>
      <c r="W312" s="143"/>
      <c r="X312" s="143"/>
      <c r="Y312" s="143"/>
      <c r="Z312" s="143"/>
      <c r="AA312" s="143"/>
      <c r="AB312" s="143"/>
      <c r="AC312" s="143"/>
      <c r="AD312" s="143"/>
      <c r="AE312" s="143"/>
      <c r="AF312" s="143"/>
      <c r="AG312" s="143"/>
      <c r="AH312" s="143"/>
      <c r="AI312" s="143"/>
      <c r="AJ312" s="143"/>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c r="BT312" s="143"/>
    </row>
    <row r="313" spans="2:72" s="227" customFormat="1">
      <c r="B313" s="228"/>
      <c r="C313" s="143"/>
      <c r="D313" s="143"/>
      <c r="E313" s="138"/>
      <c r="F313" s="143"/>
      <c r="G313" s="143"/>
      <c r="H313" s="168"/>
      <c r="I313" s="143"/>
      <c r="J313" s="143"/>
      <c r="K313" s="143"/>
      <c r="L313" s="143"/>
      <c r="M313" s="143"/>
      <c r="N313" s="143"/>
      <c r="O313" s="143"/>
      <c r="P313" s="143"/>
      <c r="Q313" s="143"/>
      <c r="R313" s="140"/>
      <c r="S313" s="141"/>
      <c r="T313" s="142"/>
      <c r="U313" s="143"/>
      <c r="V313" s="144"/>
      <c r="W313" s="143"/>
      <c r="X313" s="143"/>
      <c r="Y313" s="143"/>
      <c r="Z313" s="143"/>
      <c r="AA313" s="143"/>
      <c r="AB313" s="143"/>
      <c r="AC313" s="143"/>
      <c r="AD313" s="143"/>
      <c r="AE313" s="143"/>
      <c r="AF313" s="143"/>
      <c r="AG313" s="143"/>
      <c r="AH313" s="143"/>
      <c r="AI313" s="143"/>
      <c r="AJ313" s="143"/>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c r="BT313" s="143"/>
    </row>
    <row r="314" spans="2:72" s="227" customFormat="1">
      <c r="B314" s="228"/>
      <c r="C314" s="143"/>
      <c r="D314" s="143"/>
      <c r="E314" s="138"/>
      <c r="F314" s="143"/>
      <c r="G314" s="143"/>
      <c r="H314" s="168"/>
      <c r="I314" s="143"/>
      <c r="J314" s="143"/>
      <c r="K314" s="143"/>
      <c r="L314" s="143"/>
      <c r="M314" s="143"/>
      <c r="N314" s="143"/>
      <c r="O314" s="143"/>
      <c r="P314" s="143"/>
      <c r="Q314" s="143"/>
      <c r="R314" s="140"/>
      <c r="S314" s="141"/>
      <c r="T314" s="142"/>
      <c r="U314" s="143"/>
      <c r="V314" s="144"/>
      <c r="W314" s="143"/>
      <c r="X314" s="143"/>
      <c r="Y314" s="143"/>
      <c r="Z314" s="143"/>
      <c r="AA314" s="143"/>
      <c r="AB314" s="143"/>
      <c r="AC314" s="143"/>
      <c r="AD314" s="143"/>
      <c r="AE314" s="143"/>
      <c r="AF314" s="143"/>
      <c r="AG314" s="143"/>
      <c r="AH314" s="143"/>
      <c r="AI314" s="143"/>
      <c r="AJ314" s="143"/>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c r="BT314" s="143"/>
    </row>
    <row r="315" spans="2:72" s="227" customFormat="1">
      <c r="B315" s="228"/>
      <c r="C315" s="143"/>
      <c r="D315" s="143"/>
      <c r="E315" s="138"/>
      <c r="F315" s="143"/>
      <c r="G315" s="143"/>
      <c r="H315" s="168"/>
      <c r="I315" s="143"/>
      <c r="J315" s="143"/>
      <c r="K315" s="143"/>
      <c r="L315" s="143"/>
      <c r="M315" s="143"/>
      <c r="N315" s="143"/>
      <c r="O315" s="143"/>
      <c r="P315" s="143"/>
      <c r="Q315" s="143"/>
      <c r="R315" s="140"/>
      <c r="S315" s="141"/>
      <c r="T315" s="142"/>
      <c r="U315" s="143"/>
      <c r="V315" s="144"/>
      <c r="W315" s="143"/>
      <c r="X315" s="143"/>
      <c r="Y315" s="143"/>
      <c r="Z315" s="143"/>
      <c r="AA315" s="143"/>
      <c r="AB315" s="143"/>
      <c r="AC315" s="143"/>
      <c r="AD315" s="143"/>
      <c r="AE315" s="143"/>
      <c r="AF315" s="143"/>
      <c r="AG315" s="143"/>
      <c r="AH315" s="143"/>
      <c r="AI315" s="143"/>
      <c r="AJ315" s="143"/>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c r="BT315" s="143"/>
    </row>
    <row r="316" spans="2:72" s="227" customFormat="1">
      <c r="B316" s="228"/>
      <c r="C316" s="143"/>
      <c r="D316" s="143"/>
      <c r="E316" s="138"/>
      <c r="F316" s="143"/>
      <c r="G316" s="143"/>
      <c r="H316" s="168"/>
      <c r="I316" s="143"/>
      <c r="J316" s="143"/>
      <c r="K316" s="143"/>
      <c r="L316" s="143"/>
      <c r="M316" s="143"/>
      <c r="N316" s="143"/>
      <c r="O316" s="143"/>
      <c r="P316" s="143"/>
      <c r="Q316" s="143"/>
      <c r="R316" s="140"/>
      <c r="S316" s="141"/>
      <c r="T316" s="142"/>
      <c r="U316" s="143"/>
      <c r="V316" s="144"/>
      <c r="W316" s="143"/>
      <c r="X316" s="143"/>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row>
    <row r="317" spans="2:72" s="227" customFormat="1">
      <c r="B317" s="228"/>
      <c r="C317" s="143"/>
      <c r="D317" s="143"/>
      <c r="E317" s="138"/>
      <c r="F317" s="143"/>
      <c r="G317" s="143"/>
      <c r="H317" s="168"/>
      <c r="I317" s="143"/>
      <c r="J317" s="143"/>
      <c r="K317" s="143"/>
      <c r="L317" s="143"/>
      <c r="M317" s="143"/>
      <c r="N317" s="143"/>
      <c r="O317" s="143"/>
      <c r="P317" s="143"/>
      <c r="Q317" s="143"/>
      <c r="R317" s="140"/>
      <c r="S317" s="141"/>
      <c r="T317" s="142"/>
      <c r="U317" s="143"/>
      <c r="V317" s="144"/>
      <c r="W317" s="143"/>
      <c r="X317" s="143"/>
      <c r="Y317" s="143"/>
      <c r="Z317" s="143"/>
      <c r="AA317" s="143"/>
      <c r="AB317" s="143"/>
      <c r="AC317" s="143"/>
      <c r="AD317" s="143"/>
      <c r="AE317" s="143"/>
      <c r="AF317" s="143"/>
      <c r="AG317" s="143"/>
      <c r="AH317" s="143"/>
      <c r="AI317" s="143"/>
      <c r="AJ317" s="143"/>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c r="BT317" s="143"/>
    </row>
    <row r="318" spans="2:72" s="227" customFormat="1">
      <c r="B318" s="228"/>
      <c r="C318" s="143"/>
      <c r="D318" s="143"/>
      <c r="E318" s="138"/>
      <c r="F318" s="143"/>
      <c r="G318" s="143"/>
      <c r="H318" s="168"/>
      <c r="I318" s="143"/>
      <c r="J318" s="143"/>
      <c r="K318" s="143"/>
      <c r="L318" s="143"/>
      <c r="M318" s="143"/>
      <c r="N318" s="143"/>
      <c r="O318" s="143"/>
      <c r="P318" s="143"/>
      <c r="Q318" s="143"/>
      <c r="R318" s="140"/>
      <c r="S318" s="141"/>
      <c r="T318" s="142"/>
      <c r="U318" s="143"/>
      <c r="V318" s="144"/>
      <c r="W318" s="143"/>
      <c r="X318" s="143"/>
      <c r="Y318" s="143"/>
      <c r="Z318" s="143"/>
      <c r="AA318" s="143"/>
      <c r="AB318" s="143"/>
      <c r="AC318" s="143"/>
      <c r="AD318" s="143"/>
      <c r="AE318" s="143"/>
      <c r="AF318" s="143"/>
      <c r="AG318" s="143"/>
      <c r="AH318" s="143"/>
      <c r="AI318" s="143"/>
      <c r="AJ318" s="143"/>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c r="BT318" s="143"/>
    </row>
    <row r="319" spans="2:72" s="227" customFormat="1">
      <c r="B319" s="228"/>
      <c r="C319" s="143"/>
      <c r="D319" s="143"/>
      <c r="E319" s="138"/>
      <c r="F319" s="143"/>
      <c r="G319" s="143"/>
      <c r="H319" s="168"/>
      <c r="I319" s="143"/>
      <c r="J319" s="143"/>
      <c r="K319" s="143"/>
      <c r="L319" s="143"/>
      <c r="M319" s="143"/>
      <c r="N319" s="143"/>
      <c r="O319" s="143"/>
      <c r="P319" s="143"/>
      <c r="Q319" s="143"/>
      <c r="R319" s="140"/>
      <c r="S319" s="141"/>
      <c r="T319" s="142"/>
      <c r="U319" s="143"/>
      <c r="V319" s="144"/>
      <c r="W319" s="143"/>
      <c r="X319" s="143"/>
      <c r="Y319" s="143"/>
      <c r="Z319" s="143"/>
      <c r="AA319" s="143"/>
      <c r="AB319" s="143"/>
      <c r="AC319" s="143"/>
      <c r="AD319" s="143"/>
      <c r="AE319" s="143"/>
      <c r="AF319" s="143"/>
      <c r="AG319" s="143"/>
      <c r="AH319" s="143"/>
      <c r="AI319" s="143"/>
      <c r="AJ319" s="143"/>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c r="BT319" s="143"/>
    </row>
    <row r="320" spans="2:72" s="227" customFormat="1">
      <c r="B320" s="228"/>
      <c r="C320" s="143"/>
      <c r="D320" s="143"/>
      <c r="E320" s="138"/>
      <c r="F320" s="143"/>
      <c r="G320" s="143"/>
      <c r="H320" s="168"/>
      <c r="I320" s="143"/>
      <c r="J320" s="143"/>
      <c r="K320" s="143"/>
      <c r="L320" s="143"/>
      <c r="M320" s="143"/>
      <c r="N320" s="143"/>
      <c r="O320" s="143"/>
      <c r="P320" s="143"/>
      <c r="Q320" s="143"/>
      <c r="R320" s="140"/>
      <c r="S320" s="141"/>
      <c r="T320" s="142"/>
      <c r="U320" s="143"/>
      <c r="V320" s="144"/>
      <c r="W320" s="143"/>
      <c r="X320" s="143"/>
      <c r="Y320" s="143"/>
      <c r="Z320" s="143"/>
      <c r="AA320" s="143"/>
      <c r="AB320" s="143"/>
      <c r="AC320" s="143"/>
      <c r="AD320" s="143"/>
      <c r="AE320" s="143"/>
      <c r="AF320" s="143"/>
      <c r="AG320" s="143"/>
      <c r="AH320" s="143"/>
      <c r="AI320" s="143"/>
      <c r="AJ320" s="143"/>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c r="BT320" s="143"/>
    </row>
    <row r="321" spans="2:72" s="227" customFormat="1">
      <c r="B321" s="228"/>
      <c r="C321" s="143"/>
      <c r="D321" s="143"/>
      <c r="E321" s="138"/>
      <c r="F321" s="143"/>
      <c r="G321" s="143"/>
      <c r="H321" s="168"/>
      <c r="I321" s="143"/>
      <c r="J321" s="143"/>
      <c r="K321" s="143"/>
      <c r="L321" s="143"/>
      <c r="M321" s="143"/>
      <c r="N321" s="143"/>
      <c r="O321" s="143"/>
      <c r="P321" s="143"/>
      <c r="Q321" s="143"/>
      <c r="R321" s="140"/>
      <c r="S321" s="141"/>
      <c r="T321" s="142"/>
      <c r="U321" s="143"/>
      <c r="V321" s="144"/>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c r="BT321" s="143"/>
    </row>
    <row r="322" spans="2:72" s="227" customFormat="1">
      <c r="B322" s="228"/>
      <c r="C322" s="143"/>
      <c r="D322" s="143"/>
      <c r="E322" s="138"/>
      <c r="F322" s="143"/>
      <c r="G322" s="143"/>
      <c r="H322" s="168"/>
      <c r="I322" s="143"/>
      <c r="J322" s="143"/>
      <c r="K322" s="143"/>
      <c r="L322" s="143"/>
      <c r="M322" s="143"/>
      <c r="N322" s="143"/>
      <c r="O322" s="143"/>
      <c r="P322" s="143"/>
      <c r="Q322" s="143"/>
      <c r="R322" s="140"/>
      <c r="S322" s="141"/>
      <c r="T322" s="142"/>
      <c r="U322" s="143"/>
      <c r="V322" s="144"/>
      <c r="W322" s="143"/>
      <c r="X322" s="143"/>
      <c r="Y322" s="143"/>
      <c r="Z322" s="143"/>
      <c r="AA322" s="143"/>
      <c r="AB322" s="143"/>
      <c r="AC322" s="143"/>
      <c r="AD322" s="143"/>
      <c r="AE322" s="143"/>
      <c r="AF322" s="143"/>
      <c r="AG322" s="143"/>
      <c r="AH322" s="143"/>
      <c r="AI322" s="143"/>
      <c r="AJ322" s="143"/>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c r="BT322" s="143"/>
    </row>
    <row r="323" spans="2:72" s="227" customFormat="1">
      <c r="B323" s="228"/>
      <c r="C323" s="143"/>
      <c r="D323" s="143"/>
      <c r="E323" s="138"/>
      <c r="F323" s="143"/>
      <c r="G323" s="143"/>
      <c r="H323" s="168"/>
      <c r="I323" s="143"/>
      <c r="J323" s="143"/>
      <c r="K323" s="143"/>
      <c r="L323" s="143"/>
      <c r="M323" s="143"/>
      <c r="N323" s="143"/>
      <c r="O323" s="143"/>
      <c r="P323" s="143"/>
      <c r="Q323" s="143"/>
      <c r="R323" s="140"/>
      <c r="S323" s="141"/>
      <c r="T323" s="142"/>
      <c r="U323" s="143"/>
      <c r="V323" s="144"/>
      <c r="W323" s="143"/>
      <c r="X323" s="143"/>
      <c r="Y323" s="143"/>
      <c r="Z323" s="143"/>
      <c r="AA323" s="143"/>
      <c r="AB323" s="143"/>
      <c r="AC323" s="143"/>
      <c r="AD323" s="143"/>
      <c r="AE323" s="143"/>
      <c r="AF323" s="143"/>
      <c r="AG323" s="143"/>
      <c r="AH323" s="143"/>
      <c r="AI323" s="143"/>
      <c r="AJ323" s="143"/>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c r="BT323" s="143"/>
    </row>
    <row r="324" spans="2:72" s="227" customFormat="1">
      <c r="B324" s="228"/>
      <c r="C324" s="143"/>
      <c r="D324" s="143"/>
      <c r="E324" s="138"/>
      <c r="F324" s="143"/>
      <c r="G324" s="143"/>
      <c r="H324" s="168"/>
      <c r="I324" s="143"/>
      <c r="J324" s="143"/>
      <c r="K324" s="143"/>
      <c r="L324" s="143"/>
      <c r="M324" s="143"/>
      <c r="N324" s="143"/>
      <c r="O324" s="143"/>
      <c r="P324" s="143"/>
      <c r="Q324" s="143"/>
      <c r="R324" s="140"/>
      <c r="S324" s="141"/>
      <c r="T324" s="142"/>
      <c r="U324" s="143"/>
      <c r="V324" s="144"/>
      <c r="W324" s="143"/>
      <c r="X324" s="143"/>
      <c r="Y324" s="143"/>
      <c r="Z324" s="143"/>
      <c r="AA324" s="143"/>
      <c r="AB324" s="143"/>
      <c r="AC324" s="143"/>
      <c r="AD324" s="143"/>
      <c r="AE324" s="143"/>
      <c r="AF324" s="143"/>
      <c r="AG324" s="143"/>
      <c r="AH324" s="143"/>
      <c r="AI324" s="143"/>
      <c r="AJ324" s="143"/>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c r="BT324" s="143"/>
    </row>
    <row r="325" spans="2:72" s="227" customFormat="1">
      <c r="B325" s="228"/>
      <c r="C325" s="143"/>
      <c r="D325" s="143"/>
      <c r="E325" s="138"/>
      <c r="F325" s="143"/>
      <c r="G325" s="143"/>
      <c r="H325" s="168"/>
      <c r="I325" s="143"/>
      <c r="J325" s="143"/>
      <c r="K325" s="143"/>
      <c r="L325" s="143"/>
      <c r="M325" s="143"/>
      <c r="N325" s="143"/>
      <c r="O325" s="143"/>
      <c r="P325" s="143"/>
      <c r="Q325" s="143"/>
      <c r="R325" s="140"/>
      <c r="S325" s="141"/>
      <c r="T325" s="142"/>
      <c r="U325" s="143"/>
      <c r="V325" s="144"/>
      <c r="W325" s="143"/>
      <c r="X325" s="143"/>
      <c r="Y325" s="143"/>
      <c r="Z325" s="143"/>
      <c r="AA325" s="143"/>
      <c r="AB325" s="143"/>
      <c r="AC325" s="143"/>
      <c r="AD325" s="143"/>
      <c r="AE325" s="143"/>
      <c r="AF325" s="143"/>
      <c r="AG325" s="143"/>
      <c r="AH325" s="143"/>
      <c r="AI325" s="143"/>
      <c r="AJ325" s="143"/>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c r="BT325" s="143"/>
    </row>
    <row r="326" spans="2:72" s="227" customFormat="1">
      <c r="B326" s="228"/>
      <c r="C326" s="143"/>
      <c r="D326" s="143"/>
      <c r="E326" s="138"/>
      <c r="F326" s="143"/>
      <c r="G326" s="143"/>
      <c r="H326" s="168"/>
      <c r="I326" s="143"/>
      <c r="J326" s="143"/>
      <c r="K326" s="143"/>
      <c r="L326" s="143"/>
      <c r="M326" s="143"/>
      <c r="N326" s="143"/>
      <c r="O326" s="143"/>
      <c r="P326" s="143"/>
      <c r="Q326" s="143"/>
      <c r="R326" s="140"/>
      <c r="S326" s="141"/>
      <c r="T326" s="142"/>
      <c r="U326" s="143"/>
      <c r="V326" s="144"/>
      <c r="W326" s="143"/>
      <c r="X326" s="143"/>
      <c r="Y326" s="143"/>
      <c r="Z326" s="143"/>
      <c r="AA326" s="143"/>
      <c r="AB326" s="143"/>
      <c r="AC326" s="143"/>
      <c r="AD326" s="143"/>
      <c r="AE326" s="143"/>
      <c r="AF326" s="143"/>
      <c r="AG326" s="143"/>
      <c r="AH326" s="143"/>
      <c r="AI326" s="143"/>
      <c r="AJ326" s="143"/>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c r="BT326" s="143"/>
    </row>
    <row r="327" spans="2:72" s="227" customFormat="1">
      <c r="B327" s="228"/>
      <c r="C327" s="143"/>
      <c r="D327" s="143"/>
      <c r="E327" s="138"/>
      <c r="F327" s="143"/>
      <c r="G327" s="143"/>
      <c r="H327" s="168"/>
      <c r="I327" s="143"/>
      <c r="J327" s="143"/>
      <c r="K327" s="143"/>
      <c r="L327" s="143"/>
      <c r="M327" s="143"/>
      <c r="N327" s="143"/>
      <c r="O327" s="143"/>
      <c r="P327" s="143"/>
      <c r="Q327" s="143"/>
      <c r="R327" s="140"/>
      <c r="S327" s="141"/>
      <c r="T327" s="142"/>
      <c r="U327" s="143"/>
      <c r="V327" s="144"/>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c r="BT327" s="143"/>
    </row>
    <row r="328" spans="2:72" s="227" customFormat="1">
      <c r="B328" s="228"/>
      <c r="C328" s="143"/>
      <c r="D328" s="143"/>
      <c r="E328" s="138"/>
      <c r="F328" s="143"/>
      <c r="G328" s="143"/>
      <c r="H328" s="168"/>
      <c r="I328" s="143"/>
      <c r="J328" s="143"/>
      <c r="K328" s="143"/>
      <c r="L328" s="143"/>
      <c r="M328" s="143"/>
      <c r="N328" s="143"/>
      <c r="O328" s="143"/>
      <c r="P328" s="143"/>
      <c r="Q328" s="143"/>
      <c r="R328" s="140"/>
      <c r="S328" s="141"/>
      <c r="T328" s="142"/>
      <c r="U328" s="143"/>
      <c r="V328" s="144"/>
      <c r="W328" s="143"/>
      <c r="X328" s="143"/>
      <c r="Y328" s="143"/>
      <c r="Z328" s="143"/>
      <c r="AA328" s="143"/>
      <c r="AB328" s="143"/>
      <c r="AC328" s="143"/>
      <c r="AD328" s="143"/>
      <c r="AE328" s="143"/>
      <c r="AF328" s="143"/>
      <c r="AG328" s="143"/>
      <c r="AH328" s="143"/>
      <c r="AI328" s="143"/>
      <c r="AJ328" s="143"/>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c r="BT328" s="143"/>
    </row>
    <row r="329" spans="2:72" s="227" customFormat="1">
      <c r="B329" s="228"/>
      <c r="C329" s="143"/>
      <c r="D329" s="143"/>
      <c r="E329" s="138"/>
      <c r="F329" s="143"/>
      <c r="G329" s="143"/>
      <c r="H329" s="168"/>
      <c r="I329" s="143"/>
      <c r="J329" s="143"/>
      <c r="K329" s="143"/>
      <c r="L329" s="143"/>
      <c r="M329" s="143"/>
      <c r="N329" s="143"/>
      <c r="O329" s="143"/>
      <c r="P329" s="143"/>
      <c r="Q329" s="143"/>
      <c r="R329" s="140"/>
      <c r="S329" s="141"/>
      <c r="T329" s="142"/>
      <c r="U329" s="143"/>
      <c r="V329" s="144"/>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c r="BT329" s="143"/>
    </row>
    <row r="330" spans="2:72" s="227" customFormat="1">
      <c r="B330" s="228"/>
      <c r="C330" s="143"/>
      <c r="D330" s="143"/>
      <c r="E330" s="138"/>
      <c r="F330" s="143"/>
      <c r="G330" s="143"/>
      <c r="H330" s="168"/>
      <c r="I330" s="143"/>
      <c r="J330" s="143"/>
      <c r="K330" s="143"/>
      <c r="L330" s="143"/>
      <c r="M330" s="143"/>
      <c r="N330" s="143"/>
      <c r="O330" s="143"/>
      <c r="P330" s="143"/>
      <c r="Q330" s="143"/>
      <c r="R330" s="140"/>
      <c r="S330" s="141"/>
      <c r="T330" s="142"/>
      <c r="U330" s="143"/>
      <c r="V330" s="144"/>
      <c r="W330" s="143"/>
      <c r="X330" s="143"/>
      <c r="Y330" s="143"/>
      <c r="Z330" s="143"/>
      <c r="AA330" s="143"/>
      <c r="AB330" s="143"/>
      <c r="AC330" s="143"/>
      <c r="AD330" s="143"/>
      <c r="AE330" s="143"/>
      <c r="AF330" s="143"/>
      <c r="AG330" s="143"/>
      <c r="AH330" s="143"/>
      <c r="AI330" s="143"/>
      <c r="AJ330" s="143"/>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c r="BT330" s="143"/>
    </row>
    <row r="331" spans="2:72" s="227" customFormat="1">
      <c r="B331" s="228"/>
      <c r="C331" s="143"/>
      <c r="D331" s="143"/>
      <c r="E331" s="138"/>
      <c r="F331" s="143"/>
      <c r="G331" s="143"/>
      <c r="H331" s="168"/>
      <c r="I331" s="143"/>
      <c r="J331" s="143"/>
      <c r="K331" s="143"/>
      <c r="L331" s="143"/>
      <c r="M331" s="143"/>
      <c r="N331" s="143"/>
      <c r="O331" s="143"/>
      <c r="P331" s="143"/>
      <c r="Q331" s="143"/>
      <c r="R331" s="140"/>
      <c r="S331" s="141"/>
      <c r="T331" s="142"/>
      <c r="U331" s="143"/>
      <c r="V331" s="144"/>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c r="BT331" s="143"/>
    </row>
    <row r="332" spans="2:72" s="227" customFormat="1">
      <c r="B332" s="228"/>
      <c r="C332" s="143"/>
      <c r="D332" s="143"/>
      <c r="E332" s="138"/>
      <c r="F332" s="143"/>
      <c r="G332" s="143"/>
      <c r="H332" s="168"/>
      <c r="I332" s="143"/>
      <c r="J332" s="143"/>
      <c r="K332" s="143"/>
      <c r="L332" s="143"/>
      <c r="M332" s="143"/>
      <c r="N332" s="143"/>
      <c r="O332" s="143"/>
      <c r="P332" s="143"/>
      <c r="Q332" s="143"/>
      <c r="R332" s="140"/>
      <c r="S332" s="141"/>
      <c r="T332" s="142"/>
      <c r="U332" s="143"/>
      <c r="V332" s="144"/>
      <c r="W332" s="143"/>
      <c r="X332" s="143"/>
      <c r="Y332" s="143"/>
      <c r="Z332" s="143"/>
      <c r="AA332" s="143"/>
      <c r="AB332" s="143"/>
      <c r="AC332" s="143"/>
      <c r="AD332" s="143"/>
      <c r="AE332" s="143"/>
      <c r="AF332" s="143"/>
      <c r="AG332" s="143"/>
      <c r="AH332" s="143"/>
      <c r="AI332" s="143"/>
      <c r="AJ332" s="143"/>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c r="BT332" s="143"/>
    </row>
    <row r="333" spans="2:72" s="227" customFormat="1">
      <c r="B333" s="228"/>
      <c r="C333" s="143"/>
      <c r="D333" s="143"/>
      <c r="E333" s="138"/>
      <c r="F333" s="143"/>
      <c r="G333" s="143"/>
      <c r="H333" s="168"/>
      <c r="I333" s="143"/>
      <c r="J333" s="143"/>
      <c r="K333" s="143"/>
      <c r="L333" s="143"/>
      <c r="M333" s="143"/>
      <c r="N333" s="143"/>
      <c r="O333" s="143"/>
      <c r="P333" s="143"/>
      <c r="Q333" s="143"/>
      <c r="R333" s="140"/>
      <c r="S333" s="141"/>
      <c r="T333" s="142"/>
      <c r="U333" s="143"/>
      <c r="V333" s="144"/>
      <c r="W333" s="143"/>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c r="BT333" s="143"/>
    </row>
    <row r="334" spans="2:72" s="227" customFormat="1">
      <c r="B334" s="228"/>
      <c r="C334" s="143"/>
      <c r="D334" s="143"/>
      <c r="E334" s="138"/>
      <c r="F334" s="143"/>
      <c r="G334" s="143"/>
      <c r="H334" s="168"/>
      <c r="I334" s="143"/>
      <c r="J334" s="143"/>
      <c r="K334" s="143"/>
      <c r="L334" s="143"/>
      <c r="M334" s="143"/>
      <c r="N334" s="143"/>
      <c r="O334" s="143"/>
      <c r="P334" s="143"/>
      <c r="Q334" s="143"/>
      <c r="R334" s="140"/>
      <c r="S334" s="141"/>
      <c r="T334" s="142"/>
      <c r="U334" s="143"/>
      <c r="V334" s="144"/>
      <c r="W334" s="143"/>
      <c r="X334" s="143"/>
      <c r="Y334" s="143"/>
      <c r="Z334" s="143"/>
      <c r="AA334" s="143"/>
      <c r="AB334" s="143"/>
      <c r="AC334" s="143"/>
      <c r="AD334" s="143"/>
      <c r="AE334" s="143"/>
      <c r="AF334" s="143"/>
      <c r="AG334" s="143"/>
      <c r="AH334" s="143"/>
      <c r="AI334" s="143"/>
      <c r="AJ334" s="143"/>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c r="BT334" s="143"/>
    </row>
    <row r="335" spans="2:72" s="227" customFormat="1">
      <c r="B335" s="228"/>
      <c r="C335" s="143"/>
      <c r="D335" s="143"/>
      <c r="E335" s="138"/>
      <c r="F335" s="143"/>
      <c r="G335" s="143"/>
      <c r="H335" s="168"/>
      <c r="I335" s="143"/>
      <c r="J335" s="143"/>
      <c r="K335" s="143"/>
      <c r="L335" s="143"/>
      <c r="M335" s="143"/>
      <c r="N335" s="143"/>
      <c r="O335" s="143"/>
      <c r="P335" s="143"/>
      <c r="Q335" s="143"/>
      <c r="R335" s="140"/>
      <c r="S335" s="141"/>
      <c r="T335" s="142"/>
      <c r="U335" s="143"/>
      <c r="V335" s="144"/>
      <c r="W335" s="143"/>
      <c r="X335" s="143"/>
      <c r="Y335" s="143"/>
      <c r="Z335" s="143"/>
      <c r="AA335" s="143"/>
      <c r="AB335" s="143"/>
      <c r="AC335" s="143"/>
      <c r="AD335" s="143"/>
      <c r="AE335" s="143"/>
      <c r="AF335" s="143"/>
      <c r="AG335" s="143"/>
      <c r="AH335" s="143"/>
      <c r="AI335" s="143"/>
      <c r="AJ335" s="143"/>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c r="BT335" s="143"/>
    </row>
    <row r="336" spans="2:72" s="227" customFormat="1">
      <c r="B336" s="228"/>
      <c r="C336" s="143"/>
      <c r="D336" s="143"/>
      <c r="E336" s="138"/>
      <c r="F336" s="143"/>
      <c r="G336" s="143"/>
      <c r="H336" s="168"/>
      <c r="I336" s="143"/>
      <c r="J336" s="143"/>
      <c r="K336" s="143"/>
      <c r="L336" s="143"/>
      <c r="M336" s="143"/>
      <c r="N336" s="143"/>
      <c r="O336" s="143"/>
      <c r="P336" s="143"/>
      <c r="Q336" s="143"/>
      <c r="R336" s="140"/>
      <c r="S336" s="141"/>
      <c r="T336" s="142"/>
      <c r="U336" s="143"/>
      <c r="V336" s="144"/>
      <c r="W336" s="143"/>
      <c r="X336" s="143"/>
      <c r="Y336" s="143"/>
      <c r="Z336" s="143"/>
      <c r="AA336" s="143"/>
      <c r="AB336" s="143"/>
      <c r="AC336" s="143"/>
      <c r="AD336" s="143"/>
      <c r="AE336" s="143"/>
      <c r="AF336" s="143"/>
      <c r="AG336" s="143"/>
      <c r="AH336" s="143"/>
      <c r="AI336" s="143"/>
      <c r="AJ336" s="143"/>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c r="BT336" s="143"/>
    </row>
    <row r="337" spans="2:72" s="227" customFormat="1">
      <c r="B337" s="228"/>
      <c r="C337" s="143"/>
      <c r="D337" s="143"/>
      <c r="E337" s="138"/>
      <c r="F337" s="143"/>
      <c r="G337" s="143"/>
      <c r="H337" s="168"/>
      <c r="I337" s="143"/>
      <c r="J337" s="143"/>
      <c r="K337" s="143"/>
      <c r="L337" s="143"/>
      <c r="M337" s="143"/>
      <c r="N337" s="143"/>
      <c r="O337" s="143"/>
      <c r="P337" s="143"/>
      <c r="Q337" s="143"/>
      <c r="R337" s="140"/>
      <c r="S337" s="141"/>
      <c r="T337" s="142"/>
      <c r="U337" s="143"/>
      <c r="V337" s="144"/>
      <c r="W337" s="143"/>
      <c r="X337" s="143"/>
      <c r="Y337" s="143"/>
      <c r="Z337" s="143"/>
      <c r="AA337" s="143"/>
      <c r="AB337" s="143"/>
      <c r="AC337" s="143"/>
      <c r="AD337" s="143"/>
      <c r="AE337" s="143"/>
      <c r="AF337" s="143"/>
      <c r="AG337" s="143"/>
      <c r="AH337" s="143"/>
      <c r="AI337" s="143"/>
      <c r="AJ337" s="143"/>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c r="BT337" s="143"/>
    </row>
    <row r="338" spans="2:72" s="227" customFormat="1">
      <c r="B338" s="228"/>
      <c r="C338" s="143"/>
      <c r="D338" s="143"/>
      <c r="E338" s="138"/>
      <c r="F338" s="143"/>
      <c r="G338" s="143"/>
      <c r="H338" s="168"/>
      <c r="I338" s="143"/>
      <c r="J338" s="143"/>
      <c r="K338" s="143"/>
      <c r="L338" s="143"/>
      <c r="M338" s="143"/>
      <c r="N338" s="143"/>
      <c r="O338" s="143"/>
      <c r="P338" s="143"/>
      <c r="Q338" s="143"/>
      <c r="R338" s="140"/>
      <c r="S338" s="141"/>
      <c r="T338" s="142"/>
      <c r="U338" s="143"/>
      <c r="V338" s="144"/>
      <c r="W338" s="143"/>
      <c r="X338" s="143"/>
      <c r="Y338" s="143"/>
      <c r="Z338" s="143"/>
      <c r="AA338" s="143"/>
      <c r="AB338" s="143"/>
      <c r="AC338" s="143"/>
      <c r="AD338" s="143"/>
      <c r="AE338" s="143"/>
      <c r="AF338" s="143"/>
      <c r="AG338" s="143"/>
      <c r="AH338" s="143"/>
      <c r="AI338" s="143"/>
      <c r="AJ338" s="143"/>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c r="BT338" s="143"/>
    </row>
    <row r="339" spans="2:72" s="227" customFormat="1">
      <c r="B339" s="228"/>
      <c r="C339" s="143"/>
      <c r="D339" s="143"/>
      <c r="E339" s="138"/>
      <c r="F339" s="143"/>
      <c r="G339" s="143"/>
      <c r="H339" s="168"/>
      <c r="I339" s="143"/>
      <c r="J339" s="143"/>
      <c r="K339" s="143"/>
      <c r="L339" s="143"/>
      <c r="M339" s="143"/>
      <c r="N339" s="143"/>
      <c r="O339" s="143"/>
      <c r="P339" s="143"/>
      <c r="Q339" s="143"/>
      <c r="R339" s="140"/>
      <c r="S339" s="141"/>
      <c r="T339" s="142"/>
      <c r="U339" s="143"/>
      <c r="V339" s="144"/>
      <c r="W339" s="143"/>
      <c r="X339" s="143"/>
      <c r="Y339" s="143"/>
      <c r="Z339" s="143"/>
      <c r="AA339" s="143"/>
      <c r="AB339" s="143"/>
      <c r="AC339" s="143"/>
      <c r="AD339" s="143"/>
      <c r="AE339" s="143"/>
      <c r="AF339" s="143"/>
      <c r="AG339" s="143"/>
      <c r="AH339" s="143"/>
      <c r="AI339" s="143"/>
      <c r="AJ339" s="143"/>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c r="BT339" s="143"/>
    </row>
    <row r="340" spans="2:72" s="227" customFormat="1">
      <c r="B340" s="228"/>
      <c r="C340" s="143"/>
      <c r="D340" s="143"/>
      <c r="E340" s="138"/>
      <c r="F340" s="143"/>
      <c r="G340" s="143"/>
      <c r="H340" s="168"/>
      <c r="I340" s="143"/>
      <c r="J340" s="143"/>
      <c r="K340" s="143"/>
      <c r="L340" s="143"/>
      <c r="M340" s="143"/>
      <c r="N340" s="143"/>
      <c r="O340" s="143"/>
      <c r="P340" s="143"/>
      <c r="Q340" s="143"/>
      <c r="R340" s="140"/>
      <c r="S340" s="141"/>
      <c r="T340" s="142"/>
      <c r="U340" s="143"/>
      <c r="V340" s="144"/>
      <c r="W340" s="143"/>
      <c r="X340" s="143"/>
      <c r="Y340" s="143"/>
      <c r="Z340" s="143"/>
      <c r="AA340" s="143"/>
      <c r="AB340" s="143"/>
      <c r="AC340" s="143"/>
      <c r="AD340" s="143"/>
      <c r="AE340" s="143"/>
      <c r="AF340" s="143"/>
      <c r="AG340" s="143"/>
      <c r="AH340" s="143"/>
      <c r="AI340" s="143"/>
      <c r="AJ340" s="143"/>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c r="BT340" s="143"/>
    </row>
    <row r="341" spans="2:72" s="227" customFormat="1">
      <c r="B341" s="228"/>
      <c r="C341" s="143"/>
      <c r="D341" s="143"/>
      <c r="E341" s="138"/>
      <c r="F341" s="143"/>
      <c r="G341" s="143"/>
      <c r="H341" s="168"/>
      <c r="I341" s="143"/>
      <c r="J341" s="143"/>
      <c r="K341" s="143"/>
      <c r="L341" s="143"/>
      <c r="M341" s="143"/>
      <c r="N341" s="143"/>
      <c r="O341" s="143"/>
      <c r="P341" s="143"/>
      <c r="Q341" s="143"/>
      <c r="R341" s="140"/>
      <c r="S341" s="141"/>
      <c r="T341" s="142"/>
      <c r="U341" s="143"/>
      <c r="V341" s="144"/>
      <c r="W341" s="143"/>
      <c r="X341" s="143"/>
      <c r="Y341" s="143"/>
      <c r="Z341" s="143"/>
      <c r="AA341" s="143"/>
      <c r="AB341" s="143"/>
      <c r="AC341" s="143"/>
      <c r="AD341" s="143"/>
      <c r="AE341" s="143"/>
      <c r="AF341" s="143"/>
      <c r="AG341" s="143"/>
      <c r="AH341" s="143"/>
      <c r="AI341" s="143"/>
      <c r="AJ341" s="143"/>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c r="BT341" s="143"/>
    </row>
    <row r="342" spans="2:72" s="227" customFormat="1">
      <c r="B342" s="228"/>
      <c r="C342" s="143"/>
      <c r="D342" s="143"/>
      <c r="E342" s="138"/>
      <c r="F342" s="143"/>
      <c r="G342" s="143"/>
      <c r="H342" s="168"/>
      <c r="I342" s="143"/>
      <c r="J342" s="143"/>
      <c r="K342" s="143"/>
      <c r="L342" s="143"/>
      <c r="M342" s="143"/>
      <c r="N342" s="143"/>
      <c r="O342" s="143"/>
      <c r="P342" s="143"/>
      <c r="Q342" s="143"/>
      <c r="R342" s="140"/>
      <c r="S342" s="141"/>
      <c r="T342" s="142"/>
      <c r="U342" s="143"/>
      <c r="V342" s="144"/>
      <c r="W342" s="143"/>
      <c r="X342" s="143"/>
      <c r="Y342" s="143"/>
      <c r="Z342" s="143"/>
      <c r="AA342" s="143"/>
      <c r="AB342" s="143"/>
      <c r="AC342" s="143"/>
      <c r="AD342" s="143"/>
      <c r="AE342" s="143"/>
      <c r="AF342" s="143"/>
      <c r="AG342" s="143"/>
      <c r="AH342" s="143"/>
      <c r="AI342" s="143"/>
      <c r="AJ342" s="143"/>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c r="BT342" s="143"/>
    </row>
    <row r="343" spans="2:72" s="227" customFormat="1">
      <c r="B343" s="228"/>
      <c r="C343" s="143"/>
      <c r="D343" s="143"/>
      <c r="E343" s="138"/>
      <c r="F343" s="143"/>
      <c r="G343" s="143"/>
      <c r="H343" s="168"/>
      <c r="I343" s="143"/>
      <c r="J343" s="143"/>
      <c r="K343" s="143"/>
      <c r="L343" s="143"/>
      <c r="M343" s="143"/>
      <c r="N343" s="143"/>
      <c r="O343" s="143"/>
      <c r="P343" s="143"/>
      <c r="Q343" s="143"/>
      <c r="R343" s="140"/>
      <c r="S343" s="141"/>
      <c r="T343" s="142"/>
      <c r="U343" s="143"/>
      <c r="V343" s="144"/>
      <c r="W343" s="143"/>
      <c r="X343" s="143"/>
      <c r="Y343" s="143"/>
      <c r="Z343" s="143"/>
      <c r="AA343" s="143"/>
      <c r="AB343" s="143"/>
      <c r="AC343" s="143"/>
      <c r="AD343" s="143"/>
      <c r="AE343" s="143"/>
      <c r="AF343" s="143"/>
      <c r="AG343" s="143"/>
      <c r="AH343" s="143"/>
      <c r="AI343" s="143"/>
      <c r="AJ343" s="143"/>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c r="BT343" s="143"/>
    </row>
    <row r="344" spans="2:72" s="227" customFormat="1">
      <c r="B344" s="228"/>
      <c r="C344" s="143"/>
      <c r="D344" s="143"/>
      <c r="E344" s="138"/>
      <c r="F344" s="143"/>
      <c r="G344" s="143"/>
      <c r="H344" s="168"/>
      <c r="I344" s="143"/>
      <c r="J344" s="143"/>
      <c r="K344" s="143"/>
      <c r="L344" s="143"/>
      <c r="M344" s="143"/>
      <c r="N344" s="143"/>
      <c r="O344" s="143"/>
      <c r="P344" s="143"/>
      <c r="Q344" s="143"/>
      <c r="R344" s="140"/>
      <c r="S344" s="141"/>
      <c r="T344" s="142"/>
      <c r="U344" s="143"/>
      <c r="V344" s="144"/>
      <c r="W344" s="143"/>
      <c r="X344" s="143"/>
      <c r="Y344" s="143"/>
      <c r="Z344" s="143"/>
      <c r="AA344" s="143"/>
      <c r="AB344" s="143"/>
      <c r="AC344" s="143"/>
      <c r="AD344" s="143"/>
      <c r="AE344" s="143"/>
      <c r="AF344" s="143"/>
      <c r="AG344" s="143"/>
      <c r="AH344" s="143"/>
      <c r="AI344" s="143"/>
      <c r="AJ344" s="143"/>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c r="BT344" s="143"/>
    </row>
    <row r="345" spans="2:72" s="227" customFormat="1">
      <c r="B345" s="228"/>
      <c r="C345" s="143"/>
      <c r="D345" s="143"/>
      <c r="E345" s="138"/>
      <c r="F345" s="143"/>
      <c r="G345" s="143"/>
      <c r="H345" s="168"/>
      <c r="I345" s="143"/>
      <c r="J345" s="143"/>
      <c r="K345" s="143"/>
      <c r="L345" s="143"/>
      <c r="M345" s="143"/>
      <c r="N345" s="143"/>
      <c r="O345" s="143"/>
      <c r="P345" s="143"/>
      <c r="Q345" s="143"/>
      <c r="R345" s="140"/>
      <c r="S345" s="141"/>
      <c r="T345" s="142"/>
      <c r="U345" s="143"/>
      <c r="V345" s="144"/>
      <c r="W345" s="143"/>
      <c r="X345" s="143"/>
      <c r="Y345" s="143"/>
      <c r="Z345" s="143"/>
      <c r="AA345" s="143"/>
      <c r="AB345" s="143"/>
      <c r="AC345" s="143"/>
      <c r="AD345" s="143"/>
      <c r="AE345" s="143"/>
      <c r="AF345" s="143"/>
      <c r="AG345" s="143"/>
      <c r="AH345" s="143"/>
      <c r="AI345" s="143"/>
      <c r="AJ345" s="143"/>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c r="BT345" s="143"/>
    </row>
    <row r="346" spans="2:72" s="227" customFormat="1">
      <c r="B346" s="228"/>
      <c r="C346" s="143"/>
      <c r="D346" s="143"/>
      <c r="E346" s="138"/>
      <c r="F346" s="143"/>
      <c r="G346" s="143"/>
      <c r="H346" s="168"/>
      <c r="I346" s="143"/>
      <c r="J346" s="143"/>
      <c r="K346" s="143"/>
      <c r="L346" s="143"/>
      <c r="M346" s="143"/>
      <c r="N346" s="143"/>
      <c r="O346" s="143"/>
      <c r="P346" s="143"/>
      <c r="Q346" s="143"/>
      <c r="R346" s="140"/>
      <c r="S346" s="141"/>
      <c r="T346" s="142"/>
      <c r="U346" s="143"/>
      <c r="V346" s="144"/>
      <c r="W346" s="143"/>
      <c r="X346" s="143"/>
      <c r="Y346" s="143"/>
      <c r="Z346" s="143"/>
      <c r="AA346" s="143"/>
      <c r="AB346" s="143"/>
      <c r="AC346" s="143"/>
      <c r="AD346" s="143"/>
      <c r="AE346" s="143"/>
      <c r="AF346" s="143"/>
      <c r="AG346" s="143"/>
      <c r="AH346" s="143"/>
      <c r="AI346" s="143"/>
      <c r="AJ346" s="143"/>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c r="BT346" s="143"/>
    </row>
    <row r="347" spans="2:72" s="227" customFormat="1">
      <c r="B347" s="228"/>
      <c r="C347" s="143"/>
      <c r="D347" s="143"/>
      <c r="E347" s="138"/>
      <c r="F347" s="143"/>
      <c r="G347" s="143"/>
      <c r="H347" s="168"/>
      <c r="I347" s="143"/>
      <c r="J347" s="143"/>
      <c r="K347" s="143"/>
      <c r="L347" s="143"/>
      <c r="M347" s="143"/>
      <c r="N347" s="143"/>
      <c r="O347" s="143"/>
      <c r="P347" s="143"/>
      <c r="Q347" s="143"/>
      <c r="R347" s="140"/>
      <c r="S347" s="141"/>
      <c r="T347" s="142"/>
      <c r="U347" s="143"/>
      <c r="V347" s="144"/>
      <c r="W347" s="143"/>
      <c r="X347" s="143"/>
      <c r="Y347" s="143"/>
      <c r="Z347" s="143"/>
      <c r="AA347" s="143"/>
      <c r="AB347" s="143"/>
      <c r="AC347" s="143"/>
      <c r="AD347" s="143"/>
      <c r="AE347" s="143"/>
      <c r="AF347" s="143"/>
      <c r="AG347" s="143"/>
      <c r="AH347" s="143"/>
      <c r="AI347" s="143"/>
      <c r="AJ347" s="143"/>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c r="BT347" s="143"/>
    </row>
    <row r="348" spans="2:72" s="227" customFormat="1">
      <c r="B348" s="228"/>
      <c r="C348" s="143"/>
      <c r="D348" s="143"/>
      <c r="E348" s="138"/>
      <c r="F348" s="143"/>
      <c r="G348" s="143"/>
      <c r="H348" s="168"/>
      <c r="I348" s="143"/>
      <c r="J348" s="143"/>
      <c r="K348" s="143"/>
      <c r="L348" s="143"/>
      <c r="M348" s="143"/>
      <c r="N348" s="143"/>
      <c r="O348" s="143"/>
      <c r="P348" s="143"/>
      <c r="Q348" s="143"/>
      <c r="R348" s="140"/>
      <c r="S348" s="141"/>
      <c r="T348" s="142"/>
      <c r="U348" s="143"/>
      <c r="V348" s="144"/>
      <c r="W348" s="143"/>
      <c r="X348" s="143"/>
      <c r="Y348" s="143"/>
      <c r="Z348" s="143"/>
      <c r="AA348" s="143"/>
      <c r="AB348" s="143"/>
      <c r="AC348" s="143"/>
      <c r="AD348" s="143"/>
      <c r="AE348" s="143"/>
      <c r="AF348" s="143"/>
      <c r="AG348" s="143"/>
      <c r="AH348" s="143"/>
      <c r="AI348" s="143"/>
      <c r="AJ348" s="143"/>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c r="BT348" s="143"/>
    </row>
    <row r="349" spans="2:72" s="227" customFormat="1">
      <c r="B349" s="228"/>
      <c r="C349" s="143"/>
      <c r="D349" s="143"/>
      <c r="E349" s="138"/>
      <c r="F349" s="143"/>
      <c r="G349" s="143"/>
      <c r="H349" s="168"/>
      <c r="I349" s="143"/>
      <c r="J349" s="143"/>
      <c r="K349" s="143"/>
      <c r="L349" s="143"/>
      <c r="M349" s="143"/>
      <c r="N349" s="143"/>
      <c r="O349" s="143"/>
      <c r="P349" s="143"/>
      <c r="Q349" s="143"/>
      <c r="R349" s="140"/>
      <c r="S349" s="141"/>
      <c r="T349" s="142"/>
      <c r="U349" s="143"/>
      <c r="V349" s="144"/>
      <c r="W349" s="143"/>
      <c r="X349" s="143"/>
      <c r="Y349" s="143"/>
      <c r="Z349" s="143"/>
      <c r="AA349" s="143"/>
      <c r="AB349" s="143"/>
      <c r="AC349" s="143"/>
      <c r="AD349" s="143"/>
      <c r="AE349" s="143"/>
      <c r="AF349" s="143"/>
      <c r="AG349" s="143"/>
      <c r="AH349" s="143"/>
      <c r="AI349" s="143"/>
      <c r="AJ349" s="143"/>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c r="BT349" s="143"/>
    </row>
    <row r="350" spans="2:72" s="227" customFormat="1">
      <c r="B350" s="228"/>
      <c r="C350" s="143"/>
      <c r="D350" s="143"/>
      <c r="E350" s="138"/>
      <c r="F350" s="143"/>
      <c r="G350" s="143"/>
      <c r="H350" s="168"/>
      <c r="I350" s="143"/>
      <c r="J350" s="143"/>
      <c r="K350" s="143"/>
      <c r="L350" s="143"/>
      <c r="M350" s="143"/>
      <c r="N350" s="143"/>
      <c r="O350" s="143"/>
      <c r="P350" s="143"/>
      <c r="Q350" s="143"/>
      <c r="R350" s="140"/>
      <c r="S350" s="141"/>
      <c r="T350" s="142"/>
      <c r="U350" s="143"/>
      <c r="V350" s="144"/>
      <c r="W350" s="143"/>
      <c r="X350" s="143"/>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c r="BT350" s="143"/>
    </row>
    <row r="351" spans="2:72" s="227" customFormat="1">
      <c r="B351" s="228"/>
      <c r="C351" s="143"/>
      <c r="D351" s="143"/>
      <c r="E351" s="138"/>
      <c r="F351" s="143"/>
      <c r="G351" s="143"/>
      <c r="H351" s="168"/>
      <c r="I351" s="143"/>
      <c r="J351" s="143"/>
      <c r="K351" s="143"/>
      <c r="L351" s="143"/>
      <c r="M351" s="143"/>
      <c r="N351" s="143"/>
      <c r="O351" s="143"/>
      <c r="P351" s="143"/>
      <c r="Q351" s="143"/>
      <c r="R351" s="140"/>
      <c r="S351" s="141"/>
      <c r="T351" s="142"/>
      <c r="U351" s="143"/>
      <c r="V351" s="144"/>
      <c r="W351" s="143"/>
      <c r="X351" s="143"/>
      <c r="Y351" s="143"/>
      <c r="Z351" s="143"/>
      <c r="AA351" s="143"/>
      <c r="AB351" s="143"/>
      <c r="AC351" s="143"/>
      <c r="AD351" s="143"/>
      <c r="AE351" s="143"/>
      <c r="AF351" s="143"/>
      <c r="AG351" s="143"/>
      <c r="AH351" s="143"/>
      <c r="AI351" s="143"/>
      <c r="AJ351" s="143"/>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c r="BT351" s="143"/>
    </row>
    <row r="352" spans="2:72" s="227" customFormat="1">
      <c r="B352" s="228"/>
      <c r="C352" s="143"/>
      <c r="D352" s="143"/>
      <c r="E352" s="138"/>
      <c r="F352" s="143"/>
      <c r="G352" s="143"/>
      <c r="H352" s="168"/>
      <c r="I352" s="143"/>
      <c r="J352" s="143"/>
      <c r="K352" s="143"/>
      <c r="L352" s="143"/>
      <c r="M352" s="143"/>
      <c r="N352" s="143"/>
      <c r="O352" s="143"/>
      <c r="P352" s="143"/>
      <c r="Q352" s="143"/>
      <c r="R352" s="140"/>
      <c r="S352" s="141"/>
      <c r="T352" s="142"/>
      <c r="U352" s="143"/>
      <c r="V352" s="144"/>
      <c r="W352" s="143"/>
      <c r="X352" s="143"/>
      <c r="Y352" s="143"/>
      <c r="Z352" s="143"/>
      <c r="AA352" s="143"/>
      <c r="AB352" s="143"/>
      <c r="AC352" s="143"/>
      <c r="AD352" s="143"/>
      <c r="AE352" s="143"/>
      <c r="AF352" s="143"/>
      <c r="AG352" s="143"/>
      <c r="AH352" s="143"/>
      <c r="AI352" s="143"/>
      <c r="AJ352" s="143"/>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c r="BT352" s="143"/>
    </row>
    <row r="353" spans="2:72" s="227" customFormat="1">
      <c r="B353" s="228"/>
      <c r="C353" s="143"/>
      <c r="D353" s="143"/>
      <c r="E353" s="138"/>
      <c r="F353" s="143"/>
      <c r="G353" s="143"/>
      <c r="H353" s="168"/>
      <c r="I353" s="143"/>
      <c r="J353" s="143"/>
      <c r="K353" s="143"/>
      <c r="L353" s="143"/>
      <c r="M353" s="143"/>
      <c r="N353" s="143"/>
      <c r="O353" s="143"/>
      <c r="P353" s="143"/>
      <c r="Q353" s="143"/>
      <c r="R353" s="140"/>
      <c r="S353" s="141"/>
      <c r="T353" s="142"/>
      <c r="U353" s="143"/>
      <c r="V353" s="144"/>
      <c r="W353" s="143"/>
      <c r="X353" s="143"/>
      <c r="Y353" s="143"/>
      <c r="Z353" s="143"/>
      <c r="AA353" s="143"/>
      <c r="AB353" s="143"/>
      <c r="AC353" s="143"/>
      <c r="AD353" s="143"/>
      <c r="AE353" s="143"/>
      <c r="AF353" s="143"/>
      <c r="AG353" s="143"/>
      <c r="AH353" s="143"/>
      <c r="AI353" s="143"/>
      <c r="AJ353" s="143"/>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c r="BT353" s="143"/>
    </row>
    <row r="354" spans="2:72" s="227" customFormat="1">
      <c r="B354" s="228"/>
      <c r="C354" s="143"/>
      <c r="D354" s="143"/>
      <c r="E354" s="138"/>
      <c r="F354" s="143"/>
      <c r="G354" s="143"/>
      <c r="H354" s="168"/>
      <c r="I354" s="143"/>
      <c r="J354" s="143"/>
      <c r="K354" s="143"/>
      <c r="L354" s="143"/>
      <c r="M354" s="143"/>
      <c r="N354" s="143"/>
      <c r="O354" s="143"/>
      <c r="P354" s="143"/>
      <c r="Q354" s="143"/>
      <c r="R354" s="140"/>
      <c r="S354" s="141"/>
      <c r="T354" s="142"/>
      <c r="U354" s="143"/>
      <c r="V354" s="144"/>
      <c r="W354" s="143"/>
      <c r="X354" s="143"/>
      <c r="Y354" s="143"/>
      <c r="Z354" s="143"/>
      <c r="AA354" s="143"/>
      <c r="AB354" s="143"/>
      <c r="AC354" s="143"/>
      <c r="AD354" s="143"/>
      <c r="AE354" s="143"/>
      <c r="AF354" s="143"/>
      <c r="AG354" s="143"/>
      <c r="AH354" s="143"/>
      <c r="AI354" s="143"/>
      <c r="AJ354" s="143"/>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c r="BT354" s="143"/>
    </row>
    <row r="355" spans="2:72" s="227" customFormat="1">
      <c r="B355" s="228"/>
      <c r="C355" s="143"/>
      <c r="D355" s="143"/>
      <c r="E355" s="138"/>
      <c r="F355" s="143"/>
      <c r="G355" s="143"/>
      <c r="H355" s="168"/>
      <c r="I355" s="143"/>
      <c r="J355" s="143"/>
      <c r="K355" s="143"/>
      <c r="L355" s="143"/>
      <c r="M355" s="143"/>
      <c r="N355" s="143"/>
      <c r="O355" s="143"/>
      <c r="P355" s="143"/>
      <c r="Q355" s="143"/>
      <c r="R355" s="140"/>
      <c r="S355" s="141"/>
      <c r="T355" s="142"/>
      <c r="U355" s="143"/>
      <c r="V355" s="144"/>
      <c r="W355" s="143"/>
      <c r="X355" s="143"/>
      <c r="Y355" s="143"/>
      <c r="Z355" s="143"/>
      <c r="AA355" s="143"/>
      <c r="AB355" s="143"/>
      <c r="AC355" s="143"/>
      <c r="AD355" s="143"/>
      <c r="AE355" s="143"/>
      <c r="AF355" s="143"/>
      <c r="AG355" s="143"/>
      <c r="AH355" s="143"/>
      <c r="AI355" s="143"/>
      <c r="AJ355" s="143"/>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c r="BT355" s="143"/>
    </row>
    <row r="356" spans="2:72" s="227" customFormat="1">
      <c r="B356" s="228"/>
      <c r="C356" s="143"/>
      <c r="D356" s="143"/>
      <c r="E356" s="138"/>
      <c r="F356" s="143"/>
      <c r="G356" s="143"/>
      <c r="H356" s="168"/>
      <c r="I356" s="143"/>
      <c r="J356" s="143"/>
      <c r="K356" s="143"/>
      <c r="L356" s="143"/>
      <c r="M356" s="143"/>
      <c r="N356" s="143"/>
      <c r="O356" s="143"/>
      <c r="P356" s="143"/>
      <c r="Q356" s="143"/>
      <c r="R356" s="140"/>
      <c r="S356" s="141"/>
      <c r="T356" s="142"/>
      <c r="U356" s="143"/>
      <c r="V356" s="144"/>
      <c r="W356" s="143"/>
      <c r="X356" s="143"/>
      <c r="Y356" s="143"/>
      <c r="Z356" s="143"/>
      <c r="AA356" s="143"/>
      <c r="AB356" s="143"/>
      <c r="AC356" s="143"/>
      <c r="AD356" s="143"/>
      <c r="AE356" s="143"/>
      <c r="AF356" s="143"/>
      <c r="AG356" s="143"/>
      <c r="AH356" s="143"/>
      <c r="AI356" s="143"/>
      <c r="AJ356" s="143"/>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c r="BT356" s="143"/>
    </row>
    <row r="357" spans="2:72" s="227" customFormat="1">
      <c r="B357" s="228"/>
      <c r="C357" s="143"/>
      <c r="D357" s="143"/>
      <c r="E357" s="138"/>
      <c r="F357" s="143"/>
      <c r="G357" s="143"/>
      <c r="H357" s="168"/>
      <c r="I357" s="143"/>
      <c r="J357" s="143"/>
      <c r="K357" s="143"/>
      <c r="L357" s="143"/>
      <c r="M357" s="143"/>
      <c r="N357" s="143"/>
      <c r="O357" s="143"/>
      <c r="P357" s="143"/>
      <c r="Q357" s="143"/>
      <c r="R357" s="140"/>
      <c r="S357" s="141"/>
      <c r="T357" s="142"/>
      <c r="U357" s="143"/>
      <c r="V357" s="144"/>
      <c r="W357" s="143"/>
      <c r="X357" s="143"/>
      <c r="Y357" s="143"/>
      <c r="Z357" s="143"/>
      <c r="AA357" s="143"/>
      <c r="AB357" s="143"/>
      <c r="AC357" s="143"/>
      <c r="AD357" s="143"/>
      <c r="AE357" s="143"/>
      <c r="AF357" s="143"/>
      <c r="AG357" s="143"/>
      <c r="AH357" s="143"/>
      <c r="AI357" s="143"/>
      <c r="AJ357" s="143"/>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c r="BT357" s="143"/>
    </row>
    <row r="358" spans="2:72" s="227" customFormat="1">
      <c r="B358" s="228"/>
      <c r="C358" s="143"/>
      <c r="D358" s="143"/>
      <c r="E358" s="138"/>
      <c r="F358" s="143"/>
      <c r="G358" s="143"/>
      <c r="H358" s="168"/>
      <c r="I358" s="143"/>
      <c r="J358" s="143"/>
      <c r="K358" s="143"/>
      <c r="L358" s="143"/>
      <c r="M358" s="143"/>
      <c r="N358" s="143"/>
      <c r="O358" s="143"/>
      <c r="P358" s="143"/>
      <c r="Q358" s="143"/>
      <c r="R358" s="140"/>
      <c r="S358" s="141"/>
      <c r="T358" s="142"/>
      <c r="U358" s="143"/>
      <c r="V358" s="144"/>
      <c r="W358" s="143"/>
      <c r="X358" s="143"/>
      <c r="Y358" s="143"/>
      <c r="Z358" s="143"/>
      <c r="AA358" s="143"/>
      <c r="AB358" s="143"/>
      <c r="AC358" s="143"/>
      <c r="AD358" s="143"/>
      <c r="AE358" s="143"/>
      <c r="AF358" s="143"/>
      <c r="AG358" s="143"/>
      <c r="AH358" s="143"/>
      <c r="AI358" s="143"/>
      <c r="AJ358" s="143"/>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c r="BT358" s="143"/>
    </row>
    <row r="359" spans="2:72" s="227" customFormat="1">
      <c r="B359" s="228"/>
      <c r="C359" s="143"/>
      <c r="D359" s="143"/>
      <c r="E359" s="138"/>
      <c r="F359" s="143"/>
      <c r="G359" s="143"/>
      <c r="H359" s="168"/>
      <c r="I359" s="143"/>
      <c r="J359" s="143"/>
      <c r="K359" s="143"/>
      <c r="L359" s="143"/>
      <c r="M359" s="143"/>
      <c r="N359" s="143"/>
      <c r="O359" s="143"/>
      <c r="P359" s="143"/>
      <c r="Q359" s="143"/>
      <c r="R359" s="140"/>
      <c r="S359" s="141"/>
      <c r="T359" s="142"/>
      <c r="U359" s="143"/>
      <c r="V359" s="144"/>
      <c r="W359" s="143"/>
      <c r="X359" s="143"/>
      <c r="Y359" s="143"/>
      <c r="Z359" s="143"/>
      <c r="AA359" s="143"/>
      <c r="AB359" s="143"/>
      <c r="AC359" s="143"/>
      <c r="AD359" s="143"/>
      <c r="AE359" s="143"/>
      <c r="AF359" s="143"/>
      <c r="AG359" s="143"/>
      <c r="AH359" s="143"/>
      <c r="AI359" s="143"/>
      <c r="AJ359" s="143"/>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c r="BT359" s="143"/>
    </row>
    <row r="360" spans="2:72" s="227" customFormat="1">
      <c r="B360" s="228"/>
      <c r="C360" s="143"/>
      <c r="D360" s="143"/>
      <c r="E360" s="138"/>
      <c r="F360" s="143"/>
      <c r="G360" s="143"/>
      <c r="H360" s="168"/>
      <c r="I360" s="143"/>
      <c r="J360" s="143"/>
      <c r="K360" s="143"/>
      <c r="L360" s="143"/>
      <c r="M360" s="143"/>
      <c r="N360" s="143"/>
      <c r="O360" s="143"/>
      <c r="P360" s="143"/>
      <c r="Q360" s="143"/>
      <c r="R360" s="140"/>
      <c r="S360" s="141"/>
      <c r="T360" s="142"/>
      <c r="U360" s="143"/>
      <c r="V360" s="144"/>
      <c r="W360" s="143"/>
      <c r="X360" s="143"/>
      <c r="Y360" s="143"/>
      <c r="Z360" s="143"/>
      <c r="AA360" s="143"/>
      <c r="AB360" s="143"/>
      <c r="AC360" s="143"/>
      <c r="AD360" s="143"/>
      <c r="AE360" s="143"/>
      <c r="AF360" s="143"/>
      <c r="AG360" s="143"/>
      <c r="AH360" s="143"/>
      <c r="AI360" s="143"/>
      <c r="AJ360" s="143"/>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c r="BT360" s="143"/>
    </row>
    <row r="361" spans="2:72" s="227" customFormat="1">
      <c r="B361" s="228"/>
      <c r="C361" s="143"/>
      <c r="D361" s="143"/>
      <c r="E361" s="138"/>
      <c r="F361" s="143"/>
      <c r="G361" s="143"/>
      <c r="H361" s="168"/>
      <c r="I361" s="143"/>
      <c r="J361" s="143"/>
      <c r="K361" s="143"/>
      <c r="L361" s="143"/>
      <c r="M361" s="143"/>
      <c r="N361" s="143"/>
      <c r="O361" s="143"/>
      <c r="P361" s="143"/>
      <c r="Q361" s="143"/>
      <c r="R361" s="140"/>
      <c r="S361" s="141"/>
      <c r="T361" s="142"/>
      <c r="U361" s="143"/>
      <c r="V361" s="144"/>
      <c r="W361" s="143"/>
      <c r="X361" s="143"/>
      <c r="Y361" s="143"/>
      <c r="Z361" s="143"/>
      <c r="AA361" s="143"/>
      <c r="AB361" s="143"/>
      <c r="AC361" s="143"/>
      <c r="AD361" s="143"/>
      <c r="AE361" s="143"/>
      <c r="AF361" s="143"/>
      <c r="AG361" s="143"/>
      <c r="AH361" s="143"/>
      <c r="AI361" s="143"/>
      <c r="AJ361" s="143"/>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c r="BT361" s="143"/>
    </row>
    <row r="362" spans="2:72" s="227" customFormat="1">
      <c r="B362" s="228"/>
      <c r="C362" s="143"/>
      <c r="D362" s="143"/>
      <c r="E362" s="138"/>
      <c r="F362" s="143"/>
      <c r="G362" s="143"/>
      <c r="H362" s="168"/>
      <c r="I362" s="143"/>
      <c r="J362" s="143"/>
      <c r="K362" s="143"/>
      <c r="L362" s="143"/>
      <c r="M362" s="143"/>
      <c r="N362" s="143"/>
      <c r="O362" s="143"/>
      <c r="P362" s="143"/>
      <c r="Q362" s="143"/>
      <c r="R362" s="140"/>
      <c r="S362" s="141"/>
      <c r="T362" s="142"/>
      <c r="U362" s="143"/>
      <c r="V362" s="144"/>
      <c r="W362" s="143"/>
      <c r="X362" s="143"/>
      <c r="Y362" s="143"/>
      <c r="Z362" s="143"/>
      <c r="AA362" s="143"/>
      <c r="AB362" s="143"/>
      <c r="AC362" s="143"/>
      <c r="AD362" s="143"/>
      <c r="AE362" s="143"/>
      <c r="AF362" s="143"/>
      <c r="AG362" s="143"/>
      <c r="AH362" s="143"/>
      <c r="AI362" s="143"/>
      <c r="AJ362" s="143"/>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c r="BT362" s="143"/>
    </row>
    <row r="363" spans="2:72" s="227" customFormat="1">
      <c r="B363" s="228"/>
      <c r="C363" s="143"/>
      <c r="D363" s="143"/>
      <c r="E363" s="138"/>
      <c r="F363" s="143"/>
      <c r="G363" s="143"/>
      <c r="H363" s="168"/>
      <c r="I363" s="143"/>
      <c r="J363" s="143"/>
      <c r="K363" s="143"/>
      <c r="L363" s="143"/>
      <c r="M363" s="143"/>
      <c r="N363" s="143"/>
      <c r="O363" s="143"/>
      <c r="P363" s="143"/>
      <c r="Q363" s="143"/>
      <c r="R363" s="140"/>
      <c r="S363" s="141"/>
      <c r="T363" s="142"/>
      <c r="U363" s="143"/>
      <c r="V363" s="144"/>
      <c r="W363" s="143"/>
      <c r="X363" s="143"/>
      <c r="Y363" s="143"/>
      <c r="Z363" s="143"/>
      <c r="AA363" s="143"/>
      <c r="AB363" s="143"/>
      <c r="AC363" s="143"/>
      <c r="AD363" s="143"/>
      <c r="AE363" s="143"/>
      <c r="AF363" s="143"/>
      <c r="AG363" s="143"/>
      <c r="AH363" s="143"/>
      <c r="AI363" s="143"/>
      <c r="AJ363" s="143"/>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c r="BT363" s="143"/>
    </row>
    <row r="364" spans="2:72" s="227" customFormat="1">
      <c r="B364" s="228"/>
      <c r="C364" s="143"/>
      <c r="D364" s="143"/>
      <c r="E364" s="138"/>
      <c r="F364" s="143"/>
      <c r="G364" s="143"/>
      <c r="H364" s="168"/>
      <c r="I364" s="143"/>
      <c r="J364" s="143"/>
      <c r="K364" s="143"/>
      <c r="L364" s="143"/>
      <c r="M364" s="143"/>
      <c r="N364" s="143"/>
      <c r="O364" s="143"/>
      <c r="P364" s="143"/>
      <c r="Q364" s="143"/>
      <c r="R364" s="140"/>
      <c r="S364" s="141"/>
      <c r="T364" s="142"/>
      <c r="U364" s="143"/>
      <c r="V364" s="144"/>
      <c r="W364" s="143"/>
      <c r="X364" s="143"/>
      <c r="Y364" s="143"/>
      <c r="Z364" s="143"/>
      <c r="AA364" s="143"/>
      <c r="AB364" s="143"/>
      <c r="AC364" s="143"/>
      <c r="AD364" s="143"/>
      <c r="AE364" s="143"/>
      <c r="AF364" s="143"/>
      <c r="AG364" s="143"/>
      <c r="AH364" s="143"/>
      <c r="AI364" s="143"/>
      <c r="AJ364" s="143"/>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c r="BT364" s="143"/>
    </row>
    <row r="365" spans="2:72" s="227" customFormat="1">
      <c r="B365" s="228"/>
      <c r="C365" s="143"/>
      <c r="D365" s="143"/>
      <c r="E365" s="138"/>
      <c r="F365" s="143"/>
      <c r="G365" s="143"/>
      <c r="H365" s="168"/>
      <c r="I365" s="143"/>
      <c r="J365" s="143"/>
      <c r="K365" s="143"/>
      <c r="L365" s="143"/>
      <c r="M365" s="143"/>
      <c r="N365" s="143"/>
      <c r="O365" s="143"/>
      <c r="P365" s="143"/>
      <c r="Q365" s="143"/>
      <c r="R365" s="140"/>
      <c r="S365" s="141"/>
      <c r="T365" s="142"/>
      <c r="U365" s="143"/>
      <c r="V365" s="144"/>
      <c r="W365" s="143"/>
      <c r="X365" s="143"/>
      <c r="Y365" s="143"/>
      <c r="Z365" s="143"/>
      <c r="AA365" s="143"/>
      <c r="AB365" s="143"/>
      <c r="AC365" s="143"/>
      <c r="AD365" s="143"/>
      <c r="AE365" s="143"/>
      <c r="AF365" s="143"/>
      <c r="AG365" s="143"/>
      <c r="AH365" s="143"/>
      <c r="AI365" s="143"/>
      <c r="AJ365" s="143"/>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c r="BT365" s="143"/>
    </row>
    <row r="366" spans="2:72" s="227" customFormat="1">
      <c r="B366" s="228"/>
      <c r="C366" s="143"/>
      <c r="D366" s="143"/>
      <c r="E366" s="138"/>
      <c r="F366" s="143"/>
      <c r="G366" s="143"/>
      <c r="H366" s="168"/>
      <c r="I366" s="143"/>
      <c r="J366" s="143"/>
      <c r="K366" s="143"/>
      <c r="L366" s="143"/>
      <c r="M366" s="143"/>
      <c r="N366" s="143"/>
      <c r="O366" s="143"/>
      <c r="P366" s="143"/>
      <c r="Q366" s="143"/>
      <c r="R366" s="140"/>
      <c r="S366" s="141"/>
      <c r="T366" s="142"/>
      <c r="U366" s="143"/>
      <c r="V366" s="144"/>
      <c r="W366" s="143"/>
      <c r="X366" s="143"/>
      <c r="Y366" s="143"/>
      <c r="Z366" s="143"/>
      <c r="AA366" s="143"/>
      <c r="AB366" s="143"/>
      <c r="AC366" s="143"/>
      <c r="AD366" s="143"/>
      <c r="AE366" s="143"/>
      <c r="AF366" s="143"/>
      <c r="AG366" s="143"/>
      <c r="AH366" s="143"/>
      <c r="AI366" s="143"/>
      <c r="AJ366" s="143"/>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c r="BT366" s="143"/>
    </row>
    <row r="367" spans="2:72" s="227" customFormat="1">
      <c r="B367" s="228"/>
      <c r="C367" s="143"/>
      <c r="D367" s="143"/>
      <c r="E367" s="138"/>
      <c r="F367" s="143"/>
      <c r="G367" s="143"/>
      <c r="H367" s="168"/>
      <c r="I367" s="143"/>
      <c r="J367" s="143"/>
      <c r="K367" s="143"/>
      <c r="L367" s="143"/>
      <c r="M367" s="143"/>
      <c r="N367" s="143"/>
      <c r="O367" s="143"/>
      <c r="P367" s="143"/>
      <c r="Q367" s="143"/>
      <c r="R367" s="140"/>
      <c r="S367" s="141"/>
      <c r="T367" s="142"/>
      <c r="U367" s="143"/>
      <c r="V367" s="144"/>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c r="BT367" s="143"/>
    </row>
    <row r="368" spans="2:72" s="227" customFormat="1">
      <c r="B368" s="228"/>
      <c r="C368" s="143"/>
      <c r="D368" s="143"/>
      <c r="E368" s="138"/>
      <c r="F368" s="143"/>
      <c r="G368" s="143"/>
      <c r="H368" s="168"/>
      <c r="I368" s="143"/>
      <c r="J368" s="143"/>
      <c r="K368" s="143"/>
      <c r="L368" s="143"/>
      <c r="M368" s="143"/>
      <c r="N368" s="143"/>
      <c r="O368" s="143"/>
      <c r="P368" s="143"/>
      <c r="Q368" s="143"/>
      <c r="R368" s="140"/>
      <c r="S368" s="141"/>
      <c r="T368" s="142"/>
      <c r="U368" s="143"/>
      <c r="V368" s="144"/>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c r="BT368" s="143"/>
    </row>
    <row r="369" spans="2:72" s="227" customFormat="1">
      <c r="B369" s="228"/>
      <c r="C369" s="143"/>
      <c r="D369" s="143"/>
      <c r="E369" s="138"/>
      <c r="F369" s="143"/>
      <c r="G369" s="143"/>
      <c r="H369" s="168"/>
      <c r="I369" s="143"/>
      <c r="J369" s="143"/>
      <c r="K369" s="143"/>
      <c r="L369" s="143"/>
      <c r="M369" s="143"/>
      <c r="N369" s="143"/>
      <c r="O369" s="143"/>
      <c r="P369" s="143"/>
      <c r="Q369" s="143"/>
      <c r="R369" s="140"/>
      <c r="S369" s="141"/>
      <c r="T369" s="142"/>
      <c r="U369" s="143"/>
      <c r="V369" s="144"/>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c r="BT369" s="143"/>
    </row>
    <row r="370" spans="2:72" s="227" customFormat="1">
      <c r="B370" s="228"/>
      <c r="C370" s="143"/>
      <c r="D370" s="143"/>
      <c r="E370" s="138"/>
      <c r="F370" s="143"/>
      <c r="G370" s="143"/>
      <c r="H370" s="168"/>
      <c r="I370" s="143"/>
      <c r="J370" s="143"/>
      <c r="K370" s="143"/>
      <c r="L370" s="143"/>
      <c r="M370" s="143"/>
      <c r="N370" s="143"/>
      <c r="O370" s="143"/>
      <c r="P370" s="143"/>
      <c r="Q370" s="143"/>
      <c r="R370" s="140"/>
      <c r="S370" s="141"/>
      <c r="T370" s="142"/>
      <c r="U370" s="143"/>
      <c r="V370" s="144"/>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c r="BT370" s="143"/>
    </row>
    <row r="371" spans="2:72" s="227" customFormat="1">
      <c r="B371" s="228"/>
      <c r="C371" s="143"/>
      <c r="D371" s="143"/>
      <c r="E371" s="138"/>
      <c r="F371" s="143"/>
      <c r="G371" s="143"/>
      <c r="H371" s="168"/>
      <c r="I371" s="143"/>
      <c r="J371" s="143"/>
      <c r="K371" s="143"/>
      <c r="L371" s="143"/>
      <c r="M371" s="143"/>
      <c r="N371" s="143"/>
      <c r="O371" s="143"/>
      <c r="P371" s="143"/>
      <c r="Q371" s="143"/>
      <c r="R371" s="140"/>
      <c r="S371" s="141"/>
      <c r="T371" s="142"/>
      <c r="U371" s="143"/>
      <c r="V371" s="144"/>
      <c r="W371" s="143"/>
      <c r="X371" s="143"/>
      <c r="Y371" s="143"/>
      <c r="Z371" s="143"/>
      <c r="AA371" s="143"/>
      <c r="AB371" s="143"/>
      <c r="AC371" s="143"/>
      <c r="AD371" s="143"/>
      <c r="AE371" s="143"/>
      <c r="AF371" s="143"/>
      <c r="AG371" s="143"/>
      <c r="AH371" s="143"/>
      <c r="AI371" s="143"/>
      <c r="AJ371" s="143"/>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c r="BT371" s="143"/>
    </row>
    <row r="372" spans="2:72" s="227" customFormat="1">
      <c r="B372" s="228"/>
      <c r="C372" s="143"/>
      <c r="D372" s="143"/>
      <c r="E372" s="138"/>
      <c r="F372" s="143"/>
      <c r="G372" s="143"/>
      <c r="H372" s="168"/>
      <c r="I372" s="143"/>
      <c r="J372" s="143"/>
      <c r="K372" s="143"/>
      <c r="L372" s="143"/>
      <c r="M372" s="143"/>
      <c r="N372" s="143"/>
      <c r="O372" s="143"/>
      <c r="P372" s="143"/>
      <c r="Q372" s="143"/>
      <c r="R372" s="140"/>
      <c r="S372" s="141"/>
      <c r="T372" s="142"/>
      <c r="U372" s="143"/>
      <c r="V372" s="144"/>
      <c r="W372" s="143"/>
      <c r="X372" s="143"/>
      <c r="Y372" s="143"/>
      <c r="Z372" s="143"/>
      <c r="AA372" s="143"/>
      <c r="AB372" s="143"/>
      <c r="AC372" s="143"/>
      <c r="AD372" s="143"/>
      <c r="AE372" s="143"/>
      <c r="AF372" s="143"/>
      <c r="AG372" s="143"/>
      <c r="AH372" s="143"/>
      <c r="AI372" s="143"/>
      <c r="AJ372" s="143"/>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c r="BT372" s="143"/>
    </row>
    <row r="373" spans="2:72" s="227" customFormat="1">
      <c r="B373" s="228"/>
      <c r="C373" s="143"/>
      <c r="D373" s="143"/>
      <c r="E373" s="138"/>
      <c r="F373" s="143"/>
      <c r="G373" s="143"/>
      <c r="H373" s="168"/>
      <c r="I373" s="143"/>
      <c r="J373" s="143"/>
      <c r="K373" s="143"/>
      <c r="L373" s="143"/>
      <c r="M373" s="143"/>
      <c r="N373" s="143"/>
      <c r="O373" s="143"/>
      <c r="P373" s="143"/>
      <c r="Q373" s="143"/>
      <c r="R373" s="140"/>
      <c r="S373" s="141"/>
      <c r="T373" s="142"/>
      <c r="U373" s="143"/>
      <c r="V373" s="144"/>
      <c r="W373" s="143"/>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c r="BT373" s="143"/>
    </row>
    <row r="374" spans="2:72" s="227" customFormat="1">
      <c r="B374" s="228"/>
      <c r="C374" s="143"/>
      <c r="D374" s="143"/>
      <c r="E374" s="138"/>
      <c r="F374" s="143"/>
      <c r="G374" s="143"/>
      <c r="H374" s="168"/>
      <c r="I374" s="143"/>
      <c r="J374" s="143"/>
      <c r="K374" s="143"/>
      <c r="L374" s="143"/>
      <c r="M374" s="143"/>
      <c r="N374" s="143"/>
      <c r="O374" s="143"/>
      <c r="P374" s="143"/>
      <c r="Q374" s="143"/>
      <c r="R374" s="140"/>
      <c r="S374" s="141"/>
      <c r="T374" s="142"/>
      <c r="U374" s="143"/>
      <c r="V374" s="144"/>
      <c r="W374" s="143"/>
      <c r="X374" s="143"/>
      <c r="Y374" s="143"/>
      <c r="Z374" s="143"/>
      <c r="AA374" s="143"/>
      <c r="AB374" s="143"/>
      <c r="AC374" s="143"/>
      <c r="AD374" s="143"/>
      <c r="AE374" s="143"/>
      <c r="AF374" s="143"/>
      <c r="AG374" s="143"/>
      <c r="AH374" s="143"/>
      <c r="AI374" s="143"/>
      <c r="AJ374" s="143"/>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c r="BT374" s="143"/>
    </row>
    <row r="375" spans="2:72" s="227" customFormat="1">
      <c r="B375" s="228"/>
      <c r="C375" s="143"/>
      <c r="D375" s="143"/>
      <c r="E375" s="138"/>
      <c r="F375" s="143"/>
      <c r="G375" s="143"/>
      <c r="H375" s="168"/>
      <c r="I375" s="143"/>
      <c r="J375" s="143"/>
      <c r="K375" s="143"/>
      <c r="L375" s="143"/>
      <c r="M375" s="143"/>
      <c r="N375" s="143"/>
      <c r="O375" s="143"/>
      <c r="P375" s="143"/>
      <c r="Q375" s="143"/>
      <c r="R375" s="140"/>
      <c r="S375" s="141"/>
      <c r="T375" s="142"/>
      <c r="U375" s="143"/>
      <c r="V375" s="144"/>
      <c r="W375" s="143"/>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c r="BT375" s="143"/>
    </row>
    <row r="376" spans="2:72" s="227" customFormat="1">
      <c r="B376" s="228"/>
      <c r="C376" s="143"/>
      <c r="D376" s="143"/>
      <c r="E376" s="138"/>
      <c r="F376" s="143"/>
      <c r="G376" s="143"/>
      <c r="H376" s="168"/>
      <c r="I376" s="143"/>
      <c r="J376" s="143"/>
      <c r="K376" s="143"/>
      <c r="L376" s="143"/>
      <c r="M376" s="143"/>
      <c r="N376" s="143"/>
      <c r="O376" s="143"/>
      <c r="P376" s="143"/>
      <c r="Q376" s="143"/>
      <c r="R376" s="140"/>
      <c r="S376" s="141"/>
      <c r="T376" s="142"/>
      <c r="U376" s="143"/>
      <c r="V376" s="144"/>
      <c r="W376" s="143"/>
      <c r="X376" s="143"/>
      <c r="Y376" s="143"/>
      <c r="Z376" s="143"/>
      <c r="AA376" s="143"/>
      <c r="AB376" s="143"/>
      <c r="AC376" s="143"/>
      <c r="AD376" s="143"/>
      <c r="AE376" s="143"/>
      <c r="AF376" s="143"/>
      <c r="AG376" s="143"/>
      <c r="AH376" s="143"/>
      <c r="AI376" s="143"/>
      <c r="AJ376" s="143"/>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c r="BT376" s="143"/>
    </row>
    <row r="377" spans="2:72" s="227" customFormat="1">
      <c r="B377" s="228"/>
      <c r="C377" s="143"/>
      <c r="D377" s="143"/>
      <c r="E377" s="138"/>
      <c r="F377" s="143"/>
      <c r="G377" s="143"/>
      <c r="H377" s="168"/>
      <c r="I377" s="143"/>
      <c r="J377" s="143"/>
      <c r="K377" s="143"/>
      <c r="L377" s="143"/>
      <c r="M377" s="143"/>
      <c r="N377" s="143"/>
      <c r="O377" s="143"/>
      <c r="P377" s="143"/>
      <c r="Q377" s="143"/>
      <c r="R377" s="140"/>
      <c r="S377" s="141"/>
      <c r="T377" s="142"/>
      <c r="U377" s="143"/>
      <c r="V377" s="144"/>
      <c r="W377" s="143"/>
      <c r="X377" s="143"/>
      <c r="Y377" s="143"/>
      <c r="Z377" s="143"/>
      <c r="AA377" s="143"/>
      <c r="AB377" s="143"/>
      <c r="AC377" s="143"/>
      <c r="AD377" s="143"/>
      <c r="AE377" s="143"/>
      <c r="AF377" s="143"/>
      <c r="AG377" s="143"/>
      <c r="AH377" s="143"/>
      <c r="AI377" s="143"/>
      <c r="AJ377" s="143"/>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c r="BT377" s="143"/>
    </row>
    <row r="378" spans="2:72" s="227" customFormat="1">
      <c r="B378" s="228"/>
      <c r="C378" s="143"/>
      <c r="D378" s="143"/>
      <c r="E378" s="138"/>
      <c r="F378" s="143"/>
      <c r="G378" s="143"/>
      <c r="H378" s="168"/>
      <c r="I378" s="143"/>
      <c r="J378" s="143"/>
      <c r="K378" s="143"/>
      <c r="L378" s="143"/>
      <c r="M378" s="143"/>
      <c r="N378" s="143"/>
      <c r="O378" s="143"/>
      <c r="P378" s="143"/>
      <c r="Q378" s="143"/>
      <c r="R378" s="140"/>
      <c r="S378" s="141"/>
      <c r="T378" s="142"/>
      <c r="U378" s="143"/>
      <c r="V378" s="144"/>
      <c r="W378" s="143"/>
      <c r="X378" s="143"/>
      <c r="Y378" s="143"/>
      <c r="Z378" s="143"/>
      <c r="AA378" s="143"/>
      <c r="AB378" s="143"/>
      <c r="AC378" s="143"/>
      <c r="AD378" s="143"/>
      <c r="AE378" s="143"/>
      <c r="AF378" s="143"/>
      <c r="AG378" s="143"/>
      <c r="AH378" s="143"/>
      <c r="AI378" s="143"/>
      <c r="AJ378" s="143"/>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c r="BT378" s="143"/>
    </row>
    <row r="379" spans="2:72" s="227" customFormat="1">
      <c r="B379" s="228"/>
      <c r="C379" s="143"/>
      <c r="D379" s="143"/>
      <c r="E379" s="138"/>
      <c r="F379" s="143"/>
      <c r="G379" s="143"/>
      <c r="H379" s="168"/>
      <c r="I379" s="143"/>
      <c r="J379" s="143"/>
      <c r="K379" s="143"/>
      <c r="L379" s="143"/>
      <c r="M379" s="143"/>
      <c r="N379" s="143"/>
      <c r="O379" s="143"/>
      <c r="P379" s="143"/>
      <c r="Q379" s="143"/>
      <c r="R379" s="140"/>
      <c r="S379" s="141"/>
      <c r="T379" s="142"/>
      <c r="U379" s="143"/>
      <c r="V379" s="144"/>
      <c r="W379" s="143"/>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c r="BT379" s="143"/>
    </row>
    <row r="380" spans="2:72" s="227" customFormat="1">
      <c r="B380" s="228"/>
      <c r="C380" s="143"/>
      <c r="D380" s="143"/>
      <c r="E380" s="138"/>
      <c r="F380" s="143"/>
      <c r="G380" s="143"/>
      <c r="H380" s="168"/>
      <c r="I380" s="143"/>
      <c r="J380" s="143"/>
      <c r="K380" s="143"/>
      <c r="L380" s="143"/>
      <c r="M380" s="143"/>
      <c r="N380" s="143"/>
      <c r="O380" s="143"/>
      <c r="P380" s="143"/>
      <c r="Q380" s="143"/>
      <c r="R380" s="140"/>
      <c r="S380" s="141"/>
      <c r="T380" s="142"/>
      <c r="U380" s="143"/>
      <c r="V380" s="144"/>
      <c r="W380" s="143"/>
      <c r="X380" s="143"/>
      <c r="Y380" s="143"/>
      <c r="Z380" s="143"/>
      <c r="AA380" s="143"/>
      <c r="AB380" s="143"/>
      <c r="AC380" s="143"/>
      <c r="AD380" s="143"/>
      <c r="AE380" s="143"/>
      <c r="AF380" s="143"/>
      <c r="AG380" s="143"/>
      <c r="AH380" s="143"/>
      <c r="AI380" s="143"/>
      <c r="AJ380" s="143"/>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c r="BT380" s="143"/>
    </row>
    <row r="381" spans="2:72" s="227" customFormat="1">
      <c r="B381" s="228"/>
      <c r="C381" s="143"/>
      <c r="D381" s="143"/>
      <c r="E381" s="138"/>
      <c r="F381" s="143"/>
      <c r="G381" s="143"/>
      <c r="H381" s="168"/>
      <c r="I381" s="143"/>
      <c r="J381" s="143"/>
      <c r="K381" s="143"/>
      <c r="L381" s="143"/>
      <c r="M381" s="143"/>
      <c r="N381" s="143"/>
      <c r="O381" s="143"/>
      <c r="P381" s="143"/>
      <c r="Q381" s="143"/>
      <c r="R381" s="140"/>
      <c r="S381" s="141"/>
      <c r="T381" s="142"/>
      <c r="U381" s="143"/>
      <c r="V381" s="144"/>
      <c r="W381" s="143"/>
      <c r="X381" s="143"/>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c r="BT381" s="143"/>
    </row>
    <row r="382" spans="2:72" s="227" customFormat="1">
      <c r="B382" s="228"/>
      <c r="C382" s="143"/>
      <c r="D382" s="143"/>
      <c r="E382" s="138"/>
      <c r="F382" s="143"/>
      <c r="G382" s="143"/>
      <c r="H382" s="168"/>
      <c r="I382" s="143"/>
      <c r="J382" s="143"/>
      <c r="K382" s="143"/>
      <c r="L382" s="143"/>
      <c r="M382" s="143"/>
      <c r="N382" s="143"/>
      <c r="O382" s="143"/>
      <c r="P382" s="143"/>
      <c r="Q382" s="143"/>
      <c r="R382" s="140"/>
      <c r="S382" s="141"/>
      <c r="T382" s="142"/>
      <c r="U382" s="143"/>
      <c r="V382" s="144"/>
      <c r="W382" s="143"/>
      <c r="X382" s="143"/>
      <c r="Y382" s="143"/>
      <c r="Z382" s="143"/>
      <c r="AA382" s="143"/>
      <c r="AB382" s="143"/>
      <c r="AC382" s="143"/>
      <c r="AD382" s="143"/>
      <c r="AE382" s="143"/>
      <c r="AF382" s="143"/>
      <c r="AG382" s="143"/>
      <c r="AH382" s="143"/>
      <c r="AI382" s="143"/>
      <c r="AJ382" s="143"/>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c r="BT382" s="143"/>
    </row>
    <row r="383" spans="2:72" s="227" customFormat="1">
      <c r="B383" s="228"/>
      <c r="C383" s="143"/>
      <c r="D383" s="143"/>
      <c r="E383" s="138"/>
      <c r="F383" s="143"/>
      <c r="G383" s="143"/>
      <c r="H383" s="168"/>
      <c r="I383" s="143"/>
      <c r="J383" s="143"/>
      <c r="K383" s="143"/>
      <c r="L383" s="143"/>
      <c r="M383" s="143"/>
      <c r="N383" s="143"/>
      <c r="O383" s="143"/>
      <c r="P383" s="143"/>
      <c r="Q383" s="143"/>
      <c r="R383" s="140"/>
      <c r="S383" s="141"/>
      <c r="T383" s="142"/>
      <c r="U383" s="143"/>
      <c r="V383" s="144"/>
      <c r="W383" s="143"/>
      <c r="X383" s="143"/>
      <c r="Y383" s="143"/>
      <c r="Z383" s="143"/>
      <c r="AA383" s="143"/>
      <c r="AB383" s="143"/>
      <c r="AC383" s="143"/>
      <c r="AD383" s="143"/>
      <c r="AE383" s="143"/>
      <c r="AF383" s="143"/>
      <c r="AG383" s="143"/>
      <c r="AH383" s="143"/>
      <c r="AI383" s="143"/>
      <c r="AJ383" s="143"/>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c r="BT383" s="143"/>
    </row>
    <row r="384" spans="2:72" s="227" customFormat="1">
      <c r="B384" s="228"/>
      <c r="C384" s="143"/>
      <c r="D384" s="143"/>
      <c r="E384" s="138"/>
      <c r="F384" s="143"/>
      <c r="G384" s="143"/>
      <c r="H384" s="168"/>
      <c r="I384" s="143"/>
      <c r="J384" s="143"/>
      <c r="K384" s="143"/>
      <c r="L384" s="143"/>
      <c r="M384" s="143"/>
      <c r="N384" s="143"/>
      <c r="O384" s="143"/>
      <c r="P384" s="143"/>
      <c r="Q384" s="143"/>
      <c r="R384" s="140"/>
      <c r="S384" s="141"/>
      <c r="T384" s="142"/>
      <c r="U384" s="143"/>
      <c r="V384" s="144"/>
      <c r="W384" s="143"/>
      <c r="X384" s="143"/>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c r="BT384" s="143"/>
    </row>
    <row r="385" spans="2:72" s="227" customFormat="1">
      <c r="B385" s="228"/>
      <c r="C385" s="143"/>
      <c r="D385" s="143"/>
      <c r="E385" s="138"/>
      <c r="F385" s="143"/>
      <c r="G385" s="143"/>
      <c r="H385" s="168"/>
      <c r="I385" s="143"/>
      <c r="J385" s="143"/>
      <c r="K385" s="143"/>
      <c r="L385" s="143"/>
      <c r="M385" s="143"/>
      <c r="N385" s="143"/>
      <c r="O385" s="143"/>
      <c r="P385" s="143"/>
      <c r="Q385" s="143"/>
      <c r="R385" s="140"/>
      <c r="S385" s="141"/>
      <c r="T385" s="142"/>
      <c r="U385" s="143"/>
      <c r="V385" s="144"/>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c r="BT385" s="143"/>
    </row>
    <row r="386" spans="2:72" s="227" customFormat="1">
      <c r="B386" s="228"/>
      <c r="C386" s="143"/>
      <c r="D386" s="143"/>
      <c r="E386" s="138"/>
      <c r="F386" s="143"/>
      <c r="G386" s="143"/>
      <c r="H386" s="168"/>
      <c r="I386" s="143"/>
      <c r="J386" s="143"/>
      <c r="K386" s="143"/>
      <c r="L386" s="143"/>
      <c r="M386" s="143"/>
      <c r="N386" s="143"/>
      <c r="O386" s="143"/>
      <c r="P386" s="143"/>
      <c r="Q386" s="143"/>
      <c r="R386" s="140"/>
      <c r="S386" s="141"/>
      <c r="T386" s="142"/>
      <c r="U386" s="143"/>
      <c r="V386" s="144"/>
      <c r="W386" s="143"/>
      <c r="X386" s="143"/>
      <c r="Y386" s="143"/>
      <c r="Z386" s="143"/>
      <c r="AA386" s="143"/>
      <c r="AB386" s="143"/>
      <c r="AC386" s="143"/>
      <c r="AD386" s="143"/>
      <c r="AE386" s="143"/>
      <c r="AF386" s="143"/>
      <c r="AG386" s="143"/>
      <c r="AH386" s="143"/>
      <c r="AI386" s="143"/>
      <c r="AJ386" s="143"/>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c r="BT386" s="143"/>
    </row>
    <row r="387" spans="2:72" s="227" customFormat="1">
      <c r="B387" s="228"/>
      <c r="C387" s="143"/>
      <c r="D387" s="143"/>
      <c r="E387" s="138"/>
      <c r="F387" s="143"/>
      <c r="G387" s="143"/>
      <c r="H387" s="168"/>
      <c r="I387" s="143"/>
      <c r="J387" s="143"/>
      <c r="K387" s="143"/>
      <c r="L387" s="143"/>
      <c r="M387" s="143"/>
      <c r="N387" s="143"/>
      <c r="O387" s="143"/>
      <c r="P387" s="143"/>
      <c r="Q387" s="143"/>
      <c r="R387" s="140"/>
      <c r="S387" s="141"/>
      <c r="T387" s="142"/>
      <c r="U387" s="143"/>
      <c r="V387" s="144"/>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c r="BT387" s="143"/>
    </row>
    <row r="388" spans="2:72" s="227" customFormat="1">
      <c r="B388" s="228"/>
      <c r="C388" s="143"/>
      <c r="D388" s="143"/>
      <c r="E388" s="138"/>
      <c r="F388" s="143"/>
      <c r="G388" s="143"/>
      <c r="H388" s="168"/>
      <c r="I388" s="143"/>
      <c r="J388" s="143"/>
      <c r="K388" s="143"/>
      <c r="L388" s="143"/>
      <c r="M388" s="143"/>
      <c r="N388" s="143"/>
      <c r="O388" s="143"/>
      <c r="P388" s="143"/>
      <c r="Q388" s="143"/>
      <c r="R388" s="140"/>
      <c r="S388" s="141"/>
      <c r="T388" s="142"/>
      <c r="U388" s="143"/>
      <c r="V388" s="144"/>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c r="BT388" s="143"/>
    </row>
    <row r="389" spans="2:72" s="227" customFormat="1">
      <c r="B389" s="228"/>
      <c r="C389" s="143"/>
      <c r="D389" s="143"/>
      <c r="E389" s="138"/>
      <c r="F389" s="143"/>
      <c r="G389" s="143"/>
      <c r="H389" s="168"/>
      <c r="I389" s="143"/>
      <c r="J389" s="143"/>
      <c r="K389" s="143"/>
      <c r="L389" s="143"/>
      <c r="M389" s="143"/>
      <c r="N389" s="143"/>
      <c r="O389" s="143"/>
      <c r="P389" s="143"/>
      <c r="Q389" s="143"/>
      <c r="R389" s="140"/>
      <c r="S389" s="141"/>
      <c r="T389" s="142"/>
      <c r="U389" s="143"/>
      <c r="V389" s="144"/>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c r="BT389" s="143"/>
    </row>
    <row r="390" spans="2:72" s="227" customFormat="1">
      <c r="B390" s="228"/>
      <c r="C390" s="143"/>
      <c r="D390" s="143"/>
      <c r="E390" s="138"/>
      <c r="F390" s="143"/>
      <c r="G390" s="143"/>
      <c r="H390" s="168"/>
      <c r="I390" s="143"/>
      <c r="J390" s="143"/>
      <c r="K390" s="143"/>
      <c r="L390" s="143"/>
      <c r="M390" s="143"/>
      <c r="N390" s="143"/>
      <c r="O390" s="143"/>
      <c r="P390" s="143"/>
      <c r="Q390" s="143"/>
      <c r="R390" s="140"/>
      <c r="S390" s="141"/>
      <c r="T390" s="142"/>
      <c r="U390" s="143"/>
      <c r="V390" s="144"/>
      <c r="W390" s="143"/>
      <c r="X390" s="143"/>
      <c r="Y390" s="143"/>
      <c r="Z390" s="143"/>
      <c r="AA390" s="143"/>
      <c r="AB390" s="143"/>
      <c r="AC390" s="143"/>
      <c r="AD390" s="143"/>
      <c r="AE390" s="143"/>
      <c r="AF390" s="143"/>
      <c r="AG390" s="143"/>
      <c r="AH390" s="143"/>
      <c r="AI390" s="143"/>
      <c r="AJ390" s="143"/>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c r="BT390" s="143"/>
    </row>
    <row r="391" spans="2:72" s="227" customFormat="1">
      <c r="B391" s="228"/>
      <c r="C391" s="143"/>
      <c r="D391" s="143"/>
      <c r="E391" s="138"/>
      <c r="F391" s="143"/>
      <c r="G391" s="143"/>
      <c r="H391" s="168"/>
      <c r="I391" s="143"/>
      <c r="J391" s="143"/>
      <c r="K391" s="143"/>
      <c r="L391" s="143"/>
      <c r="M391" s="143"/>
      <c r="N391" s="143"/>
      <c r="O391" s="143"/>
      <c r="P391" s="143"/>
      <c r="Q391" s="143"/>
      <c r="R391" s="140"/>
      <c r="S391" s="141"/>
      <c r="T391" s="142"/>
      <c r="U391" s="143"/>
      <c r="V391" s="144"/>
      <c r="W391" s="143"/>
      <c r="X391" s="143"/>
      <c r="Y391" s="143"/>
      <c r="Z391" s="143"/>
      <c r="AA391" s="143"/>
      <c r="AB391" s="143"/>
      <c r="AC391" s="143"/>
      <c r="AD391" s="143"/>
      <c r="AE391" s="143"/>
      <c r="AF391" s="143"/>
      <c r="AG391" s="143"/>
      <c r="AH391" s="143"/>
      <c r="AI391" s="143"/>
      <c r="AJ391" s="143"/>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c r="BT391" s="143"/>
    </row>
    <row r="392" spans="2:72" s="227" customFormat="1">
      <c r="B392" s="228"/>
      <c r="C392" s="143"/>
      <c r="D392" s="143"/>
      <c r="E392" s="138"/>
      <c r="F392" s="143"/>
      <c r="G392" s="143"/>
      <c r="H392" s="168"/>
      <c r="I392" s="143"/>
      <c r="J392" s="143"/>
      <c r="K392" s="143"/>
      <c r="L392" s="143"/>
      <c r="M392" s="143"/>
      <c r="N392" s="143"/>
      <c r="O392" s="143"/>
      <c r="P392" s="143"/>
      <c r="Q392" s="143"/>
      <c r="R392" s="140"/>
      <c r="S392" s="141"/>
      <c r="T392" s="142"/>
      <c r="U392" s="143"/>
      <c r="V392" s="144"/>
      <c r="W392" s="143"/>
      <c r="X392" s="143"/>
      <c r="Y392" s="143"/>
      <c r="Z392" s="143"/>
      <c r="AA392" s="143"/>
      <c r="AB392" s="143"/>
      <c r="AC392" s="143"/>
      <c r="AD392" s="143"/>
      <c r="AE392" s="143"/>
      <c r="AF392" s="143"/>
      <c r="AG392" s="143"/>
      <c r="AH392" s="143"/>
      <c r="AI392" s="143"/>
      <c r="AJ392" s="143"/>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c r="BT392" s="143"/>
    </row>
    <row r="393" spans="2:72" s="227" customFormat="1">
      <c r="B393" s="228"/>
      <c r="C393" s="143"/>
      <c r="D393" s="143"/>
      <c r="E393" s="138"/>
      <c r="F393" s="143"/>
      <c r="G393" s="143"/>
      <c r="H393" s="168"/>
      <c r="I393" s="143"/>
      <c r="J393" s="143"/>
      <c r="K393" s="143"/>
      <c r="L393" s="143"/>
      <c r="M393" s="143"/>
      <c r="N393" s="143"/>
      <c r="O393" s="143"/>
      <c r="P393" s="143"/>
      <c r="Q393" s="143"/>
      <c r="R393" s="140"/>
      <c r="S393" s="141"/>
      <c r="T393" s="142"/>
      <c r="U393" s="143"/>
      <c r="V393" s="144"/>
      <c r="W393" s="143"/>
      <c r="X393" s="143"/>
      <c r="Y393" s="143"/>
      <c r="Z393" s="143"/>
      <c r="AA393" s="143"/>
      <c r="AB393" s="143"/>
      <c r="AC393" s="143"/>
      <c r="AD393" s="143"/>
      <c r="AE393" s="143"/>
      <c r="AF393" s="143"/>
      <c r="AG393" s="143"/>
      <c r="AH393" s="143"/>
      <c r="AI393" s="143"/>
      <c r="AJ393" s="143"/>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c r="BT393" s="143"/>
    </row>
    <row r="394" spans="2:72" s="227" customFormat="1">
      <c r="B394" s="228"/>
      <c r="C394" s="143"/>
      <c r="D394" s="143"/>
      <c r="E394" s="138"/>
      <c r="F394" s="143"/>
      <c r="G394" s="143"/>
      <c r="H394" s="168"/>
      <c r="I394" s="143"/>
      <c r="J394" s="143"/>
      <c r="K394" s="143"/>
      <c r="L394" s="143"/>
      <c r="M394" s="143"/>
      <c r="N394" s="143"/>
      <c r="O394" s="143"/>
      <c r="P394" s="143"/>
      <c r="Q394" s="143"/>
      <c r="R394" s="140"/>
      <c r="S394" s="141"/>
      <c r="T394" s="142"/>
      <c r="U394" s="143"/>
      <c r="V394" s="144"/>
      <c r="W394" s="143"/>
      <c r="X394" s="143"/>
      <c r="Y394" s="143"/>
      <c r="Z394" s="143"/>
      <c r="AA394" s="143"/>
      <c r="AB394" s="143"/>
      <c r="AC394" s="143"/>
      <c r="AD394" s="143"/>
      <c r="AE394" s="143"/>
      <c r="AF394" s="143"/>
      <c r="AG394" s="143"/>
      <c r="AH394" s="143"/>
      <c r="AI394" s="143"/>
      <c r="AJ394" s="143"/>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c r="BT394" s="143"/>
    </row>
    <row r="395" spans="2:72" s="227" customFormat="1">
      <c r="B395" s="228"/>
      <c r="C395" s="143"/>
      <c r="D395" s="143"/>
      <c r="E395" s="138"/>
      <c r="F395" s="143"/>
      <c r="G395" s="143"/>
      <c r="H395" s="168"/>
      <c r="I395" s="143"/>
      <c r="J395" s="143"/>
      <c r="K395" s="143"/>
      <c r="L395" s="143"/>
      <c r="M395" s="143"/>
      <c r="N395" s="143"/>
      <c r="O395" s="143"/>
      <c r="P395" s="143"/>
      <c r="Q395" s="143"/>
      <c r="R395" s="140"/>
      <c r="S395" s="141"/>
      <c r="T395" s="142"/>
      <c r="U395" s="143"/>
      <c r="V395" s="144"/>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c r="BT395" s="143"/>
    </row>
    <row r="396" spans="2:72" s="227" customFormat="1">
      <c r="B396" s="228"/>
      <c r="C396" s="143"/>
      <c r="D396" s="143"/>
      <c r="E396" s="138"/>
      <c r="F396" s="143"/>
      <c r="G396" s="143"/>
      <c r="H396" s="168"/>
      <c r="I396" s="143"/>
      <c r="J396" s="143"/>
      <c r="K396" s="143"/>
      <c r="L396" s="143"/>
      <c r="M396" s="143"/>
      <c r="N396" s="143"/>
      <c r="O396" s="143"/>
      <c r="P396" s="143"/>
      <c r="Q396" s="143"/>
      <c r="R396" s="140"/>
      <c r="S396" s="141"/>
      <c r="T396" s="142"/>
      <c r="U396" s="143"/>
      <c r="V396" s="144"/>
      <c r="W396" s="143"/>
      <c r="X396" s="143"/>
      <c r="Y396" s="143"/>
      <c r="Z396" s="143"/>
      <c r="AA396" s="143"/>
      <c r="AB396" s="143"/>
      <c r="AC396" s="143"/>
      <c r="AD396" s="143"/>
      <c r="AE396" s="143"/>
      <c r="AF396" s="143"/>
      <c r="AG396" s="143"/>
      <c r="AH396" s="143"/>
      <c r="AI396" s="143"/>
      <c r="AJ396" s="143"/>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c r="BT396" s="143"/>
    </row>
    <row r="397" spans="2:72" s="227" customFormat="1">
      <c r="B397" s="228"/>
      <c r="C397" s="143"/>
      <c r="D397" s="143"/>
      <c r="E397" s="138"/>
      <c r="F397" s="143"/>
      <c r="G397" s="143"/>
      <c r="H397" s="168"/>
      <c r="I397" s="143"/>
      <c r="J397" s="143"/>
      <c r="K397" s="143"/>
      <c r="L397" s="143"/>
      <c r="M397" s="143"/>
      <c r="N397" s="143"/>
      <c r="O397" s="143"/>
      <c r="P397" s="143"/>
      <c r="Q397" s="143"/>
      <c r="R397" s="140"/>
      <c r="S397" s="141"/>
      <c r="T397" s="142"/>
      <c r="U397" s="143"/>
      <c r="V397" s="144"/>
      <c r="W397" s="143"/>
      <c r="X397" s="143"/>
      <c r="Y397" s="143"/>
      <c r="Z397" s="143"/>
      <c r="AA397" s="143"/>
      <c r="AB397" s="143"/>
      <c r="AC397" s="143"/>
      <c r="AD397" s="143"/>
      <c r="AE397" s="143"/>
      <c r="AF397" s="143"/>
      <c r="AG397" s="143"/>
      <c r="AH397" s="143"/>
      <c r="AI397" s="143"/>
      <c r="AJ397" s="143"/>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c r="BT397" s="143"/>
    </row>
    <row r="398" spans="2:72" s="227" customFormat="1">
      <c r="B398" s="228"/>
      <c r="C398" s="143"/>
      <c r="D398" s="143"/>
      <c r="E398" s="138"/>
      <c r="F398" s="143"/>
      <c r="G398" s="143"/>
      <c r="H398" s="168"/>
      <c r="I398" s="143"/>
      <c r="J398" s="143"/>
      <c r="K398" s="143"/>
      <c r="L398" s="143"/>
      <c r="M398" s="143"/>
      <c r="N398" s="143"/>
      <c r="O398" s="143"/>
      <c r="P398" s="143"/>
      <c r="Q398" s="143"/>
      <c r="R398" s="140"/>
      <c r="S398" s="141"/>
      <c r="T398" s="142"/>
      <c r="U398" s="143"/>
      <c r="V398" s="144"/>
      <c r="W398" s="143"/>
      <c r="X398" s="143"/>
      <c r="Y398" s="143"/>
      <c r="Z398" s="143"/>
      <c r="AA398" s="143"/>
      <c r="AB398" s="143"/>
      <c r="AC398" s="143"/>
      <c r="AD398" s="143"/>
      <c r="AE398" s="143"/>
      <c r="AF398" s="143"/>
      <c r="AG398" s="143"/>
      <c r="AH398" s="143"/>
      <c r="AI398" s="143"/>
      <c r="AJ398" s="143"/>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c r="BT398" s="143"/>
    </row>
    <row r="399" spans="2:72" s="227" customFormat="1">
      <c r="B399" s="228"/>
      <c r="C399" s="143"/>
      <c r="D399" s="143"/>
      <c r="E399" s="138"/>
      <c r="F399" s="143"/>
      <c r="G399" s="143"/>
      <c r="H399" s="168"/>
      <c r="I399" s="143"/>
      <c r="J399" s="143"/>
      <c r="K399" s="143"/>
      <c r="L399" s="143"/>
      <c r="M399" s="143"/>
      <c r="N399" s="143"/>
      <c r="O399" s="143"/>
      <c r="P399" s="143"/>
      <c r="Q399" s="143"/>
      <c r="R399" s="140"/>
      <c r="S399" s="141"/>
      <c r="T399" s="142"/>
      <c r="U399" s="143"/>
      <c r="V399" s="144"/>
      <c r="W399" s="143"/>
      <c r="X399" s="143"/>
      <c r="Y399" s="143"/>
      <c r="Z399" s="143"/>
      <c r="AA399" s="143"/>
      <c r="AB399" s="143"/>
      <c r="AC399" s="143"/>
      <c r="AD399" s="143"/>
      <c r="AE399" s="143"/>
      <c r="AF399" s="143"/>
      <c r="AG399" s="143"/>
      <c r="AH399" s="143"/>
      <c r="AI399" s="143"/>
      <c r="AJ399" s="143"/>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c r="BT399" s="143"/>
    </row>
    <row r="400" spans="2:72" s="227" customFormat="1">
      <c r="B400" s="228"/>
      <c r="C400" s="143"/>
      <c r="D400" s="143"/>
      <c r="E400" s="138"/>
      <c r="F400" s="143"/>
      <c r="G400" s="143"/>
      <c r="H400" s="168"/>
      <c r="I400" s="143"/>
      <c r="J400" s="143"/>
      <c r="K400" s="143"/>
      <c r="L400" s="143"/>
      <c r="M400" s="143"/>
      <c r="N400" s="143"/>
      <c r="O400" s="143"/>
      <c r="P400" s="143"/>
      <c r="Q400" s="143"/>
      <c r="R400" s="140"/>
      <c r="S400" s="141"/>
      <c r="T400" s="142"/>
      <c r="U400" s="143"/>
      <c r="V400" s="144"/>
      <c r="W400" s="143"/>
      <c r="X400" s="143"/>
      <c r="Y400" s="143"/>
      <c r="Z400" s="143"/>
      <c r="AA400" s="143"/>
      <c r="AB400" s="143"/>
      <c r="AC400" s="143"/>
      <c r="AD400" s="143"/>
      <c r="AE400" s="143"/>
      <c r="AF400" s="143"/>
      <c r="AG400" s="143"/>
      <c r="AH400" s="143"/>
      <c r="AI400" s="143"/>
      <c r="AJ400" s="143"/>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c r="BT400" s="143"/>
    </row>
    <row r="401" spans="2:72" s="227" customFormat="1">
      <c r="B401" s="228"/>
      <c r="C401" s="143"/>
      <c r="D401" s="143"/>
      <c r="E401" s="138"/>
      <c r="F401" s="143"/>
      <c r="G401" s="143"/>
      <c r="H401" s="168"/>
      <c r="I401" s="143"/>
      <c r="J401" s="143"/>
      <c r="K401" s="143"/>
      <c r="L401" s="143"/>
      <c r="M401" s="143"/>
      <c r="N401" s="143"/>
      <c r="O401" s="143"/>
      <c r="P401" s="143"/>
      <c r="Q401" s="143"/>
      <c r="R401" s="140"/>
      <c r="S401" s="141"/>
      <c r="T401" s="142"/>
      <c r="U401" s="143"/>
      <c r="V401" s="144"/>
      <c r="W401" s="143"/>
      <c r="X401" s="143"/>
      <c r="Y401" s="143"/>
      <c r="Z401" s="143"/>
      <c r="AA401" s="143"/>
      <c r="AB401" s="143"/>
      <c r="AC401" s="143"/>
      <c r="AD401" s="143"/>
      <c r="AE401" s="143"/>
      <c r="AF401" s="143"/>
      <c r="AG401" s="143"/>
      <c r="AH401" s="143"/>
      <c r="AI401" s="143"/>
      <c r="AJ401" s="143"/>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c r="BT401" s="143"/>
    </row>
    <row r="402" spans="2:72" s="227" customFormat="1">
      <c r="B402" s="228"/>
      <c r="C402" s="143"/>
      <c r="D402" s="143"/>
      <c r="E402" s="138"/>
      <c r="F402" s="143"/>
      <c r="G402" s="143"/>
      <c r="H402" s="168"/>
      <c r="I402" s="143"/>
      <c r="J402" s="143"/>
      <c r="K402" s="143"/>
      <c r="L402" s="143"/>
      <c r="M402" s="143"/>
      <c r="N402" s="143"/>
      <c r="O402" s="143"/>
      <c r="P402" s="143"/>
      <c r="Q402" s="143"/>
      <c r="R402" s="140"/>
      <c r="S402" s="141"/>
      <c r="T402" s="142"/>
      <c r="U402" s="143"/>
      <c r="V402" s="144"/>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c r="BT402" s="143"/>
    </row>
    <row r="403" spans="2:72" s="227" customFormat="1">
      <c r="B403" s="228"/>
      <c r="C403" s="143"/>
      <c r="D403" s="143"/>
      <c r="E403" s="138"/>
      <c r="F403" s="143"/>
      <c r="G403" s="143"/>
      <c r="H403" s="168"/>
      <c r="I403" s="143"/>
      <c r="J403" s="143"/>
      <c r="K403" s="143"/>
      <c r="L403" s="143"/>
      <c r="M403" s="143"/>
      <c r="N403" s="143"/>
      <c r="O403" s="143"/>
      <c r="P403" s="143"/>
      <c r="Q403" s="143"/>
      <c r="R403" s="140"/>
      <c r="S403" s="141"/>
      <c r="T403" s="142"/>
      <c r="U403" s="143"/>
      <c r="V403" s="144"/>
      <c r="W403" s="143"/>
      <c r="X403" s="143"/>
      <c r="Y403" s="143"/>
      <c r="Z403" s="143"/>
      <c r="AA403" s="143"/>
      <c r="AB403" s="143"/>
      <c r="AC403" s="143"/>
      <c r="AD403" s="143"/>
      <c r="AE403" s="143"/>
      <c r="AF403" s="143"/>
      <c r="AG403" s="143"/>
      <c r="AH403" s="143"/>
      <c r="AI403" s="143"/>
      <c r="AJ403" s="143"/>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c r="BT403" s="143"/>
    </row>
    <row r="404" spans="2:72" s="227" customFormat="1">
      <c r="B404" s="228"/>
      <c r="C404" s="143"/>
      <c r="D404" s="143"/>
      <c r="E404" s="138"/>
      <c r="F404" s="143"/>
      <c r="G404" s="143"/>
      <c r="H404" s="168"/>
      <c r="I404" s="143"/>
      <c r="J404" s="143"/>
      <c r="K404" s="143"/>
      <c r="L404" s="143"/>
      <c r="M404" s="143"/>
      <c r="N404" s="143"/>
      <c r="O404" s="143"/>
      <c r="P404" s="143"/>
      <c r="Q404" s="143"/>
      <c r="R404" s="140"/>
      <c r="S404" s="141"/>
      <c r="T404" s="142"/>
      <c r="U404" s="143"/>
      <c r="V404" s="144"/>
      <c r="W404" s="143"/>
      <c r="X404" s="143"/>
      <c r="Y404" s="143"/>
      <c r="Z404" s="143"/>
      <c r="AA404" s="143"/>
      <c r="AB404" s="143"/>
      <c r="AC404" s="143"/>
      <c r="AD404" s="143"/>
      <c r="AE404" s="143"/>
      <c r="AF404" s="143"/>
      <c r="AG404" s="143"/>
      <c r="AH404" s="143"/>
      <c r="AI404" s="143"/>
      <c r="AJ404" s="143"/>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c r="BT404" s="143"/>
    </row>
    <row r="405" spans="2:72" s="227" customFormat="1">
      <c r="B405" s="228"/>
      <c r="C405" s="143"/>
      <c r="D405" s="143"/>
      <c r="E405" s="138"/>
      <c r="F405" s="143"/>
      <c r="G405" s="143"/>
      <c r="H405" s="168"/>
      <c r="I405" s="143"/>
      <c r="J405" s="143"/>
      <c r="K405" s="143"/>
      <c r="L405" s="143"/>
      <c r="M405" s="143"/>
      <c r="N405" s="143"/>
      <c r="O405" s="143"/>
      <c r="P405" s="143"/>
      <c r="Q405" s="143"/>
      <c r="R405" s="140"/>
      <c r="S405" s="141"/>
      <c r="T405" s="142"/>
      <c r="U405" s="143"/>
      <c r="V405" s="144"/>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c r="BT405" s="143"/>
    </row>
    <row r="406" spans="2:72" s="227" customFormat="1">
      <c r="B406" s="228"/>
      <c r="C406" s="143"/>
      <c r="D406" s="143"/>
      <c r="E406" s="138"/>
      <c r="F406" s="143"/>
      <c r="G406" s="143"/>
      <c r="H406" s="168"/>
      <c r="I406" s="143"/>
      <c r="J406" s="143"/>
      <c r="K406" s="143"/>
      <c r="L406" s="143"/>
      <c r="M406" s="143"/>
      <c r="N406" s="143"/>
      <c r="O406" s="143"/>
      <c r="P406" s="143"/>
      <c r="Q406" s="143"/>
      <c r="R406" s="140"/>
      <c r="S406" s="141"/>
      <c r="T406" s="142"/>
      <c r="U406" s="143"/>
      <c r="V406" s="144"/>
      <c r="W406" s="143"/>
      <c r="X406" s="143"/>
      <c r="Y406" s="143"/>
      <c r="Z406" s="143"/>
      <c r="AA406" s="143"/>
      <c r="AB406" s="143"/>
      <c r="AC406" s="143"/>
      <c r="AD406" s="143"/>
      <c r="AE406" s="143"/>
      <c r="AF406" s="143"/>
      <c r="AG406" s="143"/>
      <c r="AH406" s="143"/>
      <c r="AI406" s="143"/>
      <c r="AJ406" s="143"/>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c r="BT406" s="143"/>
    </row>
    <row r="407" spans="2:72" s="227" customFormat="1">
      <c r="B407" s="228"/>
      <c r="C407" s="143"/>
      <c r="D407" s="143"/>
      <c r="E407" s="138"/>
      <c r="F407" s="143"/>
      <c r="G407" s="143"/>
      <c r="H407" s="168"/>
      <c r="I407" s="143"/>
      <c r="J407" s="143"/>
      <c r="K407" s="143"/>
      <c r="L407" s="143"/>
      <c r="M407" s="143"/>
      <c r="N407" s="143"/>
      <c r="O407" s="143"/>
      <c r="P407" s="143"/>
      <c r="Q407" s="143"/>
      <c r="R407" s="140"/>
      <c r="S407" s="141"/>
      <c r="T407" s="142"/>
      <c r="U407" s="143"/>
      <c r="V407" s="144"/>
      <c r="W407" s="143"/>
      <c r="X407" s="143"/>
      <c r="Y407" s="143"/>
      <c r="Z407" s="143"/>
      <c r="AA407" s="143"/>
      <c r="AB407" s="143"/>
      <c r="AC407" s="143"/>
      <c r="AD407" s="143"/>
      <c r="AE407" s="143"/>
      <c r="AF407" s="143"/>
      <c r="AG407" s="143"/>
      <c r="AH407" s="143"/>
      <c r="AI407" s="143"/>
      <c r="AJ407" s="143"/>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c r="BT407" s="143"/>
    </row>
    <row r="408" spans="2:72" s="227" customFormat="1">
      <c r="B408" s="228"/>
      <c r="C408" s="143"/>
      <c r="D408" s="143"/>
      <c r="E408" s="138"/>
      <c r="F408" s="143"/>
      <c r="G408" s="143"/>
      <c r="H408" s="168"/>
      <c r="I408" s="143"/>
      <c r="J408" s="143"/>
      <c r="K408" s="143"/>
      <c r="L408" s="143"/>
      <c r="M408" s="143"/>
      <c r="N408" s="143"/>
      <c r="O408" s="143"/>
      <c r="P408" s="143"/>
      <c r="Q408" s="143"/>
      <c r="R408" s="140"/>
      <c r="S408" s="141"/>
      <c r="T408" s="142"/>
      <c r="U408" s="143"/>
      <c r="V408" s="144"/>
      <c r="W408" s="143"/>
      <c r="X408" s="143"/>
      <c r="Y408" s="143"/>
      <c r="Z408" s="143"/>
      <c r="AA408" s="143"/>
      <c r="AB408" s="143"/>
      <c r="AC408" s="143"/>
      <c r="AD408" s="143"/>
      <c r="AE408" s="143"/>
      <c r="AF408" s="143"/>
      <c r="AG408" s="143"/>
      <c r="AH408" s="143"/>
      <c r="AI408" s="143"/>
      <c r="AJ408" s="143"/>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c r="BT408" s="143"/>
    </row>
    <row r="409" spans="2:72" s="227" customFormat="1">
      <c r="B409" s="228"/>
      <c r="C409" s="143"/>
      <c r="D409" s="143"/>
      <c r="E409" s="138"/>
      <c r="F409" s="143"/>
      <c r="G409" s="143"/>
      <c r="H409" s="168"/>
      <c r="I409" s="143"/>
      <c r="J409" s="143"/>
      <c r="K409" s="143"/>
      <c r="L409" s="143"/>
      <c r="M409" s="143"/>
      <c r="N409" s="143"/>
      <c r="O409" s="143"/>
      <c r="P409" s="143"/>
      <c r="Q409" s="143"/>
      <c r="R409" s="140"/>
      <c r="S409" s="141"/>
      <c r="T409" s="142"/>
      <c r="U409" s="143"/>
      <c r="V409" s="144"/>
      <c r="W409" s="143"/>
      <c r="X409" s="143"/>
      <c r="Y409" s="143"/>
      <c r="Z409" s="143"/>
      <c r="AA409" s="143"/>
      <c r="AB409" s="143"/>
      <c r="AC409" s="143"/>
      <c r="AD409" s="143"/>
      <c r="AE409" s="143"/>
      <c r="AF409" s="143"/>
      <c r="AG409" s="143"/>
      <c r="AH409" s="143"/>
      <c r="AI409" s="143"/>
      <c r="AJ409" s="143"/>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c r="BT409" s="143"/>
    </row>
    <row r="410" spans="2:72" s="227" customFormat="1">
      <c r="B410" s="228"/>
      <c r="C410" s="143"/>
      <c r="D410" s="143"/>
      <c r="E410" s="138"/>
      <c r="F410" s="143"/>
      <c r="G410" s="143"/>
      <c r="H410" s="168"/>
      <c r="I410" s="143"/>
      <c r="J410" s="143"/>
      <c r="K410" s="143"/>
      <c r="L410" s="143"/>
      <c r="M410" s="143"/>
      <c r="N410" s="143"/>
      <c r="O410" s="143"/>
      <c r="P410" s="143"/>
      <c r="Q410" s="143"/>
      <c r="R410" s="140"/>
      <c r="S410" s="141"/>
      <c r="T410" s="142"/>
      <c r="U410" s="143"/>
      <c r="V410" s="144"/>
      <c r="W410" s="143"/>
      <c r="X410" s="143"/>
      <c r="Y410" s="143"/>
      <c r="Z410" s="143"/>
      <c r="AA410" s="143"/>
      <c r="AB410" s="143"/>
      <c r="AC410" s="143"/>
      <c r="AD410" s="143"/>
      <c r="AE410" s="143"/>
      <c r="AF410" s="143"/>
      <c r="AG410" s="143"/>
      <c r="AH410" s="143"/>
      <c r="AI410" s="143"/>
      <c r="AJ410" s="143"/>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c r="BT410" s="143"/>
    </row>
    <row r="411" spans="2:72" s="227" customFormat="1">
      <c r="B411" s="228"/>
      <c r="C411" s="143"/>
      <c r="D411" s="143"/>
      <c r="E411" s="138"/>
      <c r="F411" s="143"/>
      <c r="G411" s="143"/>
      <c r="H411" s="168"/>
      <c r="I411" s="143"/>
      <c r="J411" s="143"/>
      <c r="K411" s="143"/>
      <c r="L411" s="143"/>
      <c r="M411" s="143"/>
      <c r="N411" s="143"/>
      <c r="O411" s="143"/>
      <c r="P411" s="143"/>
      <c r="Q411" s="143"/>
      <c r="R411" s="140"/>
      <c r="S411" s="141"/>
      <c r="T411" s="142"/>
      <c r="U411" s="143"/>
      <c r="V411" s="144"/>
      <c r="W411" s="143"/>
      <c r="X411" s="143"/>
      <c r="Y411" s="143"/>
      <c r="Z411" s="143"/>
      <c r="AA411" s="143"/>
      <c r="AB411" s="143"/>
      <c r="AC411" s="143"/>
      <c r="AD411" s="143"/>
      <c r="AE411" s="143"/>
      <c r="AF411" s="143"/>
      <c r="AG411" s="143"/>
      <c r="AH411" s="143"/>
      <c r="AI411" s="143"/>
      <c r="AJ411" s="143"/>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c r="BT411" s="143"/>
    </row>
    <row r="412" spans="2:72" s="227" customFormat="1">
      <c r="B412" s="228"/>
      <c r="C412" s="143"/>
      <c r="D412" s="143"/>
      <c r="E412" s="138"/>
      <c r="F412" s="143"/>
      <c r="G412" s="143"/>
      <c r="H412" s="168"/>
      <c r="I412" s="143"/>
      <c r="J412" s="143"/>
      <c r="K412" s="143"/>
      <c r="L412" s="143"/>
      <c r="M412" s="143"/>
      <c r="N412" s="143"/>
      <c r="O412" s="143"/>
      <c r="P412" s="143"/>
      <c r="Q412" s="143"/>
      <c r="R412" s="140"/>
      <c r="S412" s="141"/>
      <c r="T412" s="142"/>
      <c r="U412" s="143"/>
      <c r="V412" s="144"/>
      <c r="W412" s="143"/>
      <c r="X412" s="143"/>
      <c r="Y412" s="143"/>
      <c r="Z412" s="143"/>
      <c r="AA412" s="143"/>
      <c r="AB412" s="143"/>
      <c r="AC412" s="143"/>
      <c r="AD412" s="143"/>
      <c r="AE412" s="143"/>
      <c r="AF412" s="143"/>
      <c r="AG412" s="143"/>
      <c r="AH412" s="143"/>
      <c r="AI412" s="143"/>
      <c r="AJ412" s="143"/>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c r="BT412" s="143"/>
    </row>
    <row r="413" spans="2:72" s="227" customFormat="1">
      <c r="B413" s="228"/>
      <c r="C413" s="143"/>
      <c r="D413" s="143"/>
      <c r="E413" s="138"/>
      <c r="F413" s="143"/>
      <c r="G413" s="143"/>
      <c r="H413" s="168"/>
      <c r="I413" s="143"/>
      <c r="J413" s="143"/>
      <c r="K413" s="143"/>
      <c r="L413" s="143"/>
      <c r="M413" s="143"/>
      <c r="N413" s="143"/>
      <c r="O413" s="143"/>
      <c r="P413" s="143"/>
      <c r="Q413" s="143"/>
      <c r="R413" s="140"/>
      <c r="S413" s="141"/>
      <c r="T413" s="142"/>
      <c r="U413" s="143"/>
      <c r="V413" s="144"/>
      <c r="W413" s="143"/>
      <c r="X413" s="143"/>
      <c r="Y413" s="143"/>
      <c r="Z413" s="143"/>
      <c r="AA413" s="143"/>
      <c r="AB413" s="143"/>
      <c r="AC413" s="143"/>
      <c r="AD413" s="143"/>
      <c r="AE413" s="143"/>
      <c r="AF413" s="143"/>
      <c r="AG413" s="143"/>
      <c r="AH413" s="143"/>
      <c r="AI413" s="143"/>
      <c r="AJ413" s="143"/>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c r="BT413" s="143"/>
    </row>
    <row r="414" spans="2:72" s="227" customFormat="1">
      <c r="B414" s="228"/>
      <c r="C414" s="143"/>
      <c r="D414" s="143"/>
      <c r="E414" s="138"/>
      <c r="F414" s="143"/>
      <c r="G414" s="143"/>
      <c r="H414" s="168"/>
      <c r="I414" s="143"/>
      <c r="J414" s="143"/>
      <c r="K414" s="143"/>
      <c r="L414" s="143"/>
      <c r="M414" s="143"/>
      <c r="N414" s="143"/>
      <c r="O414" s="143"/>
      <c r="P414" s="143"/>
      <c r="Q414" s="143"/>
      <c r="R414" s="140"/>
      <c r="S414" s="141"/>
      <c r="T414" s="142"/>
      <c r="U414" s="143"/>
      <c r="V414" s="144"/>
      <c r="W414" s="143"/>
      <c r="X414" s="143"/>
      <c r="Y414" s="143"/>
      <c r="Z414" s="143"/>
      <c r="AA414" s="143"/>
      <c r="AB414" s="143"/>
      <c r="AC414" s="143"/>
      <c r="AD414" s="143"/>
      <c r="AE414" s="143"/>
      <c r="AF414" s="143"/>
      <c r="AG414" s="143"/>
      <c r="AH414" s="143"/>
      <c r="AI414" s="143"/>
      <c r="AJ414" s="143"/>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c r="BT414" s="143"/>
    </row>
    <row r="415" spans="2:72" s="227" customFormat="1">
      <c r="B415" s="228"/>
      <c r="C415" s="143"/>
      <c r="D415" s="143"/>
      <c r="E415" s="138"/>
      <c r="F415" s="143"/>
      <c r="G415" s="143"/>
      <c r="H415" s="168"/>
      <c r="I415" s="143"/>
      <c r="J415" s="143"/>
      <c r="K415" s="143"/>
      <c r="L415" s="143"/>
      <c r="M415" s="143"/>
      <c r="N415" s="143"/>
      <c r="O415" s="143"/>
      <c r="P415" s="143"/>
      <c r="Q415" s="143"/>
      <c r="R415" s="140"/>
      <c r="S415" s="141"/>
      <c r="T415" s="142"/>
      <c r="U415" s="143"/>
      <c r="V415" s="144"/>
      <c r="W415" s="143"/>
      <c r="X415" s="143"/>
      <c r="Y415" s="143"/>
      <c r="Z415" s="143"/>
      <c r="AA415" s="143"/>
      <c r="AB415" s="143"/>
      <c r="AC415" s="143"/>
      <c r="AD415" s="143"/>
      <c r="AE415" s="143"/>
      <c r="AF415" s="143"/>
      <c r="AG415" s="143"/>
      <c r="AH415" s="143"/>
      <c r="AI415" s="143"/>
      <c r="AJ415" s="143"/>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c r="BT415" s="143"/>
    </row>
    <row r="416" spans="2:72" s="227" customFormat="1">
      <c r="B416" s="228"/>
      <c r="C416" s="143"/>
      <c r="D416" s="143"/>
      <c r="E416" s="138"/>
      <c r="F416" s="143"/>
      <c r="G416" s="143"/>
      <c r="H416" s="168"/>
      <c r="I416" s="143"/>
      <c r="J416" s="143"/>
      <c r="K416" s="143"/>
      <c r="L416" s="143"/>
      <c r="M416" s="143"/>
      <c r="N416" s="143"/>
      <c r="O416" s="143"/>
      <c r="P416" s="143"/>
      <c r="Q416" s="143"/>
      <c r="R416" s="140"/>
      <c r="S416" s="141"/>
      <c r="T416" s="142"/>
      <c r="U416" s="143"/>
      <c r="V416" s="144"/>
      <c r="W416" s="143"/>
      <c r="X416" s="143"/>
      <c r="Y416" s="143"/>
      <c r="Z416" s="143"/>
      <c r="AA416" s="143"/>
      <c r="AB416" s="143"/>
      <c r="AC416" s="143"/>
      <c r="AD416" s="143"/>
      <c r="AE416" s="143"/>
      <c r="AF416" s="143"/>
      <c r="AG416" s="143"/>
      <c r="AH416" s="143"/>
      <c r="AI416" s="143"/>
      <c r="AJ416" s="143"/>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c r="BT416" s="143"/>
    </row>
    <row r="417" spans="2:72" s="227" customFormat="1">
      <c r="B417" s="228"/>
      <c r="C417" s="143"/>
      <c r="D417" s="143"/>
      <c r="E417" s="138"/>
      <c r="F417" s="143"/>
      <c r="G417" s="143"/>
      <c r="H417" s="168"/>
      <c r="I417" s="143"/>
      <c r="J417" s="143"/>
      <c r="K417" s="143"/>
      <c r="L417" s="143"/>
      <c r="M417" s="143"/>
      <c r="N417" s="143"/>
      <c r="O417" s="143"/>
      <c r="P417" s="143"/>
      <c r="Q417" s="143"/>
      <c r="R417" s="140"/>
      <c r="S417" s="141"/>
      <c r="T417" s="142"/>
      <c r="U417" s="143"/>
      <c r="V417" s="144"/>
      <c r="W417" s="143"/>
      <c r="X417" s="143"/>
      <c r="Y417" s="143"/>
      <c r="Z417" s="143"/>
      <c r="AA417" s="143"/>
      <c r="AB417" s="143"/>
      <c r="AC417" s="143"/>
      <c r="AD417" s="143"/>
      <c r="AE417" s="143"/>
      <c r="AF417" s="143"/>
      <c r="AG417" s="143"/>
      <c r="AH417" s="143"/>
      <c r="AI417" s="143"/>
      <c r="AJ417" s="143"/>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c r="BT417" s="143"/>
    </row>
    <row r="418" spans="2:72" s="227" customFormat="1">
      <c r="B418" s="228"/>
      <c r="C418" s="143"/>
      <c r="D418" s="143"/>
      <c r="E418" s="138"/>
      <c r="F418" s="143"/>
      <c r="G418" s="143"/>
      <c r="H418" s="168"/>
      <c r="I418" s="143"/>
      <c r="J418" s="143"/>
      <c r="K418" s="143"/>
      <c r="L418" s="143"/>
      <c r="M418" s="143"/>
      <c r="N418" s="143"/>
      <c r="O418" s="143"/>
      <c r="P418" s="143"/>
      <c r="Q418" s="143"/>
      <c r="R418" s="140"/>
      <c r="S418" s="141"/>
      <c r="T418" s="142"/>
      <c r="U418" s="143"/>
      <c r="V418" s="144"/>
      <c r="W418" s="143"/>
      <c r="X418" s="143"/>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c r="BT418" s="143"/>
    </row>
    <row r="419" spans="2:72" s="227" customFormat="1">
      <c r="B419" s="228"/>
      <c r="C419" s="143"/>
      <c r="D419" s="143"/>
      <c r="E419" s="138"/>
      <c r="F419" s="143"/>
      <c r="G419" s="143"/>
      <c r="H419" s="168"/>
      <c r="I419" s="143"/>
      <c r="J419" s="143"/>
      <c r="K419" s="143"/>
      <c r="L419" s="143"/>
      <c r="M419" s="143"/>
      <c r="N419" s="143"/>
      <c r="O419" s="143"/>
      <c r="P419" s="143"/>
      <c r="Q419" s="143"/>
      <c r="R419" s="140"/>
      <c r="S419" s="141"/>
      <c r="T419" s="142"/>
      <c r="U419" s="143"/>
      <c r="V419" s="144"/>
      <c r="W419" s="143"/>
      <c r="X419" s="143"/>
      <c r="Y419" s="143"/>
      <c r="Z419" s="143"/>
      <c r="AA419" s="143"/>
      <c r="AB419" s="143"/>
      <c r="AC419" s="143"/>
      <c r="AD419" s="143"/>
      <c r="AE419" s="143"/>
      <c r="AF419" s="143"/>
      <c r="AG419" s="143"/>
      <c r="AH419" s="143"/>
      <c r="AI419" s="143"/>
      <c r="AJ419" s="143"/>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c r="BT419" s="143"/>
    </row>
    <row r="420" spans="2:72" s="227" customFormat="1">
      <c r="B420" s="228"/>
      <c r="C420" s="143"/>
      <c r="D420" s="143"/>
      <c r="E420" s="138"/>
      <c r="F420" s="143"/>
      <c r="G420" s="143"/>
      <c r="H420" s="168"/>
      <c r="I420" s="143"/>
      <c r="J420" s="143"/>
      <c r="K420" s="143"/>
      <c r="L420" s="143"/>
      <c r="M420" s="143"/>
      <c r="N420" s="143"/>
      <c r="O420" s="143"/>
      <c r="P420" s="143"/>
      <c r="Q420" s="143"/>
      <c r="R420" s="140"/>
      <c r="S420" s="141"/>
      <c r="T420" s="142"/>
      <c r="U420" s="143"/>
      <c r="V420" s="144"/>
      <c r="W420" s="143"/>
      <c r="X420" s="143"/>
      <c r="Y420" s="143"/>
      <c r="Z420" s="143"/>
      <c r="AA420" s="143"/>
      <c r="AB420" s="143"/>
      <c r="AC420" s="143"/>
      <c r="AD420" s="143"/>
      <c r="AE420" s="143"/>
      <c r="AF420" s="143"/>
      <c r="AG420" s="143"/>
      <c r="AH420" s="143"/>
      <c r="AI420" s="143"/>
      <c r="AJ420" s="143"/>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c r="BT420" s="143"/>
    </row>
    <row r="421" spans="2:72" s="227" customFormat="1">
      <c r="B421" s="228"/>
      <c r="C421" s="143"/>
      <c r="D421" s="143"/>
      <c r="E421" s="138"/>
      <c r="F421" s="143"/>
      <c r="G421" s="143"/>
      <c r="H421" s="168"/>
      <c r="I421" s="143"/>
      <c r="J421" s="143"/>
      <c r="K421" s="143"/>
      <c r="L421" s="143"/>
      <c r="M421" s="143"/>
      <c r="N421" s="143"/>
      <c r="O421" s="143"/>
      <c r="P421" s="143"/>
      <c r="Q421" s="143"/>
      <c r="R421" s="140"/>
      <c r="S421" s="141"/>
      <c r="T421" s="142"/>
      <c r="U421" s="143"/>
      <c r="V421" s="144"/>
      <c r="W421" s="143"/>
      <c r="X421" s="143"/>
      <c r="Y421" s="143"/>
      <c r="Z421" s="143"/>
      <c r="AA421" s="143"/>
      <c r="AB421" s="143"/>
      <c r="AC421" s="143"/>
      <c r="AD421" s="143"/>
      <c r="AE421" s="143"/>
      <c r="AF421" s="143"/>
      <c r="AG421" s="143"/>
      <c r="AH421" s="143"/>
      <c r="AI421" s="143"/>
      <c r="AJ421" s="143"/>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c r="BT421" s="143"/>
    </row>
    <row r="422" spans="2:72" s="227" customFormat="1">
      <c r="B422" s="228"/>
      <c r="C422" s="143"/>
      <c r="D422" s="143"/>
      <c r="E422" s="138"/>
      <c r="F422" s="143"/>
      <c r="G422" s="143"/>
      <c r="H422" s="168"/>
      <c r="I422" s="143"/>
      <c r="J422" s="143"/>
      <c r="K422" s="143"/>
      <c r="L422" s="143"/>
      <c r="M422" s="143"/>
      <c r="N422" s="143"/>
      <c r="O422" s="143"/>
      <c r="P422" s="143"/>
      <c r="Q422" s="143"/>
      <c r="R422" s="140"/>
      <c r="S422" s="141"/>
      <c r="T422" s="142"/>
      <c r="U422" s="143"/>
      <c r="V422" s="144"/>
      <c r="W422" s="143"/>
      <c r="X422" s="143"/>
      <c r="Y422" s="143"/>
      <c r="Z422" s="143"/>
      <c r="AA422" s="143"/>
      <c r="AB422" s="143"/>
      <c r="AC422" s="143"/>
      <c r="AD422" s="143"/>
      <c r="AE422" s="143"/>
      <c r="AF422" s="143"/>
      <c r="AG422" s="143"/>
      <c r="AH422" s="143"/>
      <c r="AI422" s="143"/>
      <c r="AJ422" s="143"/>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c r="BT422" s="143"/>
    </row>
    <row r="423" spans="2:72" s="227" customFormat="1">
      <c r="B423" s="228"/>
      <c r="C423" s="143"/>
      <c r="D423" s="143"/>
      <c r="E423" s="138"/>
      <c r="F423" s="143"/>
      <c r="G423" s="143"/>
      <c r="H423" s="168"/>
      <c r="I423" s="143"/>
      <c r="J423" s="143"/>
      <c r="K423" s="143"/>
      <c r="L423" s="143"/>
      <c r="M423" s="143"/>
      <c r="N423" s="143"/>
      <c r="O423" s="143"/>
      <c r="P423" s="143"/>
      <c r="Q423" s="143"/>
      <c r="R423" s="140"/>
      <c r="S423" s="141"/>
      <c r="T423" s="142"/>
      <c r="U423" s="143"/>
      <c r="V423" s="144"/>
      <c r="W423" s="143"/>
      <c r="X423" s="143"/>
      <c r="Y423" s="143"/>
      <c r="Z423" s="143"/>
      <c r="AA423" s="143"/>
      <c r="AB423" s="143"/>
      <c r="AC423" s="143"/>
      <c r="AD423" s="143"/>
      <c r="AE423" s="143"/>
      <c r="AF423" s="143"/>
      <c r="AG423" s="143"/>
      <c r="AH423" s="143"/>
      <c r="AI423" s="143"/>
      <c r="AJ423" s="143"/>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c r="BT423" s="143"/>
    </row>
    <row r="424" spans="2:72" s="227" customFormat="1">
      <c r="B424" s="228"/>
      <c r="C424" s="143"/>
      <c r="D424" s="143"/>
      <c r="E424" s="138"/>
      <c r="F424" s="143"/>
      <c r="G424" s="143"/>
      <c r="H424" s="168"/>
      <c r="I424" s="143"/>
      <c r="J424" s="143"/>
      <c r="K424" s="143"/>
      <c r="L424" s="143"/>
      <c r="M424" s="143"/>
      <c r="N424" s="143"/>
      <c r="O424" s="143"/>
      <c r="P424" s="143"/>
      <c r="Q424" s="143"/>
      <c r="R424" s="140"/>
      <c r="S424" s="141"/>
      <c r="T424" s="142"/>
      <c r="U424" s="143"/>
      <c r="V424" s="144"/>
      <c r="W424" s="143"/>
      <c r="X424" s="143"/>
      <c r="Y424" s="143"/>
      <c r="Z424" s="143"/>
      <c r="AA424" s="143"/>
      <c r="AB424" s="143"/>
      <c r="AC424" s="143"/>
      <c r="AD424" s="143"/>
      <c r="AE424" s="143"/>
      <c r="AF424" s="143"/>
      <c r="AG424" s="143"/>
      <c r="AH424" s="143"/>
      <c r="AI424" s="143"/>
      <c r="AJ424" s="143"/>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c r="BT424" s="143"/>
    </row>
    <row r="425" spans="2:72" s="227" customFormat="1">
      <c r="B425" s="228"/>
      <c r="C425" s="143"/>
      <c r="D425" s="143"/>
      <c r="E425" s="138"/>
      <c r="F425" s="143"/>
      <c r="G425" s="143"/>
      <c r="H425" s="168"/>
      <c r="I425" s="143"/>
      <c r="J425" s="143"/>
      <c r="K425" s="143"/>
      <c r="L425" s="143"/>
      <c r="M425" s="143"/>
      <c r="N425" s="143"/>
      <c r="O425" s="143"/>
      <c r="P425" s="143"/>
      <c r="Q425" s="143"/>
      <c r="R425" s="140"/>
      <c r="S425" s="141"/>
      <c r="T425" s="142"/>
      <c r="U425" s="143"/>
      <c r="V425" s="144"/>
      <c r="W425" s="143"/>
      <c r="X425" s="143"/>
      <c r="Y425" s="143"/>
      <c r="Z425" s="143"/>
      <c r="AA425" s="143"/>
      <c r="AB425" s="143"/>
      <c r="AC425" s="143"/>
      <c r="AD425" s="143"/>
      <c r="AE425" s="143"/>
      <c r="AF425" s="143"/>
      <c r="AG425" s="143"/>
      <c r="AH425" s="143"/>
      <c r="AI425" s="143"/>
      <c r="AJ425" s="143"/>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c r="BT425" s="143"/>
    </row>
    <row r="426" spans="2:72" s="227" customFormat="1">
      <c r="B426" s="228"/>
      <c r="C426" s="143"/>
      <c r="D426" s="143"/>
      <c r="E426" s="138"/>
      <c r="F426" s="143"/>
      <c r="G426" s="143"/>
      <c r="H426" s="168"/>
      <c r="I426" s="143"/>
      <c r="J426" s="143"/>
      <c r="K426" s="143"/>
      <c r="L426" s="143"/>
      <c r="M426" s="143"/>
      <c r="N426" s="143"/>
      <c r="O426" s="143"/>
      <c r="P426" s="143"/>
      <c r="Q426" s="143"/>
      <c r="R426" s="140"/>
      <c r="S426" s="141"/>
      <c r="T426" s="142"/>
      <c r="U426" s="143"/>
      <c r="V426" s="144"/>
      <c r="W426" s="143"/>
      <c r="X426" s="143"/>
      <c r="Y426" s="143"/>
      <c r="Z426" s="143"/>
      <c r="AA426" s="143"/>
      <c r="AB426" s="143"/>
      <c r="AC426" s="143"/>
      <c r="AD426" s="143"/>
      <c r="AE426" s="143"/>
      <c r="AF426" s="143"/>
      <c r="AG426" s="143"/>
      <c r="AH426" s="143"/>
      <c r="AI426" s="143"/>
      <c r="AJ426" s="143"/>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c r="BT426" s="143"/>
    </row>
    <row r="427" spans="2:72" s="227" customFormat="1">
      <c r="B427" s="228"/>
      <c r="C427" s="143"/>
      <c r="D427" s="143"/>
      <c r="E427" s="138"/>
      <c r="F427" s="143"/>
      <c r="G427" s="143"/>
      <c r="H427" s="168"/>
      <c r="I427" s="143"/>
      <c r="J427" s="143"/>
      <c r="K427" s="143"/>
      <c r="L427" s="143"/>
      <c r="M427" s="143"/>
      <c r="N427" s="143"/>
      <c r="O427" s="143"/>
      <c r="P427" s="143"/>
      <c r="Q427" s="143"/>
      <c r="R427" s="140"/>
      <c r="S427" s="141"/>
      <c r="T427" s="142"/>
      <c r="U427" s="143"/>
      <c r="V427" s="144"/>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c r="BT427" s="143"/>
    </row>
    <row r="428" spans="2:72" s="227" customFormat="1">
      <c r="B428" s="228"/>
      <c r="C428" s="143"/>
      <c r="D428" s="143"/>
      <c r="E428" s="138"/>
      <c r="F428" s="143"/>
      <c r="G428" s="143"/>
      <c r="H428" s="168"/>
      <c r="I428" s="143"/>
      <c r="J428" s="143"/>
      <c r="K428" s="143"/>
      <c r="L428" s="143"/>
      <c r="M428" s="143"/>
      <c r="N428" s="143"/>
      <c r="O428" s="143"/>
      <c r="P428" s="143"/>
      <c r="Q428" s="143"/>
      <c r="R428" s="140"/>
      <c r="S428" s="141"/>
      <c r="T428" s="142"/>
      <c r="U428" s="143"/>
      <c r="V428" s="144"/>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c r="BT428" s="143"/>
    </row>
    <row r="429" spans="2:72" s="227" customFormat="1">
      <c r="B429" s="228"/>
      <c r="C429" s="143"/>
      <c r="D429" s="143"/>
      <c r="E429" s="138"/>
      <c r="F429" s="143"/>
      <c r="G429" s="143"/>
      <c r="H429" s="168"/>
      <c r="I429" s="143"/>
      <c r="J429" s="143"/>
      <c r="K429" s="143"/>
      <c r="L429" s="143"/>
      <c r="M429" s="143"/>
      <c r="N429" s="143"/>
      <c r="O429" s="143"/>
      <c r="P429" s="143"/>
      <c r="Q429" s="143"/>
      <c r="R429" s="140"/>
      <c r="S429" s="141"/>
      <c r="T429" s="142"/>
      <c r="U429" s="143"/>
      <c r="V429" s="144"/>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c r="BT429" s="143"/>
    </row>
    <row r="430" spans="2:72" s="227" customFormat="1">
      <c r="B430" s="228"/>
      <c r="C430" s="143"/>
      <c r="D430" s="143"/>
      <c r="E430" s="138"/>
      <c r="F430" s="143"/>
      <c r="G430" s="143"/>
      <c r="H430" s="168"/>
      <c r="I430" s="143"/>
      <c r="J430" s="143"/>
      <c r="K430" s="143"/>
      <c r="L430" s="143"/>
      <c r="M430" s="143"/>
      <c r="N430" s="143"/>
      <c r="O430" s="143"/>
      <c r="P430" s="143"/>
      <c r="Q430" s="143"/>
      <c r="R430" s="140"/>
      <c r="S430" s="141"/>
      <c r="T430" s="142"/>
      <c r="U430" s="143"/>
      <c r="V430" s="144"/>
      <c r="W430" s="143"/>
      <c r="X430" s="143"/>
      <c r="Y430" s="143"/>
      <c r="Z430" s="143"/>
      <c r="AA430" s="143"/>
      <c r="AB430" s="143"/>
      <c r="AC430" s="143"/>
      <c r="AD430" s="143"/>
      <c r="AE430" s="143"/>
      <c r="AF430" s="143"/>
      <c r="AG430" s="143"/>
      <c r="AH430" s="143"/>
      <c r="AI430" s="143"/>
      <c r="AJ430" s="143"/>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c r="BT430" s="143"/>
    </row>
    <row r="431" spans="2:72" s="227" customFormat="1">
      <c r="B431" s="228"/>
      <c r="C431" s="143"/>
      <c r="D431" s="143"/>
      <c r="E431" s="138"/>
      <c r="F431" s="143"/>
      <c r="G431" s="143"/>
      <c r="H431" s="168"/>
      <c r="I431" s="143"/>
      <c r="J431" s="143"/>
      <c r="K431" s="143"/>
      <c r="L431" s="143"/>
      <c r="M431" s="143"/>
      <c r="N431" s="143"/>
      <c r="O431" s="143"/>
      <c r="P431" s="143"/>
      <c r="Q431" s="143"/>
      <c r="R431" s="140"/>
      <c r="S431" s="141"/>
      <c r="T431" s="142"/>
      <c r="U431" s="143"/>
      <c r="V431" s="144"/>
      <c r="W431" s="143"/>
      <c r="X431" s="143"/>
      <c r="Y431" s="143"/>
      <c r="Z431" s="143"/>
      <c r="AA431" s="143"/>
      <c r="AB431" s="143"/>
      <c r="AC431" s="143"/>
      <c r="AD431" s="143"/>
      <c r="AE431" s="143"/>
      <c r="AF431" s="143"/>
      <c r="AG431" s="143"/>
      <c r="AH431" s="143"/>
      <c r="AI431" s="143"/>
      <c r="AJ431" s="143"/>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c r="BT431" s="143"/>
    </row>
    <row r="432" spans="2:72" s="227" customFormat="1">
      <c r="B432" s="228"/>
      <c r="C432" s="143"/>
      <c r="D432" s="143"/>
      <c r="E432" s="138"/>
      <c r="F432" s="143"/>
      <c r="G432" s="143"/>
      <c r="H432" s="168"/>
      <c r="I432" s="143"/>
      <c r="J432" s="143"/>
      <c r="K432" s="143"/>
      <c r="L432" s="143"/>
      <c r="M432" s="143"/>
      <c r="N432" s="143"/>
      <c r="O432" s="143"/>
      <c r="P432" s="143"/>
      <c r="Q432" s="143"/>
      <c r="R432" s="140"/>
      <c r="S432" s="141"/>
      <c r="T432" s="142"/>
      <c r="U432" s="143"/>
      <c r="V432" s="144"/>
      <c r="W432" s="143"/>
      <c r="X432" s="143"/>
      <c r="Y432" s="143"/>
      <c r="Z432" s="143"/>
      <c r="AA432" s="143"/>
      <c r="AB432" s="143"/>
      <c r="AC432" s="143"/>
      <c r="AD432" s="143"/>
      <c r="AE432" s="143"/>
      <c r="AF432" s="143"/>
      <c r="AG432" s="143"/>
      <c r="AH432" s="143"/>
      <c r="AI432" s="143"/>
      <c r="AJ432" s="143"/>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c r="BT432" s="143"/>
    </row>
    <row r="433" spans="2:72" s="227" customFormat="1">
      <c r="B433" s="228"/>
      <c r="C433" s="143"/>
      <c r="D433" s="143"/>
      <c r="E433" s="138"/>
      <c r="F433" s="143"/>
      <c r="G433" s="143"/>
      <c r="H433" s="168"/>
      <c r="I433" s="143"/>
      <c r="J433" s="143"/>
      <c r="K433" s="143"/>
      <c r="L433" s="143"/>
      <c r="M433" s="143"/>
      <c r="N433" s="143"/>
      <c r="O433" s="143"/>
      <c r="P433" s="143"/>
      <c r="Q433" s="143"/>
      <c r="R433" s="140"/>
      <c r="S433" s="141"/>
      <c r="T433" s="142"/>
      <c r="U433" s="143"/>
      <c r="V433" s="144"/>
      <c r="W433" s="143"/>
      <c r="X433" s="143"/>
      <c r="Y433" s="143"/>
      <c r="Z433" s="143"/>
      <c r="AA433" s="143"/>
      <c r="AB433" s="143"/>
      <c r="AC433" s="143"/>
      <c r="AD433" s="143"/>
      <c r="AE433" s="143"/>
      <c r="AF433" s="143"/>
      <c r="AG433" s="143"/>
      <c r="AH433" s="143"/>
      <c r="AI433" s="143"/>
      <c r="AJ433" s="143"/>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c r="BT433" s="143"/>
    </row>
    <row r="434" spans="2:72" s="227" customFormat="1">
      <c r="B434" s="228"/>
      <c r="C434" s="143"/>
      <c r="D434" s="143"/>
      <c r="E434" s="138"/>
      <c r="F434" s="143"/>
      <c r="G434" s="143"/>
      <c r="H434" s="168"/>
      <c r="I434" s="143"/>
      <c r="J434" s="143"/>
      <c r="K434" s="143"/>
      <c r="L434" s="143"/>
      <c r="M434" s="143"/>
      <c r="N434" s="143"/>
      <c r="O434" s="143"/>
      <c r="P434" s="143"/>
      <c r="Q434" s="143"/>
      <c r="R434" s="140"/>
      <c r="S434" s="141"/>
      <c r="T434" s="142"/>
      <c r="U434" s="143"/>
      <c r="V434" s="144"/>
      <c r="W434" s="143"/>
      <c r="X434" s="143"/>
      <c r="Y434" s="143"/>
      <c r="Z434" s="143"/>
      <c r="AA434" s="143"/>
      <c r="AB434" s="143"/>
      <c r="AC434" s="143"/>
      <c r="AD434" s="143"/>
      <c r="AE434" s="143"/>
      <c r="AF434" s="143"/>
      <c r="AG434" s="143"/>
      <c r="AH434" s="143"/>
      <c r="AI434" s="143"/>
      <c r="AJ434" s="143"/>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c r="BT434" s="143"/>
    </row>
    <row r="435" spans="2:72" s="227" customFormat="1">
      <c r="B435" s="228"/>
      <c r="C435" s="143"/>
      <c r="D435" s="143"/>
      <c r="E435" s="138"/>
      <c r="F435" s="143"/>
      <c r="G435" s="143"/>
      <c r="H435" s="168"/>
      <c r="I435" s="143"/>
      <c r="J435" s="143"/>
      <c r="K435" s="143"/>
      <c r="L435" s="143"/>
      <c r="M435" s="143"/>
      <c r="N435" s="143"/>
      <c r="O435" s="143"/>
      <c r="P435" s="143"/>
      <c r="Q435" s="143"/>
      <c r="R435" s="140"/>
      <c r="S435" s="141"/>
      <c r="T435" s="142"/>
      <c r="U435" s="143"/>
      <c r="V435" s="144"/>
      <c r="W435" s="143"/>
      <c r="X435" s="143"/>
      <c r="Y435" s="143"/>
      <c r="Z435" s="143"/>
      <c r="AA435" s="143"/>
      <c r="AB435" s="143"/>
      <c r="AC435" s="143"/>
      <c r="AD435" s="143"/>
      <c r="AE435" s="143"/>
      <c r="AF435" s="143"/>
      <c r="AG435" s="143"/>
      <c r="AH435" s="143"/>
      <c r="AI435" s="143"/>
      <c r="AJ435" s="143"/>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c r="BT435" s="143"/>
    </row>
    <row r="436" spans="2:72" s="227" customFormat="1">
      <c r="B436" s="228"/>
      <c r="C436" s="143"/>
      <c r="D436" s="143"/>
      <c r="E436" s="138"/>
      <c r="F436" s="143"/>
      <c r="G436" s="143"/>
      <c r="H436" s="168"/>
      <c r="I436" s="143"/>
      <c r="J436" s="143"/>
      <c r="K436" s="143"/>
      <c r="L436" s="143"/>
      <c r="M436" s="143"/>
      <c r="N436" s="143"/>
      <c r="O436" s="143"/>
      <c r="P436" s="143"/>
      <c r="Q436" s="143"/>
      <c r="R436" s="140"/>
      <c r="S436" s="141"/>
      <c r="T436" s="142"/>
      <c r="U436" s="143"/>
      <c r="V436" s="144"/>
      <c r="W436" s="143"/>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c r="BT436" s="143"/>
    </row>
    <row r="437" spans="2:72" s="227" customFormat="1">
      <c r="B437" s="228"/>
      <c r="C437" s="143"/>
      <c r="D437" s="143"/>
      <c r="E437" s="138"/>
      <c r="F437" s="143"/>
      <c r="G437" s="143"/>
      <c r="H437" s="168"/>
      <c r="I437" s="143"/>
      <c r="J437" s="143"/>
      <c r="K437" s="143"/>
      <c r="L437" s="143"/>
      <c r="M437" s="143"/>
      <c r="N437" s="143"/>
      <c r="O437" s="143"/>
      <c r="P437" s="143"/>
      <c r="Q437" s="143"/>
      <c r="R437" s="140"/>
      <c r="S437" s="141"/>
      <c r="T437" s="142"/>
      <c r="U437" s="143"/>
      <c r="V437" s="144"/>
      <c r="W437" s="143"/>
      <c r="X437" s="143"/>
      <c r="Y437" s="143"/>
      <c r="Z437" s="143"/>
      <c r="AA437" s="143"/>
      <c r="AB437" s="143"/>
      <c r="AC437" s="143"/>
      <c r="AD437" s="143"/>
      <c r="AE437" s="143"/>
      <c r="AF437" s="143"/>
      <c r="AG437" s="143"/>
      <c r="AH437" s="143"/>
      <c r="AI437" s="143"/>
      <c r="AJ437" s="143"/>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c r="BT437" s="143"/>
    </row>
    <row r="438" spans="2:72" s="227" customFormat="1">
      <c r="B438" s="228"/>
      <c r="C438" s="143"/>
      <c r="D438" s="143"/>
      <c r="E438" s="138"/>
      <c r="F438" s="143"/>
      <c r="G438" s="143"/>
      <c r="H438" s="168"/>
      <c r="I438" s="143"/>
      <c r="J438" s="143"/>
      <c r="K438" s="143"/>
      <c r="L438" s="143"/>
      <c r="M438" s="143"/>
      <c r="N438" s="143"/>
      <c r="O438" s="143"/>
      <c r="P438" s="143"/>
      <c r="Q438" s="143"/>
      <c r="R438" s="140"/>
      <c r="S438" s="141"/>
      <c r="T438" s="142"/>
      <c r="U438" s="143"/>
      <c r="V438" s="144"/>
      <c r="W438" s="143"/>
      <c r="X438" s="143"/>
      <c r="Y438" s="143"/>
      <c r="Z438" s="143"/>
      <c r="AA438" s="143"/>
      <c r="AB438" s="143"/>
      <c r="AC438" s="143"/>
      <c r="AD438" s="143"/>
      <c r="AE438" s="143"/>
      <c r="AF438" s="143"/>
      <c r="AG438" s="143"/>
      <c r="AH438" s="143"/>
      <c r="AI438" s="143"/>
      <c r="AJ438" s="143"/>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c r="BT438" s="143"/>
    </row>
    <row r="439" spans="2:72" s="227" customFormat="1">
      <c r="B439" s="228"/>
      <c r="C439" s="143"/>
      <c r="D439" s="143"/>
      <c r="E439" s="138"/>
      <c r="F439" s="143"/>
      <c r="G439" s="143"/>
      <c r="H439" s="168"/>
      <c r="I439" s="143"/>
      <c r="J439" s="143"/>
      <c r="K439" s="143"/>
      <c r="L439" s="143"/>
      <c r="M439" s="143"/>
      <c r="N439" s="143"/>
      <c r="O439" s="143"/>
      <c r="P439" s="143"/>
      <c r="Q439" s="143"/>
      <c r="R439" s="140"/>
      <c r="S439" s="141"/>
      <c r="T439" s="142"/>
      <c r="U439" s="143"/>
      <c r="V439" s="144"/>
      <c r="W439" s="143"/>
      <c r="X439" s="143"/>
      <c r="Y439" s="143"/>
      <c r="Z439" s="143"/>
      <c r="AA439" s="143"/>
      <c r="AB439" s="143"/>
      <c r="AC439" s="143"/>
      <c r="AD439" s="143"/>
      <c r="AE439" s="143"/>
      <c r="AF439" s="143"/>
      <c r="AG439" s="143"/>
      <c r="AH439" s="143"/>
      <c r="AI439" s="143"/>
      <c r="AJ439" s="143"/>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c r="BT439" s="143"/>
    </row>
    <row r="440" spans="2:72" s="227" customFormat="1">
      <c r="B440" s="228"/>
      <c r="C440" s="143"/>
      <c r="D440" s="143"/>
      <c r="E440" s="138"/>
      <c r="F440" s="143"/>
      <c r="G440" s="143"/>
      <c r="H440" s="168"/>
      <c r="I440" s="143"/>
      <c r="J440" s="143"/>
      <c r="K440" s="143"/>
      <c r="L440" s="143"/>
      <c r="M440" s="143"/>
      <c r="N440" s="143"/>
      <c r="O440" s="143"/>
      <c r="P440" s="143"/>
      <c r="Q440" s="143"/>
      <c r="R440" s="140"/>
      <c r="S440" s="141"/>
      <c r="T440" s="142"/>
      <c r="U440" s="143"/>
      <c r="V440" s="144"/>
      <c r="W440" s="143"/>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c r="BT440" s="143"/>
    </row>
    <row r="441" spans="2:72" s="227" customFormat="1">
      <c r="B441" s="228"/>
      <c r="C441" s="143"/>
      <c r="D441" s="143"/>
      <c r="E441" s="138"/>
      <c r="F441" s="143"/>
      <c r="G441" s="143"/>
      <c r="H441" s="168"/>
      <c r="I441" s="143"/>
      <c r="J441" s="143"/>
      <c r="K441" s="143"/>
      <c r="L441" s="143"/>
      <c r="M441" s="143"/>
      <c r="N441" s="143"/>
      <c r="O441" s="143"/>
      <c r="P441" s="143"/>
      <c r="Q441" s="143"/>
      <c r="R441" s="140"/>
      <c r="S441" s="141"/>
      <c r="T441" s="142"/>
      <c r="U441" s="143"/>
      <c r="V441" s="144"/>
      <c r="W441" s="143"/>
      <c r="X441" s="143"/>
      <c r="Y441" s="143"/>
      <c r="Z441" s="143"/>
      <c r="AA441" s="143"/>
      <c r="AB441" s="143"/>
      <c r="AC441" s="143"/>
      <c r="AD441" s="143"/>
      <c r="AE441" s="143"/>
      <c r="AF441" s="143"/>
      <c r="AG441" s="143"/>
      <c r="AH441" s="143"/>
      <c r="AI441" s="143"/>
      <c r="AJ441" s="143"/>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c r="BT441" s="143"/>
    </row>
    <row r="442" spans="2:72" s="227" customFormat="1">
      <c r="B442" s="228"/>
      <c r="C442" s="143"/>
      <c r="D442" s="143"/>
      <c r="E442" s="138"/>
      <c r="F442" s="143"/>
      <c r="G442" s="143"/>
      <c r="H442" s="168"/>
      <c r="I442" s="143"/>
      <c r="J442" s="143"/>
      <c r="K442" s="143"/>
      <c r="L442" s="143"/>
      <c r="M442" s="143"/>
      <c r="N442" s="143"/>
      <c r="O442" s="143"/>
      <c r="P442" s="143"/>
      <c r="Q442" s="143"/>
      <c r="R442" s="140"/>
      <c r="S442" s="141"/>
      <c r="T442" s="142"/>
      <c r="U442" s="143"/>
      <c r="V442" s="144"/>
      <c r="W442" s="143"/>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c r="BT442" s="143"/>
    </row>
    <row r="443" spans="2:72" s="227" customFormat="1">
      <c r="B443" s="228"/>
      <c r="C443" s="143"/>
      <c r="D443" s="143"/>
      <c r="E443" s="138"/>
      <c r="F443" s="143"/>
      <c r="G443" s="143"/>
      <c r="H443" s="168"/>
      <c r="I443" s="143"/>
      <c r="J443" s="143"/>
      <c r="K443" s="143"/>
      <c r="L443" s="143"/>
      <c r="M443" s="143"/>
      <c r="N443" s="143"/>
      <c r="O443" s="143"/>
      <c r="P443" s="143"/>
      <c r="Q443" s="143"/>
      <c r="R443" s="140"/>
      <c r="S443" s="141"/>
      <c r="T443" s="142"/>
      <c r="U443" s="143"/>
      <c r="V443" s="144"/>
      <c r="W443" s="143"/>
      <c r="X443" s="143"/>
      <c r="Y443" s="143"/>
      <c r="Z443" s="143"/>
      <c r="AA443" s="143"/>
      <c r="AB443" s="143"/>
      <c r="AC443" s="143"/>
      <c r="AD443" s="143"/>
      <c r="AE443" s="143"/>
      <c r="AF443" s="143"/>
      <c r="AG443" s="143"/>
      <c r="AH443" s="143"/>
      <c r="AI443" s="143"/>
      <c r="AJ443" s="143"/>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c r="BT443" s="143"/>
    </row>
    <row r="444" spans="2:72" s="227" customFormat="1">
      <c r="B444" s="228"/>
      <c r="C444" s="143"/>
      <c r="D444" s="143"/>
      <c r="E444" s="138"/>
      <c r="F444" s="143"/>
      <c r="G444" s="143"/>
      <c r="H444" s="168"/>
      <c r="I444" s="143"/>
      <c r="J444" s="143"/>
      <c r="K444" s="143"/>
      <c r="L444" s="143"/>
      <c r="M444" s="143"/>
      <c r="N444" s="143"/>
      <c r="O444" s="143"/>
      <c r="P444" s="143"/>
      <c r="Q444" s="143"/>
      <c r="R444" s="140"/>
      <c r="S444" s="141"/>
      <c r="T444" s="142"/>
      <c r="U444" s="143"/>
      <c r="V444" s="144"/>
      <c r="W444" s="143"/>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c r="BT444" s="143"/>
    </row>
    <row r="445" spans="2:72" s="227" customFormat="1">
      <c r="B445" s="228"/>
      <c r="C445" s="143"/>
      <c r="D445" s="143"/>
      <c r="E445" s="138"/>
      <c r="F445" s="143"/>
      <c r="G445" s="143"/>
      <c r="H445" s="168"/>
      <c r="I445" s="143"/>
      <c r="J445" s="143"/>
      <c r="K445" s="143"/>
      <c r="L445" s="143"/>
      <c r="M445" s="143"/>
      <c r="N445" s="143"/>
      <c r="O445" s="143"/>
      <c r="P445" s="143"/>
      <c r="Q445" s="143"/>
      <c r="R445" s="140"/>
      <c r="S445" s="141"/>
      <c r="T445" s="142"/>
      <c r="U445" s="143"/>
      <c r="V445" s="144"/>
      <c r="W445" s="143"/>
      <c r="X445" s="143"/>
      <c r="Y445" s="143"/>
      <c r="Z445" s="143"/>
      <c r="AA445" s="143"/>
      <c r="AB445" s="143"/>
      <c r="AC445" s="143"/>
      <c r="AD445" s="143"/>
      <c r="AE445" s="143"/>
      <c r="AF445" s="143"/>
      <c r="AG445" s="143"/>
      <c r="AH445" s="143"/>
      <c r="AI445" s="143"/>
      <c r="AJ445" s="143"/>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c r="BT445" s="143"/>
    </row>
    <row r="446" spans="2:72" s="227" customFormat="1">
      <c r="B446" s="228"/>
      <c r="C446" s="143"/>
      <c r="D446" s="143"/>
      <c r="E446" s="138"/>
      <c r="F446" s="143"/>
      <c r="G446" s="143"/>
      <c r="H446" s="168"/>
      <c r="I446" s="143"/>
      <c r="J446" s="143"/>
      <c r="K446" s="143"/>
      <c r="L446" s="143"/>
      <c r="M446" s="143"/>
      <c r="N446" s="143"/>
      <c r="O446" s="143"/>
      <c r="P446" s="143"/>
      <c r="Q446" s="143"/>
      <c r="R446" s="140"/>
      <c r="S446" s="141"/>
      <c r="T446" s="142"/>
      <c r="U446" s="143"/>
      <c r="V446" s="144"/>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c r="BT446" s="143"/>
    </row>
    <row r="447" spans="2:72" s="227" customFormat="1">
      <c r="B447" s="228"/>
      <c r="C447" s="143"/>
      <c r="D447" s="143"/>
      <c r="E447" s="138"/>
      <c r="F447" s="143"/>
      <c r="G447" s="143"/>
      <c r="H447" s="168"/>
      <c r="I447" s="143"/>
      <c r="J447" s="143"/>
      <c r="K447" s="143"/>
      <c r="L447" s="143"/>
      <c r="M447" s="143"/>
      <c r="N447" s="143"/>
      <c r="O447" s="143"/>
      <c r="P447" s="143"/>
      <c r="Q447" s="143"/>
      <c r="R447" s="140"/>
      <c r="S447" s="141"/>
      <c r="T447" s="142"/>
      <c r="U447" s="143"/>
      <c r="V447" s="144"/>
      <c r="W447" s="143"/>
      <c r="X447" s="143"/>
      <c r="Y447" s="143"/>
      <c r="Z447" s="143"/>
      <c r="AA447" s="143"/>
      <c r="AB447" s="143"/>
      <c r="AC447" s="143"/>
      <c r="AD447" s="143"/>
      <c r="AE447" s="143"/>
      <c r="AF447" s="143"/>
      <c r="AG447" s="143"/>
      <c r="AH447" s="143"/>
      <c r="AI447" s="143"/>
      <c r="AJ447" s="143"/>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c r="BT447" s="143"/>
    </row>
    <row r="448" spans="2:72" s="227" customFormat="1">
      <c r="B448" s="228"/>
      <c r="C448" s="143"/>
      <c r="D448" s="143"/>
      <c r="E448" s="138"/>
      <c r="F448" s="143"/>
      <c r="G448" s="143"/>
      <c r="H448" s="168"/>
      <c r="I448" s="143"/>
      <c r="J448" s="143"/>
      <c r="K448" s="143"/>
      <c r="L448" s="143"/>
      <c r="M448" s="143"/>
      <c r="N448" s="143"/>
      <c r="O448" s="143"/>
      <c r="P448" s="143"/>
      <c r="Q448" s="143"/>
      <c r="R448" s="140"/>
      <c r="S448" s="141"/>
      <c r="T448" s="142"/>
      <c r="U448" s="143"/>
      <c r="V448" s="144"/>
      <c r="W448" s="143"/>
      <c r="X448" s="143"/>
      <c r="Y448" s="143"/>
      <c r="Z448" s="143"/>
      <c r="AA448" s="143"/>
      <c r="AB448" s="143"/>
      <c r="AC448" s="143"/>
      <c r="AD448" s="143"/>
      <c r="AE448" s="143"/>
      <c r="AF448" s="143"/>
      <c r="AG448" s="143"/>
      <c r="AH448" s="143"/>
      <c r="AI448" s="143"/>
      <c r="AJ448" s="143"/>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c r="BT448" s="143"/>
    </row>
    <row r="449" spans="2:72" s="227" customFormat="1">
      <c r="B449" s="228"/>
      <c r="C449" s="143"/>
      <c r="D449" s="143"/>
      <c r="E449" s="138"/>
      <c r="F449" s="143"/>
      <c r="G449" s="143"/>
      <c r="H449" s="168"/>
      <c r="I449" s="143"/>
      <c r="J449" s="143"/>
      <c r="K449" s="143"/>
      <c r="L449" s="143"/>
      <c r="M449" s="143"/>
      <c r="N449" s="143"/>
      <c r="O449" s="143"/>
      <c r="P449" s="143"/>
      <c r="Q449" s="143"/>
      <c r="R449" s="140"/>
      <c r="S449" s="141"/>
      <c r="T449" s="142"/>
      <c r="U449" s="143"/>
      <c r="V449" s="144"/>
      <c r="W449" s="143"/>
      <c r="X449" s="143"/>
      <c r="Y449" s="143"/>
      <c r="Z449" s="143"/>
      <c r="AA449" s="143"/>
      <c r="AB449" s="143"/>
      <c r="AC449" s="143"/>
      <c r="AD449" s="143"/>
      <c r="AE449" s="143"/>
      <c r="AF449" s="143"/>
      <c r="AG449" s="143"/>
      <c r="AH449" s="143"/>
      <c r="AI449" s="143"/>
      <c r="AJ449" s="143"/>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c r="BT449" s="143"/>
    </row>
    <row r="450" spans="2:72" s="227" customFormat="1">
      <c r="B450" s="228"/>
      <c r="C450" s="143"/>
      <c r="D450" s="143"/>
      <c r="E450" s="138"/>
      <c r="F450" s="143"/>
      <c r="G450" s="143"/>
      <c r="H450" s="168"/>
      <c r="I450" s="143"/>
      <c r="J450" s="143"/>
      <c r="K450" s="143"/>
      <c r="L450" s="143"/>
      <c r="M450" s="143"/>
      <c r="N450" s="143"/>
      <c r="O450" s="143"/>
      <c r="P450" s="143"/>
      <c r="Q450" s="143"/>
      <c r="R450" s="140"/>
      <c r="S450" s="141"/>
      <c r="T450" s="142"/>
      <c r="U450" s="143"/>
      <c r="V450" s="144"/>
      <c r="W450" s="143"/>
      <c r="X450" s="143"/>
      <c r="Y450" s="143"/>
      <c r="Z450" s="143"/>
      <c r="AA450" s="143"/>
      <c r="AB450" s="143"/>
      <c r="AC450" s="143"/>
      <c r="AD450" s="143"/>
      <c r="AE450" s="143"/>
      <c r="AF450" s="143"/>
      <c r="AG450" s="143"/>
      <c r="AH450" s="143"/>
      <c r="AI450" s="143"/>
      <c r="AJ450" s="143"/>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c r="BT450" s="143"/>
    </row>
    <row r="451" spans="2:72" s="227" customFormat="1">
      <c r="B451" s="228"/>
      <c r="C451" s="143"/>
      <c r="D451" s="143"/>
      <c r="E451" s="138"/>
      <c r="F451" s="143"/>
      <c r="G451" s="143"/>
      <c r="H451" s="168"/>
      <c r="I451" s="143"/>
      <c r="J451" s="143"/>
      <c r="K451" s="143"/>
      <c r="L451" s="143"/>
      <c r="M451" s="143"/>
      <c r="N451" s="143"/>
      <c r="O451" s="143"/>
      <c r="P451" s="143"/>
      <c r="Q451" s="143"/>
      <c r="R451" s="140"/>
      <c r="S451" s="141"/>
      <c r="T451" s="142"/>
      <c r="U451" s="143"/>
      <c r="V451" s="144"/>
      <c r="W451" s="143"/>
      <c r="X451" s="143"/>
      <c r="Y451" s="143"/>
      <c r="Z451" s="143"/>
      <c r="AA451" s="143"/>
      <c r="AB451" s="143"/>
      <c r="AC451" s="143"/>
      <c r="AD451" s="143"/>
      <c r="AE451" s="143"/>
      <c r="AF451" s="143"/>
      <c r="AG451" s="143"/>
      <c r="AH451" s="143"/>
      <c r="AI451" s="143"/>
      <c r="AJ451" s="143"/>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c r="BT451" s="143"/>
    </row>
    <row r="452" spans="2:72" s="227" customFormat="1">
      <c r="B452" s="228"/>
      <c r="C452" s="143"/>
      <c r="D452" s="143"/>
      <c r="E452" s="138"/>
      <c r="F452" s="143"/>
      <c r="G452" s="143"/>
      <c r="H452" s="168"/>
      <c r="I452" s="143"/>
      <c r="J452" s="143"/>
      <c r="K452" s="143"/>
      <c r="L452" s="143"/>
      <c r="M452" s="143"/>
      <c r="N452" s="143"/>
      <c r="O452" s="143"/>
      <c r="P452" s="143"/>
      <c r="Q452" s="143"/>
      <c r="R452" s="140"/>
      <c r="S452" s="141"/>
      <c r="T452" s="142"/>
      <c r="U452" s="143"/>
      <c r="V452" s="144"/>
      <c r="W452" s="143"/>
      <c r="X452" s="143"/>
      <c r="Y452" s="143"/>
      <c r="Z452" s="143"/>
      <c r="AA452" s="143"/>
      <c r="AB452" s="143"/>
      <c r="AC452" s="143"/>
      <c r="AD452" s="143"/>
      <c r="AE452" s="143"/>
      <c r="AF452" s="143"/>
      <c r="AG452" s="143"/>
      <c r="AH452" s="143"/>
      <c r="AI452" s="143"/>
      <c r="AJ452" s="143"/>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c r="BT452" s="143"/>
    </row>
    <row r="453" spans="2:72" s="227" customFormat="1">
      <c r="B453" s="228"/>
      <c r="C453" s="143"/>
      <c r="D453" s="143"/>
      <c r="E453" s="138"/>
      <c r="F453" s="143"/>
      <c r="G453" s="143"/>
      <c r="H453" s="168"/>
      <c r="I453" s="143"/>
      <c r="J453" s="143"/>
      <c r="K453" s="143"/>
      <c r="L453" s="143"/>
      <c r="M453" s="143"/>
      <c r="N453" s="143"/>
      <c r="O453" s="143"/>
      <c r="P453" s="143"/>
      <c r="Q453" s="143"/>
      <c r="R453" s="140"/>
      <c r="S453" s="141"/>
      <c r="T453" s="142"/>
      <c r="U453" s="143"/>
      <c r="V453" s="144"/>
      <c r="W453" s="143"/>
      <c r="X453" s="143"/>
      <c r="Y453" s="143"/>
      <c r="Z453" s="143"/>
      <c r="AA453" s="143"/>
      <c r="AB453" s="143"/>
      <c r="AC453" s="143"/>
      <c r="AD453" s="143"/>
      <c r="AE453" s="143"/>
      <c r="AF453" s="143"/>
      <c r="AG453" s="143"/>
      <c r="AH453" s="143"/>
      <c r="AI453" s="143"/>
      <c r="AJ453" s="143"/>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c r="BT453" s="143"/>
    </row>
    <row r="454" spans="2:72" s="227" customFormat="1">
      <c r="B454" s="228"/>
      <c r="C454" s="143"/>
      <c r="D454" s="143"/>
      <c r="E454" s="138"/>
      <c r="F454" s="143"/>
      <c r="G454" s="143"/>
      <c r="H454" s="168"/>
      <c r="I454" s="143"/>
      <c r="J454" s="143"/>
      <c r="K454" s="143"/>
      <c r="L454" s="143"/>
      <c r="M454" s="143"/>
      <c r="N454" s="143"/>
      <c r="O454" s="143"/>
      <c r="P454" s="143"/>
      <c r="Q454" s="143"/>
      <c r="R454" s="140"/>
      <c r="S454" s="141"/>
      <c r="T454" s="142"/>
      <c r="U454" s="143"/>
      <c r="V454" s="144"/>
      <c r="W454" s="143"/>
      <c r="X454" s="143"/>
      <c r="Y454" s="143"/>
      <c r="Z454" s="143"/>
      <c r="AA454" s="143"/>
      <c r="AB454" s="143"/>
      <c r="AC454" s="143"/>
      <c r="AD454" s="143"/>
      <c r="AE454" s="143"/>
      <c r="AF454" s="143"/>
      <c r="AG454" s="143"/>
      <c r="AH454" s="143"/>
      <c r="AI454" s="143"/>
      <c r="AJ454" s="143"/>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c r="BT454" s="143"/>
    </row>
    <row r="455" spans="2:72" s="227" customFormat="1">
      <c r="B455" s="228"/>
      <c r="C455" s="143"/>
      <c r="D455" s="143"/>
      <c r="E455" s="138"/>
      <c r="F455" s="143"/>
      <c r="G455" s="143"/>
      <c r="H455" s="168"/>
      <c r="I455" s="143"/>
      <c r="J455" s="143"/>
      <c r="K455" s="143"/>
      <c r="L455" s="143"/>
      <c r="M455" s="143"/>
      <c r="N455" s="143"/>
      <c r="O455" s="143"/>
      <c r="P455" s="143"/>
      <c r="Q455" s="143"/>
      <c r="R455" s="140"/>
      <c r="S455" s="141"/>
      <c r="T455" s="142"/>
      <c r="U455" s="143"/>
      <c r="V455" s="144"/>
      <c r="W455" s="143"/>
      <c r="X455" s="143"/>
      <c r="Y455" s="143"/>
      <c r="Z455" s="143"/>
      <c r="AA455" s="143"/>
      <c r="AB455" s="143"/>
      <c r="AC455" s="143"/>
      <c r="AD455" s="143"/>
      <c r="AE455" s="143"/>
      <c r="AF455" s="143"/>
      <c r="AG455" s="143"/>
      <c r="AH455" s="143"/>
      <c r="AI455" s="143"/>
      <c r="AJ455" s="143"/>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c r="BT455" s="143"/>
    </row>
    <row r="456" spans="2:72" s="227" customFormat="1">
      <c r="B456" s="228"/>
      <c r="C456" s="143"/>
      <c r="D456" s="143"/>
      <c r="E456" s="138"/>
      <c r="F456" s="143"/>
      <c r="G456" s="143"/>
      <c r="H456" s="168"/>
      <c r="I456" s="143"/>
      <c r="J456" s="143"/>
      <c r="K456" s="143"/>
      <c r="L456" s="143"/>
      <c r="M456" s="143"/>
      <c r="N456" s="143"/>
      <c r="O456" s="143"/>
      <c r="P456" s="143"/>
      <c r="Q456" s="143"/>
      <c r="R456" s="140"/>
      <c r="S456" s="141"/>
      <c r="T456" s="142"/>
      <c r="U456" s="143"/>
      <c r="V456" s="144"/>
      <c r="W456" s="143"/>
      <c r="X456" s="143"/>
      <c r="Y456" s="143"/>
      <c r="Z456" s="143"/>
      <c r="AA456" s="143"/>
      <c r="AB456" s="143"/>
      <c r="AC456" s="143"/>
      <c r="AD456" s="143"/>
      <c r="AE456" s="143"/>
      <c r="AF456" s="143"/>
      <c r="AG456" s="143"/>
      <c r="AH456" s="143"/>
      <c r="AI456" s="143"/>
      <c r="AJ456" s="143"/>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c r="BT456" s="143"/>
    </row>
    <row r="457" spans="2:72" s="227" customFormat="1">
      <c r="B457" s="228"/>
      <c r="C457" s="143"/>
      <c r="D457" s="143"/>
      <c r="E457" s="138"/>
      <c r="F457" s="143"/>
      <c r="G457" s="143"/>
      <c r="H457" s="168"/>
      <c r="I457" s="143"/>
      <c r="J457" s="143"/>
      <c r="K457" s="143"/>
      <c r="L457" s="143"/>
      <c r="M457" s="143"/>
      <c r="N457" s="143"/>
      <c r="O457" s="143"/>
      <c r="P457" s="143"/>
      <c r="Q457" s="143"/>
      <c r="R457" s="140"/>
      <c r="S457" s="141"/>
      <c r="T457" s="142"/>
      <c r="U457" s="143"/>
      <c r="V457" s="144"/>
      <c r="W457" s="143"/>
      <c r="X457" s="143"/>
      <c r="Y457" s="143"/>
      <c r="Z457" s="143"/>
      <c r="AA457" s="143"/>
      <c r="AB457" s="143"/>
      <c r="AC457" s="143"/>
      <c r="AD457" s="143"/>
      <c r="AE457" s="143"/>
      <c r="AF457" s="143"/>
      <c r="AG457" s="143"/>
      <c r="AH457" s="143"/>
      <c r="AI457" s="143"/>
      <c r="AJ457" s="143"/>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c r="BT457" s="143"/>
    </row>
    <row r="458" spans="2:72" s="227" customFormat="1">
      <c r="B458" s="228"/>
      <c r="C458" s="143"/>
      <c r="D458" s="143"/>
      <c r="E458" s="138"/>
      <c r="F458" s="143"/>
      <c r="G458" s="143"/>
      <c r="H458" s="168"/>
      <c r="I458" s="143"/>
      <c r="J458" s="143"/>
      <c r="K458" s="143"/>
      <c r="L458" s="143"/>
      <c r="M458" s="143"/>
      <c r="N458" s="143"/>
      <c r="O458" s="143"/>
      <c r="P458" s="143"/>
      <c r="Q458" s="143"/>
      <c r="R458" s="140"/>
      <c r="S458" s="141"/>
      <c r="T458" s="142"/>
      <c r="U458" s="143"/>
      <c r="V458" s="144"/>
      <c r="W458" s="143"/>
      <c r="X458" s="143"/>
      <c r="Y458" s="143"/>
      <c r="Z458" s="143"/>
      <c r="AA458" s="143"/>
      <c r="AB458" s="143"/>
      <c r="AC458" s="143"/>
      <c r="AD458" s="143"/>
      <c r="AE458" s="143"/>
      <c r="AF458" s="143"/>
      <c r="AG458" s="143"/>
      <c r="AH458" s="143"/>
      <c r="AI458" s="143"/>
      <c r="AJ458" s="143"/>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c r="BT458" s="143"/>
    </row>
    <row r="459" spans="2:72" s="227" customFormat="1">
      <c r="B459" s="228"/>
      <c r="C459" s="143"/>
      <c r="D459" s="143"/>
      <c r="E459" s="138"/>
      <c r="F459" s="143"/>
      <c r="G459" s="143"/>
      <c r="H459" s="168"/>
      <c r="I459" s="143"/>
      <c r="J459" s="143"/>
      <c r="K459" s="143"/>
      <c r="L459" s="143"/>
      <c r="M459" s="143"/>
      <c r="N459" s="143"/>
      <c r="O459" s="143"/>
      <c r="P459" s="143"/>
      <c r="Q459" s="143"/>
      <c r="R459" s="140"/>
      <c r="S459" s="141"/>
      <c r="T459" s="142"/>
      <c r="U459" s="143"/>
      <c r="V459" s="144"/>
      <c r="W459" s="143"/>
      <c r="X459" s="143"/>
      <c r="Y459" s="143"/>
      <c r="Z459" s="143"/>
      <c r="AA459" s="143"/>
      <c r="AB459" s="143"/>
      <c r="AC459" s="143"/>
      <c r="AD459" s="143"/>
      <c r="AE459" s="143"/>
      <c r="AF459" s="143"/>
      <c r="AG459" s="143"/>
      <c r="AH459" s="143"/>
      <c r="AI459" s="143"/>
      <c r="AJ459" s="143"/>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c r="BT459" s="143"/>
    </row>
    <row r="460" spans="2:72" s="227" customFormat="1">
      <c r="B460" s="228"/>
      <c r="C460" s="143"/>
      <c r="D460" s="143"/>
      <c r="E460" s="138"/>
      <c r="F460" s="143"/>
      <c r="G460" s="143"/>
      <c r="H460" s="168"/>
      <c r="I460" s="143"/>
      <c r="J460" s="143"/>
      <c r="K460" s="143"/>
      <c r="L460" s="143"/>
      <c r="M460" s="143"/>
      <c r="N460" s="143"/>
      <c r="O460" s="143"/>
      <c r="P460" s="143"/>
      <c r="Q460" s="143"/>
      <c r="R460" s="140"/>
      <c r="S460" s="141"/>
      <c r="T460" s="142"/>
      <c r="U460" s="143"/>
      <c r="V460" s="144"/>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c r="BT460" s="143"/>
    </row>
    <row r="461" spans="2:72" s="227" customFormat="1">
      <c r="B461" s="228"/>
      <c r="C461" s="143"/>
      <c r="D461" s="143"/>
      <c r="E461" s="138"/>
      <c r="F461" s="143"/>
      <c r="G461" s="143"/>
      <c r="H461" s="168"/>
      <c r="I461" s="143"/>
      <c r="J461" s="143"/>
      <c r="K461" s="143"/>
      <c r="L461" s="143"/>
      <c r="M461" s="143"/>
      <c r="N461" s="143"/>
      <c r="O461" s="143"/>
      <c r="P461" s="143"/>
      <c r="Q461" s="143"/>
      <c r="R461" s="140"/>
      <c r="S461" s="141"/>
      <c r="T461" s="142"/>
      <c r="U461" s="143"/>
      <c r="V461" s="144"/>
      <c r="W461" s="143"/>
      <c r="X461" s="143"/>
      <c r="Y461" s="143"/>
      <c r="Z461" s="143"/>
      <c r="AA461" s="143"/>
      <c r="AB461" s="143"/>
      <c r="AC461" s="143"/>
      <c r="AD461" s="143"/>
      <c r="AE461" s="143"/>
      <c r="AF461" s="143"/>
      <c r="AG461" s="143"/>
      <c r="AH461" s="143"/>
      <c r="AI461" s="143"/>
      <c r="AJ461" s="143"/>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c r="BT461" s="143"/>
    </row>
    <row r="462" spans="2:72" s="227" customFormat="1">
      <c r="B462" s="228"/>
      <c r="C462" s="143"/>
      <c r="D462" s="143"/>
      <c r="E462" s="138"/>
      <c r="F462" s="143"/>
      <c r="G462" s="143"/>
      <c r="H462" s="168"/>
      <c r="I462" s="143"/>
      <c r="J462" s="143"/>
      <c r="K462" s="143"/>
      <c r="L462" s="143"/>
      <c r="M462" s="143"/>
      <c r="N462" s="143"/>
      <c r="O462" s="143"/>
      <c r="P462" s="143"/>
      <c r="Q462" s="143"/>
      <c r="R462" s="140"/>
      <c r="S462" s="141"/>
      <c r="T462" s="142"/>
      <c r="U462" s="143"/>
      <c r="V462" s="144"/>
      <c r="W462" s="143"/>
      <c r="X462" s="143"/>
      <c r="Y462" s="143"/>
      <c r="Z462" s="143"/>
      <c r="AA462" s="143"/>
      <c r="AB462" s="143"/>
      <c r="AC462" s="143"/>
      <c r="AD462" s="143"/>
      <c r="AE462" s="143"/>
      <c r="AF462" s="143"/>
      <c r="AG462" s="143"/>
      <c r="AH462" s="143"/>
      <c r="AI462" s="143"/>
      <c r="AJ462" s="143"/>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c r="BT462" s="143"/>
    </row>
    <row r="463" spans="2:72" s="227" customFormat="1">
      <c r="B463" s="228"/>
      <c r="C463" s="143"/>
      <c r="D463" s="143"/>
      <c r="E463" s="138"/>
      <c r="F463" s="143"/>
      <c r="G463" s="143"/>
      <c r="H463" s="168"/>
      <c r="I463" s="143"/>
      <c r="J463" s="143"/>
      <c r="K463" s="143"/>
      <c r="L463" s="143"/>
      <c r="M463" s="143"/>
      <c r="N463" s="143"/>
      <c r="O463" s="143"/>
      <c r="P463" s="143"/>
      <c r="Q463" s="143"/>
      <c r="R463" s="140"/>
      <c r="S463" s="141"/>
      <c r="T463" s="142"/>
      <c r="U463" s="143"/>
      <c r="V463" s="144"/>
      <c r="W463" s="143"/>
      <c r="X463" s="143"/>
      <c r="Y463" s="143"/>
      <c r="Z463" s="143"/>
      <c r="AA463" s="143"/>
      <c r="AB463" s="143"/>
      <c r="AC463" s="143"/>
      <c r="AD463" s="143"/>
      <c r="AE463" s="143"/>
      <c r="AF463" s="143"/>
      <c r="AG463" s="143"/>
      <c r="AH463" s="143"/>
      <c r="AI463" s="143"/>
      <c r="AJ463" s="143"/>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c r="BT463" s="143"/>
    </row>
    <row r="464" spans="2:72" s="227" customFormat="1">
      <c r="B464" s="228"/>
      <c r="C464" s="143"/>
      <c r="D464" s="143"/>
      <c r="E464" s="138"/>
      <c r="F464" s="143"/>
      <c r="G464" s="143"/>
      <c r="H464" s="168"/>
      <c r="I464" s="143"/>
      <c r="J464" s="143"/>
      <c r="K464" s="143"/>
      <c r="L464" s="143"/>
      <c r="M464" s="143"/>
      <c r="N464" s="143"/>
      <c r="O464" s="143"/>
      <c r="P464" s="143"/>
      <c r="Q464" s="143"/>
      <c r="R464" s="140"/>
      <c r="S464" s="141"/>
      <c r="T464" s="142"/>
      <c r="U464" s="143"/>
      <c r="V464" s="144"/>
      <c r="W464" s="143"/>
      <c r="X464" s="143"/>
      <c r="Y464" s="143"/>
      <c r="Z464" s="143"/>
      <c r="AA464" s="143"/>
      <c r="AB464" s="143"/>
      <c r="AC464" s="143"/>
      <c r="AD464" s="143"/>
      <c r="AE464" s="143"/>
      <c r="AF464" s="143"/>
      <c r="AG464" s="143"/>
      <c r="AH464" s="143"/>
      <c r="AI464" s="143"/>
      <c r="AJ464" s="143"/>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c r="BT464" s="143"/>
    </row>
    <row r="465" spans="2:72" s="227" customFormat="1">
      <c r="B465" s="228"/>
      <c r="C465" s="143"/>
      <c r="D465" s="143"/>
      <c r="E465" s="138"/>
      <c r="F465" s="143"/>
      <c r="G465" s="143"/>
      <c r="H465" s="168"/>
      <c r="I465" s="143"/>
      <c r="J465" s="143"/>
      <c r="K465" s="143"/>
      <c r="L465" s="143"/>
      <c r="M465" s="143"/>
      <c r="N465" s="143"/>
      <c r="O465" s="143"/>
      <c r="P465" s="143"/>
      <c r="Q465" s="143"/>
      <c r="R465" s="140"/>
      <c r="S465" s="141"/>
      <c r="T465" s="142"/>
      <c r="U465" s="143"/>
      <c r="V465" s="144"/>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c r="BT465" s="143"/>
    </row>
    <row r="466" spans="2:72" s="227" customFormat="1">
      <c r="B466" s="228"/>
      <c r="C466" s="143"/>
      <c r="D466" s="143"/>
      <c r="E466" s="138"/>
      <c r="F466" s="143"/>
      <c r="G466" s="143"/>
      <c r="H466" s="168"/>
      <c r="I466" s="143"/>
      <c r="J466" s="143"/>
      <c r="K466" s="143"/>
      <c r="L466" s="143"/>
      <c r="M466" s="143"/>
      <c r="N466" s="143"/>
      <c r="O466" s="143"/>
      <c r="P466" s="143"/>
      <c r="Q466" s="143"/>
      <c r="R466" s="140"/>
      <c r="S466" s="141"/>
      <c r="T466" s="142"/>
      <c r="U466" s="143"/>
      <c r="V466" s="144"/>
      <c r="W466" s="143"/>
      <c r="X466" s="143"/>
      <c r="Y466" s="143"/>
      <c r="Z466" s="143"/>
      <c r="AA466" s="143"/>
      <c r="AB466" s="143"/>
      <c r="AC466" s="143"/>
      <c r="AD466" s="143"/>
      <c r="AE466" s="143"/>
      <c r="AF466" s="143"/>
      <c r="AG466" s="143"/>
      <c r="AH466" s="143"/>
      <c r="AI466" s="143"/>
      <c r="AJ466" s="143"/>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c r="BT466" s="143"/>
    </row>
    <row r="467" spans="2:72" s="227" customFormat="1">
      <c r="B467" s="228"/>
      <c r="C467" s="143"/>
      <c r="D467" s="143"/>
      <c r="E467" s="138"/>
      <c r="F467" s="143"/>
      <c r="G467" s="143"/>
      <c r="H467" s="168"/>
      <c r="I467" s="143"/>
      <c r="J467" s="143"/>
      <c r="K467" s="143"/>
      <c r="L467" s="143"/>
      <c r="M467" s="143"/>
      <c r="N467" s="143"/>
      <c r="O467" s="143"/>
      <c r="P467" s="143"/>
      <c r="Q467" s="143"/>
      <c r="R467" s="140"/>
      <c r="S467" s="141"/>
      <c r="T467" s="142"/>
      <c r="U467" s="143"/>
      <c r="V467" s="144"/>
      <c r="W467" s="143"/>
      <c r="X467" s="143"/>
      <c r="Y467" s="143"/>
      <c r="Z467" s="143"/>
      <c r="AA467" s="143"/>
      <c r="AB467" s="143"/>
      <c r="AC467" s="143"/>
      <c r="AD467" s="143"/>
      <c r="AE467" s="143"/>
      <c r="AF467" s="143"/>
      <c r="AG467" s="143"/>
      <c r="AH467" s="143"/>
      <c r="AI467" s="143"/>
      <c r="AJ467" s="143"/>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c r="BT467" s="143"/>
    </row>
    <row r="468" spans="2:72" s="227" customFormat="1">
      <c r="B468" s="228"/>
      <c r="C468" s="143"/>
      <c r="D468" s="143"/>
      <c r="E468" s="138"/>
      <c r="F468" s="143"/>
      <c r="G468" s="143"/>
      <c r="H468" s="168"/>
      <c r="I468" s="143"/>
      <c r="J468" s="143"/>
      <c r="K468" s="143"/>
      <c r="L468" s="143"/>
      <c r="M468" s="143"/>
      <c r="N468" s="143"/>
      <c r="O468" s="143"/>
      <c r="P468" s="143"/>
      <c r="Q468" s="143"/>
      <c r="R468" s="140"/>
      <c r="S468" s="141"/>
      <c r="T468" s="142"/>
      <c r="U468" s="143"/>
      <c r="V468" s="144"/>
      <c r="W468" s="143"/>
      <c r="X468" s="143"/>
      <c r="Y468" s="143"/>
      <c r="Z468" s="143"/>
      <c r="AA468" s="143"/>
      <c r="AB468" s="143"/>
      <c r="AC468" s="143"/>
      <c r="AD468" s="143"/>
      <c r="AE468" s="143"/>
      <c r="AF468" s="143"/>
      <c r="AG468" s="143"/>
      <c r="AH468" s="143"/>
      <c r="AI468" s="143"/>
      <c r="AJ468" s="143"/>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c r="BT468" s="143"/>
    </row>
    <row r="469" spans="2:72" s="227" customFormat="1">
      <c r="B469" s="228"/>
      <c r="C469" s="143"/>
      <c r="D469" s="143"/>
      <c r="E469" s="138"/>
      <c r="F469" s="143"/>
      <c r="G469" s="143"/>
      <c r="H469" s="168"/>
      <c r="I469" s="143"/>
      <c r="J469" s="143"/>
      <c r="K469" s="143"/>
      <c r="L469" s="143"/>
      <c r="M469" s="143"/>
      <c r="N469" s="143"/>
      <c r="O469" s="143"/>
      <c r="P469" s="143"/>
      <c r="Q469" s="143"/>
      <c r="R469" s="140"/>
      <c r="S469" s="141"/>
      <c r="T469" s="142"/>
      <c r="U469" s="143"/>
      <c r="V469" s="144"/>
      <c r="W469" s="143"/>
      <c r="X469" s="143"/>
      <c r="Y469" s="143"/>
      <c r="Z469" s="143"/>
      <c r="AA469" s="143"/>
      <c r="AB469" s="143"/>
      <c r="AC469" s="143"/>
      <c r="AD469" s="143"/>
      <c r="AE469" s="143"/>
      <c r="AF469" s="143"/>
      <c r="AG469" s="143"/>
      <c r="AH469" s="143"/>
      <c r="AI469" s="143"/>
      <c r="AJ469" s="143"/>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c r="BT469" s="143"/>
    </row>
    <row r="470" spans="2:72" s="227" customFormat="1">
      <c r="B470" s="228"/>
      <c r="C470" s="143"/>
      <c r="D470" s="143"/>
      <c r="E470" s="138"/>
      <c r="F470" s="143"/>
      <c r="G470" s="143"/>
      <c r="H470" s="168"/>
      <c r="I470" s="143"/>
      <c r="J470" s="143"/>
      <c r="K470" s="143"/>
      <c r="L470" s="143"/>
      <c r="M470" s="143"/>
      <c r="N470" s="143"/>
      <c r="O470" s="143"/>
      <c r="P470" s="143"/>
      <c r="Q470" s="143"/>
      <c r="R470" s="140"/>
      <c r="S470" s="141"/>
      <c r="T470" s="142"/>
      <c r="U470" s="143"/>
      <c r="V470" s="144"/>
      <c r="W470" s="143"/>
      <c r="X470" s="143"/>
      <c r="Y470" s="143"/>
      <c r="Z470" s="143"/>
      <c r="AA470" s="143"/>
      <c r="AB470" s="143"/>
      <c r="AC470" s="143"/>
      <c r="AD470" s="143"/>
      <c r="AE470" s="143"/>
      <c r="AF470" s="143"/>
      <c r="AG470" s="143"/>
      <c r="AH470" s="143"/>
      <c r="AI470" s="143"/>
      <c r="AJ470" s="143"/>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c r="BT470" s="143"/>
    </row>
    <row r="471" spans="2:72" s="227" customFormat="1">
      <c r="B471" s="228"/>
      <c r="C471" s="143"/>
      <c r="D471" s="143"/>
      <c r="E471" s="138"/>
      <c r="F471" s="143"/>
      <c r="G471" s="143"/>
      <c r="H471" s="168"/>
      <c r="I471" s="143"/>
      <c r="J471" s="143"/>
      <c r="K471" s="143"/>
      <c r="L471" s="143"/>
      <c r="M471" s="143"/>
      <c r="N471" s="143"/>
      <c r="O471" s="143"/>
      <c r="P471" s="143"/>
      <c r="Q471" s="143"/>
      <c r="R471" s="140"/>
      <c r="S471" s="141"/>
      <c r="T471" s="142"/>
      <c r="U471" s="143"/>
      <c r="V471" s="144"/>
      <c r="W471" s="143"/>
      <c r="X471" s="143"/>
      <c r="Y471" s="143"/>
      <c r="Z471" s="143"/>
      <c r="AA471" s="143"/>
      <c r="AB471" s="143"/>
      <c r="AC471" s="143"/>
      <c r="AD471" s="143"/>
      <c r="AE471" s="143"/>
      <c r="AF471" s="143"/>
      <c r="AG471" s="143"/>
      <c r="AH471" s="143"/>
      <c r="AI471" s="143"/>
      <c r="AJ471" s="143"/>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c r="BT471" s="143"/>
    </row>
    <row r="472" spans="2:72" s="227" customFormat="1">
      <c r="B472" s="228"/>
      <c r="C472" s="143"/>
      <c r="D472" s="143"/>
      <c r="E472" s="138"/>
      <c r="F472" s="143"/>
      <c r="G472" s="143"/>
      <c r="H472" s="168"/>
      <c r="I472" s="143"/>
      <c r="J472" s="143"/>
      <c r="K472" s="143"/>
      <c r="L472" s="143"/>
      <c r="M472" s="143"/>
      <c r="N472" s="143"/>
      <c r="O472" s="143"/>
      <c r="P472" s="143"/>
      <c r="Q472" s="143"/>
      <c r="R472" s="140"/>
      <c r="S472" s="141"/>
      <c r="T472" s="142"/>
      <c r="U472" s="143"/>
      <c r="V472" s="144"/>
      <c r="W472" s="143"/>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c r="BT472" s="143"/>
    </row>
    <row r="473" spans="2:72" s="227" customFormat="1">
      <c r="B473" s="228"/>
      <c r="C473" s="143"/>
      <c r="D473" s="143"/>
      <c r="E473" s="138"/>
      <c r="F473" s="143"/>
      <c r="G473" s="143"/>
      <c r="H473" s="168"/>
      <c r="I473" s="143"/>
      <c r="J473" s="143"/>
      <c r="K473" s="143"/>
      <c r="L473" s="143"/>
      <c r="M473" s="143"/>
      <c r="N473" s="143"/>
      <c r="O473" s="143"/>
      <c r="P473" s="143"/>
      <c r="Q473" s="143"/>
      <c r="R473" s="140"/>
      <c r="S473" s="141"/>
      <c r="T473" s="142"/>
      <c r="U473" s="143"/>
      <c r="V473" s="144"/>
      <c r="W473" s="143"/>
      <c r="X473" s="143"/>
      <c r="Y473" s="143"/>
      <c r="Z473" s="143"/>
      <c r="AA473" s="143"/>
      <c r="AB473" s="143"/>
      <c r="AC473" s="143"/>
      <c r="AD473" s="143"/>
      <c r="AE473" s="143"/>
      <c r="AF473" s="143"/>
      <c r="AG473" s="143"/>
      <c r="AH473" s="143"/>
      <c r="AI473" s="143"/>
      <c r="AJ473" s="143"/>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c r="BT473" s="143"/>
    </row>
    <row r="474" spans="2:72" s="227" customFormat="1">
      <c r="B474" s="228"/>
      <c r="C474" s="143"/>
      <c r="D474" s="143"/>
      <c r="E474" s="138"/>
      <c r="F474" s="143"/>
      <c r="G474" s="143"/>
      <c r="H474" s="168"/>
      <c r="I474" s="143"/>
      <c r="J474" s="143"/>
      <c r="K474" s="143"/>
      <c r="L474" s="143"/>
      <c r="M474" s="143"/>
      <c r="N474" s="143"/>
      <c r="O474" s="143"/>
      <c r="P474" s="143"/>
      <c r="Q474" s="143"/>
      <c r="R474" s="140"/>
      <c r="S474" s="141"/>
      <c r="T474" s="142"/>
      <c r="U474" s="143"/>
      <c r="V474" s="144"/>
      <c r="W474" s="143"/>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c r="BT474" s="143"/>
    </row>
    <row r="475" spans="2:72" s="227" customFormat="1">
      <c r="B475" s="228"/>
      <c r="C475" s="143"/>
      <c r="D475" s="143"/>
      <c r="E475" s="138"/>
      <c r="F475" s="143"/>
      <c r="G475" s="143"/>
      <c r="H475" s="168"/>
      <c r="I475" s="143"/>
      <c r="J475" s="143"/>
      <c r="K475" s="143"/>
      <c r="L475" s="143"/>
      <c r="M475" s="143"/>
      <c r="N475" s="143"/>
      <c r="O475" s="143"/>
      <c r="P475" s="143"/>
      <c r="Q475" s="143"/>
      <c r="R475" s="140"/>
      <c r="S475" s="141"/>
      <c r="T475" s="142"/>
      <c r="U475" s="143"/>
      <c r="V475" s="144"/>
      <c r="W475" s="143"/>
      <c r="X475" s="143"/>
      <c r="Y475" s="143"/>
      <c r="Z475" s="143"/>
      <c r="AA475" s="143"/>
      <c r="AB475" s="143"/>
      <c r="AC475" s="143"/>
      <c r="AD475" s="143"/>
      <c r="AE475" s="143"/>
      <c r="AF475" s="143"/>
      <c r="AG475" s="143"/>
      <c r="AH475" s="143"/>
      <c r="AI475" s="143"/>
      <c r="AJ475" s="143"/>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c r="BT475" s="143"/>
    </row>
    <row r="476" spans="2:72" s="227" customFormat="1">
      <c r="B476" s="228"/>
      <c r="C476" s="143"/>
      <c r="D476" s="143"/>
      <c r="E476" s="138"/>
      <c r="F476" s="143"/>
      <c r="G476" s="143"/>
      <c r="H476" s="168"/>
      <c r="I476" s="143"/>
      <c r="J476" s="143"/>
      <c r="K476" s="143"/>
      <c r="L476" s="143"/>
      <c r="M476" s="143"/>
      <c r="N476" s="143"/>
      <c r="O476" s="143"/>
      <c r="P476" s="143"/>
      <c r="Q476" s="143"/>
      <c r="R476" s="140"/>
      <c r="S476" s="141"/>
      <c r="T476" s="142"/>
      <c r="U476" s="143"/>
      <c r="V476" s="144"/>
      <c r="W476" s="143"/>
      <c r="X476" s="143"/>
      <c r="Y476" s="143"/>
      <c r="Z476" s="143"/>
      <c r="AA476" s="143"/>
      <c r="AB476" s="143"/>
      <c r="AC476" s="143"/>
      <c r="AD476" s="143"/>
      <c r="AE476" s="143"/>
      <c r="AF476" s="143"/>
      <c r="AG476" s="143"/>
      <c r="AH476" s="143"/>
      <c r="AI476" s="143"/>
      <c r="AJ476" s="143"/>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c r="BT476" s="143"/>
    </row>
    <row r="477" spans="2:72" s="227" customFormat="1">
      <c r="B477" s="228"/>
      <c r="C477" s="143"/>
      <c r="D477" s="143"/>
      <c r="E477" s="138"/>
      <c r="F477" s="143"/>
      <c r="G477" s="143"/>
      <c r="H477" s="168"/>
      <c r="I477" s="143"/>
      <c r="J477" s="143"/>
      <c r="K477" s="143"/>
      <c r="L477" s="143"/>
      <c r="M477" s="143"/>
      <c r="N477" s="143"/>
      <c r="O477" s="143"/>
      <c r="P477" s="143"/>
      <c r="Q477" s="143"/>
      <c r="R477" s="140"/>
      <c r="S477" s="141"/>
      <c r="T477" s="142"/>
      <c r="U477" s="143"/>
      <c r="V477" s="144"/>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c r="BT477" s="143"/>
    </row>
    <row r="478" spans="2:72" s="227" customFormat="1">
      <c r="B478" s="228"/>
      <c r="C478" s="143"/>
      <c r="D478" s="143"/>
      <c r="E478" s="138"/>
      <c r="F478" s="143"/>
      <c r="G478" s="143"/>
      <c r="H478" s="168"/>
      <c r="I478" s="143"/>
      <c r="J478" s="143"/>
      <c r="K478" s="143"/>
      <c r="L478" s="143"/>
      <c r="M478" s="143"/>
      <c r="N478" s="143"/>
      <c r="O478" s="143"/>
      <c r="P478" s="143"/>
      <c r="Q478" s="143"/>
      <c r="R478" s="140"/>
      <c r="S478" s="141"/>
      <c r="T478" s="142"/>
      <c r="U478" s="143"/>
      <c r="V478" s="144"/>
      <c r="W478" s="143"/>
      <c r="X478" s="143"/>
      <c r="Y478" s="143"/>
      <c r="Z478" s="143"/>
      <c r="AA478" s="143"/>
      <c r="AB478" s="143"/>
      <c r="AC478" s="143"/>
      <c r="AD478" s="143"/>
      <c r="AE478" s="143"/>
      <c r="AF478" s="143"/>
      <c r="AG478" s="143"/>
      <c r="AH478" s="143"/>
      <c r="AI478" s="143"/>
      <c r="AJ478" s="143"/>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c r="BT478" s="143"/>
    </row>
    <row r="479" spans="2:72" s="227" customFormat="1">
      <c r="B479" s="228"/>
      <c r="C479" s="143"/>
      <c r="D479" s="143"/>
      <c r="E479" s="138"/>
      <c r="F479" s="143"/>
      <c r="G479" s="143"/>
      <c r="H479" s="168"/>
      <c r="I479" s="143"/>
      <c r="J479" s="143"/>
      <c r="K479" s="143"/>
      <c r="L479" s="143"/>
      <c r="M479" s="143"/>
      <c r="N479" s="143"/>
      <c r="O479" s="143"/>
      <c r="P479" s="143"/>
      <c r="Q479" s="143"/>
      <c r="R479" s="140"/>
      <c r="S479" s="141"/>
      <c r="T479" s="142"/>
      <c r="U479" s="143"/>
      <c r="V479" s="144"/>
      <c r="W479" s="143"/>
      <c r="X479" s="143"/>
      <c r="Y479" s="143"/>
      <c r="Z479" s="143"/>
      <c r="AA479" s="143"/>
      <c r="AB479" s="143"/>
      <c r="AC479" s="143"/>
      <c r="AD479" s="143"/>
      <c r="AE479" s="143"/>
      <c r="AF479" s="143"/>
      <c r="AG479" s="143"/>
      <c r="AH479" s="143"/>
      <c r="AI479" s="143"/>
      <c r="AJ479" s="143"/>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c r="BT479" s="143"/>
    </row>
    <row r="480" spans="2:72" s="227" customFormat="1">
      <c r="B480" s="228"/>
      <c r="C480" s="143"/>
      <c r="D480" s="143"/>
      <c r="E480" s="138"/>
      <c r="F480" s="143"/>
      <c r="G480" s="143"/>
      <c r="H480" s="168"/>
      <c r="I480" s="143"/>
      <c r="J480" s="143"/>
      <c r="K480" s="143"/>
      <c r="L480" s="143"/>
      <c r="M480" s="143"/>
      <c r="N480" s="143"/>
      <c r="O480" s="143"/>
      <c r="P480" s="143"/>
      <c r="Q480" s="143"/>
      <c r="R480" s="140"/>
      <c r="S480" s="141"/>
      <c r="T480" s="142"/>
      <c r="U480" s="143"/>
      <c r="V480" s="144"/>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c r="BT480" s="143"/>
    </row>
    <row r="481" spans="2:72" s="227" customFormat="1">
      <c r="B481" s="228"/>
      <c r="C481" s="143"/>
      <c r="D481" s="143"/>
      <c r="E481" s="138"/>
      <c r="F481" s="143"/>
      <c r="G481" s="143"/>
      <c r="H481" s="168"/>
      <c r="I481" s="143"/>
      <c r="J481" s="143"/>
      <c r="K481" s="143"/>
      <c r="L481" s="143"/>
      <c r="M481" s="143"/>
      <c r="N481" s="143"/>
      <c r="O481" s="143"/>
      <c r="P481" s="143"/>
      <c r="Q481" s="143"/>
      <c r="R481" s="140"/>
      <c r="S481" s="141"/>
      <c r="T481" s="142"/>
      <c r="U481" s="143"/>
      <c r="V481" s="144"/>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c r="BT481" s="143"/>
    </row>
    <row r="482" spans="2:72" s="227" customFormat="1">
      <c r="B482" s="228"/>
      <c r="C482" s="143"/>
      <c r="D482" s="143"/>
      <c r="E482" s="138"/>
      <c r="F482" s="143"/>
      <c r="G482" s="143"/>
      <c r="H482" s="168"/>
      <c r="I482" s="143"/>
      <c r="J482" s="143"/>
      <c r="K482" s="143"/>
      <c r="L482" s="143"/>
      <c r="M482" s="143"/>
      <c r="N482" s="143"/>
      <c r="O482" s="143"/>
      <c r="P482" s="143"/>
      <c r="Q482" s="143"/>
      <c r="R482" s="140"/>
      <c r="S482" s="141"/>
      <c r="T482" s="142"/>
      <c r="U482" s="143"/>
      <c r="V482" s="144"/>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c r="BT482" s="143"/>
    </row>
    <row r="483" spans="2:72" s="227" customFormat="1">
      <c r="B483" s="228"/>
      <c r="C483" s="143"/>
      <c r="D483" s="143"/>
      <c r="E483" s="138"/>
      <c r="F483" s="143"/>
      <c r="G483" s="143"/>
      <c r="H483" s="168"/>
      <c r="I483" s="143"/>
      <c r="J483" s="143"/>
      <c r="K483" s="143"/>
      <c r="L483" s="143"/>
      <c r="M483" s="143"/>
      <c r="N483" s="143"/>
      <c r="O483" s="143"/>
      <c r="P483" s="143"/>
      <c r="Q483" s="143"/>
      <c r="R483" s="140"/>
      <c r="S483" s="141"/>
      <c r="T483" s="142"/>
      <c r="U483" s="143"/>
      <c r="V483" s="144"/>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c r="BT483" s="143"/>
    </row>
    <row r="484" spans="2:72" s="227" customFormat="1">
      <c r="B484" s="228"/>
      <c r="C484" s="143"/>
      <c r="D484" s="143"/>
      <c r="E484" s="138"/>
      <c r="F484" s="143"/>
      <c r="G484" s="143"/>
      <c r="H484" s="168"/>
      <c r="I484" s="143"/>
      <c r="J484" s="143"/>
      <c r="K484" s="143"/>
      <c r="L484" s="143"/>
      <c r="M484" s="143"/>
      <c r="N484" s="143"/>
      <c r="O484" s="143"/>
      <c r="P484" s="143"/>
      <c r="Q484" s="143"/>
      <c r="R484" s="140"/>
      <c r="S484" s="141"/>
      <c r="T484" s="142"/>
      <c r="U484" s="143"/>
      <c r="V484" s="144"/>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c r="BT484" s="143"/>
    </row>
    <row r="485" spans="2:72" s="227" customFormat="1">
      <c r="B485" s="228"/>
      <c r="C485" s="143"/>
      <c r="D485" s="143"/>
      <c r="E485" s="138"/>
      <c r="F485" s="143"/>
      <c r="G485" s="143"/>
      <c r="H485" s="168"/>
      <c r="I485" s="143"/>
      <c r="J485" s="143"/>
      <c r="K485" s="143"/>
      <c r="L485" s="143"/>
      <c r="M485" s="143"/>
      <c r="N485" s="143"/>
      <c r="O485" s="143"/>
      <c r="P485" s="143"/>
      <c r="Q485" s="143"/>
      <c r="R485" s="140"/>
      <c r="S485" s="141"/>
      <c r="T485" s="142"/>
      <c r="U485" s="143"/>
      <c r="V485" s="144"/>
      <c r="W485" s="143"/>
      <c r="X485" s="143"/>
      <c r="Y485" s="143"/>
      <c r="Z485" s="143"/>
      <c r="AA485" s="143"/>
      <c r="AB485" s="143"/>
      <c r="AC485" s="143"/>
      <c r="AD485" s="143"/>
      <c r="AE485" s="143"/>
      <c r="AF485" s="143"/>
      <c r="AG485" s="143"/>
      <c r="AH485" s="143"/>
      <c r="AI485" s="143"/>
      <c r="AJ485" s="143"/>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c r="BT485" s="143"/>
    </row>
    <row r="486" spans="2:72" s="227" customFormat="1">
      <c r="B486" s="228"/>
      <c r="C486" s="143"/>
      <c r="D486" s="143"/>
      <c r="E486" s="138"/>
      <c r="F486" s="143"/>
      <c r="G486" s="143"/>
      <c r="H486" s="168"/>
      <c r="I486" s="143"/>
      <c r="J486" s="143"/>
      <c r="K486" s="143"/>
      <c r="L486" s="143"/>
      <c r="M486" s="143"/>
      <c r="N486" s="143"/>
      <c r="O486" s="143"/>
      <c r="P486" s="143"/>
      <c r="Q486" s="143"/>
      <c r="R486" s="140"/>
      <c r="S486" s="141"/>
      <c r="T486" s="142"/>
      <c r="U486" s="143"/>
      <c r="V486" s="144"/>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c r="BT486" s="143"/>
    </row>
    <row r="487" spans="2:72" s="227" customFormat="1">
      <c r="B487" s="228"/>
      <c r="C487" s="143"/>
      <c r="D487" s="143"/>
      <c r="E487" s="138"/>
      <c r="F487" s="143"/>
      <c r="G487" s="143"/>
      <c r="H487" s="168"/>
      <c r="I487" s="143"/>
      <c r="J487" s="143"/>
      <c r="K487" s="143"/>
      <c r="L487" s="143"/>
      <c r="M487" s="143"/>
      <c r="N487" s="143"/>
      <c r="O487" s="143"/>
      <c r="P487" s="143"/>
      <c r="Q487" s="143"/>
      <c r="R487" s="140"/>
      <c r="S487" s="141"/>
      <c r="T487" s="142"/>
      <c r="U487" s="143"/>
      <c r="V487" s="144"/>
      <c r="W487" s="143"/>
      <c r="X487" s="143"/>
      <c r="Y487" s="143"/>
      <c r="Z487" s="143"/>
      <c r="AA487" s="143"/>
      <c r="AB487" s="143"/>
      <c r="AC487" s="143"/>
      <c r="AD487" s="143"/>
      <c r="AE487" s="143"/>
      <c r="AF487" s="143"/>
      <c r="AG487" s="143"/>
      <c r="AH487" s="143"/>
      <c r="AI487" s="143"/>
      <c r="AJ487" s="143"/>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c r="BT487" s="143"/>
    </row>
    <row r="488" spans="2:72" s="227" customFormat="1">
      <c r="B488" s="228"/>
      <c r="C488" s="143"/>
      <c r="D488" s="143"/>
      <c r="E488" s="138"/>
      <c r="F488" s="143"/>
      <c r="G488" s="143"/>
      <c r="H488" s="168"/>
      <c r="I488" s="143"/>
      <c r="J488" s="143"/>
      <c r="K488" s="143"/>
      <c r="L488" s="143"/>
      <c r="M488" s="143"/>
      <c r="N488" s="143"/>
      <c r="O488" s="143"/>
      <c r="P488" s="143"/>
      <c r="Q488" s="143"/>
      <c r="R488" s="140"/>
      <c r="S488" s="141"/>
      <c r="T488" s="142"/>
      <c r="U488" s="143"/>
      <c r="V488" s="144"/>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c r="BT488" s="143"/>
    </row>
    <row r="489" spans="2:72" s="227" customFormat="1">
      <c r="B489" s="228"/>
      <c r="C489" s="143"/>
      <c r="D489" s="143"/>
      <c r="E489" s="138"/>
      <c r="F489" s="143"/>
      <c r="G489" s="143"/>
      <c r="H489" s="168"/>
      <c r="I489" s="143"/>
      <c r="J489" s="143"/>
      <c r="K489" s="143"/>
      <c r="L489" s="143"/>
      <c r="M489" s="143"/>
      <c r="N489" s="143"/>
      <c r="O489" s="143"/>
      <c r="P489" s="143"/>
      <c r="Q489" s="143"/>
      <c r="R489" s="140"/>
      <c r="S489" s="141"/>
      <c r="T489" s="142"/>
      <c r="U489" s="143"/>
      <c r="V489" s="144"/>
      <c r="W489" s="143"/>
      <c r="X489" s="143"/>
      <c r="Y489" s="143"/>
      <c r="Z489" s="143"/>
      <c r="AA489" s="143"/>
      <c r="AB489" s="143"/>
      <c r="AC489" s="143"/>
      <c r="AD489" s="143"/>
      <c r="AE489" s="143"/>
      <c r="AF489" s="143"/>
      <c r="AG489" s="143"/>
      <c r="AH489" s="143"/>
      <c r="AI489" s="143"/>
      <c r="AJ489" s="143"/>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c r="BT489" s="143"/>
    </row>
    <row r="490" spans="2:72" s="227" customFormat="1">
      <c r="B490" s="228"/>
      <c r="C490" s="143"/>
      <c r="D490" s="143"/>
      <c r="E490" s="138"/>
      <c r="F490" s="143"/>
      <c r="G490" s="143"/>
      <c r="H490" s="168"/>
      <c r="I490" s="143"/>
      <c r="J490" s="143"/>
      <c r="K490" s="143"/>
      <c r="L490" s="143"/>
      <c r="M490" s="143"/>
      <c r="N490" s="143"/>
      <c r="O490" s="143"/>
      <c r="P490" s="143"/>
      <c r="Q490" s="143"/>
      <c r="R490" s="140"/>
      <c r="S490" s="141"/>
      <c r="T490" s="142"/>
      <c r="U490" s="143"/>
      <c r="V490" s="144"/>
      <c r="W490" s="143"/>
      <c r="X490" s="143"/>
      <c r="Y490" s="143"/>
      <c r="Z490" s="143"/>
      <c r="AA490" s="143"/>
      <c r="AB490" s="143"/>
      <c r="AC490" s="143"/>
      <c r="AD490" s="143"/>
      <c r="AE490" s="143"/>
      <c r="AF490" s="143"/>
      <c r="AG490" s="143"/>
      <c r="AH490" s="143"/>
      <c r="AI490" s="143"/>
      <c r="AJ490" s="143"/>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c r="BT490" s="143"/>
    </row>
    <row r="491" spans="2:72" s="227" customFormat="1">
      <c r="B491" s="228"/>
      <c r="C491" s="143"/>
      <c r="D491" s="143"/>
      <c r="E491" s="138"/>
      <c r="F491" s="143"/>
      <c r="G491" s="143"/>
      <c r="H491" s="168"/>
      <c r="I491" s="143"/>
      <c r="J491" s="143"/>
      <c r="K491" s="143"/>
      <c r="L491" s="143"/>
      <c r="M491" s="143"/>
      <c r="N491" s="143"/>
      <c r="O491" s="143"/>
      <c r="P491" s="143"/>
      <c r="Q491" s="143"/>
      <c r="R491" s="140"/>
      <c r="S491" s="141"/>
      <c r="T491" s="142"/>
      <c r="U491" s="143"/>
      <c r="V491" s="144"/>
      <c r="W491" s="143"/>
      <c r="X491" s="143"/>
      <c r="Y491" s="143"/>
      <c r="Z491" s="143"/>
      <c r="AA491" s="143"/>
      <c r="AB491" s="143"/>
      <c r="AC491" s="143"/>
      <c r="AD491" s="143"/>
      <c r="AE491" s="143"/>
      <c r="AF491" s="143"/>
      <c r="AG491" s="143"/>
      <c r="AH491" s="143"/>
      <c r="AI491" s="143"/>
      <c r="AJ491" s="143"/>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c r="BT491" s="143"/>
    </row>
    <row r="492" spans="2:72" s="227" customFormat="1">
      <c r="B492" s="228"/>
      <c r="C492" s="143"/>
      <c r="D492" s="143"/>
      <c r="E492" s="138"/>
      <c r="F492" s="143"/>
      <c r="G492" s="143"/>
      <c r="H492" s="168"/>
      <c r="I492" s="143"/>
      <c r="J492" s="143"/>
      <c r="K492" s="143"/>
      <c r="L492" s="143"/>
      <c r="M492" s="143"/>
      <c r="N492" s="143"/>
      <c r="O492" s="143"/>
      <c r="P492" s="143"/>
      <c r="Q492" s="143"/>
      <c r="R492" s="140"/>
      <c r="S492" s="141"/>
      <c r="T492" s="142"/>
      <c r="U492" s="143"/>
      <c r="V492" s="144"/>
      <c r="W492" s="143"/>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c r="BT492" s="143"/>
    </row>
    <row r="493" spans="2:72" s="227" customFormat="1">
      <c r="B493" s="228"/>
      <c r="C493" s="143"/>
      <c r="D493" s="143"/>
      <c r="E493" s="138"/>
      <c r="F493" s="143"/>
      <c r="G493" s="143"/>
      <c r="H493" s="168"/>
      <c r="I493" s="143"/>
      <c r="J493" s="143"/>
      <c r="K493" s="143"/>
      <c r="L493" s="143"/>
      <c r="M493" s="143"/>
      <c r="N493" s="143"/>
      <c r="O493" s="143"/>
      <c r="P493" s="143"/>
      <c r="Q493" s="143"/>
      <c r="R493" s="140"/>
      <c r="S493" s="141"/>
      <c r="T493" s="142"/>
      <c r="U493" s="143"/>
      <c r="V493" s="144"/>
      <c r="W493" s="143"/>
      <c r="X493" s="143"/>
      <c r="Y493" s="143"/>
      <c r="Z493" s="143"/>
      <c r="AA493" s="143"/>
      <c r="AB493" s="143"/>
      <c r="AC493" s="143"/>
      <c r="AD493" s="143"/>
      <c r="AE493" s="143"/>
      <c r="AF493" s="143"/>
      <c r="AG493" s="143"/>
      <c r="AH493" s="143"/>
      <c r="AI493" s="143"/>
      <c r="AJ493" s="143"/>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c r="BT493" s="143"/>
    </row>
    <row r="494" spans="2:72" s="227" customFormat="1">
      <c r="B494" s="228"/>
      <c r="C494" s="143"/>
      <c r="D494" s="143"/>
      <c r="E494" s="138"/>
      <c r="F494" s="143"/>
      <c r="G494" s="143"/>
      <c r="H494" s="168"/>
      <c r="I494" s="143"/>
      <c r="J494" s="143"/>
      <c r="K494" s="143"/>
      <c r="L494" s="143"/>
      <c r="M494" s="143"/>
      <c r="N494" s="143"/>
      <c r="O494" s="143"/>
      <c r="P494" s="143"/>
      <c r="Q494" s="143"/>
      <c r="R494" s="140"/>
      <c r="S494" s="141"/>
      <c r="T494" s="142"/>
      <c r="U494" s="143"/>
      <c r="V494" s="144"/>
      <c r="W494" s="143"/>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c r="BT494" s="143"/>
    </row>
    <row r="495" spans="2:72" s="227" customFormat="1">
      <c r="B495" s="228"/>
      <c r="C495" s="143"/>
      <c r="D495" s="143"/>
      <c r="E495" s="138"/>
      <c r="F495" s="143"/>
      <c r="G495" s="143"/>
      <c r="H495" s="168"/>
      <c r="I495" s="143"/>
      <c r="J495" s="143"/>
      <c r="K495" s="143"/>
      <c r="L495" s="143"/>
      <c r="M495" s="143"/>
      <c r="N495" s="143"/>
      <c r="O495" s="143"/>
      <c r="P495" s="143"/>
      <c r="Q495" s="143"/>
      <c r="R495" s="140"/>
      <c r="S495" s="141"/>
      <c r="T495" s="142"/>
      <c r="U495" s="143"/>
      <c r="V495" s="144"/>
      <c r="W495" s="143"/>
      <c r="X495" s="143"/>
      <c r="Y495" s="143"/>
      <c r="Z495" s="143"/>
      <c r="AA495" s="143"/>
      <c r="AB495" s="143"/>
      <c r="AC495" s="143"/>
      <c r="AD495" s="143"/>
      <c r="AE495" s="143"/>
      <c r="AF495" s="143"/>
      <c r="AG495" s="143"/>
      <c r="AH495" s="143"/>
      <c r="AI495" s="143"/>
      <c r="AJ495" s="143"/>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c r="BT495" s="143"/>
    </row>
    <row r="496" spans="2:72" s="227" customFormat="1">
      <c r="B496" s="228"/>
      <c r="C496" s="143"/>
      <c r="D496" s="143"/>
      <c r="E496" s="138"/>
      <c r="F496" s="143"/>
      <c r="G496" s="143"/>
      <c r="H496" s="168"/>
      <c r="I496" s="143"/>
      <c r="J496" s="143"/>
      <c r="K496" s="143"/>
      <c r="L496" s="143"/>
      <c r="M496" s="143"/>
      <c r="N496" s="143"/>
      <c r="O496" s="143"/>
      <c r="P496" s="143"/>
      <c r="Q496" s="143"/>
      <c r="R496" s="140"/>
      <c r="S496" s="141"/>
      <c r="T496" s="142"/>
      <c r="U496" s="143"/>
      <c r="V496" s="144"/>
      <c r="W496" s="143"/>
      <c r="X496" s="143"/>
      <c r="Y496" s="143"/>
      <c r="Z496" s="143"/>
      <c r="AA496" s="143"/>
      <c r="AB496" s="143"/>
      <c r="AC496" s="143"/>
      <c r="AD496" s="143"/>
      <c r="AE496" s="143"/>
      <c r="AF496" s="143"/>
      <c r="AG496" s="143"/>
      <c r="AH496" s="143"/>
      <c r="AI496" s="143"/>
      <c r="AJ496" s="143"/>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c r="BT496" s="143"/>
    </row>
    <row r="497" spans="2:72" s="227" customFormat="1">
      <c r="B497" s="228"/>
      <c r="C497" s="143"/>
      <c r="D497" s="143"/>
      <c r="E497" s="138"/>
      <c r="F497" s="143"/>
      <c r="G497" s="143"/>
      <c r="H497" s="168"/>
      <c r="I497" s="143"/>
      <c r="J497" s="143"/>
      <c r="K497" s="143"/>
      <c r="L497" s="143"/>
      <c r="M497" s="143"/>
      <c r="N497" s="143"/>
      <c r="O497" s="143"/>
      <c r="P497" s="143"/>
      <c r="Q497" s="143"/>
      <c r="R497" s="140"/>
      <c r="S497" s="141"/>
      <c r="T497" s="142"/>
      <c r="U497" s="143"/>
      <c r="V497" s="144"/>
      <c r="W497" s="143"/>
      <c r="X497" s="143"/>
      <c r="Y497" s="143"/>
      <c r="Z497" s="143"/>
      <c r="AA497" s="143"/>
      <c r="AB497" s="143"/>
      <c r="AC497" s="143"/>
      <c r="AD497" s="143"/>
      <c r="AE497" s="143"/>
      <c r="AF497" s="143"/>
      <c r="AG497" s="143"/>
      <c r="AH497" s="143"/>
      <c r="AI497" s="143"/>
      <c r="AJ497" s="143"/>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c r="BT497" s="143"/>
    </row>
    <row r="498" spans="2:72" s="227" customFormat="1">
      <c r="B498" s="228"/>
      <c r="C498" s="143"/>
      <c r="D498" s="143"/>
      <c r="E498" s="138"/>
      <c r="F498" s="143"/>
      <c r="G498" s="143"/>
      <c r="H498" s="168"/>
      <c r="I498" s="143"/>
      <c r="J498" s="143"/>
      <c r="K498" s="143"/>
      <c r="L498" s="143"/>
      <c r="M498" s="143"/>
      <c r="N498" s="143"/>
      <c r="O498" s="143"/>
      <c r="P498" s="143"/>
      <c r="Q498" s="143"/>
      <c r="R498" s="140"/>
      <c r="S498" s="141"/>
      <c r="T498" s="142"/>
      <c r="U498" s="143"/>
      <c r="V498" s="144"/>
      <c r="W498" s="143"/>
      <c r="X498" s="143"/>
      <c r="Y498" s="143"/>
      <c r="Z498" s="143"/>
      <c r="AA498" s="143"/>
      <c r="AB498" s="143"/>
      <c r="AC498" s="143"/>
      <c r="AD498" s="143"/>
      <c r="AE498" s="143"/>
      <c r="AF498" s="143"/>
      <c r="AG498" s="143"/>
      <c r="AH498" s="143"/>
      <c r="AI498" s="143"/>
      <c r="AJ498" s="143"/>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c r="BT498" s="143"/>
    </row>
    <row r="499" spans="2:72" s="227" customFormat="1">
      <c r="B499" s="228"/>
      <c r="C499" s="143"/>
      <c r="D499" s="143"/>
      <c r="E499" s="138"/>
      <c r="F499" s="143"/>
      <c r="G499" s="143"/>
      <c r="H499" s="168"/>
      <c r="I499" s="143"/>
      <c r="J499" s="143"/>
      <c r="K499" s="143"/>
      <c r="L499" s="143"/>
      <c r="M499" s="143"/>
      <c r="N499" s="143"/>
      <c r="O499" s="143"/>
      <c r="P499" s="143"/>
      <c r="Q499" s="143"/>
      <c r="R499" s="140"/>
      <c r="S499" s="141"/>
      <c r="T499" s="142"/>
      <c r="U499" s="143"/>
      <c r="V499" s="144"/>
      <c r="W499" s="143"/>
      <c r="X499" s="143"/>
      <c r="Y499" s="143"/>
      <c r="Z499" s="143"/>
      <c r="AA499" s="143"/>
      <c r="AB499" s="143"/>
      <c r="AC499" s="143"/>
      <c r="AD499" s="143"/>
      <c r="AE499" s="143"/>
      <c r="AF499" s="143"/>
      <c r="AG499" s="143"/>
      <c r="AH499" s="143"/>
      <c r="AI499" s="143"/>
      <c r="AJ499" s="143"/>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c r="BT499" s="143"/>
    </row>
    <row r="500" spans="2:72" s="227" customFormat="1">
      <c r="B500" s="228"/>
      <c r="C500" s="143"/>
      <c r="D500" s="143"/>
      <c r="E500" s="138"/>
      <c r="F500" s="143"/>
      <c r="G500" s="143"/>
      <c r="H500" s="168"/>
      <c r="I500" s="143"/>
      <c r="J500" s="143"/>
      <c r="K500" s="143"/>
      <c r="L500" s="143"/>
      <c r="M500" s="143"/>
      <c r="N500" s="143"/>
      <c r="O500" s="143"/>
      <c r="P500" s="143"/>
      <c r="Q500" s="143"/>
      <c r="R500" s="140"/>
      <c r="S500" s="141"/>
      <c r="T500" s="142"/>
      <c r="U500" s="143"/>
      <c r="V500" s="144"/>
      <c r="W500" s="143"/>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c r="BT500" s="143"/>
    </row>
    <row r="501" spans="2:72" s="227" customFormat="1">
      <c r="B501" s="228"/>
      <c r="C501" s="143"/>
      <c r="D501" s="143"/>
      <c r="E501" s="138"/>
      <c r="F501" s="143"/>
      <c r="G501" s="143"/>
      <c r="H501" s="168"/>
      <c r="I501" s="143"/>
      <c r="J501" s="143"/>
      <c r="K501" s="143"/>
      <c r="L501" s="143"/>
      <c r="M501" s="143"/>
      <c r="N501" s="143"/>
      <c r="O501" s="143"/>
      <c r="P501" s="143"/>
      <c r="Q501" s="143"/>
      <c r="R501" s="140"/>
      <c r="S501" s="141"/>
      <c r="T501" s="142"/>
      <c r="U501" s="143"/>
      <c r="V501" s="144"/>
      <c r="W501" s="143"/>
      <c r="X501" s="143"/>
      <c r="Y501" s="143"/>
      <c r="Z501" s="143"/>
      <c r="AA501" s="143"/>
      <c r="AB501" s="143"/>
      <c r="AC501" s="143"/>
      <c r="AD501" s="143"/>
      <c r="AE501" s="143"/>
      <c r="AF501" s="143"/>
      <c r="AG501" s="143"/>
      <c r="AH501" s="143"/>
      <c r="AI501" s="143"/>
      <c r="AJ501" s="143"/>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c r="BT501" s="143"/>
    </row>
    <row r="502" spans="2:72" s="227" customFormat="1">
      <c r="B502" s="228"/>
      <c r="C502" s="143"/>
      <c r="D502" s="143"/>
      <c r="E502" s="138"/>
      <c r="F502" s="143"/>
      <c r="G502" s="143"/>
      <c r="H502" s="168"/>
      <c r="I502" s="143"/>
      <c r="J502" s="143"/>
      <c r="K502" s="143"/>
      <c r="L502" s="143"/>
      <c r="M502" s="143"/>
      <c r="N502" s="143"/>
      <c r="O502" s="143"/>
      <c r="P502" s="143"/>
      <c r="Q502" s="143"/>
      <c r="R502" s="140"/>
      <c r="S502" s="141"/>
      <c r="T502" s="142"/>
      <c r="U502" s="143"/>
      <c r="V502" s="144"/>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c r="BT502" s="143"/>
    </row>
    <row r="503" spans="2:72" s="227" customFormat="1">
      <c r="B503" s="228"/>
      <c r="C503" s="143"/>
      <c r="D503" s="143"/>
      <c r="E503" s="138"/>
      <c r="F503" s="143"/>
      <c r="G503" s="143"/>
      <c r="H503" s="168"/>
      <c r="I503" s="143"/>
      <c r="J503" s="143"/>
      <c r="K503" s="143"/>
      <c r="L503" s="143"/>
      <c r="M503" s="143"/>
      <c r="N503" s="143"/>
      <c r="O503" s="143"/>
      <c r="P503" s="143"/>
      <c r="Q503" s="143"/>
      <c r="R503" s="140"/>
      <c r="S503" s="141"/>
      <c r="T503" s="142"/>
      <c r="U503" s="143"/>
      <c r="V503" s="144"/>
      <c r="W503" s="143"/>
      <c r="X503" s="143"/>
      <c r="Y503" s="143"/>
      <c r="Z503" s="143"/>
      <c r="AA503" s="143"/>
      <c r="AB503" s="143"/>
      <c r="AC503" s="143"/>
      <c r="AD503" s="143"/>
      <c r="AE503" s="143"/>
      <c r="AF503" s="143"/>
      <c r="AG503" s="143"/>
      <c r="AH503" s="143"/>
      <c r="AI503" s="143"/>
      <c r="AJ503" s="143"/>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c r="BT503" s="143"/>
    </row>
    <row r="504" spans="2:72" s="227" customFormat="1">
      <c r="B504" s="228"/>
      <c r="C504" s="143"/>
      <c r="D504" s="143"/>
      <c r="E504" s="138"/>
      <c r="F504" s="143"/>
      <c r="G504" s="143"/>
      <c r="H504" s="168"/>
      <c r="I504" s="143"/>
      <c r="J504" s="143"/>
      <c r="K504" s="143"/>
      <c r="L504" s="143"/>
      <c r="M504" s="143"/>
      <c r="N504" s="143"/>
      <c r="O504" s="143"/>
      <c r="P504" s="143"/>
      <c r="Q504" s="143"/>
      <c r="R504" s="140"/>
      <c r="S504" s="141"/>
      <c r="T504" s="142"/>
      <c r="U504" s="143"/>
      <c r="V504" s="144"/>
      <c r="W504" s="143"/>
      <c r="X504" s="143"/>
      <c r="Y504" s="143"/>
      <c r="Z504" s="143"/>
      <c r="AA504" s="143"/>
      <c r="AB504" s="143"/>
      <c r="AC504" s="143"/>
      <c r="AD504" s="143"/>
      <c r="AE504" s="143"/>
      <c r="AF504" s="143"/>
      <c r="AG504" s="143"/>
      <c r="AH504" s="143"/>
      <c r="AI504" s="143"/>
      <c r="AJ504" s="143"/>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c r="BT504" s="143"/>
    </row>
    <row r="505" spans="2:72" s="227" customFormat="1">
      <c r="B505" s="228"/>
      <c r="C505" s="143"/>
      <c r="D505" s="143"/>
      <c r="E505" s="138"/>
      <c r="F505" s="143"/>
      <c r="G505" s="143"/>
      <c r="H505" s="168"/>
      <c r="I505" s="143"/>
      <c r="J505" s="143"/>
      <c r="K505" s="143"/>
      <c r="L505" s="143"/>
      <c r="M505" s="143"/>
      <c r="N505" s="143"/>
      <c r="O505" s="143"/>
      <c r="P505" s="143"/>
      <c r="Q505" s="143"/>
      <c r="R505" s="140"/>
      <c r="S505" s="141"/>
      <c r="T505" s="142"/>
      <c r="U505" s="143"/>
      <c r="V505" s="144"/>
      <c r="W505" s="143"/>
      <c r="X505" s="143"/>
      <c r="Y505" s="143"/>
      <c r="Z505" s="143"/>
      <c r="AA505" s="143"/>
      <c r="AB505" s="143"/>
      <c r="AC505" s="143"/>
      <c r="AD505" s="143"/>
      <c r="AE505" s="143"/>
      <c r="AF505" s="143"/>
      <c r="AG505" s="143"/>
      <c r="AH505" s="143"/>
      <c r="AI505" s="143"/>
      <c r="AJ505" s="143"/>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c r="BT505" s="143"/>
    </row>
    <row r="506" spans="2:72" s="227" customFormat="1">
      <c r="B506" s="228"/>
      <c r="C506" s="143"/>
      <c r="D506" s="143"/>
      <c r="E506" s="138"/>
      <c r="F506" s="143"/>
      <c r="G506" s="143"/>
      <c r="H506" s="168"/>
      <c r="I506" s="143"/>
      <c r="J506" s="143"/>
      <c r="K506" s="143"/>
      <c r="L506" s="143"/>
      <c r="M506" s="143"/>
      <c r="N506" s="143"/>
      <c r="O506" s="143"/>
      <c r="P506" s="143"/>
      <c r="Q506" s="143"/>
      <c r="R506" s="140"/>
      <c r="S506" s="141"/>
      <c r="T506" s="142"/>
      <c r="U506" s="143"/>
      <c r="V506" s="144"/>
      <c r="W506" s="143"/>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c r="BT506" s="143"/>
    </row>
    <row r="507" spans="2:72" s="227" customFormat="1">
      <c r="B507" s="228"/>
      <c r="C507" s="143"/>
      <c r="D507" s="143"/>
      <c r="E507" s="138"/>
      <c r="F507" s="143"/>
      <c r="G507" s="143"/>
      <c r="H507" s="168"/>
      <c r="I507" s="143"/>
      <c r="J507" s="143"/>
      <c r="K507" s="143"/>
      <c r="L507" s="143"/>
      <c r="M507" s="143"/>
      <c r="N507" s="143"/>
      <c r="O507" s="143"/>
      <c r="P507" s="143"/>
      <c r="Q507" s="143"/>
      <c r="R507" s="140"/>
      <c r="S507" s="141"/>
      <c r="T507" s="142"/>
      <c r="U507" s="143"/>
      <c r="V507" s="144"/>
      <c r="W507" s="143"/>
      <c r="X507" s="143"/>
      <c r="Y507" s="143"/>
      <c r="Z507" s="143"/>
      <c r="AA507" s="143"/>
      <c r="AB507" s="143"/>
      <c r="AC507" s="143"/>
      <c r="AD507" s="143"/>
      <c r="AE507" s="143"/>
      <c r="AF507" s="143"/>
      <c r="AG507" s="143"/>
      <c r="AH507" s="143"/>
      <c r="AI507" s="143"/>
      <c r="AJ507" s="143"/>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c r="BT507" s="143"/>
    </row>
    <row r="508" spans="2:72" s="227" customFormat="1">
      <c r="B508" s="228"/>
      <c r="C508" s="143"/>
      <c r="D508" s="143"/>
      <c r="E508" s="138"/>
      <c r="F508" s="143"/>
      <c r="G508" s="143"/>
      <c r="H508" s="168"/>
      <c r="I508" s="143"/>
      <c r="J508" s="143"/>
      <c r="K508" s="143"/>
      <c r="L508" s="143"/>
      <c r="M508" s="143"/>
      <c r="N508" s="143"/>
      <c r="O508" s="143"/>
      <c r="P508" s="143"/>
      <c r="Q508" s="143"/>
      <c r="R508" s="140"/>
      <c r="S508" s="141"/>
      <c r="T508" s="142"/>
      <c r="U508" s="143"/>
      <c r="V508" s="144"/>
      <c r="W508" s="143"/>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c r="BT508" s="143"/>
    </row>
    <row r="509" spans="2:72" s="227" customFormat="1">
      <c r="B509" s="228"/>
      <c r="C509" s="143"/>
      <c r="D509" s="143"/>
      <c r="E509" s="138"/>
      <c r="F509" s="143"/>
      <c r="G509" s="143"/>
      <c r="H509" s="168"/>
      <c r="I509" s="143"/>
      <c r="J509" s="143"/>
      <c r="K509" s="143"/>
      <c r="L509" s="143"/>
      <c r="M509" s="143"/>
      <c r="N509" s="143"/>
      <c r="O509" s="143"/>
      <c r="P509" s="143"/>
      <c r="Q509" s="143"/>
      <c r="R509" s="140"/>
      <c r="S509" s="141"/>
      <c r="T509" s="142"/>
      <c r="U509" s="143"/>
      <c r="V509" s="144"/>
      <c r="W509" s="143"/>
      <c r="X509" s="143"/>
      <c r="Y509" s="143"/>
      <c r="Z509" s="143"/>
      <c r="AA509" s="143"/>
      <c r="AB509" s="143"/>
      <c r="AC509" s="143"/>
      <c r="AD509" s="143"/>
      <c r="AE509" s="143"/>
      <c r="AF509" s="143"/>
      <c r="AG509" s="143"/>
      <c r="AH509" s="143"/>
      <c r="AI509" s="143"/>
      <c r="AJ509" s="143"/>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c r="BT509" s="143"/>
    </row>
    <row r="510" spans="2:72" s="227" customFormat="1">
      <c r="B510" s="228"/>
      <c r="C510" s="143"/>
      <c r="D510" s="143"/>
      <c r="E510" s="138"/>
      <c r="F510" s="143"/>
      <c r="G510" s="143"/>
      <c r="H510" s="168"/>
      <c r="I510" s="143"/>
      <c r="J510" s="143"/>
      <c r="K510" s="143"/>
      <c r="L510" s="143"/>
      <c r="M510" s="143"/>
      <c r="N510" s="143"/>
      <c r="O510" s="143"/>
      <c r="P510" s="143"/>
      <c r="Q510" s="143"/>
      <c r="R510" s="140"/>
      <c r="S510" s="141"/>
      <c r="T510" s="142"/>
      <c r="U510" s="143"/>
      <c r="V510" s="144"/>
      <c r="W510" s="143"/>
      <c r="X510" s="143"/>
      <c r="Y510" s="143"/>
      <c r="Z510" s="143"/>
      <c r="AA510" s="143"/>
      <c r="AB510" s="143"/>
      <c r="AC510" s="143"/>
      <c r="AD510" s="143"/>
      <c r="AE510" s="143"/>
      <c r="AF510" s="143"/>
      <c r="AG510" s="143"/>
      <c r="AH510" s="143"/>
      <c r="AI510" s="143"/>
      <c r="AJ510" s="143"/>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c r="BT510" s="143"/>
    </row>
    <row r="511" spans="2:72" s="227" customFormat="1">
      <c r="B511" s="228"/>
      <c r="C511" s="143"/>
      <c r="D511" s="143"/>
      <c r="E511" s="138"/>
      <c r="F511" s="143"/>
      <c r="G511" s="143"/>
      <c r="H511" s="168"/>
      <c r="I511" s="143"/>
      <c r="J511" s="143"/>
      <c r="K511" s="143"/>
      <c r="L511" s="143"/>
      <c r="M511" s="143"/>
      <c r="N511" s="143"/>
      <c r="O511" s="143"/>
      <c r="P511" s="143"/>
      <c r="Q511" s="143"/>
      <c r="R511" s="140"/>
      <c r="S511" s="141"/>
      <c r="T511" s="142"/>
      <c r="U511" s="143"/>
      <c r="V511" s="144"/>
      <c r="W511" s="143"/>
      <c r="X511" s="143"/>
      <c r="Y511" s="143"/>
      <c r="Z511" s="143"/>
      <c r="AA511" s="143"/>
      <c r="AB511" s="143"/>
      <c r="AC511" s="143"/>
      <c r="AD511" s="143"/>
      <c r="AE511" s="143"/>
      <c r="AF511" s="143"/>
      <c r="AG511" s="143"/>
      <c r="AH511" s="143"/>
      <c r="AI511" s="143"/>
      <c r="AJ511" s="143"/>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c r="BT511" s="143"/>
    </row>
    <row r="512" spans="2:72" s="227" customFormat="1">
      <c r="B512" s="228"/>
      <c r="C512" s="143"/>
      <c r="D512" s="143"/>
      <c r="E512" s="138"/>
      <c r="F512" s="143"/>
      <c r="G512" s="143"/>
      <c r="H512" s="168"/>
      <c r="I512" s="143"/>
      <c r="J512" s="143"/>
      <c r="K512" s="143"/>
      <c r="L512" s="143"/>
      <c r="M512" s="143"/>
      <c r="N512" s="143"/>
      <c r="O512" s="143"/>
      <c r="P512" s="143"/>
      <c r="Q512" s="143"/>
      <c r="R512" s="140"/>
      <c r="S512" s="141"/>
      <c r="T512" s="142"/>
      <c r="U512" s="143"/>
      <c r="V512" s="144"/>
      <c r="W512" s="143"/>
      <c r="X512" s="143"/>
      <c r="Y512" s="143"/>
      <c r="Z512" s="143"/>
      <c r="AA512" s="143"/>
      <c r="AB512" s="143"/>
      <c r="AC512" s="143"/>
      <c r="AD512" s="143"/>
      <c r="AE512" s="143"/>
      <c r="AF512" s="143"/>
      <c r="AG512" s="143"/>
      <c r="AH512" s="143"/>
      <c r="AI512" s="143"/>
      <c r="AJ512" s="143"/>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c r="BT512" s="143"/>
    </row>
    <row r="513" spans="2:72" s="227" customFormat="1">
      <c r="B513" s="228"/>
      <c r="C513" s="143"/>
      <c r="D513" s="143"/>
      <c r="E513" s="138"/>
      <c r="F513" s="143"/>
      <c r="G513" s="143"/>
      <c r="H513" s="168"/>
      <c r="I513" s="143"/>
      <c r="J513" s="143"/>
      <c r="K513" s="143"/>
      <c r="L513" s="143"/>
      <c r="M513" s="143"/>
      <c r="N513" s="143"/>
      <c r="O513" s="143"/>
      <c r="P513" s="143"/>
      <c r="Q513" s="143"/>
      <c r="R513" s="140"/>
      <c r="S513" s="141"/>
      <c r="T513" s="142"/>
      <c r="U513" s="143"/>
      <c r="V513" s="144"/>
      <c r="W513" s="143"/>
      <c r="X513" s="143"/>
      <c r="Y513" s="143"/>
      <c r="Z513" s="143"/>
      <c r="AA513" s="143"/>
      <c r="AB513" s="143"/>
      <c r="AC513" s="143"/>
      <c r="AD513" s="143"/>
      <c r="AE513" s="143"/>
      <c r="AF513" s="143"/>
      <c r="AG513" s="143"/>
      <c r="AH513" s="143"/>
      <c r="AI513" s="143"/>
      <c r="AJ513" s="143"/>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c r="BT513" s="143"/>
    </row>
    <row r="514" spans="2:72" s="227" customFormat="1">
      <c r="B514" s="228"/>
      <c r="C514" s="143"/>
      <c r="D514" s="143"/>
      <c r="E514" s="138"/>
      <c r="F514" s="143"/>
      <c r="G514" s="143"/>
      <c r="H514" s="168"/>
      <c r="I514" s="143"/>
      <c r="J514" s="143"/>
      <c r="K514" s="143"/>
      <c r="L514" s="143"/>
      <c r="M514" s="143"/>
      <c r="N514" s="143"/>
      <c r="O514" s="143"/>
      <c r="P514" s="143"/>
      <c r="Q514" s="143"/>
      <c r="R514" s="140"/>
      <c r="S514" s="141"/>
      <c r="T514" s="142"/>
      <c r="U514" s="143"/>
      <c r="V514" s="144"/>
      <c r="W514" s="143"/>
      <c r="X514" s="143"/>
      <c r="Y514" s="143"/>
      <c r="Z514" s="143"/>
      <c r="AA514" s="143"/>
      <c r="AB514" s="143"/>
      <c r="AC514" s="143"/>
      <c r="AD514" s="143"/>
      <c r="AE514" s="143"/>
      <c r="AF514" s="143"/>
      <c r="AG514" s="143"/>
      <c r="AH514" s="143"/>
      <c r="AI514" s="143"/>
      <c r="AJ514" s="143"/>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c r="BT514" s="143"/>
    </row>
    <row r="515" spans="2:72" s="227" customFormat="1">
      <c r="B515" s="228"/>
      <c r="C515" s="143"/>
      <c r="D515" s="143"/>
      <c r="E515" s="138"/>
      <c r="F515" s="143"/>
      <c r="G515" s="143"/>
      <c r="H515" s="168"/>
      <c r="I515" s="143"/>
      <c r="J515" s="143"/>
      <c r="K515" s="143"/>
      <c r="L515" s="143"/>
      <c r="M515" s="143"/>
      <c r="N515" s="143"/>
      <c r="O515" s="143"/>
      <c r="P515" s="143"/>
      <c r="Q515" s="143"/>
      <c r="R515" s="140"/>
      <c r="S515" s="141"/>
      <c r="T515" s="142"/>
      <c r="U515" s="143"/>
      <c r="V515" s="144"/>
      <c r="W515" s="143"/>
      <c r="X515" s="143"/>
      <c r="Y515" s="143"/>
      <c r="Z515" s="143"/>
      <c r="AA515" s="143"/>
      <c r="AB515" s="143"/>
      <c r="AC515" s="143"/>
      <c r="AD515" s="143"/>
      <c r="AE515" s="143"/>
      <c r="AF515" s="143"/>
      <c r="AG515" s="143"/>
      <c r="AH515" s="143"/>
      <c r="AI515" s="143"/>
      <c r="AJ515" s="143"/>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c r="BT515" s="143"/>
    </row>
    <row r="516" spans="2:72" s="227" customFormat="1">
      <c r="B516" s="228"/>
      <c r="C516" s="143"/>
      <c r="D516" s="143"/>
      <c r="E516" s="138"/>
      <c r="F516" s="143"/>
      <c r="G516" s="143"/>
      <c r="H516" s="168"/>
      <c r="I516" s="143"/>
      <c r="J516" s="143"/>
      <c r="K516" s="143"/>
      <c r="L516" s="143"/>
      <c r="M516" s="143"/>
      <c r="N516" s="143"/>
      <c r="O516" s="143"/>
      <c r="P516" s="143"/>
      <c r="Q516" s="143"/>
      <c r="R516" s="140"/>
      <c r="S516" s="141"/>
      <c r="T516" s="142"/>
      <c r="U516" s="143"/>
      <c r="V516" s="144"/>
      <c r="W516" s="143"/>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c r="BT516" s="143"/>
    </row>
    <row r="517" spans="2:72" s="227" customFormat="1">
      <c r="B517" s="228"/>
      <c r="C517" s="143"/>
      <c r="D517" s="143"/>
      <c r="E517" s="138"/>
      <c r="F517" s="143"/>
      <c r="G517" s="143"/>
      <c r="H517" s="168"/>
      <c r="I517" s="143"/>
      <c r="J517" s="143"/>
      <c r="K517" s="143"/>
      <c r="L517" s="143"/>
      <c r="M517" s="143"/>
      <c r="N517" s="143"/>
      <c r="O517" s="143"/>
      <c r="P517" s="143"/>
      <c r="Q517" s="143"/>
      <c r="R517" s="140"/>
      <c r="S517" s="141"/>
      <c r="T517" s="142"/>
      <c r="U517" s="143"/>
      <c r="V517" s="144"/>
      <c r="W517" s="143"/>
      <c r="X517" s="143"/>
      <c r="Y517" s="143"/>
      <c r="Z517" s="143"/>
      <c r="AA517" s="143"/>
      <c r="AB517" s="143"/>
      <c r="AC517" s="143"/>
      <c r="AD517" s="143"/>
      <c r="AE517" s="143"/>
      <c r="AF517" s="143"/>
      <c r="AG517" s="143"/>
      <c r="AH517" s="143"/>
      <c r="AI517" s="143"/>
      <c r="AJ517" s="143"/>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c r="BT517" s="143"/>
    </row>
    <row r="518" spans="2:72" s="227" customFormat="1">
      <c r="B518" s="228"/>
      <c r="C518" s="143"/>
      <c r="D518" s="143"/>
      <c r="E518" s="138"/>
      <c r="F518" s="143"/>
      <c r="G518" s="143"/>
      <c r="H518" s="168"/>
      <c r="I518" s="143"/>
      <c r="J518" s="143"/>
      <c r="K518" s="143"/>
      <c r="L518" s="143"/>
      <c r="M518" s="143"/>
      <c r="N518" s="143"/>
      <c r="O518" s="143"/>
      <c r="P518" s="143"/>
      <c r="Q518" s="143"/>
      <c r="R518" s="140"/>
      <c r="S518" s="141"/>
      <c r="T518" s="142"/>
      <c r="U518" s="143"/>
      <c r="V518" s="144"/>
      <c r="W518" s="143"/>
      <c r="X518" s="143"/>
      <c r="Y518" s="143"/>
      <c r="Z518" s="143"/>
      <c r="AA518" s="143"/>
      <c r="AB518" s="143"/>
      <c r="AC518" s="143"/>
      <c r="AD518" s="143"/>
      <c r="AE518" s="143"/>
      <c r="AF518" s="143"/>
      <c r="AG518" s="143"/>
      <c r="AH518" s="143"/>
      <c r="AI518" s="143"/>
      <c r="AJ518" s="143"/>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c r="BT518" s="143"/>
    </row>
    <row r="519" spans="2:72" s="227" customFormat="1">
      <c r="B519" s="228"/>
      <c r="C519" s="143"/>
      <c r="D519" s="143"/>
      <c r="E519" s="138"/>
      <c r="F519" s="143"/>
      <c r="G519" s="143"/>
      <c r="H519" s="168"/>
      <c r="I519" s="143"/>
      <c r="J519" s="143"/>
      <c r="K519" s="143"/>
      <c r="L519" s="143"/>
      <c r="M519" s="143"/>
      <c r="N519" s="143"/>
      <c r="O519" s="143"/>
      <c r="P519" s="143"/>
      <c r="Q519" s="143"/>
      <c r="R519" s="140"/>
      <c r="S519" s="141"/>
      <c r="T519" s="142"/>
      <c r="U519" s="143"/>
      <c r="V519" s="144"/>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c r="BT519" s="143"/>
    </row>
    <row r="520" spans="2:72" s="227" customFormat="1">
      <c r="B520" s="228"/>
      <c r="C520" s="143"/>
      <c r="D520" s="143"/>
      <c r="E520" s="138"/>
      <c r="F520" s="143"/>
      <c r="G520" s="143"/>
      <c r="H520" s="168"/>
      <c r="I520" s="143"/>
      <c r="J520" s="143"/>
      <c r="K520" s="143"/>
      <c r="L520" s="143"/>
      <c r="M520" s="143"/>
      <c r="N520" s="143"/>
      <c r="O520" s="143"/>
      <c r="P520" s="143"/>
      <c r="Q520" s="143"/>
      <c r="R520" s="140"/>
      <c r="S520" s="141"/>
      <c r="T520" s="142"/>
      <c r="U520" s="143"/>
      <c r="V520" s="144"/>
      <c r="W520" s="143"/>
      <c r="X520" s="143"/>
      <c r="Y520" s="143"/>
      <c r="Z520" s="143"/>
      <c r="AA520" s="143"/>
      <c r="AB520" s="143"/>
      <c r="AC520" s="143"/>
      <c r="AD520" s="143"/>
      <c r="AE520" s="143"/>
      <c r="AF520" s="143"/>
      <c r="AG520" s="143"/>
      <c r="AH520" s="143"/>
      <c r="AI520" s="143"/>
      <c r="AJ520" s="143"/>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c r="BT520" s="143"/>
    </row>
    <row r="521" spans="2:72" s="227" customFormat="1">
      <c r="B521" s="228"/>
      <c r="C521" s="143"/>
      <c r="D521" s="143"/>
      <c r="E521" s="138"/>
      <c r="F521" s="143"/>
      <c r="G521" s="143"/>
      <c r="H521" s="168"/>
      <c r="I521" s="143"/>
      <c r="J521" s="143"/>
      <c r="K521" s="143"/>
      <c r="L521" s="143"/>
      <c r="M521" s="143"/>
      <c r="N521" s="143"/>
      <c r="O521" s="143"/>
      <c r="P521" s="143"/>
      <c r="Q521" s="143"/>
      <c r="R521" s="140"/>
      <c r="S521" s="141"/>
      <c r="T521" s="142"/>
      <c r="U521" s="143"/>
      <c r="V521" s="144"/>
      <c r="W521" s="143"/>
      <c r="X521" s="143"/>
      <c r="Y521" s="143"/>
      <c r="Z521" s="143"/>
      <c r="AA521" s="143"/>
      <c r="AB521" s="143"/>
      <c r="AC521" s="143"/>
      <c r="AD521" s="143"/>
      <c r="AE521" s="143"/>
      <c r="AF521" s="143"/>
      <c r="AG521" s="143"/>
      <c r="AH521" s="143"/>
      <c r="AI521" s="143"/>
      <c r="AJ521" s="143"/>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c r="BT521" s="143"/>
    </row>
    <row r="522" spans="2:72" s="227" customFormat="1">
      <c r="B522" s="228"/>
      <c r="C522" s="143"/>
      <c r="D522" s="143"/>
      <c r="E522" s="138"/>
      <c r="F522" s="143"/>
      <c r="G522" s="143"/>
      <c r="H522" s="168"/>
      <c r="I522" s="143"/>
      <c r="J522" s="143"/>
      <c r="K522" s="143"/>
      <c r="L522" s="143"/>
      <c r="M522" s="143"/>
      <c r="N522" s="143"/>
      <c r="O522" s="143"/>
      <c r="P522" s="143"/>
      <c r="Q522" s="143"/>
      <c r="R522" s="140"/>
      <c r="S522" s="141"/>
      <c r="T522" s="142"/>
      <c r="U522" s="143"/>
      <c r="V522" s="144"/>
      <c r="W522" s="143"/>
      <c r="X522" s="143"/>
      <c r="Y522" s="143"/>
      <c r="Z522" s="143"/>
      <c r="AA522" s="143"/>
      <c r="AB522" s="143"/>
      <c r="AC522" s="143"/>
      <c r="AD522" s="143"/>
      <c r="AE522" s="143"/>
      <c r="AF522" s="143"/>
      <c r="AG522" s="143"/>
      <c r="AH522" s="143"/>
      <c r="AI522" s="143"/>
      <c r="AJ522" s="143"/>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c r="BT522" s="143"/>
    </row>
    <row r="523" spans="2:72" s="227" customFormat="1">
      <c r="B523" s="228"/>
      <c r="C523" s="143"/>
      <c r="D523" s="143"/>
      <c r="E523" s="138"/>
      <c r="F523" s="143"/>
      <c r="G523" s="143"/>
      <c r="H523" s="168"/>
      <c r="I523" s="143"/>
      <c r="J523" s="143"/>
      <c r="K523" s="143"/>
      <c r="L523" s="143"/>
      <c r="M523" s="143"/>
      <c r="N523" s="143"/>
      <c r="O523" s="143"/>
      <c r="P523" s="143"/>
      <c r="Q523" s="143"/>
      <c r="R523" s="140"/>
      <c r="S523" s="141"/>
      <c r="T523" s="142"/>
      <c r="U523" s="143"/>
      <c r="V523" s="144"/>
      <c r="W523" s="143"/>
      <c r="X523" s="143"/>
      <c r="Y523" s="143"/>
      <c r="Z523" s="143"/>
      <c r="AA523" s="143"/>
      <c r="AB523" s="143"/>
      <c r="AC523" s="143"/>
      <c r="AD523" s="143"/>
      <c r="AE523" s="143"/>
      <c r="AF523" s="143"/>
      <c r="AG523" s="143"/>
      <c r="AH523" s="143"/>
      <c r="AI523" s="143"/>
      <c r="AJ523" s="143"/>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c r="BT523" s="143"/>
    </row>
    <row r="524" spans="2:72" s="227" customFormat="1">
      <c r="B524" s="228"/>
      <c r="C524" s="143"/>
      <c r="D524" s="143"/>
      <c r="E524" s="138"/>
      <c r="F524" s="143"/>
      <c r="G524" s="143"/>
      <c r="H524" s="168"/>
      <c r="I524" s="143"/>
      <c r="J524" s="143"/>
      <c r="K524" s="143"/>
      <c r="L524" s="143"/>
      <c r="M524" s="143"/>
      <c r="N524" s="143"/>
      <c r="O524" s="143"/>
      <c r="P524" s="143"/>
      <c r="Q524" s="143"/>
      <c r="R524" s="140"/>
      <c r="S524" s="141"/>
      <c r="T524" s="142"/>
      <c r="U524" s="143"/>
      <c r="V524" s="144"/>
      <c r="W524" s="143"/>
      <c r="X524" s="143"/>
      <c r="Y524" s="143"/>
      <c r="Z524" s="143"/>
      <c r="AA524" s="143"/>
      <c r="AB524" s="143"/>
      <c r="AC524" s="143"/>
      <c r="AD524" s="143"/>
      <c r="AE524" s="143"/>
      <c r="AF524" s="143"/>
      <c r="AG524" s="143"/>
      <c r="AH524" s="143"/>
      <c r="AI524" s="143"/>
      <c r="AJ524" s="143"/>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c r="BT524" s="143"/>
    </row>
    <row r="525" spans="2:72" s="227" customFormat="1">
      <c r="B525" s="228"/>
      <c r="C525" s="143"/>
      <c r="D525" s="143"/>
      <c r="E525" s="138"/>
      <c r="F525" s="143"/>
      <c r="G525" s="143"/>
      <c r="H525" s="168"/>
      <c r="I525" s="143"/>
      <c r="J525" s="143"/>
      <c r="K525" s="143"/>
      <c r="L525" s="143"/>
      <c r="M525" s="143"/>
      <c r="N525" s="143"/>
      <c r="O525" s="143"/>
      <c r="P525" s="143"/>
      <c r="Q525" s="143"/>
      <c r="R525" s="140"/>
      <c r="S525" s="141"/>
      <c r="T525" s="142"/>
      <c r="U525" s="143"/>
      <c r="V525" s="144"/>
      <c r="W525" s="143"/>
      <c r="X525" s="143"/>
      <c r="Y525" s="143"/>
      <c r="Z525" s="143"/>
      <c r="AA525" s="143"/>
      <c r="AB525" s="143"/>
      <c r="AC525" s="143"/>
      <c r="AD525" s="143"/>
      <c r="AE525" s="143"/>
      <c r="AF525" s="143"/>
      <c r="AG525" s="143"/>
      <c r="AH525" s="143"/>
      <c r="AI525" s="143"/>
      <c r="AJ525" s="143"/>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c r="BT525" s="143"/>
    </row>
    <row r="526" spans="2:72" s="227" customFormat="1">
      <c r="B526" s="228"/>
      <c r="C526" s="143"/>
      <c r="D526" s="143"/>
      <c r="E526" s="138"/>
      <c r="F526" s="143"/>
      <c r="G526" s="143"/>
      <c r="H526" s="168"/>
      <c r="I526" s="143"/>
      <c r="J526" s="143"/>
      <c r="K526" s="143"/>
      <c r="L526" s="143"/>
      <c r="M526" s="143"/>
      <c r="N526" s="143"/>
      <c r="O526" s="143"/>
      <c r="P526" s="143"/>
      <c r="Q526" s="143"/>
      <c r="R526" s="140"/>
      <c r="S526" s="141"/>
      <c r="T526" s="142"/>
      <c r="U526" s="143"/>
      <c r="V526" s="144"/>
      <c r="W526" s="143"/>
      <c r="X526" s="143"/>
      <c r="Y526" s="143"/>
      <c r="Z526" s="143"/>
      <c r="AA526" s="143"/>
      <c r="AB526" s="143"/>
      <c r="AC526" s="143"/>
      <c r="AD526" s="143"/>
      <c r="AE526" s="143"/>
      <c r="AF526" s="143"/>
      <c r="AG526" s="143"/>
      <c r="AH526" s="143"/>
      <c r="AI526" s="143"/>
      <c r="AJ526" s="143"/>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c r="BT526" s="143"/>
    </row>
    <row r="527" spans="2:72" s="227" customFormat="1">
      <c r="B527" s="228"/>
      <c r="C527" s="143"/>
      <c r="D527" s="143"/>
      <c r="E527" s="138"/>
      <c r="F527" s="143"/>
      <c r="G527" s="143"/>
      <c r="H527" s="168"/>
      <c r="I527" s="143"/>
      <c r="J527" s="143"/>
      <c r="K527" s="143"/>
      <c r="L527" s="143"/>
      <c r="M527" s="143"/>
      <c r="N527" s="143"/>
      <c r="O527" s="143"/>
      <c r="P527" s="143"/>
      <c r="Q527" s="143"/>
      <c r="R527" s="140"/>
      <c r="S527" s="141"/>
      <c r="T527" s="142"/>
      <c r="U527" s="143"/>
      <c r="V527" s="144"/>
      <c r="W527" s="143"/>
      <c r="X527" s="143"/>
      <c r="Y527" s="143"/>
      <c r="Z527" s="143"/>
      <c r="AA527" s="143"/>
      <c r="AB527" s="143"/>
      <c r="AC527" s="143"/>
      <c r="AD527" s="143"/>
      <c r="AE527" s="143"/>
      <c r="AF527" s="143"/>
      <c r="AG527" s="143"/>
      <c r="AH527" s="143"/>
      <c r="AI527" s="143"/>
      <c r="AJ527" s="143"/>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c r="BT527" s="143"/>
    </row>
    <row r="528" spans="2:72" s="227" customFormat="1">
      <c r="B528" s="228"/>
      <c r="C528" s="143"/>
      <c r="D528" s="143"/>
      <c r="E528" s="138"/>
      <c r="F528" s="143"/>
      <c r="G528" s="143"/>
      <c r="H528" s="168"/>
      <c r="I528" s="143"/>
      <c r="J528" s="143"/>
      <c r="K528" s="143"/>
      <c r="L528" s="143"/>
      <c r="M528" s="143"/>
      <c r="N528" s="143"/>
      <c r="O528" s="143"/>
      <c r="P528" s="143"/>
      <c r="Q528" s="143"/>
      <c r="R528" s="140"/>
      <c r="S528" s="141"/>
      <c r="T528" s="142"/>
      <c r="U528" s="143"/>
      <c r="V528" s="144"/>
      <c r="W528" s="143"/>
      <c r="X528" s="143"/>
      <c r="Y528" s="143"/>
      <c r="Z528" s="143"/>
      <c r="AA528" s="143"/>
      <c r="AB528" s="143"/>
      <c r="AC528" s="143"/>
      <c r="AD528" s="143"/>
      <c r="AE528" s="143"/>
      <c r="AF528" s="143"/>
      <c r="AG528" s="143"/>
      <c r="AH528" s="143"/>
      <c r="AI528" s="143"/>
      <c r="AJ528" s="143"/>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c r="BT528" s="143"/>
    </row>
    <row r="529" spans="2:72" s="227" customFormat="1">
      <c r="B529" s="228"/>
      <c r="C529" s="143"/>
      <c r="D529" s="143"/>
      <c r="E529" s="138"/>
      <c r="F529" s="143"/>
      <c r="G529" s="143"/>
      <c r="H529" s="168"/>
      <c r="I529" s="143"/>
      <c r="J529" s="143"/>
      <c r="K529" s="143"/>
      <c r="L529" s="143"/>
      <c r="M529" s="143"/>
      <c r="N529" s="143"/>
      <c r="O529" s="143"/>
      <c r="P529" s="143"/>
      <c r="Q529" s="143"/>
      <c r="R529" s="140"/>
      <c r="S529" s="141"/>
      <c r="T529" s="142"/>
      <c r="U529" s="143"/>
      <c r="V529" s="144"/>
      <c r="W529" s="143"/>
      <c r="X529" s="143"/>
      <c r="Y529" s="143"/>
      <c r="Z529" s="143"/>
      <c r="AA529" s="143"/>
      <c r="AB529" s="143"/>
      <c r="AC529" s="143"/>
      <c r="AD529" s="143"/>
      <c r="AE529" s="143"/>
      <c r="AF529" s="143"/>
      <c r="AG529" s="143"/>
      <c r="AH529" s="143"/>
      <c r="AI529" s="143"/>
      <c r="AJ529" s="143"/>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c r="BT529" s="143"/>
    </row>
    <row r="530" spans="2:72" s="227" customFormat="1">
      <c r="B530" s="228"/>
      <c r="C530" s="143"/>
      <c r="D530" s="143"/>
      <c r="E530" s="138"/>
      <c r="F530" s="143"/>
      <c r="G530" s="143"/>
      <c r="H530" s="168"/>
      <c r="I530" s="143"/>
      <c r="J530" s="143"/>
      <c r="K530" s="143"/>
      <c r="L530" s="143"/>
      <c r="M530" s="143"/>
      <c r="N530" s="143"/>
      <c r="O530" s="143"/>
      <c r="P530" s="143"/>
      <c r="Q530" s="143"/>
      <c r="R530" s="140"/>
      <c r="S530" s="141"/>
      <c r="T530" s="142"/>
      <c r="U530" s="143"/>
      <c r="V530" s="144"/>
      <c r="W530" s="143"/>
      <c r="X530" s="143"/>
      <c r="Y530" s="143"/>
      <c r="Z530" s="143"/>
      <c r="AA530" s="143"/>
      <c r="AB530" s="143"/>
      <c r="AC530" s="143"/>
      <c r="AD530" s="143"/>
      <c r="AE530" s="143"/>
      <c r="AF530" s="143"/>
      <c r="AG530" s="143"/>
      <c r="AH530" s="143"/>
      <c r="AI530" s="143"/>
      <c r="AJ530" s="143"/>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c r="BT530" s="143"/>
    </row>
    <row r="531" spans="2:72" s="227" customFormat="1">
      <c r="B531" s="228"/>
      <c r="C531" s="143"/>
      <c r="D531" s="143"/>
      <c r="E531" s="138"/>
      <c r="F531" s="143"/>
      <c r="G531" s="143"/>
      <c r="H531" s="168"/>
      <c r="I531" s="143"/>
      <c r="J531" s="143"/>
      <c r="K531" s="143"/>
      <c r="L531" s="143"/>
      <c r="M531" s="143"/>
      <c r="N531" s="143"/>
      <c r="O531" s="143"/>
      <c r="P531" s="143"/>
      <c r="Q531" s="143"/>
      <c r="R531" s="140"/>
      <c r="S531" s="141"/>
      <c r="T531" s="142"/>
      <c r="U531" s="143"/>
      <c r="V531" s="144"/>
      <c r="W531" s="143"/>
      <c r="X531" s="143"/>
      <c r="Y531" s="143"/>
      <c r="Z531" s="143"/>
      <c r="AA531" s="143"/>
      <c r="AB531" s="143"/>
      <c r="AC531" s="143"/>
      <c r="AD531" s="143"/>
      <c r="AE531" s="143"/>
      <c r="AF531" s="143"/>
      <c r="AG531" s="143"/>
      <c r="AH531" s="143"/>
      <c r="AI531" s="143"/>
      <c r="AJ531" s="143"/>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c r="BT531" s="143"/>
    </row>
    <row r="532" spans="2:72" s="227" customFormat="1">
      <c r="B532" s="228"/>
      <c r="C532" s="143"/>
      <c r="D532" s="143"/>
      <c r="E532" s="138"/>
      <c r="F532" s="143"/>
      <c r="G532" s="143"/>
      <c r="H532" s="168"/>
      <c r="I532" s="143"/>
      <c r="J532" s="143"/>
      <c r="K532" s="143"/>
      <c r="L532" s="143"/>
      <c r="M532" s="143"/>
      <c r="N532" s="143"/>
      <c r="O532" s="143"/>
      <c r="P532" s="143"/>
      <c r="Q532" s="143"/>
      <c r="R532" s="140"/>
      <c r="S532" s="141"/>
      <c r="T532" s="142"/>
      <c r="U532" s="143"/>
      <c r="V532" s="144"/>
      <c r="W532" s="143"/>
      <c r="X532" s="143"/>
      <c r="Y532" s="143"/>
      <c r="Z532" s="143"/>
      <c r="AA532" s="143"/>
      <c r="AB532" s="143"/>
      <c r="AC532" s="143"/>
      <c r="AD532" s="143"/>
      <c r="AE532" s="143"/>
      <c r="AF532" s="143"/>
      <c r="AG532" s="143"/>
      <c r="AH532" s="143"/>
      <c r="AI532" s="143"/>
      <c r="AJ532" s="143"/>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c r="BT532" s="143"/>
    </row>
    <row r="533" spans="2:72" s="227" customFormat="1">
      <c r="B533" s="228"/>
      <c r="C533" s="143"/>
      <c r="D533" s="143"/>
      <c r="E533" s="138"/>
      <c r="F533" s="143"/>
      <c r="G533" s="143"/>
      <c r="H533" s="168"/>
      <c r="I533" s="143"/>
      <c r="J533" s="143"/>
      <c r="K533" s="143"/>
      <c r="L533" s="143"/>
      <c r="M533" s="143"/>
      <c r="N533" s="143"/>
      <c r="O533" s="143"/>
      <c r="P533" s="143"/>
      <c r="Q533" s="143"/>
      <c r="R533" s="140"/>
      <c r="S533" s="141"/>
      <c r="T533" s="142"/>
      <c r="U533" s="143"/>
      <c r="V533" s="144"/>
      <c r="W533" s="143"/>
      <c r="X533" s="143"/>
      <c r="Y533" s="143"/>
      <c r="Z533" s="143"/>
      <c r="AA533" s="143"/>
      <c r="AB533" s="143"/>
      <c r="AC533" s="143"/>
      <c r="AD533" s="143"/>
      <c r="AE533" s="143"/>
      <c r="AF533" s="143"/>
      <c r="AG533" s="143"/>
      <c r="AH533" s="143"/>
      <c r="AI533" s="143"/>
      <c r="AJ533" s="143"/>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c r="BT533" s="143"/>
    </row>
    <row r="534" spans="2:72" s="227" customFormat="1">
      <c r="B534" s="228"/>
      <c r="C534" s="143"/>
      <c r="D534" s="143"/>
      <c r="E534" s="138"/>
      <c r="F534" s="143"/>
      <c r="G534" s="143"/>
      <c r="H534" s="168"/>
      <c r="I534" s="143"/>
      <c r="J534" s="143"/>
      <c r="K534" s="143"/>
      <c r="L534" s="143"/>
      <c r="M534" s="143"/>
      <c r="N534" s="143"/>
      <c r="O534" s="143"/>
      <c r="P534" s="143"/>
      <c r="Q534" s="143"/>
      <c r="R534" s="140"/>
      <c r="S534" s="141"/>
      <c r="T534" s="142"/>
      <c r="U534" s="143"/>
      <c r="V534" s="144"/>
      <c r="W534" s="143"/>
      <c r="X534" s="143"/>
      <c r="Y534" s="143"/>
      <c r="Z534" s="143"/>
      <c r="AA534" s="143"/>
      <c r="AB534" s="143"/>
      <c r="AC534" s="143"/>
      <c r="AD534" s="143"/>
      <c r="AE534" s="143"/>
      <c r="AF534" s="143"/>
      <c r="AG534" s="143"/>
      <c r="AH534" s="143"/>
      <c r="AI534" s="143"/>
      <c r="AJ534" s="143"/>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c r="BT534" s="143"/>
    </row>
    <row r="535" spans="2:72" s="227" customFormat="1">
      <c r="B535" s="228"/>
      <c r="C535" s="143"/>
      <c r="D535" s="143"/>
      <c r="E535" s="138"/>
      <c r="F535" s="143"/>
      <c r="G535" s="143"/>
      <c r="H535" s="168"/>
      <c r="I535" s="143"/>
      <c r="J535" s="143"/>
      <c r="K535" s="143"/>
      <c r="L535" s="143"/>
      <c r="M535" s="143"/>
      <c r="N535" s="143"/>
      <c r="O535" s="143"/>
      <c r="P535" s="143"/>
      <c r="Q535" s="143"/>
      <c r="R535" s="140"/>
      <c r="S535" s="141"/>
      <c r="T535" s="142"/>
      <c r="U535" s="143"/>
      <c r="V535" s="144"/>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c r="BT535" s="143"/>
    </row>
    <row r="536" spans="2:72" s="227" customFormat="1">
      <c r="B536" s="228"/>
      <c r="C536" s="143"/>
      <c r="D536" s="143"/>
      <c r="E536" s="138"/>
      <c r="F536" s="143"/>
      <c r="G536" s="143"/>
      <c r="H536" s="168"/>
      <c r="I536" s="143"/>
      <c r="J536" s="143"/>
      <c r="K536" s="143"/>
      <c r="L536" s="143"/>
      <c r="M536" s="143"/>
      <c r="N536" s="143"/>
      <c r="O536" s="143"/>
      <c r="P536" s="143"/>
      <c r="Q536" s="143"/>
      <c r="R536" s="140"/>
      <c r="S536" s="141"/>
      <c r="T536" s="142"/>
      <c r="U536" s="143"/>
      <c r="V536" s="144"/>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c r="BT536" s="143"/>
    </row>
    <row r="537" spans="2:72" s="227" customFormat="1">
      <c r="B537" s="228"/>
      <c r="C537" s="143"/>
      <c r="D537" s="143"/>
      <c r="E537" s="138"/>
      <c r="F537" s="143"/>
      <c r="G537" s="143"/>
      <c r="H537" s="168"/>
      <c r="I537" s="143"/>
      <c r="J537" s="143"/>
      <c r="K537" s="143"/>
      <c r="L537" s="143"/>
      <c r="M537" s="143"/>
      <c r="N537" s="143"/>
      <c r="O537" s="143"/>
      <c r="P537" s="143"/>
      <c r="Q537" s="143"/>
      <c r="R537" s="140"/>
      <c r="S537" s="141"/>
      <c r="T537" s="142"/>
      <c r="U537" s="143"/>
      <c r="V537" s="144"/>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c r="BT537" s="143"/>
    </row>
    <row r="538" spans="2:72" s="227" customFormat="1">
      <c r="B538" s="228"/>
      <c r="C538" s="143"/>
      <c r="D538" s="143"/>
      <c r="E538" s="138"/>
      <c r="F538" s="143"/>
      <c r="G538" s="143"/>
      <c r="H538" s="168"/>
      <c r="I538" s="143"/>
      <c r="J538" s="143"/>
      <c r="K538" s="143"/>
      <c r="L538" s="143"/>
      <c r="M538" s="143"/>
      <c r="N538" s="143"/>
      <c r="O538" s="143"/>
      <c r="P538" s="143"/>
      <c r="Q538" s="143"/>
      <c r="R538" s="140"/>
      <c r="S538" s="141"/>
      <c r="T538" s="142"/>
      <c r="U538" s="143"/>
      <c r="V538" s="144"/>
      <c r="W538" s="143"/>
      <c r="X538" s="143"/>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c r="BT538" s="143"/>
    </row>
    <row r="539" spans="2:72" s="227" customFormat="1">
      <c r="B539" s="228"/>
      <c r="C539" s="143"/>
      <c r="D539" s="143"/>
      <c r="E539" s="138"/>
      <c r="F539" s="143"/>
      <c r="G539" s="143"/>
      <c r="H539" s="168"/>
      <c r="I539" s="143"/>
      <c r="J539" s="143"/>
      <c r="K539" s="143"/>
      <c r="L539" s="143"/>
      <c r="M539" s="143"/>
      <c r="N539" s="143"/>
      <c r="O539" s="143"/>
      <c r="P539" s="143"/>
      <c r="Q539" s="143"/>
      <c r="R539" s="140"/>
      <c r="S539" s="141"/>
      <c r="T539" s="142"/>
      <c r="U539" s="143"/>
      <c r="V539" s="144"/>
      <c r="W539" s="143"/>
      <c r="X539" s="143"/>
      <c r="Y539" s="143"/>
      <c r="Z539" s="143"/>
      <c r="AA539" s="143"/>
      <c r="AB539" s="143"/>
      <c r="AC539" s="143"/>
      <c r="AD539" s="143"/>
      <c r="AE539" s="143"/>
      <c r="AF539" s="143"/>
      <c r="AG539" s="143"/>
      <c r="AH539" s="143"/>
      <c r="AI539" s="143"/>
      <c r="AJ539" s="143"/>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c r="BR539" s="143"/>
      <c r="BS539" s="143"/>
      <c r="BT539" s="143"/>
    </row>
    <row r="540" spans="2:72" s="227" customFormat="1">
      <c r="B540" s="228"/>
      <c r="C540" s="143"/>
      <c r="D540" s="143"/>
      <c r="E540" s="138"/>
      <c r="F540" s="143"/>
      <c r="G540" s="143"/>
      <c r="H540" s="168"/>
      <c r="I540" s="143"/>
      <c r="J540" s="143"/>
      <c r="K540" s="143"/>
      <c r="L540" s="143"/>
      <c r="M540" s="143"/>
      <c r="N540" s="143"/>
      <c r="O540" s="143"/>
      <c r="P540" s="143"/>
      <c r="Q540" s="143"/>
      <c r="R540" s="140"/>
      <c r="S540" s="141"/>
      <c r="T540" s="142"/>
      <c r="U540" s="143"/>
      <c r="V540" s="144"/>
      <c r="W540" s="143"/>
      <c r="X540" s="143"/>
      <c r="Y540" s="143"/>
      <c r="Z540" s="143"/>
      <c r="AA540" s="143"/>
      <c r="AB540" s="143"/>
      <c r="AC540" s="143"/>
      <c r="AD540" s="143"/>
      <c r="AE540" s="143"/>
      <c r="AF540" s="143"/>
      <c r="AG540" s="143"/>
      <c r="AH540" s="143"/>
      <c r="AI540" s="143"/>
      <c r="AJ540" s="143"/>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c r="BR540" s="143"/>
      <c r="BS540" s="143"/>
      <c r="BT540" s="143"/>
    </row>
    <row r="541" spans="2:72" s="227" customFormat="1">
      <c r="B541" s="228"/>
      <c r="C541" s="143"/>
      <c r="D541" s="143"/>
      <c r="E541" s="138"/>
      <c r="F541" s="143"/>
      <c r="G541" s="143"/>
      <c r="H541" s="168"/>
      <c r="I541" s="143"/>
      <c r="J541" s="143"/>
      <c r="K541" s="143"/>
      <c r="L541" s="143"/>
      <c r="M541" s="143"/>
      <c r="N541" s="143"/>
      <c r="O541" s="143"/>
      <c r="P541" s="143"/>
      <c r="Q541" s="143"/>
      <c r="R541" s="140"/>
      <c r="S541" s="141"/>
      <c r="T541" s="142"/>
      <c r="U541" s="143"/>
      <c r="V541" s="144"/>
      <c r="W541" s="143"/>
      <c r="X541" s="143"/>
      <c r="Y541" s="143"/>
      <c r="Z541" s="143"/>
      <c r="AA541" s="143"/>
      <c r="AB541" s="143"/>
      <c r="AC541" s="143"/>
      <c r="AD541" s="143"/>
      <c r="AE541" s="143"/>
      <c r="AF541" s="143"/>
      <c r="AG541" s="143"/>
      <c r="AH541" s="143"/>
      <c r="AI541" s="143"/>
      <c r="AJ541" s="143"/>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43"/>
      <c r="BR541" s="143"/>
      <c r="BS541" s="143"/>
      <c r="BT541" s="143"/>
    </row>
    <row r="542" spans="2:72" s="227" customFormat="1">
      <c r="B542" s="228"/>
      <c r="C542" s="143"/>
      <c r="D542" s="143"/>
      <c r="E542" s="138"/>
      <c r="F542" s="143"/>
      <c r="G542" s="143"/>
      <c r="H542" s="168"/>
      <c r="I542" s="143"/>
      <c r="J542" s="143"/>
      <c r="K542" s="143"/>
      <c r="L542" s="143"/>
      <c r="M542" s="143"/>
      <c r="N542" s="143"/>
      <c r="O542" s="143"/>
      <c r="P542" s="143"/>
      <c r="Q542" s="143"/>
      <c r="R542" s="140"/>
      <c r="S542" s="141"/>
      <c r="T542" s="142"/>
      <c r="U542" s="143"/>
      <c r="V542" s="144"/>
      <c r="W542" s="143"/>
      <c r="X542" s="143"/>
      <c r="Y542" s="143"/>
      <c r="Z542" s="143"/>
      <c r="AA542" s="143"/>
      <c r="AB542" s="143"/>
      <c r="AC542" s="143"/>
      <c r="AD542" s="143"/>
      <c r="AE542" s="143"/>
      <c r="AF542" s="143"/>
      <c r="AG542" s="143"/>
      <c r="AH542" s="143"/>
      <c r="AI542" s="143"/>
      <c r="AJ542" s="143"/>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c r="BT542" s="143"/>
    </row>
    <row r="543" spans="2:72" s="227" customFormat="1">
      <c r="B543" s="228"/>
      <c r="C543" s="143"/>
      <c r="D543" s="143"/>
      <c r="E543" s="138"/>
      <c r="F543" s="143"/>
      <c r="G543" s="143"/>
      <c r="H543" s="168"/>
      <c r="I543" s="143"/>
      <c r="J543" s="143"/>
      <c r="K543" s="143"/>
      <c r="L543" s="143"/>
      <c r="M543" s="143"/>
      <c r="N543" s="143"/>
      <c r="O543" s="143"/>
      <c r="P543" s="143"/>
      <c r="Q543" s="143"/>
      <c r="R543" s="140"/>
      <c r="S543" s="141"/>
      <c r="T543" s="142"/>
      <c r="U543" s="143"/>
      <c r="V543" s="144"/>
      <c r="W543" s="143"/>
      <c r="X543" s="143"/>
      <c r="Y543" s="143"/>
      <c r="Z543" s="143"/>
      <c r="AA543" s="143"/>
      <c r="AB543" s="143"/>
      <c r="AC543" s="143"/>
      <c r="AD543" s="143"/>
      <c r="AE543" s="143"/>
      <c r="AF543" s="143"/>
      <c r="AG543" s="143"/>
      <c r="AH543" s="143"/>
      <c r="AI543" s="143"/>
      <c r="AJ543" s="143"/>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43"/>
      <c r="BR543" s="143"/>
      <c r="BS543" s="143"/>
      <c r="BT543" s="143"/>
    </row>
    <row r="544" spans="2:72" s="227" customFormat="1">
      <c r="B544" s="228"/>
      <c r="C544" s="143"/>
      <c r="D544" s="143"/>
      <c r="E544" s="138"/>
      <c r="F544" s="143"/>
      <c r="G544" s="143"/>
      <c r="H544" s="168"/>
      <c r="I544" s="143"/>
      <c r="J544" s="143"/>
      <c r="K544" s="143"/>
      <c r="L544" s="143"/>
      <c r="M544" s="143"/>
      <c r="N544" s="143"/>
      <c r="O544" s="143"/>
      <c r="P544" s="143"/>
      <c r="Q544" s="143"/>
      <c r="R544" s="140"/>
      <c r="S544" s="141"/>
      <c r="T544" s="142"/>
      <c r="U544" s="143"/>
      <c r="V544" s="144"/>
      <c r="W544" s="143"/>
      <c r="X544" s="143"/>
      <c r="Y544" s="143"/>
      <c r="Z544" s="143"/>
      <c r="AA544" s="143"/>
      <c r="AB544" s="143"/>
      <c r="AC544" s="143"/>
      <c r="AD544" s="143"/>
      <c r="AE544" s="143"/>
      <c r="AF544" s="143"/>
      <c r="AG544" s="143"/>
      <c r="AH544" s="143"/>
      <c r="AI544" s="143"/>
      <c r="AJ544" s="143"/>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43"/>
      <c r="BR544" s="143"/>
      <c r="BS544" s="143"/>
      <c r="BT544" s="143"/>
    </row>
    <row r="545" spans="2:72" s="227" customFormat="1">
      <c r="B545" s="228"/>
      <c r="C545" s="143"/>
      <c r="D545" s="143"/>
      <c r="E545" s="138"/>
      <c r="F545" s="143"/>
      <c r="G545" s="143"/>
      <c r="H545" s="168"/>
      <c r="I545" s="143"/>
      <c r="J545" s="143"/>
      <c r="K545" s="143"/>
      <c r="L545" s="143"/>
      <c r="M545" s="143"/>
      <c r="N545" s="143"/>
      <c r="O545" s="143"/>
      <c r="P545" s="143"/>
      <c r="Q545" s="143"/>
      <c r="R545" s="140"/>
      <c r="S545" s="141"/>
      <c r="T545" s="142"/>
      <c r="U545" s="143"/>
      <c r="V545" s="144"/>
      <c r="W545" s="143"/>
      <c r="X545" s="143"/>
      <c r="Y545" s="143"/>
      <c r="Z545" s="143"/>
      <c r="AA545" s="143"/>
      <c r="AB545" s="143"/>
      <c r="AC545" s="143"/>
      <c r="AD545" s="143"/>
      <c r="AE545" s="143"/>
      <c r="AF545" s="143"/>
      <c r="AG545" s="143"/>
      <c r="AH545" s="143"/>
      <c r="AI545" s="143"/>
      <c r="AJ545" s="143"/>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c r="BT545" s="143"/>
    </row>
    <row r="546" spans="2:72" s="227" customFormat="1">
      <c r="B546" s="228"/>
      <c r="C546" s="143"/>
      <c r="D546" s="143"/>
      <c r="E546" s="138"/>
      <c r="F546" s="143"/>
      <c r="G546" s="143"/>
      <c r="H546" s="168"/>
      <c r="I546" s="143"/>
      <c r="J546" s="143"/>
      <c r="K546" s="143"/>
      <c r="L546" s="143"/>
      <c r="M546" s="143"/>
      <c r="N546" s="143"/>
      <c r="O546" s="143"/>
      <c r="P546" s="143"/>
      <c r="Q546" s="143"/>
      <c r="R546" s="140"/>
      <c r="S546" s="141"/>
      <c r="T546" s="142"/>
      <c r="U546" s="143"/>
      <c r="V546" s="144"/>
      <c r="W546" s="143"/>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43"/>
      <c r="BR546" s="143"/>
      <c r="BS546" s="143"/>
      <c r="BT546" s="143"/>
    </row>
    <row r="547" spans="2:72" s="227" customFormat="1">
      <c r="B547" s="228"/>
      <c r="C547" s="143"/>
      <c r="D547" s="143"/>
      <c r="E547" s="138"/>
      <c r="F547" s="143"/>
      <c r="G547" s="143"/>
      <c r="H547" s="168"/>
      <c r="I547" s="143"/>
      <c r="J547" s="143"/>
      <c r="K547" s="143"/>
      <c r="L547" s="143"/>
      <c r="M547" s="143"/>
      <c r="N547" s="143"/>
      <c r="O547" s="143"/>
      <c r="P547" s="143"/>
      <c r="Q547" s="143"/>
      <c r="R547" s="140"/>
      <c r="S547" s="141"/>
      <c r="T547" s="142"/>
      <c r="U547" s="143"/>
      <c r="V547" s="144"/>
      <c r="W547" s="143"/>
      <c r="X547" s="143"/>
      <c r="Y547" s="143"/>
      <c r="Z547" s="143"/>
      <c r="AA547" s="143"/>
      <c r="AB547" s="143"/>
      <c r="AC547" s="143"/>
      <c r="AD547" s="143"/>
      <c r="AE547" s="143"/>
      <c r="AF547" s="143"/>
      <c r="AG547" s="143"/>
      <c r="AH547" s="143"/>
      <c r="AI547" s="143"/>
      <c r="AJ547" s="143"/>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43"/>
      <c r="BR547" s="143"/>
      <c r="BS547" s="143"/>
      <c r="BT547" s="143"/>
    </row>
    <row r="548" spans="2:72" s="227" customFormat="1">
      <c r="B548" s="228"/>
      <c r="C548" s="143"/>
      <c r="D548" s="143"/>
      <c r="E548" s="138"/>
      <c r="F548" s="143"/>
      <c r="G548" s="143"/>
      <c r="H548" s="168"/>
      <c r="I548" s="143"/>
      <c r="J548" s="143"/>
      <c r="K548" s="143"/>
      <c r="L548" s="143"/>
      <c r="M548" s="143"/>
      <c r="N548" s="143"/>
      <c r="O548" s="143"/>
      <c r="P548" s="143"/>
      <c r="Q548" s="143"/>
      <c r="R548" s="140"/>
      <c r="S548" s="141"/>
      <c r="T548" s="142"/>
      <c r="U548" s="143"/>
      <c r="V548" s="144"/>
      <c r="W548" s="143"/>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43"/>
      <c r="BR548" s="143"/>
      <c r="BS548" s="143"/>
      <c r="BT548" s="143"/>
    </row>
    <row r="549" spans="2:72" s="227" customFormat="1">
      <c r="B549" s="228"/>
      <c r="C549" s="143"/>
      <c r="D549" s="143"/>
      <c r="E549" s="138"/>
      <c r="F549" s="143"/>
      <c r="G549" s="143"/>
      <c r="H549" s="168"/>
      <c r="I549" s="143"/>
      <c r="J549" s="143"/>
      <c r="K549" s="143"/>
      <c r="L549" s="143"/>
      <c r="M549" s="143"/>
      <c r="N549" s="143"/>
      <c r="O549" s="143"/>
      <c r="P549" s="143"/>
      <c r="Q549" s="143"/>
      <c r="R549" s="140"/>
      <c r="S549" s="141"/>
      <c r="T549" s="142"/>
      <c r="U549" s="143"/>
      <c r="V549" s="144"/>
      <c r="W549" s="143"/>
      <c r="X549" s="143"/>
      <c r="Y549" s="143"/>
      <c r="Z549" s="143"/>
      <c r="AA549" s="143"/>
      <c r="AB549" s="143"/>
      <c r="AC549" s="143"/>
      <c r="AD549" s="143"/>
      <c r="AE549" s="143"/>
      <c r="AF549" s="143"/>
      <c r="AG549" s="143"/>
      <c r="AH549" s="143"/>
      <c r="AI549" s="143"/>
      <c r="AJ549" s="143"/>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43"/>
      <c r="BR549" s="143"/>
      <c r="BS549" s="143"/>
      <c r="BT549" s="143"/>
    </row>
    <row r="550" spans="2:72" s="227" customFormat="1">
      <c r="B550" s="228"/>
      <c r="C550" s="143"/>
      <c r="D550" s="143"/>
      <c r="E550" s="138"/>
      <c r="F550" s="143"/>
      <c r="G550" s="143"/>
      <c r="H550" s="168"/>
      <c r="I550" s="143"/>
      <c r="J550" s="143"/>
      <c r="K550" s="143"/>
      <c r="L550" s="143"/>
      <c r="M550" s="143"/>
      <c r="N550" s="143"/>
      <c r="O550" s="143"/>
      <c r="P550" s="143"/>
      <c r="Q550" s="143"/>
      <c r="R550" s="140"/>
      <c r="S550" s="141"/>
      <c r="T550" s="142"/>
      <c r="U550" s="143"/>
      <c r="V550" s="144"/>
      <c r="W550" s="143"/>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c r="BR550" s="143"/>
      <c r="BS550" s="143"/>
      <c r="BT550" s="143"/>
    </row>
    <row r="551" spans="2:72" s="227" customFormat="1">
      <c r="B551" s="228"/>
      <c r="C551" s="143"/>
      <c r="D551" s="143"/>
      <c r="E551" s="138"/>
      <c r="F551" s="143"/>
      <c r="G551" s="143"/>
      <c r="H551" s="168"/>
      <c r="I551" s="143"/>
      <c r="J551" s="143"/>
      <c r="K551" s="143"/>
      <c r="L551" s="143"/>
      <c r="M551" s="143"/>
      <c r="N551" s="143"/>
      <c r="O551" s="143"/>
      <c r="P551" s="143"/>
      <c r="Q551" s="143"/>
      <c r="R551" s="140"/>
      <c r="S551" s="141"/>
      <c r="T551" s="142"/>
      <c r="U551" s="143"/>
      <c r="V551" s="144"/>
      <c r="W551" s="143"/>
      <c r="X551" s="143"/>
      <c r="Y551" s="143"/>
      <c r="Z551" s="143"/>
      <c r="AA551" s="143"/>
      <c r="AB551" s="143"/>
      <c r="AC551" s="143"/>
      <c r="AD551" s="143"/>
      <c r="AE551" s="143"/>
      <c r="AF551" s="143"/>
      <c r="AG551" s="143"/>
      <c r="AH551" s="143"/>
      <c r="AI551" s="143"/>
      <c r="AJ551" s="143"/>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43"/>
      <c r="BR551" s="143"/>
      <c r="BS551" s="143"/>
      <c r="BT551" s="143"/>
    </row>
    <row r="552" spans="2:72" s="227" customFormat="1">
      <c r="B552" s="228"/>
      <c r="C552" s="143"/>
      <c r="D552" s="143"/>
      <c r="E552" s="138"/>
      <c r="F552" s="143"/>
      <c r="G552" s="143"/>
      <c r="H552" s="168"/>
      <c r="I552" s="143"/>
      <c r="J552" s="143"/>
      <c r="K552" s="143"/>
      <c r="L552" s="143"/>
      <c r="M552" s="143"/>
      <c r="N552" s="143"/>
      <c r="O552" s="143"/>
      <c r="P552" s="143"/>
      <c r="Q552" s="143"/>
      <c r="R552" s="140"/>
      <c r="S552" s="141"/>
      <c r="T552" s="142"/>
      <c r="U552" s="143"/>
      <c r="V552" s="144"/>
      <c r="W552" s="143"/>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43"/>
      <c r="BR552" s="143"/>
      <c r="BS552" s="143"/>
      <c r="BT552" s="143"/>
    </row>
    <row r="553" spans="2:72" s="227" customFormat="1">
      <c r="B553" s="228"/>
      <c r="C553" s="143"/>
      <c r="D553" s="143"/>
      <c r="E553" s="138"/>
      <c r="F553" s="143"/>
      <c r="G553" s="143"/>
      <c r="H553" s="168"/>
      <c r="I553" s="143"/>
      <c r="J553" s="143"/>
      <c r="K553" s="143"/>
      <c r="L553" s="143"/>
      <c r="M553" s="143"/>
      <c r="N553" s="143"/>
      <c r="O553" s="143"/>
      <c r="P553" s="143"/>
      <c r="Q553" s="143"/>
      <c r="R553" s="140"/>
      <c r="S553" s="141"/>
      <c r="T553" s="142"/>
      <c r="U553" s="143"/>
      <c r="V553" s="144"/>
      <c r="W553" s="143"/>
      <c r="X553" s="143"/>
      <c r="Y553" s="143"/>
      <c r="Z553" s="143"/>
      <c r="AA553" s="143"/>
      <c r="AB553" s="143"/>
      <c r="AC553" s="143"/>
      <c r="AD553" s="143"/>
      <c r="AE553" s="143"/>
      <c r="AF553" s="143"/>
      <c r="AG553" s="143"/>
      <c r="AH553" s="143"/>
      <c r="AI553" s="143"/>
      <c r="AJ553" s="143"/>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43"/>
      <c r="BR553" s="143"/>
      <c r="BS553" s="143"/>
      <c r="BT553" s="143"/>
    </row>
    <row r="554" spans="2:72" s="227" customFormat="1">
      <c r="B554" s="228"/>
      <c r="C554" s="143"/>
      <c r="D554" s="143"/>
      <c r="E554" s="138"/>
      <c r="F554" s="143"/>
      <c r="G554" s="143"/>
      <c r="H554" s="168"/>
      <c r="I554" s="143"/>
      <c r="J554" s="143"/>
      <c r="K554" s="143"/>
      <c r="L554" s="143"/>
      <c r="M554" s="143"/>
      <c r="N554" s="143"/>
      <c r="O554" s="143"/>
      <c r="P554" s="143"/>
      <c r="Q554" s="143"/>
      <c r="R554" s="140"/>
      <c r="S554" s="141"/>
      <c r="T554" s="142"/>
      <c r="U554" s="143"/>
      <c r="V554" s="144"/>
      <c r="W554" s="143"/>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c r="BT554" s="143"/>
    </row>
    <row r="555" spans="2:72" s="227" customFormat="1">
      <c r="B555" s="228"/>
      <c r="C555" s="143"/>
      <c r="D555" s="143"/>
      <c r="E555" s="138"/>
      <c r="F555" s="143"/>
      <c r="G555" s="143"/>
      <c r="H555" s="168"/>
      <c r="I555" s="143"/>
      <c r="J555" s="143"/>
      <c r="K555" s="143"/>
      <c r="L555" s="143"/>
      <c r="M555" s="143"/>
      <c r="N555" s="143"/>
      <c r="O555" s="143"/>
      <c r="P555" s="143"/>
      <c r="Q555" s="143"/>
      <c r="R555" s="140"/>
      <c r="S555" s="141"/>
      <c r="T555" s="142"/>
      <c r="U555" s="143"/>
      <c r="V555" s="144"/>
      <c r="W555" s="143"/>
      <c r="X555" s="143"/>
      <c r="Y555" s="143"/>
      <c r="Z555" s="143"/>
      <c r="AA555" s="143"/>
      <c r="AB555" s="143"/>
      <c r="AC555" s="143"/>
      <c r="AD555" s="143"/>
      <c r="AE555" s="143"/>
      <c r="AF555" s="143"/>
      <c r="AG555" s="143"/>
      <c r="AH555" s="143"/>
      <c r="AI555" s="143"/>
      <c r="AJ555" s="143"/>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43"/>
      <c r="BR555" s="143"/>
      <c r="BS555" s="143"/>
      <c r="BT555" s="143"/>
    </row>
    <row r="556" spans="2:72" s="227" customFormat="1">
      <c r="B556" s="228"/>
      <c r="C556" s="143"/>
      <c r="D556" s="143"/>
      <c r="E556" s="138"/>
      <c r="F556" s="143"/>
      <c r="G556" s="143"/>
      <c r="H556" s="168"/>
      <c r="I556" s="143"/>
      <c r="J556" s="143"/>
      <c r="K556" s="143"/>
      <c r="L556" s="143"/>
      <c r="M556" s="143"/>
      <c r="N556" s="143"/>
      <c r="O556" s="143"/>
      <c r="P556" s="143"/>
      <c r="Q556" s="143"/>
      <c r="R556" s="140"/>
      <c r="S556" s="141"/>
      <c r="T556" s="142"/>
      <c r="U556" s="143"/>
      <c r="V556" s="144"/>
      <c r="W556" s="143"/>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43"/>
      <c r="BR556" s="143"/>
      <c r="BS556" s="143"/>
      <c r="BT556" s="143"/>
    </row>
    <row r="557" spans="2:72" s="227" customFormat="1">
      <c r="B557" s="228"/>
      <c r="C557" s="143"/>
      <c r="D557" s="143"/>
      <c r="E557" s="138"/>
      <c r="F557" s="143"/>
      <c r="G557" s="143"/>
      <c r="H557" s="168"/>
      <c r="I557" s="143"/>
      <c r="J557" s="143"/>
      <c r="K557" s="143"/>
      <c r="L557" s="143"/>
      <c r="M557" s="143"/>
      <c r="N557" s="143"/>
      <c r="O557" s="143"/>
      <c r="P557" s="143"/>
      <c r="Q557" s="143"/>
      <c r="R557" s="140"/>
      <c r="S557" s="141"/>
      <c r="T557" s="142"/>
      <c r="U557" s="143"/>
      <c r="V557" s="144"/>
      <c r="W557" s="143"/>
      <c r="X557" s="143"/>
      <c r="Y557" s="143"/>
      <c r="Z557" s="143"/>
      <c r="AA557" s="143"/>
      <c r="AB557" s="143"/>
      <c r="AC557" s="143"/>
      <c r="AD557" s="143"/>
      <c r="AE557" s="143"/>
      <c r="AF557" s="143"/>
      <c r="AG557" s="143"/>
      <c r="AH557" s="143"/>
      <c r="AI557" s="143"/>
      <c r="AJ557" s="143"/>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c r="BT557" s="143"/>
    </row>
    <row r="558" spans="2:72" s="227" customFormat="1">
      <c r="B558" s="228"/>
      <c r="C558" s="143"/>
      <c r="D558" s="143"/>
      <c r="E558" s="138"/>
      <c r="F558" s="143"/>
      <c r="G558" s="143"/>
      <c r="H558" s="168"/>
      <c r="I558" s="143"/>
      <c r="J558" s="143"/>
      <c r="K558" s="143"/>
      <c r="L558" s="143"/>
      <c r="M558" s="143"/>
      <c r="N558" s="143"/>
      <c r="O558" s="143"/>
      <c r="P558" s="143"/>
      <c r="Q558" s="143"/>
      <c r="R558" s="140"/>
      <c r="S558" s="141"/>
      <c r="T558" s="142"/>
      <c r="U558" s="143"/>
      <c r="V558" s="144"/>
      <c r="W558" s="143"/>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43"/>
      <c r="BR558" s="143"/>
      <c r="BS558" s="143"/>
      <c r="BT558" s="143"/>
    </row>
    <row r="559" spans="2:72" s="227" customFormat="1">
      <c r="B559" s="228"/>
      <c r="C559" s="143"/>
      <c r="D559" s="143"/>
      <c r="E559" s="138"/>
      <c r="F559" s="143"/>
      <c r="G559" s="143"/>
      <c r="H559" s="168"/>
      <c r="I559" s="143"/>
      <c r="J559" s="143"/>
      <c r="K559" s="143"/>
      <c r="L559" s="143"/>
      <c r="M559" s="143"/>
      <c r="N559" s="143"/>
      <c r="O559" s="143"/>
      <c r="P559" s="143"/>
      <c r="Q559" s="143"/>
      <c r="R559" s="140"/>
      <c r="S559" s="141"/>
      <c r="T559" s="142"/>
      <c r="U559" s="143"/>
      <c r="V559" s="144"/>
      <c r="W559" s="143"/>
      <c r="X559" s="143"/>
      <c r="Y559" s="143"/>
      <c r="Z559" s="143"/>
      <c r="AA559" s="143"/>
      <c r="AB559" s="143"/>
      <c r="AC559" s="143"/>
      <c r="AD559" s="143"/>
      <c r="AE559" s="143"/>
      <c r="AF559" s="143"/>
      <c r="AG559" s="143"/>
      <c r="AH559" s="143"/>
      <c r="AI559" s="143"/>
      <c r="AJ559" s="143"/>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43"/>
      <c r="BR559" s="143"/>
      <c r="BS559" s="143"/>
      <c r="BT559" s="143"/>
    </row>
    <row r="560" spans="2:72" s="227" customFormat="1">
      <c r="B560" s="228"/>
      <c r="C560" s="143"/>
      <c r="D560" s="143"/>
      <c r="E560" s="138"/>
      <c r="F560" s="143"/>
      <c r="G560" s="143"/>
      <c r="H560" s="168"/>
      <c r="I560" s="143"/>
      <c r="J560" s="143"/>
      <c r="K560" s="143"/>
      <c r="L560" s="143"/>
      <c r="M560" s="143"/>
      <c r="N560" s="143"/>
      <c r="O560" s="143"/>
      <c r="P560" s="143"/>
      <c r="Q560" s="143"/>
      <c r="R560" s="140"/>
      <c r="S560" s="141"/>
      <c r="T560" s="142"/>
      <c r="U560" s="143"/>
      <c r="V560" s="144"/>
      <c r="W560" s="143"/>
      <c r="X560" s="143"/>
      <c r="Y560" s="143"/>
      <c r="Z560" s="143"/>
      <c r="AA560" s="143"/>
      <c r="AB560" s="143"/>
      <c r="AC560" s="143"/>
      <c r="AD560" s="143"/>
      <c r="AE560" s="143"/>
      <c r="AF560" s="143"/>
      <c r="AG560" s="143"/>
      <c r="AH560" s="143"/>
      <c r="AI560" s="143"/>
      <c r="AJ560" s="143"/>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43"/>
      <c r="BR560" s="143"/>
      <c r="BS560" s="143"/>
      <c r="BT560" s="143"/>
    </row>
    <row r="561" spans="2:72" s="227" customFormat="1">
      <c r="B561" s="228"/>
      <c r="C561" s="143"/>
      <c r="D561" s="143"/>
      <c r="E561" s="138"/>
      <c r="F561" s="143"/>
      <c r="G561" s="143"/>
      <c r="H561" s="168"/>
      <c r="I561" s="143"/>
      <c r="J561" s="143"/>
      <c r="K561" s="143"/>
      <c r="L561" s="143"/>
      <c r="M561" s="143"/>
      <c r="N561" s="143"/>
      <c r="O561" s="143"/>
      <c r="P561" s="143"/>
      <c r="Q561" s="143"/>
      <c r="R561" s="140"/>
      <c r="S561" s="141"/>
      <c r="T561" s="142"/>
      <c r="U561" s="143"/>
      <c r="V561" s="144"/>
      <c r="W561" s="143"/>
      <c r="X561" s="143"/>
      <c r="Y561" s="143"/>
      <c r="Z561" s="143"/>
      <c r="AA561" s="143"/>
      <c r="AB561" s="143"/>
      <c r="AC561" s="143"/>
      <c r="AD561" s="143"/>
      <c r="AE561" s="143"/>
      <c r="AF561" s="143"/>
      <c r="AG561" s="143"/>
      <c r="AH561" s="143"/>
      <c r="AI561" s="143"/>
      <c r="AJ561" s="143"/>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43"/>
      <c r="BR561" s="143"/>
      <c r="BS561" s="143"/>
      <c r="BT561" s="143"/>
    </row>
    <row r="562" spans="2:72" s="227" customFormat="1">
      <c r="B562" s="228"/>
      <c r="C562" s="143"/>
      <c r="D562" s="143"/>
      <c r="E562" s="138"/>
      <c r="F562" s="143"/>
      <c r="G562" s="143"/>
      <c r="H562" s="168"/>
      <c r="I562" s="143"/>
      <c r="J562" s="143"/>
      <c r="K562" s="143"/>
      <c r="L562" s="143"/>
      <c r="M562" s="143"/>
      <c r="N562" s="143"/>
      <c r="O562" s="143"/>
      <c r="P562" s="143"/>
      <c r="Q562" s="143"/>
      <c r="R562" s="140"/>
      <c r="S562" s="141"/>
      <c r="T562" s="142"/>
      <c r="U562" s="143"/>
      <c r="V562" s="144"/>
      <c r="W562" s="143"/>
      <c r="X562" s="143"/>
      <c r="Y562" s="143"/>
      <c r="Z562" s="143"/>
      <c r="AA562" s="143"/>
      <c r="AB562" s="143"/>
      <c r="AC562" s="143"/>
      <c r="AD562" s="143"/>
      <c r="AE562" s="143"/>
      <c r="AF562" s="143"/>
      <c r="AG562" s="143"/>
      <c r="AH562" s="143"/>
      <c r="AI562" s="143"/>
      <c r="AJ562" s="143"/>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43"/>
      <c r="BR562" s="143"/>
      <c r="BS562" s="143"/>
      <c r="BT562" s="143"/>
    </row>
    <row r="563" spans="2:72" s="227" customFormat="1">
      <c r="B563" s="228"/>
      <c r="C563" s="143"/>
      <c r="D563" s="143"/>
      <c r="E563" s="138"/>
      <c r="F563" s="143"/>
      <c r="G563" s="143"/>
      <c r="H563" s="168"/>
      <c r="I563" s="143"/>
      <c r="J563" s="143"/>
      <c r="K563" s="143"/>
      <c r="L563" s="143"/>
      <c r="M563" s="143"/>
      <c r="N563" s="143"/>
      <c r="O563" s="143"/>
      <c r="P563" s="143"/>
      <c r="Q563" s="143"/>
      <c r="R563" s="140"/>
      <c r="S563" s="141"/>
      <c r="T563" s="142"/>
      <c r="U563" s="143"/>
      <c r="V563" s="144"/>
      <c r="W563" s="143"/>
      <c r="X563" s="143"/>
      <c r="Y563" s="143"/>
      <c r="Z563" s="143"/>
      <c r="AA563" s="143"/>
      <c r="AB563" s="143"/>
      <c r="AC563" s="143"/>
      <c r="AD563" s="143"/>
      <c r="AE563" s="143"/>
      <c r="AF563" s="143"/>
      <c r="AG563" s="143"/>
      <c r="AH563" s="143"/>
      <c r="AI563" s="143"/>
      <c r="AJ563" s="143"/>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43"/>
      <c r="BR563" s="143"/>
      <c r="BS563" s="143"/>
      <c r="BT563" s="143"/>
    </row>
    <row r="564" spans="2:72" s="227" customFormat="1">
      <c r="B564" s="228"/>
      <c r="C564" s="143"/>
      <c r="D564" s="143"/>
      <c r="E564" s="138"/>
      <c r="F564" s="143"/>
      <c r="G564" s="143"/>
      <c r="H564" s="168"/>
      <c r="I564" s="143"/>
      <c r="J564" s="143"/>
      <c r="K564" s="143"/>
      <c r="L564" s="143"/>
      <c r="M564" s="143"/>
      <c r="N564" s="143"/>
      <c r="O564" s="143"/>
      <c r="P564" s="143"/>
      <c r="Q564" s="143"/>
      <c r="R564" s="140"/>
      <c r="S564" s="141"/>
      <c r="T564" s="142"/>
      <c r="U564" s="143"/>
      <c r="V564" s="144"/>
      <c r="W564" s="143"/>
      <c r="X564" s="143"/>
      <c r="Y564" s="143"/>
      <c r="Z564" s="143"/>
      <c r="AA564" s="143"/>
      <c r="AB564" s="143"/>
      <c r="AC564" s="143"/>
      <c r="AD564" s="143"/>
      <c r="AE564" s="143"/>
      <c r="AF564" s="143"/>
      <c r="AG564" s="143"/>
      <c r="AH564" s="143"/>
      <c r="AI564" s="143"/>
      <c r="AJ564" s="143"/>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43"/>
      <c r="BR564" s="143"/>
      <c r="BS564" s="143"/>
      <c r="BT564" s="143"/>
    </row>
    <row r="565" spans="2:72" s="227" customFormat="1">
      <c r="B565" s="228"/>
      <c r="C565" s="143"/>
      <c r="D565" s="143"/>
      <c r="E565" s="138"/>
      <c r="F565" s="143"/>
      <c r="G565" s="143"/>
      <c r="H565" s="168"/>
      <c r="I565" s="143"/>
      <c r="J565" s="143"/>
      <c r="K565" s="143"/>
      <c r="L565" s="143"/>
      <c r="M565" s="143"/>
      <c r="N565" s="143"/>
      <c r="O565" s="143"/>
      <c r="P565" s="143"/>
      <c r="Q565" s="143"/>
      <c r="R565" s="140"/>
      <c r="S565" s="141"/>
      <c r="T565" s="142"/>
      <c r="U565" s="143"/>
      <c r="V565" s="144"/>
      <c r="W565" s="143"/>
      <c r="X565" s="143"/>
      <c r="Y565" s="143"/>
      <c r="Z565" s="143"/>
      <c r="AA565" s="143"/>
      <c r="AB565" s="143"/>
      <c r="AC565" s="143"/>
      <c r="AD565" s="143"/>
      <c r="AE565" s="143"/>
      <c r="AF565" s="143"/>
      <c r="AG565" s="143"/>
      <c r="AH565" s="143"/>
      <c r="AI565" s="143"/>
      <c r="AJ565" s="143"/>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43"/>
      <c r="BR565" s="143"/>
      <c r="BS565" s="143"/>
      <c r="BT565" s="143"/>
    </row>
    <row r="566" spans="2:72" s="227" customFormat="1">
      <c r="B566" s="228"/>
      <c r="C566" s="143"/>
      <c r="D566" s="143"/>
      <c r="E566" s="138"/>
      <c r="F566" s="143"/>
      <c r="G566" s="143"/>
      <c r="H566" s="168"/>
      <c r="I566" s="143"/>
      <c r="J566" s="143"/>
      <c r="K566" s="143"/>
      <c r="L566" s="143"/>
      <c r="M566" s="143"/>
      <c r="N566" s="143"/>
      <c r="O566" s="143"/>
      <c r="P566" s="143"/>
      <c r="Q566" s="143"/>
      <c r="R566" s="140"/>
      <c r="S566" s="141"/>
      <c r="T566" s="142"/>
      <c r="U566" s="143"/>
      <c r="V566" s="144"/>
      <c r="W566" s="143"/>
      <c r="X566" s="143"/>
      <c r="Y566" s="143"/>
      <c r="Z566" s="143"/>
      <c r="AA566" s="143"/>
      <c r="AB566" s="143"/>
      <c r="AC566" s="143"/>
      <c r="AD566" s="143"/>
      <c r="AE566" s="143"/>
      <c r="AF566" s="143"/>
      <c r="AG566" s="143"/>
      <c r="AH566" s="143"/>
      <c r="AI566" s="143"/>
      <c r="AJ566" s="143"/>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43"/>
      <c r="BR566" s="143"/>
      <c r="BS566" s="143"/>
      <c r="BT566" s="143"/>
    </row>
    <row r="567" spans="2:72" s="227" customFormat="1">
      <c r="B567" s="228"/>
      <c r="C567" s="143"/>
      <c r="D567" s="143"/>
      <c r="E567" s="138"/>
      <c r="F567" s="143"/>
      <c r="G567" s="143"/>
      <c r="H567" s="168"/>
      <c r="I567" s="143"/>
      <c r="J567" s="143"/>
      <c r="K567" s="143"/>
      <c r="L567" s="143"/>
      <c r="M567" s="143"/>
      <c r="N567" s="143"/>
      <c r="O567" s="143"/>
      <c r="P567" s="143"/>
      <c r="Q567" s="143"/>
      <c r="R567" s="140"/>
      <c r="S567" s="141"/>
      <c r="T567" s="142"/>
      <c r="U567" s="143"/>
      <c r="V567" s="144"/>
      <c r="W567" s="143"/>
      <c r="X567" s="143"/>
      <c r="Y567" s="143"/>
      <c r="Z567" s="143"/>
      <c r="AA567" s="143"/>
      <c r="AB567" s="143"/>
      <c r="AC567" s="143"/>
      <c r="AD567" s="143"/>
      <c r="AE567" s="143"/>
      <c r="AF567" s="143"/>
      <c r="AG567" s="143"/>
      <c r="AH567" s="143"/>
      <c r="AI567" s="143"/>
      <c r="AJ567" s="143"/>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43"/>
      <c r="BR567" s="143"/>
      <c r="BS567" s="143"/>
      <c r="BT567" s="143"/>
    </row>
    <row r="568" spans="2:72" s="227" customFormat="1">
      <c r="B568" s="228"/>
      <c r="C568" s="143"/>
      <c r="D568" s="143"/>
      <c r="E568" s="138"/>
      <c r="F568" s="143"/>
      <c r="G568" s="143"/>
      <c r="H568" s="168"/>
      <c r="I568" s="143"/>
      <c r="J568" s="143"/>
      <c r="K568" s="143"/>
      <c r="L568" s="143"/>
      <c r="M568" s="143"/>
      <c r="N568" s="143"/>
      <c r="O568" s="143"/>
      <c r="P568" s="143"/>
      <c r="Q568" s="143"/>
      <c r="R568" s="140"/>
      <c r="S568" s="141"/>
      <c r="T568" s="142"/>
      <c r="U568" s="143"/>
      <c r="V568" s="144"/>
      <c r="W568" s="143"/>
      <c r="X568" s="143"/>
      <c r="Y568" s="143"/>
      <c r="Z568" s="143"/>
      <c r="AA568" s="143"/>
      <c r="AB568" s="143"/>
      <c r="AC568" s="143"/>
      <c r="AD568" s="143"/>
      <c r="AE568" s="143"/>
      <c r="AF568" s="143"/>
      <c r="AG568" s="143"/>
      <c r="AH568" s="143"/>
      <c r="AI568" s="143"/>
      <c r="AJ568" s="143"/>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43"/>
      <c r="BR568" s="143"/>
      <c r="BS568" s="143"/>
      <c r="BT568" s="143"/>
    </row>
    <row r="569" spans="2:72" s="227" customFormat="1">
      <c r="B569" s="228"/>
      <c r="C569" s="143"/>
      <c r="D569" s="143"/>
      <c r="E569" s="138"/>
      <c r="F569" s="143"/>
      <c r="G569" s="143"/>
      <c r="H569" s="168"/>
      <c r="I569" s="143"/>
      <c r="J569" s="143"/>
      <c r="K569" s="143"/>
      <c r="L569" s="143"/>
      <c r="M569" s="143"/>
      <c r="N569" s="143"/>
      <c r="O569" s="143"/>
      <c r="P569" s="143"/>
      <c r="Q569" s="143"/>
      <c r="R569" s="140"/>
      <c r="S569" s="141"/>
      <c r="T569" s="142"/>
      <c r="U569" s="143"/>
      <c r="V569" s="144"/>
      <c r="W569" s="143"/>
      <c r="X569" s="143"/>
      <c r="Y569" s="143"/>
      <c r="Z569" s="143"/>
      <c r="AA569" s="143"/>
      <c r="AB569" s="143"/>
      <c r="AC569" s="143"/>
      <c r="AD569" s="143"/>
      <c r="AE569" s="143"/>
      <c r="AF569" s="143"/>
      <c r="AG569" s="143"/>
      <c r="AH569" s="143"/>
      <c r="AI569" s="143"/>
      <c r="AJ569" s="143"/>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43"/>
      <c r="BR569" s="143"/>
      <c r="BS569" s="143"/>
      <c r="BT569" s="143"/>
    </row>
    <row r="570" spans="2:72" s="227" customFormat="1">
      <c r="B570" s="228"/>
      <c r="C570" s="143"/>
      <c r="D570" s="143"/>
      <c r="E570" s="138"/>
      <c r="F570" s="143"/>
      <c r="G570" s="143"/>
      <c r="H570" s="168"/>
      <c r="I570" s="143"/>
      <c r="J570" s="143"/>
      <c r="K570" s="143"/>
      <c r="L570" s="143"/>
      <c r="M570" s="143"/>
      <c r="N570" s="143"/>
      <c r="O570" s="143"/>
      <c r="P570" s="143"/>
      <c r="Q570" s="143"/>
      <c r="R570" s="140"/>
      <c r="S570" s="141"/>
      <c r="T570" s="142"/>
      <c r="U570" s="143"/>
      <c r="V570" s="144"/>
      <c r="W570" s="143"/>
      <c r="X570" s="143"/>
      <c r="Y570" s="143"/>
      <c r="Z570" s="143"/>
      <c r="AA570" s="143"/>
      <c r="AB570" s="143"/>
      <c r="AC570" s="143"/>
      <c r="AD570" s="143"/>
      <c r="AE570" s="143"/>
      <c r="AF570" s="143"/>
      <c r="AG570" s="143"/>
      <c r="AH570" s="143"/>
      <c r="AI570" s="143"/>
      <c r="AJ570" s="143"/>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43"/>
      <c r="BR570" s="143"/>
      <c r="BS570" s="143"/>
      <c r="BT570" s="143"/>
    </row>
    <row r="571" spans="2:72" s="227" customFormat="1">
      <c r="B571" s="228"/>
      <c r="C571" s="143"/>
      <c r="D571" s="143"/>
      <c r="E571" s="138"/>
      <c r="F571" s="143"/>
      <c r="G571" s="143"/>
      <c r="H571" s="168"/>
      <c r="I571" s="143"/>
      <c r="J571" s="143"/>
      <c r="K571" s="143"/>
      <c r="L571" s="143"/>
      <c r="M571" s="143"/>
      <c r="N571" s="143"/>
      <c r="O571" s="143"/>
      <c r="P571" s="143"/>
      <c r="Q571" s="143"/>
      <c r="R571" s="140"/>
      <c r="S571" s="141"/>
      <c r="T571" s="142"/>
      <c r="U571" s="143"/>
      <c r="V571" s="144"/>
      <c r="W571" s="143"/>
      <c r="X571" s="143"/>
      <c r="Y571" s="143"/>
      <c r="Z571" s="143"/>
      <c r="AA571" s="143"/>
      <c r="AB571" s="143"/>
      <c r="AC571" s="143"/>
      <c r="AD571" s="143"/>
      <c r="AE571" s="143"/>
      <c r="AF571" s="143"/>
      <c r="AG571" s="143"/>
      <c r="AH571" s="143"/>
      <c r="AI571" s="143"/>
      <c r="AJ571" s="143"/>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43"/>
      <c r="BR571" s="143"/>
      <c r="BS571" s="143"/>
      <c r="BT571" s="143"/>
    </row>
    <row r="572" spans="2:72" s="227" customFormat="1">
      <c r="B572" s="228"/>
      <c r="C572" s="143"/>
      <c r="D572" s="143"/>
      <c r="E572" s="138"/>
      <c r="F572" s="143"/>
      <c r="G572" s="143"/>
      <c r="H572" s="168"/>
      <c r="I572" s="143"/>
      <c r="J572" s="143"/>
      <c r="K572" s="143"/>
      <c r="L572" s="143"/>
      <c r="M572" s="143"/>
      <c r="N572" s="143"/>
      <c r="O572" s="143"/>
      <c r="P572" s="143"/>
      <c r="Q572" s="143"/>
      <c r="R572" s="140"/>
      <c r="S572" s="141"/>
      <c r="T572" s="142"/>
      <c r="U572" s="143"/>
      <c r="V572" s="144"/>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c r="BT572" s="143"/>
    </row>
    <row r="573" spans="2:72" s="227" customFormat="1">
      <c r="B573" s="228"/>
      <c r="C573" s="143"/>
      <c r="D573" s="143"/>
      <c r="E573" s="138"/>
      <c r="F573" s="143"/>
      <c r="G573" s="143"/>
      <c r="H573" s="168"/>
      <c r="I573" s="143"/>
      <c r="J573" s="143"/>
      <c r="K573" s="143"/>
      <c r="L573" s="143"/>
      <c r="M573" s="143"/>
      <c r="N573" s="143"/>
      <c r="O573" s="143"/>
      <c r="P573" s="143"/>
      <c r="Q573" s="143"/>
      <c r="R573" s="140"/>
      <c r="S573" s="141"/>
      <c r="T573" s="142"/>
      <c r="U573" s="143"/>
      <c r="V573" s="144"/>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43"/>
      <c r="BR573" s="143"/>
      <c r="BS573" s="143"/>
      <c r="BT573" s="143"/>
    </row>
    <row r="574" spans="2:72" s="227" customFormat="1">
      <c r="B574" s="228"/>
      <c r="C574" s="143"/>
      <c r="D574" s="143"/>
      <c r="E574" s="138"/>
      <c r="F574" s="143"/>
      <c r="G574" s="143"/>
      <c r="H574" s="168"/>
      <c r="I574" s="143"/>
      <c r="J574" s="143"/>
      <c r="K574" s="143"/>
      <c r="L574" s="143"/>
      <c r="M574" s="143"/>
      <c r="N574" s="143"/>
      <c r="O574" s="143"/>
      <c r="P574" s="143"/>
      <c r="Q574" s="143"/>
      <c r="R574" s="140"/>
      <c r="S574" s="141"/>
      <c r="T574" s="142"/>
      <c r="U574" s="143"/>
      <c r="V574" s="144"/>
      <c r="W574" s="143"/>
      <c r="X574" s="143"/>
      <c r="Y574" s="143"/>
      <c r="Z574" s="143"/>
      <c r="AA574" s="143"/>
      <c r="AB574" s="143"/>
      <c r="AC574" s="143"/>
      <c r="AD574" s="143"/>
      <c r="AE574" s="143"/>
      <c r="AF574" s="143"/>
      <c r="AG574" s="143"/>
      <c r="AH574" s="143"/>
      <c r="AI574" s="143"/>
      <c r="AJ574" s="143"/>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43"/>
      <c r="BR574" s="143"/>
      <c r="BS574" s="143"/>
      <c r="BT574" s="143"/>
    </row>
    <row r="575" spans="2:72" s="227" customFormat="1">
      <c r="B575" s="228"/>
      <c r="C575" s="143"/>
      <c r="D575" s="143"/>
      <c r="E575" s="138"/>
      <c r="F575" s="143"/>
      <c r="G575" s="143"/>
      <c r="H575" s="168"/>
      <c r="I575" s="143"/>
      <c r="J575" s="143"/>
      <c r="K575" s="143"/>
      <c r="L575" s="143"/>
      <c r="M575" s="143"/>
      <c r="N575" s="143"/>
      <c r="O575" s="143"/>
      <c r="P575" s="143"/>
      <c r="Q575" s="143"/>
      <c r="R575" s="140"/>
      <c r="S575" s="141"/>
      <c r="T575" s="142"/>
      <c r="U575" s="143"/>
      <c r="V575" s="144"/>
      <c r="W575" s="143"/>
      <c r="X575" s="143"/>
      <c r="Y575" s="143"/>
      <c r="Z575" s="143"/>
      <c r="AA575" s="143"/>
      <c r="AB575" s="143"/>
      <c r="AC575" s="143"/>
      <c r="AD575" s="143"/>
      <c r="AE575" s="143"/>
      <c r="AF575" s="143"/>
      <c r="AG575" s="143"/>
      <c r="AH575" s="143"/>
      <c r="AI575" s="143"/>
      <c r="AJ575" s="143"/>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c r="BT575" s="143"/>
    </row>
    <row r="576" spans="2:72" s="227" customFormat="1">
      <c r="B576" s="228"/>
      <c r="C576" s="143"/>
      <c r="D576" s="143"/>
      <c r="E576" s="138"/>
      <c r="F576" s="143"/>
      <c r="G576" s="143"/>
      <c r="H576" s="168"/>
      <c r="I576" s="143"/>
      <c r="J576" s="143"/>
      <c r="K576" s="143"/>
      <c r="L576" s="143"/>
      <c r="M576" s="143"/>
      <c r="N576" s="143"/>
      <c r="O576" s="143"/>
      <c r="P576" s="143"/>
      <c r="Q576" s="143"/>
      <c r="R576" s="140"/>
      <c r="S576" s="141"/>
      <c r="T576" s="142"/>
      <c r="U576" s="143"/>
      <c r="V576" s="144"/>
      <c r="W576" s="143"/>
      <c r="X576" s="143"/>
      <c r="Y576" s="143"/>
      <c r="Z576" s="143"/>
      <c r="AA576" s="143"/>
      <c r="AB576" s="143"/>
      <c r="AC576" s="143"/>
      <c r="AD576" s="143"/>
      <c r="AE576" s="143"/>
      <c r="AF576" s="143"/>
      <c r="AG576" s="143"/>
      <c r="AH576" s="143"/>
      <c r="AI576" s="143"/>
      <c r="AJ576" s="143"/>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c r="BT576" s="143"/>
    </row>
    <row r="577" spans="2:72" s="227" customFormat="1">
      <c r="B577" s="228"/>
      <c r="C577" s="143"/>
      <c r="D577" s="143"/>
      <c r="E577" s="138"/>
      <c r="F577" s="143"/>
      <c r="G577" s="143"/>
      <c r="H577" s="168"/>
      <c r="I577" s="143"/>
      <c r="J577" s="143"/>
      <c r="K577" s="143"/>
      <c r="L577" s="143"/>
      <c r="M577" s="143"/>
      <c r="N577" s="143"/>
      <c r="O577" s="143"/>
      <c r="P577" s="143"/>
      <c r="Q577" s="143"/>
      <c r="R577" s="140"/>
      <c r="S577" s="141"/>
      <c r="T577" s="142"/>
      <c r="U577" s="143"/>
      <c r="V577" s="144"/>
      <c r="W577" s="143"/>
      <c r="X577" s="143"/>
      <c r="Y577" s="143"/>
      <c r="Z577" s="143"/>
      <c r="AA577" s="143"/>
      <c r="AB577" s="143"/>
      <c r="AC577" s="143"/>
      <c r="AD577" s="143"/>
      <c r="AE577" s="143"/>
      <c r="AF577" s="143"/>
      <c r="AG577" s="143"/>
      <c r="AH577" s="143"/>
      <c r="AI577" s="143"/>
      <c r="AJ577" s="143"/>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43"/>
      <c r="BR577" s="143"/>
      <c r="BS577" s="143"/>
      <c r="BT577" s="143"/>
    </row>
    <row r="578" spans="2:72" s="227" customFormat="1">
      <c r="B578" s="228"/>
      <c r="C578" s="143"/>
      <c r="D578" s="143"/>
      <c r="E578" s="138"/>
      <c r="F578" s="143"/>
      <c r="G578" s="143"/>
      <c r="H578" s="168"/>
      <c r="I578" s="143"/>
      <c r="J578" s="143"/>
      <c r="K578" s="143"/>
      <c r="L578" s="143"/>
      <c r="M578" s="143"/>
      <c r="N578" s="143"/>
      <c r="O578" s="143"/>
      <c r="P578" s="143"/>
      <c r="Q578" s="143"/>
      <c r="R578" s="140"/>
      <c r="S578" s="141"/>
      <c r="T578" s="142"/>
      <c r="U578" s="143"/>
      <c r="V578" s="144"/>
      <c r="W578" s="143"/>
      <c r="X578" s="143"/>
      <c r="Y578" s="143"/>
      <c r="Z578" s="143"/>
      <c r="AA578" s="143"/>
      <c r="AB578" s="143"/>
      <c r="AC578" s="143"/>
      <c r="AD578" s="143"/>
      <c r="AE578" s="143"/>
      <c r="AF578" s="143"/>
      <c r="AG578" s="143"/>
      <c r="AH578" s="143"/>
      <c r="AI578" s="143"/>
      <c r="AJ578" s="143"/>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43"/>
      <c r="BR578" s="143"/>
      <c r="BS578" s="143"/>
      <c r="BT578" s="143"/>
    </row>
    <row r="579" spans="2:72" s="227" customFormat="1">
      <c r="B579" s="228"/>
      <c r="C579" s="143"/>
      <c r="D579" s="143"/>
      <c r="E579" s="138"/>
      <c r="F579" s="143"/>
      <c r="G579" s="143"/>
      <c r="H579" s="168"/>
      <c r="I579" s="143"/>
      <c r="J579" s="143"/>
      <c r="K579" s="143"/>
      <c r="L579" s="143"/>
      <c r="M579" s="143"/>
      <c r="N579" s="143"/>
      <c r="O579" s="143"/>
      <c r="P579" s="143"/>
      <c r="Q579" s="143"/>
      <c r="R579" s="140"/>
      <c r="S579" s="141"/>
      <c r="T579" s="142"/>
      <c r="U579" s="143"/>
      <c r="V579" s="144"/>
      <c r="W579" s="143"/>
      <c r="X579" s="143"/>
      <c r="Y579" s="143"/>
      <c r="Z579" s="143"/>
      <c r="AA579" s="143"/>
      <c r="AB579" s="143"/>
      <c r="AC579" s="143"/>
      <c r="AD579" s="143"/>
      <c r="AE579" s="143"/>
      <c r="AF579" s="143"/>
      <c r="AG579" s="143"/>
      <c r="AH579" s="143"/>
      <c r="AI579" s="143"/>
      <c r="AJ579" s="143"/>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43"/>
      <c r="BR579" s="143"/>
      <c r="BS579" s="143"/>
      <c r="BT579" s="143"/>
    </row>
    <row r="580" spans="2:72" s="227" customFormat="1">
      <c r="B580" s="228"/>
      <c r="C580" s="143"/>
      <c r="D580" s="143"/>
      <c r="E580" s="138"/>
      <c r="F580" s="143"/>
      <c r="G580" s="143"/>
      <c r="H580" s="168"/>
      <c r="I580" s="143"/>
      <c r="J580" s="143"/>
      <c r="K580" s="143"/>
      <c r="L580" s="143"/>
      <c r="M580" s="143"/>
      <c r="N580" s="143"/>
      <c r="O580" s="143"/>
      <c r="P580" s="143"/>
      <c r="Q580" s="143"/>
      <c r="R580" s="140"/>
      <c r="S580" s="141"/>
      <c r="T580" s="142"/>
      <c r="U580" s="143"/>
      <c r="V580" s="144"/>
      <c r="W580" s="143"/>
      <c r="X580" s="143"/>
      <c r="Y580" s="143"/>
      <c r="Z580" s="143"/>
      <c r="AA580" s="143"/>
      <c r="AB580" s="143"/>
      <c r="AC580" s="143"/>
      <c r="AD580" s="143"/>
      <c r="AE580" s="143"/>
      <c r="AF580" s="143"/>
      <c r="AG580" s="143"/>
      <c r="AH580" s="143"/>
      <c r="AI580" s="143"/>
      <c r="AJ580" s="143"/>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43"/>
      <c r="BR580" s="143"/>
      <c r="BS580" s="143"/>
      <c r="BT580" s="143"/>
    </row>
    <row r="581" spans="2:72" s="227" customFormat="1">
      <c r="B581" s="228"/>
      <c r="C581" s="143"/>
      <c r="D581" s="143"/>
      <c r="E581" s="138"/>
      <c r="F581" s="143"/>
      <c r="G581" s="143"/>
      <c r="H581" s="168"/>
      <c r="I581" s="143"/>
      <c r="J581" s="143"/>
      <c r="K581" s="143"/>
      <c r="L581" s="143"/>
      <c r="M581" s="143"/>
      <c r="N581" s="143"/>
      <c r="O581" s="143"/>
      <c r="P581" s="143"/>
      <c r="Q581" s="143"/>
      <c r="R581" s="140"/>
      <c r="S581" s="141"/>
      <c r="T581" s="142"/>
      <c r="U581" s="143"/>
      <c r="V581" s="144"/>
      <c r="W581" s="143"/>
      <c r="X581" s="143"/>
      <c r="Y581" s="143"/>
      <c r="Z581" s="143"/>
      <c r="AA581" s="143"/>
      <c r="AB581" s="143"/>
      <c r="AC581" s="143"/>
      <c r="AD581" s="143"/>
      <c r="AE581" s="143"/>
      <c r="AF581" s="143"/>
      <c r="AG581" s="143"/>
      <c r="AH581" s="143"/>
      <c r="AI581" s="143"/>
      <c r="AJ581" s="143"/>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43"/>
      <c r="BR581" s="143"/>
      <c r="BS581" s="143"/>
      <c r="BT581" s="143"/>
    </row>
    <row r="582" spans="2:72" s="227" customFormat="1">
      <c r="B582" s="228"/>
      <c r="C582" s="143"/>
      <c r="D582" s="143"/>
      <c r="E582" s="138"/>
      <c r="F582" s="143"/>
      <c r="G582" s="143"/>
      <c r="H582" s="168"/>
      <c r="I582" s="143"/>
      <c r="J582" s="143"/>
      <c r="K582" s="143"/>
      <c r="L582" s="143"/>
      <c r="M582" s="143"/>
      <c r="N582" s="143"/>
      <c r="O582" s="143"/>
      <c r="P582" s="143"/>
      <c r="Q582" s="143"/>
      <c r="R582" s="140"/>
      <c r="S582" s="141"/>
      <c r="T582" s="142"/>
      <c r="U582" s="143"/>
      <c r="V582" s="144"/>
      <c r="W582" s="143"/>
      <c r="X582" s="143"/>
      <c r="Y582" s="143"/>
      <c r="Z582" s="143"/>
      <c r="AA582" s="143"/>
      <c r="AB582" s="143"/>
      <c r="AC582" s="143"/>
      <c r="AD582" s="143"/>
      <c r="AE582" s="143"/>
      <c r="AF582" s="143"/>
      <c r="AG582" s="143"/>
      <c r="AH582" s="143"/>
      <c r="AI582" s="143"/>
      <c r="AJ582" s="143"/>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43"/>
      <c r="BR582" s="143"/>
      <c r="BS582" s="143"/>
      <c r="BT582" s="143"/>
    </row>
    <row r="583" spans="2:72" s="227" customFormat="1">
      <c r="B583" s="228"/>
      <c r="C583" s="143"/>
      <c r="D583" s="143"/>
      <c r="E583" s="138"/>
      <c r="F583" s="143"/>
      <c r="G583" s="143"/>
      <c r="H583" s="168"/>
      <c r="I583" s="143"/>
      <c r="J583" s="143"/>
      <c r="K583" s="143"/>
      <c r="L583" s="143"/>
      <c r="M583" s="143"/>
      <c r="N583" s="143"/>
      <c r="O583" s="143"/>
      <c r="P583" s="143"/>
      <c r="Q583" s="143"/>
      <c r="R583" s="140"/>
      <c r="S583" s="141"/>
      <c r="T583" s="142"/>
      <c r="U583" s="143"/>
      <c r="V583" s="144"/>
      <c r="W583" s="143"/>
      <c r="X583" s="143"/>
      <c r="Y583" s="143"/>
      <c r="Z583" s="143"/>
      <c r="AA583" s="143"/>
      <c r="AB583" s="143"/>
      <c r="AC583" s="143"/>
      <c r="AD583" s="143"/>
      <c r="AE583" s="143"/>
      <c r="AF583" s="143"/>
      <c r="AG583" s="143"/>
      <c r="AH583" s="143"/>
      <c r="AI583" s="143"/>
      <c r="AJ583" s="143"/>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43"/>
      <c r="BR583" s="143"/>
      <c r="BS583" s="143"/>
      <c r="BT583" s="143"/>
    </row>
    <row r="584" spans="2:72" s="227" customFormat="1">
      <c r="B584" s="228"/>
      <c r="C584" s="143"/>
      <c r="D584" s="143"/>
      <c r="E584" s="138"/>
      <c r="F584" s="143"/>
      <c r="G584" s="143"/>
      <c r="H584" s="168"/>
      <c r="I584" s="143"/>
      <c r="J584" s="143"/>
      <c r="K584" s="143"/>
      <c r="L584" s="143"/>
      <c r="M584" s="143"/>
      <c r="N584" s="143"/>
      <c r="O584" s="143"/>
      <c r="P584" s="143"/>
      <c r="Q584" s="143"/>
      <c r="R584" s="140"/>
      <c r="S584" s="141"/>
      <c r="T584" s="142"/>
      <c r="U584" s="143"/>
      <c r="V584" s="144"/>
      <c r="W584" s="143"/>
      <c r="X584" s="143"/>
      <c r="Y584" s="143"/>
      <c r="Z584" s="143"/>
      <c r="AA584" s="143"/>
      <c r="AB584" s="143"/>
      <c r="AC584" s="143"/>
      <c r="AD584" s="143"/>
      <c r="AE584" s="143"/>
      <c r="AF584" s="143"/>
      <c r="AG584" s="143"/>
      <c r="AH584" s="143"/>
      <c r="AI584" s="143"/>
      <c r="AJ584" s="143"/>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c r="BT584" s="143"/>
    </row>
    <row r="585" spans="2:72" s="227" customFormat="1">
      <c r="B585" s="228"/>
      <c r="C585" s="143"/>
      <c r="D585" s="143"/>
      <c r="E585" s="138"/>
      <c r="F585" s="143"/>
      <c r="G585" s="143"/>
      <c r="H585" s="168"/>
      <c r="I585" s="143"/>
      <c r="J585" s="143"/>
      <c r="K585" s="143"/>
      <c r="L585" s="143"/>
      <c r="M585" s="143"/>
      <c r="N585" s="143"/>
      <c r="O585" s="143"/>
      <c r="P585" s="143"/>
      <c r="Q585" s="143"/>
      <c r="R585" s="140"/>
      <c r="S585" s="141"/>
      <c r="T585" s="142"/>
      <c r="U585" s="143"/>
      <c r="V585" s="144"/>
      <c r="W585" s="143"/>
      <c r="X585" s="143"/>
      <c r="Y585" s="143"/>
      <c r="Z585" s="143"/>
      <c r="AA585" s="143"/>
      <c r="AB585" s="143"/>
      <c r="AC585" s="143"/>
      <c r="AD585" s="143"/>
      <c r="AE585" s="143"/>
      <c r="AF585" s="143"/>
      <c r="AG585" s="143"/>
      <c r="AH585" s="143"/>
      <c r="AI585" s="143"/>
      <c r="AJ585" s="143"/>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43"/>
      <c r="BR585" s="143"/>
      <c r="BS585" s="143"/>
      <c r="BT585" s="143"/>
    </row>
    <row r="586" spans="2:72" s="227" customFormat="1">
      <c r="B586" s="228"/>
      <c r="C586" s="143"/>
      <c r="D586" s="143"/>
      <c r="E586" s="138"/>
      <c r="F586" s="143"/>
      <c r="G586" s="143"/>
      <c r="H586" s="168"/>
      <c r="I586" s="143"/>
      <c r="J586" s="143"/>
      <c r="K586" s="143"/>
      <c r="L586" s="143"/>
      <c r="M586" s="143"/>
      <c r="N586" s="143"/>
      <c r="O586" s="143"/>
      <c r="P586" s="143"/>
      <c r="Q586" s="143"/>
      <c r="R586" s="140"/>
      <c r="S586" s="141"/>
      <c r="T586" s="142"/>
      <c r="U586" s="143"/>
      <c r="V586" s="144"/>
      <c r="W586" s="143"/>
      <c r="X586" s="143"/>
      <c r="Y586" s="143"/>
      <c r="Z586" s="143"/>
      <c r="AA586" s="143"/>
      <c r="AB586" s="143"/>
      <c r="AC586" s="143"/>
      <c r="AD586" s="143"/>
      <c r="AE586" s="143"/>
      <c r="AF586" s="143"/>
      <c r="AG586" s="143"/>
      <c r="AH586" s="143"/>
      <c r="AI586" s="143"/>
      <c r="AJ586" s="143"/>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43"/>
      <c r="BR586" s="143"/>
      <c r="BS586" s="143"/>
      <c r="BT586" s="143"/>
    </row>
    <row r="587" spans="2:72" s="227" customFormat="1">
      <c r="B587" s="228"/>
      <c r="C587" s="143"/>
      <c r="D587" s="143"/>
      <c r="E587" s="138"/>
      <c r="F587" s="143"/>
      <c r="G587" s="143"/>
      <c r="H587" s="168"/>
      <c r="I587" s="143"/>
      <c r="J587" s="143"/>
      <c r="K587" s="143"/>
      <c r="L587" s="143"/>
      <c r="M587" s="143"/>
      <c r="N587" s="143"/>
      <c r="O587" s="143"/>
      <c r="P587" s="143"/>
      <c r="Q587" s="143"/>
      <c r="R587" s="140"/>
      <c r="S587" s="141"/>
      <c r="T587" s="142"/>
      <c r="U587" s="143"/>
      <c r="V587" s="144"/>
      <c r="W587" s="143"/>
      <c r="X587" s="143"/>
      <c r="Y587" s="143"/>
      <c r="Z587" s="143"/>
      <c r="AA587" s="143"/>
      <c r="AB587" s="143"/>
      <c r="AC587" s="143"/>
      <c r="AD587" s="143"/>
      <c r="AE587" s="143"/>
      <c r="AF587" s="143"/>
      <c r="AG587" s="143"/>
      <c r="AH587" s="143"/>
      <c r="AI587" s="143"/>
      <c r="AJ587" s="143"/>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43"/>
      <c r="BR587" s="143"/>
      <c r="BS587" s="143"/>
      <c r="BT587" s="143"/>
    </row>
    <row r="588" spans="2:72" s="227" customFormat="1">
      <c r="B588" s="228"/>
      <c r="C588" s="143"/>
      <c r="D588" s="143"/>
      <c r="E588" s="138"/>
      <c r="F588" s="143"/>
      <c r="G588" s="143"/>
      <c r="H588" s="168"/>
      <c r="I588" s="143"/>
      <c r="J588" s="143"/>
      <c r="K588" s="143"/>
      <c r="L588" s="143"/>
      <c r="M588" s="143"/>
      <c r="N588" s="143"/>
      <c r="O588" s="143"/>
      <c r="P588" s="143"/>
      <c r="Q588" s="143"/>
      <c r="R588" s="140"/>
      <c r="S588" s="141"/>
      <c r="T588" s="142"/>
      <c r="U588" s="143"/>
      <c r="V588" s="144"/>
      <c r="W588" s="143"/>
      <c r="X588" s="143"/>
      <c r="Y588" s="143"/>
      <c r="Z588" s="143"/>
      <c r="AA588" s="143"/>
      <c r="AB588" s="143"/>
      <c r="AC588" s="143"/>
      <c r="AD588" s="143"/>
      <c r="AE588" s="143"/>
      <c r="AF588" s="143"/>
      <c r="AG588" s="143"/>
      <c r="AH588" s="143"/>
      <c r="AI588" s="143"/>
      <c r="AJ588" s="143"/>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43"/>
      <c r="BR588" s="143"/>
      <c r="BS588" s="143"/>
      <c r="BT588" s="143"/>
    </row>
    <row r="589" spans="2:72" s="227" customFormat="1">
      <c r="B589" s="228"/>
      <c r="C589" s="143"/>
      <c r="D589" s="143"/>
      <c r="E589" s="138"/>
      <c r="F589" s="143"/>
      <c r="G589" s="143"/>
      <c r="H589" s="168"/>
      <c r="I589" s="143"/>
      <c r="J589" s="143"/>
      <c r="K589" s="143"/>
      <c r="L589" s="143"/>
      <c r="M589" s="143"/>
      <c r="N589" s="143"/>
      <c r="O589" s="143"/>
      <c r="P589" s="143"/>
      <c r="Q589" s="143"/>
      <c r="R589" s="140"/>
      <c r="S589" s="141"/>
      <c r="T589" s="142"/>
      <c r="U589" s="143"/>
      <c r="V589" s="144"/>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43"/>
      <c r="BR589" s="143"/>
      <c r="BS589" s="143"/>
      <c r="BT589" s="143"/>
    </row>
    <row r="590" spans="2:72" s="227" customFormat="1">
      <c r="B590" s="228"/>
      <c r="C590" s="143"/>
      <c r="D590" s="143"/>
      <c r="E590" s="138"/>
      <c r="F590" s="143"/>
      <c r="G590" s="143"/>
      <c r="H590" s="168"/>
      <c r="I590" s="143"/>
      <c r="J590" s="143"/>
      <c r="K590" s="143"/>
      <c r="L590" s="143"/>
      <c r="M590" s="143"/>
      <c r="N590" s="143"/>
      <c r="O590" s="143"/>
      <c r="P590" s="143"/>
      <c r="Q590" s="143"/>
      <c r="R590" s="140"/>
      <c r="S590" s="141"/>
      <c r="T590" s="142"/>
      <c r="U590" s="143"/>
      <c r="V590" s="144"/>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43"/>
      <c r="BR590" s="143"/>
      <c r="BS590" s="143"/>
      <c r="BT590" s="143"/>
    </row>
    <row r="591" spans="2:72" s="227" customFormat="1">
      <c r="B591" s="228"/>
      <c r="C591" s="143"/>
      <c r="D591" s="143"/>
      <c r="E591" s="138"/>
      <c r="F591" s="143"/>
      <c r="G591" s="143"/>
      <c r="H591" s="168"/>
      <c r="I591" s="143"/>
      <c r="J591" s="143"/>
      <c r="K591" s="143"/>
      <c r="L591" s="143"/>
      <c r="M591" s="143"/>
      <c r="N591" s="143"/>
      <c r="O591" s="143"/>
      <c r="P591" s="143"/>
      <c r="Q591" s="143"/>
      <c r="R591" s="140"/>
      <c r="S591" s="141"/>
      <c r="T591" s="142"/>
      <c r="U591" s="143"/>
      <c r="V591" s="144"/>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43"/>
      <c r="BR591" s="143"/>
      <c r="BS591" s="143"/>
      <c r="BT591" s="143"/>
    </row>
    <row r="592" spans="2:72" s="227" customFormat="1">
      <c r="B592" s="228"/>
      <c r="C592" s="143"/>
      <c r="D592" s="143"/>
      <c r="E592" s="138"/>
      <c r="F592" s="143"/>
      <c r="G592" s="143"/>
      <c r="H592" s="168"/>
      <c r="I592" s="143"/>
      <c r="J592" s="143"/>
      <c r="K592" s="143"/>
      <c r="L592" s="143"/>
      <c r="M592" s="143"/>
      <c r="N592" s="143"/>
      <c r="O592" s="143"/>
      <c r="P592" s="143"/>
      <c r="Q592" s="143"/>
      <c r="R592" s="140"/>
      <c r="S592" s="141"/>
      <c r="T592" s="142"/>
      <c r="U592" s="143"/>
      <c r="V592" s="144"/>
      <c r="W592" s="143"/>
      <c r="X592" s="143"/>
      <c r="Y592" s="143"/>
      <c r="Z592" s="143"/>
      <c r="AA592" s="143"/>
      <c r="AB592" s="143"/>
      <c r="AC592" s="143"/>
      <c r="AD592" s="143"/>
      <c r="AE592" s="143"/>
      <c r="AF592" s="143"/>
      <c r="AG592" s="143"/>
      <c r="AH592" s="143"/>
      <c r="AI592" s="143"/>
      <c r="AJ592" s="143"/>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43"/>
      <c r="BR592" s="143"/>
      <c r="BS592" s="143"/>
      <c r="BT592" s="143"/>
    </row>
    <row r="593" spans="1:72" s="227" customFormat="1">
      <c r="B593" s="228"/>
      <c r="C593" s="143"/>
      <c r="D593" s="143"/>
      <c r="E593" s="138"/>
      <c r="F593" s="143"/>
      <c r="G593" s="143"/>
      <c r="H593" s="168"/>
      <c r="I593" s="143"/>
      <c r="J593" s="143"/>
      <c r="K593" s="143"/>
      <c r="L593" s="143"/>
      <c r="M593" s="143"/>
      <c r="N593" s="143"/>
      <c r="O593" s="143"/>
      <c r="P593" s="143"/>
      <c r="Q593" s="143"/>
      <c r="R593" s="140"/>
      <c r="S593" s="141"/>
      <c r="T593" s="142"/>
      <c r="U593" s="143"/>
      <c r="V593" s="144"/>
      <c r="W593" s="143"/>
      <c r="X593" s="143"/>
      <c r="Y593" s="143"/>
      <c r="Z593" s="143"/>
      <c r="AA593" s="143"/>
      <c r="AB593" s="143"/>
      <c r="AC593" s="143"/>
      <c r="AD593" s="143"/>
      <c r="AE593" s="143"/>
      <c r="AF593" s="143"/>
      <c r="AG593" s="143"/>
      <c r="AH593" s="143"/>
      <c r="AI593" s="143"/>
      <c r="AJ593" s="143"/>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43"/>
      <c r="BR593" s="143"/>
      <c r="BS593" s="143"/>
      <c r="BT593" s="143"/>
    </row>
    <row r="594" spans="1:72" s="227" customFormat="1">
      <c r="B594" s="228"/>
      <c r="C594" s="143"/>
      <c r="D594" s="143"/>
      <c r="E594" s="138"/>
      <c r="F594" s="143"/>
      <c r="G594" s="143"/>
      <c r="H594" s="168"/>
      <c r="I594" s="143"/>
      <c r="J594" s="143"/>
      <c r="K594" s="143"/>
      <c r="L594" s="143"/>
      <c r="M594" s="143"/>
      <c r="N594" s="143"/>
      <c r="O594" s="143"/>
      <c r="P594" s="143"/>
      <c r="Q594" s="143"/>
      <c r="R594" s="140"/>
      <c r="S594" s="141"/>
      <c r="T594" s="142"/>
      <c r="U594" s="143"/>
      <c r="V594" s="144"/>
      <c r="W594" s="143"/>
      <c r="X594" s="143"/>
      <c r="Y594" s="143"/>
      <c r="Z594" s="143"/>
      <c r="AA594" s="143"/>
      <c r="AB594" s="143"/>
      <c r="AC594" s="143"/>
      <c r="AD594" s="143"/>
      <c r="AE594" s="143"/>
      <c r="AF594" s="143"/>
      <c r="AG594" s="143"/>
      <c r="AH594" s="143"/>
      <c r="AI594" s="143"/>
      <c r="AJ594" s="143"/>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43"/>
      <c r="BR594" s="143"/>
      <c r="BS594" s="143"/>
      <c r="BT594" s="143"/>
    </row>
    <row r="595" spans="1:72" s="227" customFormat="1">
      <c r="B595" s="228"/>
      <c r="C595" s="143"/>
      <c r="D595" s="143"/>
      <c r="E595" s="138"/>
      <c r="F595" s="143"/>
      <c r="G595" s="143"/>
      <c r="H595" s="168"/>
      <c r="I595" s="143"/>
      <c r="J595" s="143"/>
      <c r="K595" s="143"/>
      <c r="L595" s="143"/>
      <c r="M595" s="143"/>
      <c r="N595" s="143"/>
      <c r="O595" s="143"/>
      <c r="P595" s="143"/>
      <c r="Q595" s="143"/>
      <c r="R595" s="140"/>
      <c r="S595" s="141"/>
      <c r="T595" s="142"/>
      <c r="U595" s="143"/>
      <c r="V595" s="144"/>
      <c r="W595" s="143"/>
      <c r="X595" s="143"/>
      <c r="Y595" s="143"/>
      <c r="Z595" s="143"/>
      <c r="AA595" s="143"/>
      <c r="AB595" s="143"/>
      <c r="AC595" s="143"/>
      <c r="AD595" s="143"/>
      <c r="AE595" s="143"/>
      <c r="AF595" s="143"/>
      <c r="AG595" s="143"/>
      <c r="AH595" s="143"/>
      <c r="AI595" s="143"/>
      <c r="AJ595" s="143"/>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43"/>
      <c r="BR595" s="143"/>
      <c r="BS595" s="143"/>
      <c r="BT595" s="143"/>
    </row>
    <row r="596" spans="1:72" s="227" customFormat="1">
      <c r="B596" s="228"/>
      <c r="C596" s="143"/>
      <c r="D596" s="143"/>
      <c r="E596" s="138"/>
      <c r="F596" s="143"/>
      <c r="G596" s="143"/>
      <c r="H596" s="168"/>
      <c r="I596" s="143"/>
      <c r="J596" s="143"/>
      <c r="K596" s="143"/>
      <c r="L596" s="143"/>
      <c r="M596" s="143"/>
      <c r="N596" s="143"/>
      <c r="O596" s="143"/>
      <c r="P596" s="143"/>
      <c r="Q596" s="143"/>
      <c r="R596" s="140"/>
      <c r="S596" s="141"/>
      <c r="T596" s="142"/>
      <c r="U596" s="143"/>
      <c r="V596" s="144"/>
      <c r="W596" s="143"/>
      <c r="X596" s="143"/>
      <c r="Y596" s="143"/>
      <c r="Z596" s="143"/>
      <c r="AA596" s="143"/>
      <c r="AB596" s="143"/>
      <c r="AC596" s="143"/>
      <c r="AD596" s="143"/>
      <c r="AE596" s="143"/>
      <c r="AF596" s="143"/>
      <c r="AG596" s="143"/>
      <c r="AH596" s="143"/>
      <c r="AI596" s="143"/>
      <c r="AJ596" s="143"/>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143"/>
      <c r="BR596" s="143"/>
      <c r="BS596" s="143"/>
      <c r="BT596" s="143"/>
    </row>
    <row r="597" spans="1:72">
      <c r="A597" s="227"/>
    </row>
  </sheetData>
  <mergeCells count="176">
    <mergeCell ref="B65:Q65"/>
    <mergeCell ref="C63:F63"/>
    <mergeCell ref="J63:Q63"/>
    <mergeCell ref="C64:F64"/>
    <mergeCell ref="J64:Q64"/>
    <mergeCell ref="C60:F60"/>
    <mergeCell ref="J60:Q60"/>
    <mergeCell ref="C61:F61"/>
    <mergeCell ref="J61:Q61"/>
    <mergeCell ref="C62:F62"/>
    <mergeCell ref="J62:Q62"/>
    <mergeCell ref="C57:F57"/>
    <mergeCell ref="J57:Q57"/>
    <mergeCell ref="C58:F58"/>
    <mergeCell ref="J58:Q58"/>
    <mergeCell ref="C59:F59"/>
    <mergeCell ref="J59:Q59"/>
    <mergeCell ref="B52:B53"/>
    <mergeCell ref="D52:D53"/>
    <mergeCell ref="M52:M53"/>
    <mergeCell ref="N52:N53"/>
    <mergeCell ref="B54:B56"/>
    <mergeCell ref="D54:D56"/>
    <mergeCell ref="M54:Q54"/>
    <mergeCell ref="M56:Q56"/>
    <mergeCell ref="B48:B49"/>
    <mergeCell ref="D48:D49"/>
    <mergeCell ref="M48:M49"/>
    <mergeCell ref="N48:N49"/>
    <mergeCell ref="B50:B51"/>
    <mergeCell ref="D50:D51"/>
    <mergeCell ref="M50:M51"/>
    <mergeCell ref="N50:N51"/>
    <mergeCell ref="B44:B45"/>
    <mergeCell ref="D44:D45"/>
    <mergeCell ref="M44:M45"/>
    <mergeCell ref="N44:N45"/>
    <mergeCell ref="B46:B47"/>
    <mergeCell ref="D46:D47"/>
    <mergeCell ref="M46:M47"/>
    <mergeCell ref="N46:N47"/>
    <mergeCell ref="B40:B41"/>
    <mergeCell ref="D40:D41"/>
    <mergeCell ref="M40:M41"/>
    <mergeCell ref="N40:N41"/>
    <mergeCell ref="B42:B43"/>
    <mergeCell ref="D42:D43"/>
    <mergeCell ref="M42:M43"/>
    <mergeCell ref="N42:N43"/>
    <mergeCell ref="B36:B37"/>
    <mergeCell ref="D36:D37"/>
    <mergeCell ref="M36:M37"/>
    <mergeCell ref="N36:N37"/>
    <mergeCell ref="B38:B39"/>
    <mergeCell ref="D38:D39"/>
    <mergeCell ref="M38:M39"/>
    <mergeCell ref="N38:N39"/>
    <mergeCell ref="B32:B33"/>
    <mergeCell ref="D32:D33"/>
    <mergeCell ref="M32:M33"/>
    <mergeCell ref="N32:N33"/>
    <mergeCell ref="B34:B35"/>
    <mergeCell ref="D34:D35"/>
    <mergeCell ref="M34:M35"/>
    <mergeCell ref="N34:N35"/>
    <mergeCell ref="B28:B29"/>
    <mergeCell ref="D28:D29"/>
    <mergeCell ref="M28:M29"/>
    <mergeCell ref="N28:N29"/>
    <mergeCell ref="B30:B31"/>
    <mergeCell ref="D30:D31"/>
    <mergeCell ref="M30:M31"/>
    <mergeCell ref="N30:N31"/>
    <mergeCell ref="B24:B25"/>
    <mergeCell ref="D24:D25"/>
    <mergeCell ref="M24:M25"/>
    <mergeCell ref="N24:N25"/>
    <mergeCell ref="B26:B27"/>
    <mergeCell ref="D26:D27"/>
    <mergeCell ref="M26:M27"/>
    <mergeCell ref="N26:N27"/>
    <mergeCell ref="B20:B21"/>
    <mergeCell ref="D20:D21"/>
    <mergeCell ref="M20:M21"/>
    <mergeCell ref="N20:N21"/>
    <mergeCell ref="B22:B23"/>
    <mergeCell ref="D22:D23"/>
    <mergeCell ref="M22:M23"/>
    <mergeCell ref="N22:N23"/>
    <mergeCell ref="O15:Q15"/>
    <mergeCell ref="O16:O17"/>
    <mergeCell ref="P16:P17"/>
    <mergeCell ref="Q16:Q17"/>
    <mergeCell ref="B18:B19"/>
    <mergeCell ref="D18:D19"/>
    <mergeCell ref="M18:M19"/>
    <mergeCell ref="N18:N19"/>
    <mergeCell ref="B15:B17"/>
    <mergeCell ref="C15:C17"/>
    <mergeCell ref="D15:D17"/>
    <mergeCell ref="E15:E17"/>
    <mergeCell ref="F15:F17"/>
    <mergeCell ref="G15:L16"/>
    <mergeCell ref="P18:P19"/>
    <mergeCell ref="P28:P29"/>
    <mergeCell ref="P30:P31"/>
    <mergeCell ref="P32:P33"/>
    <mergeCell ref="P34:P35"/>
    <mergeCell ref="P36:P37"/>
    <mergeCell ref="B1:B4"/>
    <mergeCell ref="C1:I2"/>
    <mergeCell ref="J1:O1"/>
    <mergeCell ref="P1:Q4"/>
    <mergeCell ref="J2:O2"/>
    <mergeCell ref="C3:I4"/>
    <mergeCell ref="J3:O3"/>
    <mergeCell ref="J4:O4"/>
    <mergeCell ref="B5:Q5"/>
    <mergeCell ref="B7:Q7"/>
    <mergeCell ref="B8:H8"/>
    <mergeCell ref="I8:K11"/>
    <mergeCell ref="L8:Q8"/>
    <mergeCell ref="B9:H9"/>
    <mergeCell ref="L9:Q14"/>
    <mergeCell ref="B10:H10"/>
    <mergeCell ref="B11:H11"/>
    <mergeCell ref="B12:K14"/>
    <mergeCell ref="M15:N16"/>
    <mergeCell ref="P46:P47"/>
    <mergeCell ref="P48:P49"/>
    <mergeCell ref="P50:P51"/>
    <mergeCell ref="P52:P53"/>
    <mergeCell ref="O18:O19"/>
    <mergeCell ref="O20:O21"/>
    <mergeCell ref="O22:O23"/>
    <mergeCell ref="O24:O25"/>
    <mergeCell ref="O26:O27"/>
    <mergeCell ref="O28:O29"/>
    <mergeCell ref="O30:O31"/>
    <mergeCell ref="O32:O33"/>
    <mergeCell ref="O34:O35"/>
    <mergeCell ref="O36:O37"/>
    <mergeCell ref="O38:O39"/>
    <mergeCell ref="O40:O41"/>
    <mergeCell ref="O42:O43"/>
    <mergeCell ref="O44:O45"/>
    <mergeCell ref="O46:O47"/>
    <mergeCell ref="O48:O49"/>
    <mergeCell ref="P20:P21"/>
    <mergeCell ref="P22:P23"/>
    <mergeCell ref="P24:P25"/>
    <mergeCell ref="P26:P27"/>
    <mergeCell ref="O50:O51"/>
    <mergeCell ref="O52:O53"/>
    <mergeCell ref="Q18:Q19"/>
    <mergeCell ref="Q20:Q21"/>
    <mergeCell ref="Q22:Q23"/>
    <mergeCell ref="Q24:Q25"/>
    <mergeCell ref="Q26:Q27"/>
    <mergeCell ref="Q28:Q29"/>
    <mergeCell ref="Q30:Q31"/>
    <mergeCell ref="Q32:Q33"/>
    <mergeCell ref="Q34:Q35"/>
    <mergeCell ref="Q36:Q37"/>
    <mergeCell ref="Q38:Q39"/>
    <mergeCell ref="Q40:Q41"/>
    <mergeCell ref="Q42:Q43"/>
    <mergeCell ref="Q44:Q45"/>
    <mergeCell ref="Q46:Q47"/>
    <mergeCell ref="Q48:Q49"/>
    <mergeCell ref="Q50:Q51"/>
    <mergeCell ref="Q52:Q53"/>
    <mergeCell ref="P38:P39"/>
    <mergeCell ref="P40:P41"/>
    <mergeCell ref="P42:P43"/>
    <mergeCell ref="P44:P45"/>
  </mergeCells>
  <pageMargins left="0.7" right="0.7" top="0.75" bottom="0.75" header="0.3" footer="0.3"/>
  <pageSetup orientation="portrait" r:id="rId1"/>
  <drawing r:id="rId2"/>
  <legacyDrawing r:id="rId3"/>
  <oleObjects>
    <mc:AlternateContent xmlns:mc="http://schemas.openxmlformats.org/markup-compatibility/2006">
      <mc:Choice Requires="x14">
        <oleObject shapeId="3073" r:id="rId4">
          <objectPr defaultSize="0" autoPict="0" r:id="rId5">
            <anchor moveWithCells="1" sizeWithCells="1">
              <from>
                <xdr:col>1</xdr:col>
                <xdr:colOff>114300</xdr:colOff>
                <xdr:row>0</xdr:row>
                <xdr:rowOff>47625</xdr:rowOff>
              </from>
              <to>
                <xdr:col>2</xdr:col>
                <xdr:colOff>0</xdr:colOff>
                <xdr:row>3</xdr:row>
                <xdr:rowOff>209550</xdr:rowOff>
              </to>
            </anchor>
          </objectPr>
        </oleObject>
      </mc:Choice>
      <mc:Fallback>
        <oleObject shapeId="307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5"/>
  <sheetViews>
    <sheetView tabSelected="1" workbookViewId="0">
      <selection activeCell="F10" sqref="F10"/>
    </sheetView>
  </sheetViews>
  <sheetFormatPr baseColWidth="10" defaultColWidth="11.42578125" defaultRowHeight="12.75"/>
  <cols>
    <col min="1" max="1" width="10.140625" style="259" customWidth="1"/>
    <col min="2" max="2" width="13.5703125" style="259" customWidth="1"/>
    <col min="3" max="3" width="13" style="260" customWidth="1"/>
    <col min="4" max="4" width="29.5703125" style="261" customWidth="1"/>
    <col min="5" max="5" width="18.7109375" style="259" customWidth="1"/>
    <col min="6" max="6" width="18.5703125" style="234" customWidth="1"/>
    <col min="7" max="7" width="8.140625" style="234" customWidth="1"/>
    <col min="8" max="8" width="14.140625" style="235" bestFit="1" customWidth="1"/>
    <col min="9" max="16384" width="11.42578125" style="234"/>
  </cols>
  <sheetData>
    <row r="1" spans="1:8" ht="30" customHeight="1">
      <c r="A1" s="861" t="s">
        <v>819</v>
      </c>
      <c r="B1" s="861"/>
      <c r="C1" s="861"/>
      <c r="D1" s="861"/>
      <c r="E1" s="861"/>
    </row>
    <row r="2" spans="1:8" ht="30" customHeight="1">
      <c r="A2" s="236"/>
      <c r="B2" s="237"/>
      <c r="C2" s="238"/>
      <c r="D2" s="239"/>
      <c r="E2" s="240"/>
      <c r="F2" s="237"/>
    </row>
    <row r="3" spans="1:8" s="237" customFormat="1" ht="27.75" customHeight="1">
      <c r="A3" s="862" t="s">
        <v>765</v>
      </c>
      <c r="B3" s="862"/>
      <c r="C3" s="862"/>
      <c r="D3" s="862"/>
      <c r="E3" s="862"/>
      <c r="F3" s="234"/>
      <c r="H3" s="241"/>
    </row>
    <row r="4" spans="1:8" ht="30" customHeight="1">
      <c r="A4" s="242" t="s">
        <v>261</v>
      </c>
      <c r="B4" s="242" t="s">
        <v>262</v>
      </c>
      <c r="C4" s="242" t="s">
        <v>263</v>
      </c>
      <c r="D4" s="243" t="s">
        <v>13</v>
      </c>
      <c r="E4" s="244" t="s">
        <v>14</v>
      </c>
      <c r="F4" s="237"/>
    </row>
    <row r="5" spans="1:8" s="237" customFormat="1" ht="30" customHeight="1">
      <c r="A5" s="80">
        <v>1029</v>
      </c>
      <c r="B5" s="9" t="s">
        <v>820</v>
      </c>
      <c r="C5" s="71" t="s">
        <v>821</v>
      </c>
      <c r="D5" s="245" t="s">
        <v>822</v>
      </c>
      <c r="E5" s="246">
        <v>29750000</v>
      </c>
      <c r="F5" s="234"/>
      <c r="H5" s="241"/>
    </row>
    <row r="6" spans="1:8" ht="90" customHeight="1">
      <c r="A6" s="9">
        <v>1065</v>
      </c>
      <c r="B6" s="9" t="s">
        <v>823</v>
      </c>
      <c r="C6" s="71" t="s">
        <v>824</v>
      </c>
      <c r="D6" s="247" t="s">
        <v>825</v>
      </c>
      <c r="E6" s="246">
        <v>33250000</v>
      </c>
    </row>
    <row r="7" spans="1:8" ht="36.75" customHeight="1">
      <c r="A7" s="80"/>
      <c r="B7" s="9"/>
      <c r="C7" s="71"/>
      <c r="D7" s="245"/>
      <c r="E7" s="248">
        <f>SUM(E5:E6)</f>
        <v>63000000</v>
      </c>
    </row>
    <row r="8" spans="1:8" ht="38.25" customHeight="1">
      <c r="A8" s="249"/>
      <c r="B8" s="249"/>
      <c r="C8" s="250"/>
      <c r="D8" s="251"/>
      <c r="E8" s="252"/>
    </row>
    <row r="9" spans="1:8" ht="22.5" customHeight="1">
      <c r="A9" s="863" t="s">
        <v>826</v>
      </c>
      <c r="B9" s="864"/>
      <c r="C9" s="864"/>
      <c r="D9" s="864"/>
      <c r="E9" s="864"/>
    </row>
    <row r="10" spans="1:8" ht="30" customHeight="1">
      <c r="A10" s="242" t="s">
        <v>261</v>
      </c>
      <c r="B10" s="242" t="s">
        <v>262</v>
      </c>
      <c r="C10" s="242" t="s">
        <v>263</v>
      </c>
      <c r="D10" s="243" t="s">
        <v>13</v>
      </c>
      <c r="E10" s="244" t="s">
        <v>14</v>
      </c>
    </row>
    <row r="11" spans="1:8" ht="43.5" customHeight="1">
      <c r="A11" s="80">
        <v>97</v>
      </c>
      <c r="B11" s="9" t="s">
        <v>827</v>
      </c>
      <c r="C11" s="71" t="s">
        <v>828</v>
      </c>
      <c r="D11" s="245" t="s">
        <v>829</v>
      </c>
      <c r="E11" s="246">
        <v>53833330</v>
      </c>
    </row>
    <row r="12" spans="1:8" ht="79.5" customHeight="1">
      <c r="A12" s="80">
        <v>99</v>
      </c>
      <c r="B12" s="82" t="s">
        <v>827</v>
      </c>
      <c r="C12" s="71" t="s">
        <v>830</v>
      </c>
      <c r="D12" s="245" t="s">
        <v>831</v>
      </c>
      <c r="E12" s="246">
        <v>42500000</v>
      </c>
    </row>
    <row r="13" spans="1:8" ht="39" customHeight="1">
      <c r="A13" s="80"/>
      <c r="B13" s="80"/>
      <c r="C13" s="253"/>
      <c r="D13" s="245"/>
      <c r="E13" s="246">
        <f>+E12+E11</f>
        <v>96333330</v>
      </c>
      <c r="F13" s="235"/>
    </row>
    <row r="14" spans="1:8" ht="30" customHeight="1">
      <c r="A14" s="254"/>
      <c r="B14" s="254"/>
      <c r="C14" s="255"/>
      <c r="D14" s="256"/>
      <c r="E14" s="257"/>
    </row>
    <row r="15" spans="1:8" ht="30" customHeight="1">
      <c r="A15" s="865" t="s">
        <v>769</v>
      </c>
      <c r="B15" s="865"/>
      <c r="C15" s="865"/>
      <c r="D15" s="865"/>
      <c r="E15" s="865"/>
    </row>
    <row r="16" spans="1:8" ht="30" customHeight="1">
      <c r="A16" s="242" t="s">
        <v>261</v>
      </c>
      <c r="B16" s="242" t="s">
        <v>262</v>
      </c>
      <c r="C16" s="242" t="s">
        <v>263</v>
      </c>
      <c r="D16" s="243" t="s">
        <v>13</v>
      </c>
      <c r="E16" s="244" t="s">
        <v>14</v>
      </c>
    </row>
    <row r="17" spans="1:8" ht="47.25" customHeight="1">
      <c r="A17" s="80">
        <v>90</v>
      </c>
      <c r="B17" s="80" t="s">
        <v>832</v>
      </c>
      <c r="C17" s="71" t="s">
        <v>833</v>
      </c>
      <c r="D17" s="258" t="s">
        <v>834</v>
      </c>
      <c r="E17" s="246">
        <v>47500000</v>
      </c>
      <c r="F17" s="235"/>
    </row>
    <row r="18" spans="1:8" ht="83.25" customHeight="1">
      <c r="E18" s="37"/>
    </row>
    <row r="19" spans="1:8" ht="30" customHeight="1">
      <c r="A19" s="860" t="s">
        <v>770</v>
      </c>
      <c r="B19" s="860"/>
      <c r="C19" s="860"/>
      <c r="D19" s="860"/>
      <c r="E19" s="860"/>
    </row>
    <row r="20" spans="1:8" ht="30" customHeight="1">
      <c r="A20" s="262" t="s">
        <v>835</v>
      </c>
      <c r="B20" s="262" t="s">
        <v>836</v>
      </c>
      <c r="C20" s="242" t="s">
        <v>263</v>
      </c>
      <c r="D20" s="243" t="s">
        <v>13</v>
      </c>
      <c r="E20" s="263" t="s">
        <v>837</v>
      </c>
    </row>
    <row r="21" spans="1:8" ht="30" customHeight="1">
      <c r="A21" s="80">
        <v>89</v>
      </c>
      <c r="B21" s="80" t="s">
        <v>838</v>
      </c>
      <c r="C21" s="71" t="s">
        <v>839</v>
      </c>
      <c r="D21" s="245" t="s">
        <v>840</v>
      </c>
      <c r="E21" s="246">
        <v>53763333</v>
      </c>
    </row>
    <row r="22" spans="1:8" ht="40.5" customHeight="1">
      <c r="A22" s="254"/>
      <c r="B22" s="73"/>
      <c r="C22" s="264"/>
      <c r="E22" s="82"/>
    </row>
    <row r="23" spans="1:8" ht="30" customHeight="1">
      <c r="A23" s="866" t="s">
        <v>771</v>
      </c>
      <c r="B23" s="866"/>
      <c r="C23" s="866"/>
      <c r="D23" s="866"/>
      <c r="E23" s="866"/>
    </row>
    <row r="24" spans="1:8" ht="48" customHeight="1">
      <c r="A24" s="262" t="s">
        <v>835</v>
      </c>
      <c r="B24" s="262" t="s">
        <v>836</v>
      </c>
      <c r="C24" s="242" t="s">
        <v>263</v>
      </c>
      <c r="D24" s="243" t="s">
        <v>13</v>
      </c>
      <c r="E24" s="263" t="s">
        <v>837</v>
      </c>
    </row>
    <row r="25" spans="1:8" ht="30" customHeight="1">
      <c r="A25" s="80">
        <v>51</v>
      </c>
      <c r="B25" s="80" t="s">
        <v>841</v>
      </c>
      <c r="C25" s="71" t="s">
        <v>842</v>
      </c>
      <c r="D25" s="245" t="s">
        <v>843</v>
      </c>
      <c r="E25" s="246">
        <v>53000000</v>
      </c>
      <c r="F25" s="259"/>
    </row>
    <row r="26" spans="1:8" s="259" customFormat="1" ht="77.25" customHeight="1">
      <c r="A26" s="9">
        <v>1208</v>
      </c>
      <c r="B26" s="265" t="s">
        <v>844</v>
      </c>
      <c r="C26" s="71" t="s">
        <v>845</v>
      </c>
      <c r="D26" s="247" t="s">
        <v>846</v>
      </c>
      <c r="E26" s="246">
        <v>17850000</v>
      </c>
      <c r="H26" s="266"/>
    </row>
    <row r="27" spans="1:8" s="259" customFormat="1" ht="48" customHeight="1">
      <c r="A27" s="80"/>
      <c r="B27" s="80"/>
      <c r="C27" s="253"/>
      <c r="D27" s="245" t="s">
        <v>157</v>
      </c>
      <c r="E27" s="246">
        <f>SUM(E25:E26)</f>
        <v>70850000</v>
      </c>
      <c r="H27" s="266"/>
    </row>
    <row r="28" spans="1:8" s="259" customFormat="1" ht="24" customHeight="1">
      <c r="A28" s="254"/>
      <c r="B28" s="254"/>
      <c r="C28" s="267"/>
      <c r="D28" s="256"/>
      <c r="E28" s="268"/>
      <c r="H28" s="266"/>
    </row>
    <row r="29" spans="1:8" ht="18" customHeight="1">
      <c r="A29" s="254"/>
      <c r="B29" s="254"/>
      <c r="C29" s="267"/>
      <c r="D29" s="256"/>
      <c r="E29" s="268"/>
      <c r="F29" s="259"/>
    </row>
    <row r="30" spans="1:8" ht="40.5" customHeight="1">
      <c r="B30" s="73"/>
      <c r="C30" s="264"/>
      <c r="E30" s="82"/>
    </row>
    <row r="31" spans="1:8" ht="30" customHeight="1">
      <c r="A31" s="860" t="s">
        <v>773</v>
      </c>
      <c r="B31" s="860"/>
      <c r="C31" s="860"/>
      <c r="D31" s="860"/>
      <c r="E31" s="860"/>
    </row>
    <row r="32" spans="1:8" ht="84" customHeight="1">
      <c r="A32" s="262" t="s">
        <v>835</v>
      </c>
      <c r="B32" s="262" t="s">
        <v>836</v>
      </c>
      <c r="C32" s="242" t="s">
        <v>263</v>
      </c>
      <c r="D32" s="243" t="s">
        <v>13</v>
      </c>
      <c r="E32" s="263" t="s">
        <v>837</v>
      </c>
    </row>
    <row r="33" spans="1:8" ht="84" customHeight="1">
      <c r="A33" s="80">
        <v>133</v>
      </c>
      <c r="B33" s="80" t="s">
        <v>847</v>
      </c>
      <c r="C33" s="269" t="s">
        <v>848</v>
      </c>
      <c r="D33" s="245" t="s">
        <v>849</v>
      </c>
      <c r="E33" s="246">
        <v>33250000</v>
      </c>
      <c r="F33" s="270" t="s">
        <v>850</v>
      </c>
    </row>
    <row r="34" spans="1:8" ht="78.75" customHeight="1">
      <c r="A34" s="80">
        <v>141</v>
      </c>
      <c r="B34" s="80" t="s">
        <v>851</v>
      </c>
      <c r="C34" s="71" t="s">
        <v>852</v>
      </c>
      <c r="D34" s="245" t="s">
        <v>853</v>
      </c>
      <c r="E34" s="246">
        <v>41008333</v>
      </c>
    </row>
    <row r="35" spans="1:8" s="271" customFormat="1" ht="88.5" customHeight="1">
      <c r="A35" s="80">
        <v>468</v>
      </c>
      <c r="B35" s="80" t="s">
        <v>854</v>
      </c>
      <c r="C35" s="71" t="s">
        <v>855</v>
      </c>
      <c r="D35" s="245" t="s">
        <v>856</v>
      </c>
      <c r="E35" s="246">
        <v>33250000</v>
      </c>
      <c r="F35" s="234"/>
      <c r="H35" s="272"/>
    </row>
    <row r="36" spans="1:8" s="237" customFormat="1" ht="51.75" customHeight="1">
      <c r="A36" s="81">
        <v>1362</v>
      </c>
      <c r="B36" s="273" t="s">
        <v>857</v>
      </c>
      <c r="C36" s="71" t="s">
        <v>858</v>
      </c>
      <c r="D36" s="247" t="s">
        <v>859</v>
      </c>
      <c r="E36" s="274">
        <v>33250000</v>
      </c>
      <c r="F36" s="271"/>
      <c r="H36" s="241"/>
    </row>
    <row r="37" spans="1:8" ht="19.5" customHeight="1">
      <c r="A37" s="867" t="s">
        <v>157</v>
      </c>
      <c r="B37" s="867"/>
      <c r="C37" s="867"/>
      <c r="D37" s="867"/>
      <c r="E37" s="275">
        <f>SUM(E33:E36)</f>
        <v>140758333</v>
      </c>
      <c r="F37" s="241">
        <v>140758333</v>
      </c>
    </row>
    <row r="38" spans="1:8" ht="30" customHeight="1">
      <c r="A38" s="254"/>
      <c r="B38" s="73"/>
      <c r="C38" s="264"/>
      <c r="E38" s="82"/>
    </row>
    <row r="39" spans="1:8" ht="30" customHeight="1">
      <c r="A39" s="860" t="s">
        <v>775</v>
      </c>
      <c r="B39" s="860"/>
      <c r="C39" s="860"/>
      <c r="D39" s="860"/>
      <c r="E39" s="860"/>
    </row>
    <row r="40" spans="1:8" ht="103.5" customHeight="1">
      <c r="A40" s="262" t="s">
        <v>835</v>
      </c>
      <c r="B40" s="276" t="s">
        <v>836</v>
      </c>
      <c r="C40" s="242" t="s">
        <v>263</v>
      </c>
      <c r="D40" s="243" t="s">
        <v>13</v>
      </c>
      <c r="E40" s="263" t="s">
        <v>837</v>
      </c>
    </row>
    <row r="41" spans="1:8" ht="51.75" customHeight="1">
      <c r="A41" s="9">
        <v>1702</v>
      </c>
      <c r="B41" s="265" t="s">
        <v>860</v>
      </c>
      <c r="C41" s="277" t="s">
        <v>861</v>
      </c>
      <c r="D41" s="71" t="s">
        <v>862</v>
      </c>
      <c r="E41" s="278">
        <v>33250000</v>
      </c>
    </row>
    <row r="42" spans="1:8" ht="52.5" customHeight="1">
      <c r="A42" s="254"/>
      <c r="B42" s="73"/>
      <c r="C42" s="264"/>
      <c r="E42" s="82"/>
    </row>
    <row r="43" spans="1:8" ht="30" customHeight="1">
      <c r="A43" s="868" t="s">
        <v>777</v>
      </c>
      <c r="B43" s="868"/>
      <c r="C43" s="868"/>
      <c r="D43" s="868"/>
      <c r="E43" s="868"/>
    </row>
    <row r="44" spans="1:8" s="259" customFormat="1" ht="30" customHeight="1">
      <c r="A44" s="262" t="s">
        <v>835</v>
      </c>
      <c r="B44" s="276" t="s">
        <v>836</v>
      </c>
      <c r="C44" s="242" t="s">
        <v>263</v>
      </c>
      <c r="D44" s="243" t="s">
        <v>13</v>
      </c>
      <c r="E44" s="263" t="s">
        <v>837</v>
      </c>
      <c r="F44" s="234"/>
      <c r="H44" s="266"/>
    </row>
    <row r="45" spans="1:8" s="259" customFormat="1" ht="67.5" customHeight="1">
      <c r="A45" s="80">
        <v>2208</v>
      </c>
      <c r="B45" s="279" t="s">
        <v>863</v>
      </c>
      <c r="C45" s="280" t="s">
        <v>864</v>
      </c>
      <c r="D45" s="258" t="s">
        <v>865</v>
      </c>
      <c r="E45" s="278">
        <v>18000000</v>
      </c>
      <c r="H45" s="266"/>
    </row>
    <row r="46" spans="1:8" ht="30" customHeight="1">
      <c r="A46" s="869" t="s">
        <v>157</v>
      </c>
      <c r="B46" s="870"/>
      <c r="C46" s="870"/>
      <c r="D46" s="871"/>
      <c r="E46" s="281">
        <f>SUM(E45:E45)</f>
        <v>18000000</v>
      </c>
      <c r="F46" s="259"/>
    </row>
    <row r="47" spans="1:8" ht="30" customHeight="1">
      <c r="A47" s="254"/>
      <c r="B47" s="73"/>
      <c r="C47" s="264"/>
      <c r="E47" s="82"/>
    </row>
    <row r="48" spans="1:8" ht="30" customHeight="1">
      <c r="A48" s="860" t="s">
        <v>778</v>
      </c>
      <c r="B48" s="860"/>
      <c r="C48" s="860"/>
      <c r="D48" s="860"/>
      <c r="E48" s="860"/>
    </row>
    <row r="49" spans="1:8" ht="54" customHeight="1">
      <c r="A49" s="262" t="s">
        <v>835</v>
      </c>
      <c r="B49" s="262" t="s">
        <v>836</v>
      </c>
      <c r="C49" s="242" t="s">
        <v>263</v>
      </c>
      <c r="D49" s="243" t="s">
        <v>13</v>
      </c>
      <c r="E49" s="263" t="s">
        <v>837</v>
      </c>
    </row>
    <row r="50" spans="1:8" ht="55.5" customHeight="1">
      <c r="A50" s="80">
        <v>680</v>
      </c>
      <c r="B50" s="80" t="s">
        <v>866</v>
      </c>
      <c r="C50" s="71" t="s">
        <v>867</v>
      </c>
      <c r="D50" s="245" t="s">
        <v>868</v>
      </c>
      <c r="E50" s="246">
        <v>25200000</v>
      </c>
    </row>
    <row r="51" spans="1:8" ht="62.25" customHeight="1">
      <c r="A51" s="80">
        <v>779</v>
      </c>
      <c r="B51" s="80" t="s">
        <v>869</v>
      </c>
      <c r="C51" s="71" t="s">
        <v>870</v>
      </c>
      <c r="D51" s="245" t="s">
        <v>871</v>
      </c>
      <c r="E51" s="282">
        <v>25200000</v>
      </c>
    </row>
    <row r="52" spans="1:8" s="285" customFormat="1" ht="33" customHeight="1">
      <c r="A52" s="9">
        <v>1418</v>
      </c>
      <c r="B52" s="265" t="s">
        <v>872</v>
      </c>
      <c r="C52" s="71" t="s">
        <v>873</v>
      </c>
      <c r="D52" s="247" t="s">
        <v>874</v>
      </c>
      <c r="E52" s="283">
        <v>31800000</v>
      </c>
      <c r="F52" s="284">
        <f>+E53-82200000</f>
        <v>0</v>
      </c>
      <c r="H52" s="286"/>
    </row>
    <row r="53" spans="1:8" ht="30" customHeight="1">
      <c r="A53" s="287"/>
      <c r="B53" s="287"/>
      <c r="C53" s="288"/>
      <c r="D53" s="289" t="s">
        <v>157</v>
      </c>
      <c r="E53" s="282">
        <f>SUM(E50:E52)</f>
        <v>82200000</v>
      </c>
      <c r="F53" s="290"/>
    </row>
    <row r="54" spans="1:8" ht="50.25" customHeight="1">
      <c r="A54" s="254"/>
      <c r="B54" s="73"/>
      <c r="C54" s="264"/>
      <c r="E54" s="82"/>
    </row>
    <row r="55" spans="1:8" ht="30" customHeight="1">
      <c r="A55" s="860" t="s">
        <v>780</v>
      </c>
      <c r="B55" s="860"/>
      <c r="C55" s="860"/>
      <c r="D55" s="860"/>
      <c r="E55" s="860"/>
    </row>
    <row r="56" spans="1:8" ht="54" customHeight="1">
      <c r="A56" s="262" t="s">
        <v>835</v>
      </c>
      <c r="B56" s="262" t="s">
        <v>836</v>
      </c>
      <c r="C56" s="242" t="s">
        <v>263</v>
      </c>
      <c r="D56" s="243" t="s">
        <v>13</v>
      </c>
      <c r="E56" s="263" t="s">
        <v>837</v>
      </c>
    </row>
    <row r="57" spans="1:8" ht="56.25" customHeight="1">
      <c r="A57" s="9">
        <v>1119</v>
      </c>
      <c r="B57" s="80" t="s">
        <v>820</v>
      </c>
      <c r="C57" s="71" t="s">
        <v>875</v>
      </c>
      <c r="D57" s="245" t="s">
        <v>876</v>
      </c>
      <c r="E57" s="246">
        <v>33250000</v>
      </c>
    </row>
    <row r="58" spans="1:8" ht="30" customHeight="1">
      <c r="A58" s="254"/>
      <c r="B58" s="73"/>
      <c r="C58" s="264"/>
      <c r="E58" s="82"/>
    </row>
    <row r="59" spans="1:8" s="259" customFormat="1" ht="30" customHeight="1">
      <c r="A59" s="860" t="s">
        <v>782</v>
      </c>
      <c r="B59" s="860"/>
      <c r="C59" s="860"/>
      <c r="D59" s="860"/>
      <c r="E59" s="860"/>
      <c r="F59" s="234"/>
      <c r="H59" s="266"/>
    </row>
    <row r="60" spans="1:8" s="259" customFormat="1" ht="38.25" customHeight="1">
      <c r="A60" s="262" t="s">
        <v>835</v>
      </c>
      <c r="B60" s="262" t="s">
        <v>836</v>
      </c>
      <c r="C60" s="242" t="s">
        <v>263</v>
      </c>
      <c r="D60" s="243" t="s">
        <v>13</v>
      </c>
      <c r="E60" s="263" t="s">
        <v>837</v>
      </c>
      <c r="H60" s="266"/>
    </row>
    <row r="61" spans="1:8" s="259" customFormat="1" ht="48.75" customHeight="1">
      <c r="A61" s="80">
        <v>142</v>
      </c>
      <c r="B61" s="80" t="s">
        <v>851</v>
      </c>
      <c r="C61" s="71" t="s">
        <v>877</v>
      </c>
      <c r="D61" s="258" t="s">
        <v>878</v>
      </c>
      <c r="E61" s="246">
        <v>53000000</v>
      </c>
      <c r="F61" s="291"/>
      <c r="H61" s="266"/>
    </row>
    <row r="62" spans="1:8" s="259" customFormat="1" ht="55.5" customHeight="1">
      <c r="A62" s="80">
        <v>755</v>
      </c>
      <c r="B62" s="80" t="s">
        <v>879</v>
      </c>
      <c r="C62" s="71" t="s">
        <v>880</v>
      </c>
      <c r="D62" s="258" t="s">
        <v>881</v>
      </c>
      <c r="E62" s="246">
        <f>25895896+9260770</f>
        <v>35156666</v>
      </c>
      <c r="H62" s="266"/>
    </row>
    <row r="63" spans="1:8" s="259" customFormat="1" ht="44.25" customHeight="1">
      <c r="A63" s="80">
        <v>777</v>
      </c>
      <c r="B63" s="80" t="s">
        <v>882</v>
      </c>
      <c r="C63" s="71" t="s">
        <v>883</v>
      </c>
      <c r="D63" s="258" t="s">
        <v>884</v>
      </c>
      <c r="E63" s="246">
        <v>37100000</v>
      </c>
      <c r="H63" s="266"/>
    </row>
    <row r="64" spans="1:8" s="259" customFormat="1" ht="34.5" customHeight="1">
      <c r="A64" s="80">
        <v>1034</v>
      </c>
      <c r="B64" s="80" t="s">
        <v>820</v>
      </c>
      <c r="C64" s="71" t="s">
        <v>885</v>
      </c>
      <c r="D64" s="258" t="s">
        <v>886</v>
      </c>
      <c r="E64" s="246">
        <v>37100000</v>
      </c>
      <c r="H64" s="266"/>
    </row>
    <row r="65" spans="1:8" ht="30" customHeight="1">
      <c r="A65" s="80"/>
      <c r="B65" s="80"/>
      <c r="C65" s="71"/>
      <c r="D65" s="292" t="s">
        <v>887</v>
      </c>
      <c r="E65" s="246">
        <f>SUM(E61:E64)</f>
        <v>162356666</v>
      </c>
      <c r="F65" s="259"/>
    </row>
    <row r="66" spans="1:8" ht="47.25" customHeight="1">
      <c r="A66" s="9">
        <v>251</v>
      </c>
      <c r="B66" s="293">
        <v>44981</v>
      </c>
      <c r="C66" s="71" t="s">
        <v>888</v>
      </c>
      <c r="D66" s="258" t="s">
        <v>889</v>
      </c>
      <c r="E66" s="246">
        <v>37100000</v>
      </c>
    </row>
    <row r="67" spans="1:8" s="259" customFormat="1" ht="59.25" customHeight="1">
      <c r="A67" s="83">
        <v>2739</v>
      </c>
      <c r="B67" s="83" t="s">
        <v>866</v>
      </c>
      <c r="C67" s="71" t="s">
        <v>890</v>
      </c>
      <c r="D67" s="258" t="s">
        <v>891</v>
      </c>
      <c r="E67" s="246">
        <v>37100000</v>
      </c>
      <c r="F67" s="234"/>
      <c r="H67" s="266"/>
    </row>
    <row r="68" spans="1:8" s="259" customFormat="1" ht="52.5" customHeight="1">
      <c r="A68" s="83">
        <v>2631</v>
      </c>
      <c r="B68" s="83" t="s">
        <v>892</v>
      </c>
      <c r="C68" s="71" t="s">
        <v>893</v>
      </c>
      <c r="D68" s="258" t="s">
        <v>894</v>
      </c>
      <c r="E68" s="246">
        <v>37100000</v>
      </c>
      <c r="H68" s="266"/>
    </row>
    <row r="69" spans="1:8" s="259" customFormat="1" ht="57" customHeight="1">
      <c r="A69" s="83">
        <v>3540</v>
      </c>
      <c r="B69" s="83" t="s">
        <v>895</v>
      </c>
      <c r="C69" s="71" t="s">
        <v>896</v>
      </c>
      <c r="D69" s="258" t="s">
        <v>897</v>
      </c>
      <c r="E69" s="246">
        <v>37100000</v>
      </c>
      <c r="H69" s="266"/>
    </row>
    <row r="70" spans="1:8" s="259" customFormat="1" ht="32.25" customHeight="1">
      <c r="A70" s="83">
        <v>3312</v>
      </c>
      <c r="B70" s="83" t="s">
        <v>844</v>
      </c>
      <c r="C70" s="71" t="s">
        <v>898</v>
      </c>
      <c r="D70" s="245" t="s">
        <v>899</v>
      </c>
      <c r="E70" s="246">
        <v>37100000</v>
      </c>
      <c r="H70" s="266"/>
    </row>
    <row r="71" spans="1:8" ht="42" customHeight="1">
      <c r="A71" s="83">
        <v>2996</v>
      </c>
      <c r="B71" s="83" t="s">
        <v>820</v>
      </c>
      <c r="C71" s="71" t="s">
        <v>900</v>
      </c>
      <c r="D71" s="245" t="s">
        <v>901</v>
      </c>
      <c r="E71" s="246">
        <v>37100000</v>
      </c>
      <c r="F71" s="259"/>
    </row>
    <row r="72" spans="1:8" ht="21.75" customHeight="1">
      <c r="A72" s="80"/>
      <c r="B72" s="80"/>
      <c r="C72" s="253"/>
      <c r="D72" s="245" t="s">
        <v>902</v>
      </c>
      <c r="E72" s="246">
        <f>SUM(E66:E71)</f>
        <v>222600000</v>
      </c>
      <c r="F72" s="259"/>
    </row>
    <row r="73" spans="1:8" ht="30" customHeight="1">
      <c r="A73" s="254"/>
      <c r="B73" s="254"/>
      <c r="C73" s="267"/>
      <c r="D73" s="256"/>
      <c r="E73" s="268">
        <f>E72+E65</f>
        <v>384956666</v>
      </c>
      <c r="F73" s="259"/>
    </row>
    <row r="74" spans="1:8" ht="30" customHeight="1">
      <c r="A74" s="254"/>
      <c r="B74" s="73"/>
      <c r="C74" s="264"/>
      <c r="E74" s="82"/>
      <c r="F74" s="259"/>
    </row>
    <row r="75" spans="1:8" ht="30" customHeight="1">
      <c r="A75" s="860" t="s">
        <v>784</v>
      </c>
      <c r="B75" s="860"/>
      <c r="C75" s="860"/>
      <c r="D75" s="860"/>
      <c r="E75" s="860"/>
      <c r="F75" s="259"/>
    </row>
    <row r="76" spans="1:8" ht="30" customHeight="1">
      <c r="A76" s="262" t="s">
        <v>835</v>
      </c>
      <c r="B76" s="262" t="s">
        <v>836</v>
      </c>
      <c r="C76" s="242" t="s">
        <v>263</v>
      </c>
      <c r="D76" s="243" t="s">
        <v>13</v>
      </c>
      <c r="E76" s="263" t="s">
        <v>837</v>
      </c>
      <c r="F76" s="266">
        <v>106063000</v>
      </c>
    </row>
    <row r="77" spans="1:8" ht="30" customHeight="1">
      <c r="A77" s="294">
        <v>985</v>
      </c>
      <c r="B77" s="80" t="s">
        <v>820</v>
      </c>
      <c r="C77" s="71" t="s">
        <v>903</v>
      </c>
      <c r="D77" s="245" t="s">
        <v>904</v>
      </c>
      <c r="E77" s="295">
        <f>9231667+918333</f>
        <v>10150000</v>
      </c>
    </row>
    <row r="78" spans="1:8" ht="25.5" customHeight="1">
      <c r="A78" s="296">
        <v>1787</v>
      </c>
      <c r="B78" s="265" t="s">
        <v>905</v>
      </c>
      <c r="C78" s="71" t="s">
        <v>906</v>
      </c>
      <c r="D78" s="245" t="s">
        <v>907</v>
      </c>
      <c r="E78" s="295">
        <v>25200000</v>
      </c>
    </row>
    <row r="79" spans="1:8" ht="30" customHeight="1">
      <c r="A79" s="297">
        <v>2367</v>
      </c>
      <c r="B79" s="27">
        <v>45133</v>
      </c>
      <c r="C79" s="32" t="s">
        <v>908</v>
      </c>
      <c r="D79" s="298" t="s">
        <v>909</v>
      </c>
      <c r="E79" s="299">
        <v>23750000</v>
      </c>
    </row>
    <row r="80" spans="1:8" ht="33.75" customHeight="1">
      <c r="A80" s="297"/>
      <c r="B80" s="27"/>
      <c r="C80" s="32"/>
      <c r="D80" s="298" t="s">
        <v>760</v>
      </c>
      <c r="E80" s="299">
        <f>SUM(E77:E79)</f>
        <v>59100000</v>
      </c>
    </row>
    <row r="81" spans="1:8" ht="56.25" customHeight="1">
      <c r="A81" s="23">
        <v>340</v>
      </c>
      <c r="B81" s="27">
        <v>44984</v>
      </c>
      <c r="C81" s="300" t="s">
        <v>910</v>
      </c>
      <c r="D81" s="301" t="s">
        <v>911</v>
      </c>
      <c r="E81" s="299">
        <v>12271000</v>
      </c>
    </row>
    <row r="82" spans="1:8" ht="59.25" customHeight="1">
      <c r="A82" s="23">
        <v>793</v>
      </c>
      <c r="B82" s="27">
        <v>45014</v>
      </c>
      <c r="C82" s="300" t="s">
        <v>912</v>
      </c>
      <c r="D82" s="302" t="s">
        <v>913</v>
      </c>
      <c r="E82" s="299">
        <v>12271000</v>
      </c>
    </row>
    <row r="83" spans="1:8" s="237" customFormat="1" ht="20.25" customHeight="1">
      <c r="A83" s="23">
        <v>754</v>
      </c>
      <c r="B83" s="27">
        <v>45005</v>
      </c>
      <c r="C83" s="300" t="s">
        <v>914</v>
      </c>
      <c r="D83" s="302" t="s">
        <v>915</v>
      </c>
      <c r="E83" s="299">
        <v>12271000</v>
      </c>
      <c r="F83" s="234"/>
      <c r="H83" s="241"/>
    </row>
    <row r="84" spans="1:8" ht="15.75" customHeight="1">
      <c r="A84" s="23">
        <v>409</v>
      </c>
      <c r="B84" s="27">
        <v>44988</v>
      </c>
      <c r="C84" s="300" t="s">
        <v>916</v>
      </c>
      <c r="D84" s="302" t="s">
        <v>915</v>
      </c>
      <c r="E84" s="299">
        <v>10150000</v>
      </c>
    </row>
    <row r="85" spans="1:8" ht="30" customHeight="1">
      <c r="A85" s="23"/>
      <c r="B85" s="27"/>
      <c r="C85" s="32"/>
      <c r="D85" s="245" t="s">
        <v>917</v>
      </c>
      <c r="E85" s="295">
        <f>E81+E82+E83+E84</f>
        <v>46963000</v>
      </c>
    </row>
    <row r="86" spans="1:8" ht="35.25" customHeight="1">
      <c r="A86" s="23"/>
      <c r="B86" s="27"/>
      <c r="C86" s="32"/>
      <c r="D86" s="302" t="s">
        <v>917</v>
      </c>
      <c r="E86" s="299">
        <f>E85+E80</f>
        <v>106063000</v>
      </c>
    </row>
    <row r="87" spans="1:8" ht="30" customHeight="1">
      <c r="A87" s="249"/>
      <c r="B87" s="249"/>
      <c r="C87" s="250"/>
      <c r="D87" s="251"/>
      <c r="E87" s="303"/>
    </row>
    <row r="88" spans="1:8" ht="30" customHeight="1">
      <c r="A88" s="865" t="s">
        <v>786</v>
      </c>
      <c r="B88" s="865"/>
      <c r="C88" s="865"/>
      <c r="D88" s="865"/>
      <c r="E88" s="865"/>
    </row>
    <row r="89" spans="1:8" ht="30" customHeight="1">
      <c r="A89" s="262" t="s">
        <v>835</v>
      </c>
      <c r="B89" s="262" t="s">
        <v>836</v>
      </c>
      <c r="C89" s="242" t="s">
        <v>263</v>
      </c>
      <c r="D89" s="243" t="s">
        <v>13</v>
      </c>
      <c r="E89" s="263" t="s">
        <v>837</v>
      </c>
    </row>
    <row r="90" spans="1:8" ht="42" customHeight="1">
      <c r="A90" s="287">
        <v>62</v>
      </c>
      <c r="B90" s="304" t="s">
        <v>918</v>
      </c>
      <c r="C90" s="305" t="s">
        <v>919</v>
      </c>
      <c r="D90" s="245" t="s">
        <v>920</v>
      </c>
      <c r="E90" s="282">
        <v>53000000</v>
      </c>
    </row>
    <row r="91" spans="1:8" ht="30" customHeight="1">
      <c r="A91" s="287">
        <v>63</v>
      </c>
      <c r="B91" s="304" t="s">
        <v>918</v>
      </c>
      <c r="C91" s="306" t="s">
        <v>921</v>
      </c>
      <c r="D91" s="245" t="s">
        <v>922</v>
      </c>
      <c r="E91" s="282">
        <v>47500000</v>
      </c>
    </row>
    <row r="92" spans="1:8" ht="30" customHeight="1">
      <c r="A92" s="287">
        <v>91</v>
      </c>
      <c r="B92" s="304" t="s">
        <v>838</v>
      </c>
      <c r="C92" s="306" t="s">
        <v>923</v>
      </c>
      <c r="D92" s="245" t="s">
        <v>924</v>
      </c>
      <c r="E92" s="282">
        <v>19420000</v>
      </c>
    </row>
    <row r="93" spans="1:8" ht="30" customHeight="1">
      <c r="A93" s="287">
        <v>100</v>
      </c>
      <c r="B93" s="304" t="s">
        <v>827</v>
      </c>
      <c r="C93" s="306" t="s">
        <v>925</v>
      </c>
      <c r="D93" s="245" t="s">
        <v>926</v>
      </c>
      <c r="E93" s="282">
        <v>53000000</v>
      </c>
    </row>
    <row r="94" spans="1:8" ht="30" customHeight="1">
      <c r="A94" s="287">
        <v>461</v>
      </c>
      <c r="B94" s="304" t="s">
        <v>854</v>
      </c>
      <c r="C94" s="305" t="s">
        <v>927</v>
      </c>
      <c r="D94" s="245" t="s">
        <v>928</v>
      </c>
      <c r="E94" s="282">
        <v>47183333</v>
      </c>
    </row>
    <row r="95" spans="1:8" ht="30" customHeight="1">
      <c r="A95" s="287">
        <v>1118</v>
      </c>
      <c r="B95" s="304" t="s">
        <v>820</v>
      </c>
      <c r="C95" s="305" t="s">
        <v>929</v>
      </c>
      <c r="D95" s="245" t="s">
        <v>930</v>
      </c>
      <c r="E95" s="282">
        <v>26460000</v>
      </c>
    </row>
    <row r="96" spans="1:8" ht="30" customHeight="1">
      <c r="A96" s="80">
        <v>899</v>
      </c>
      <c r="B96" s="265" t="s">
        <v>823</v>
      </c>
      <c r="C96" s="307" t="s">
        <v>931</v>
      </c>
      <c r="D96" s="190" t="s">
        <v>932</v>
      </c>
      <c r="E96" s="308">
        <v>25500000</v>
      </c>
    </row>
    <row r="97" spans="1:5" ht="30" customHeight="1">
      <c r="A97" s="80">
        <v>1188</v>
      </c>
      <c r="B97" s="265" t="s">
        <v>933</v>
      </c>
      <c r="C97" s="309" t="s">
        <v>934</v>
      </c>
      <c r="D97" s="310" t="s">
        <v>935</v>
      </c>
      <c r="E97" s="308">
        <v>28000000</v>
      </c>
    </row>
    <row r="98" spans="1:5" ht="30" customHeight="1">
      <c r="A98" s="80">
        <v>1273</v>
      </c>
      <c r="B98" s="265" t="s">
        <v>936</v>
      </c>
      <c r="C98" s="309" t="s">
        <v>937</v>
      </c>
      <c r="D98" s="311" t="s">
        <v>938</v>
      </c>
      <c r="E98" s="308">
        <v>14329000</v>
      </c>
    </row>
    <row r="99" spans="1:5" ht="30" customHeight="1">
      <c r="A99" s="209"/>
      <c r="B99" s="312"/>
      <c r="C99" s="313"/>
      <c r="D99" s="314"/>
      <c r="E99" s="315">
        <f>SUM(E90:E98)</f>
        <v>314392333</v>
      </c>
    </row>
    <row r="100" spans="1:5" ht="30" customHeight="1">
      <c r="A100" s="316"/>
      <c r="B100" s="317"/>
      <c r="C100" s="318"/>
      <c r="D100" s="319"/>
      <c r="E100" s="320"/>
    </row>
    <row r="101" spans="1:5" ht="30" customHeight="1">
      <c r="A101" s="880" t="s">
        <v>939</v>
      </c>
      <c r="B101" s="880"/>
      <c r="C101" s="880"/>
      <c r="D101" s="880"/>
      <c r="E101" s="880"/>
    </row>
    <row r="102" spans="1:5" ht="47.25" customHeight="1">
      <c r="A102" s="279">
        <v>1437</v>
      </c>
      <c r="B102" s="279"/>
      <c r="C102" s="321" t="s">
        <v>940</v>
      </c>
      <c r="D102" s="245" t="s">
        <v>545</v>
      </c>
      <c r="E102" s="322">
        <v>12200000</v>
      </c>
    </row>
    <row r="103" spans="1:5" ht="30" customHeight="1">
      <c r="A103" s="316"/>
      <c r="B103" s="317"/>
      <c r="C103" s="318"/>
      <c r="D103" s="319"/>
      <c r="E103" s="320"/>
    </row>
    <row r="104" spans="1:5" ht="18" customHeight="1">
      <c r="A104" s="879" t="s">
        <v>790</v>
      </c>
      <c r="B104" s="879"/>
      <c r="C104" s="879"/>
      <c r="D104" s="879"/>
      <c r="E104" s="879"/>
    </row>
    <row r="105" spans="1:5" ht="17.25" customHeight="1">
      <c r="A105" s="879"/>
      <c r="B105" s="879"/>
      <c r="C105" s="879"/>
      <c r="D105" s="879"/>
      <c r="E105" s="879"/>
    </row>
    <row r="106" spans="1:5" ht="51" customHeight="1">
      <c r="A106" s="279"/>
      <c r="B106" s="279"/>
      <c r="C106" s="323"/>
      <c r="D106" s="245"/>
      <c r="E106" s="322">
        <v>28000000</v>
      </c>
    </row>
    <row r="107" spans="1:5" ht="30" customHeight="1">
      <c r="A107" s="254"/>
      <c r="B107" s="73"/>
      <c r="C107" s="264"/>
      <c r="E107" s="254"/>
    </row>
    <row r="108" spans="1:5" ht="30" customHeight="1">
      <c r="A108" s="872" t="s">
        <v>791</v>
      </c>
      <c r="B108" s="872"/>
      <c r="C108" s="872"/>
      <c r="D108" s="872"/>
      <c r="E108" s="872"/>
    </row>
    <row r="109" spans="1:5" ht="30" customHeight="1">
      <c r="A109" s="279"/>
      <c r="B109" s="279"/>
      <c r="C109" s="321"/>
      <c r="D109" s="245"/>
      <c r="E109" s="322">
        <v>10000000</v>
      </c>
    </row>
    <row r="110" spans="1:5" ht="30" customHeight="1">
      <c r="A110" s="254"/>
      <c r="B110" s="73"/>
      <c r="C110" s="264"/>
      <c r="E110" s="254"/>
    </row>
    <row r="111" spans="1:5" ht="13.5" customHeight="1">
      <c r="A111" s="873" t="s">
        <v>792</v>
      </c>
      <c r="B111" s="874"/>
      <c r="C111" s="874"/>
      <c r="D111" s="874"/>
      <c r="E111" s="875"/>
    </row>
    <row r="112" spans="1:5" ht="13.5" customHeight="1">
      <c r="A112" s="876"/>
      <c r="B112" s="877"/>
      <c r="C112" s="877"/>
      <c r="D112" s="877"/>
      <c r="E112" s="878"/>
    </row>
    <row r="113" spans="1:5" ht="30" customHeight="1">
      <c r="A113" s="279"/>
      <c r="B113" s="279"/>
      <c r="C113" s="321"/>
      <c r="D113" s="245"/>
      <c r="E113" s="322">
        <v>10000000</v>
      </c>
    </row>
    <row r="114" spans="1:5" ht="30" customHeight="1">
      <c r="A114" s="254"/>
      <c r="B114" s="73"/>
      <c r="C114" s="264"/>
      <c r="E114" s="254"/>
    </row>
    <row r="115" spans="1:5" ht="21" customHeight="1">
      <c r="A115" s="879" t="s">
        <v>793</v>
      </c>
      <c r="B115" s="879"/>
      <c r="C115" s="879"/>
      <c r="D115" s="879"/>
      <c r="E115" s="879"/>
    </row>
    <row r="116" spans="1:5" ht="21" customHeight="1">
      <c r="A116" s="879"/>
      <c r="B116" s="879"/>
      <c r="C116" s="879"/>
      <c r="D116" s="879"/>
      <c r="E116" s="879"/>
    </row>
    <row r="117" spans="1:5" ht="30" customHeight="1">
      <c r="A117" s="279"/>
      <c r="B117" s="279"/>
      <c r="C117" s="321" t="s">
        <v>941</v>
      </c>
      <c r="D117" s="245"/>
      <c r="E117" s="322">
        <v>1000000000</v>
      </c>
    </row>
    <row r="118" spans="1:5" ht="30" customHeight="1">
      <c r="A118" s="254"/>
      <c r="B118" s="73"/>
      <c r="C118" s="264"/>
      <c r="E118" s="254"/>
    </row>
    <row r="119" spans="1:5" ht="30" customHeight="1">
      <c r="A119" s="254"/>
      <c r="B119" s="73"/>
      <c r="C119" s="264"/>
      <c r="E119" s="254"/>
    </row>
    <row r="120" spans="1:5" ht="30" customHeight="1">
      <c r="A120" s="254"/>
      <c r="B120" s="73"/>
      <c r="C120" s="264"/>
      <c r="E120" s="254"/>
    </row>
    <row r="121" spans="1:5" ht="30" customHeight="1">
      <c r="A121" s="254"/>
      <c r="B121" s="73"/>
      <c r="C121" s="264"/>
      <c r="E121" s="254"/>
    </row>
    <row r="122" spans="1:5" ht="30" customHeight="1">
      <c r="A122" s="254"/>
      <c r="B122" s="73"/>
      <c r="C122" s="264"/>
      <c r="E122" s="254"/>
    </row>
    <row r="123" spans="1:5" ht="30" customHeight="1">
      <c r="A123" s="254"/>
      <c r="B123" s="73"/>
      <c r="C123" s="264"/>
      <c r="E123" s="254"/>
    </row>
    <row r="124" spans="1:5" ht="30" customHeight="1">
      <c r="A124" s="254"/>
      <c r="B124" s="73"/>
      <c r="C124" s="264"/>
      <c r="E124" s="254"/>
    </row>
    <row r="125" spans="1:5" ht="30" customHeight="1">
      <c r="A125" s="254"/>
      <c r="B125" s="73"/>
      <c r="C125" s="264"/>
      <c r="E125" s="254"/>
    </row>
  </sheetData>
  <mergeCells count="21">
    <mergeCell ref="A108:E108"/>
    <mergeCell ref="A111:E112"/>
    <mergeCell ref="A115:E116"/>
    <mergeCell ref="A55:E55"/>
    <mergeCell ref="A59:E59"/>
    <mergeCell ref="A75:E75"/>
    <mergeCell ref="A88:E88"/>
    <mergeCell ref="A101:E101"/>
    <mergeCell ref="A104:E105"/>
    <mergeCell ref="A48:E48"/>
    <mergeCell ref="A1:E1"/>
    <mergeCell ref="A3:E3"/>
    <mergeCell ref="A9:E9"/>
    <mergeCell ref="A15:E15"/>
    <mergeCell ref="A19:E19"/>
    <mergeCell ref="A23:E23"/>
    <mergeCell ref="A31:E31"/>
    <mergeCell ref="A37:D37"/>
    <mergeCell ref="A39:E39"/>
    <mergeCell ref="A43:E43"/>
    <mergeCell ref="A46:D4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0"/>
  <sheetViews>
    <sheetView topLeftCell="E37" workbookViewId="0">
      <selection activeCell="P31" sqref="P31:P32"/>
    </sheetView>
  </sheetViews>
  <sheetFormatPr baseColWidth="10" defaultColWidth="11.42578125" defaultRowHeight="15"/>
  <cols>
    <col min="1" max="1" width="22.85546875" style="73" customWidth="1"/>
    <col min="2" max="2" width="6" style="73" customWidth="1"/>
    <col min="3" max="3" width="9.28515625" style="73" customWidth="1"/>
    <col min="4" max="4" width="7.28515625" style="73" customWidth="1"/>
    <col min="5" max="5" width="17.140625" style="73" customWidth="1"/>
    <col min="6" max="6" width="19.140625" style="73" customWidth="1"/>
    <col min="7" max="7" width="16" style="73" customWidth="1"/>
    <col min="8" max="8" width="17" style="73" customWidth="1"/>
    <col min="9" max="9" width="20.42578125" style="73" customWidth="1"/>
    <col min="10" max="10" width="16.42578125" style="73" customWidth="1"/>
    <col min="11" max="11" width="16.28515625" style="73" customWidth="1"/>
    <col min="12" max="12" width="9.85546875" style="73" customWidth="1"/>
    <col min="13" max="13" width="14.42578125" style="73" customWidth="1"/>
    <col min="14" max="14" width="10.85546875" style="73" customWidth="1"/>
    <col min="15" max="15" width="15.28515625" style="73" customWidth="1"/>
    <col min="16" max="16" width="14.85546875" style="73" customWidth="1"/>
    <col min="17" max="17" width="0.140625" style="73" customWidth="1"/>
    <col min="18" max="18" width="11.42578125" style="73" hidden="1" customWidth="1"/>
    <col min="19" max="19" width="22.42578125" style="73" customWidth="1"/>
    <col min="20" max="16384" width="11.42578125" style="73"/>
  </cols>
  <sheetData>
    <row r="1" spans="1:16" s="227" customFormat="1" ht="20.25">
      <c r="A1" s="883"/>
      <c r="B1" s="884" t="s">
        <v>285</v>
      </c>
      <c r="C1" s="884"/>
      <c r="D1" s="884"/>
      <c r="E1" s="884"/>
      <c r="F1" s="884"/>
      <c r="G1" s="884"/>
      <c r="H1" s="884"/>
      <c r="I1" s="885" t="s">
        <v>1</v>
      </c>
      <c r="J1" s="885"/>
      <c r="K1" s="885"/>
      <c r="L1" s="885"/>
      <c r="M1" s="885"/>
      <c r="N1" s="885"/>
      <c r="O1" s="886"/>
      <c r="P1" s="886"/>
    </row>
    <row r="2" spans="1:16" s="197" customFormat="1" ht="20.25">
      <c r="A2" s="883"/>
      <c r="B2" s="884"/>
      <c r="C2" s="884"/>
      <c r="D2" s="884"/>
      <c r="E2" s="884"/>
      <c r="F2" s="884"/>
      <c r="G2" s="884"/>
      <c r="H2" s="884"/>
      <c r="I2" s="885" t="s">
        <v>2</v>
      </c>
      <c r="J2" s="885"/>
      <c r="K2" s="885"/>
      <c r="L2" s="885"/>
      <c r="M2" s="885"/>
      <c r="N2" s="885"/>
      <c r="O2" s="886"/>
      <c r="P2" s="886"/>
    </row>
    <row r="3" spans="1:16" s="197" customFormat="1" ht="20.25">
      <c r="A3" s="883"/>
      <c r="B3" s="884" t="s">
        <v>286</v>
      </c>
      <c r="C3" s="884"/>
      <c r="D3" s="884"/>
      <c r="E3" s="884"/>
      <c r="F3" s="884"/>
      <c r="G3" s="884"/>
      <c r="H3" s="884"/>
      <c r="I3" s="885" t="s">
        <v>4</v>
      </c>
      <c r="J3" s="885"/>
      <c r="K3" s="885"/>
      <c r="L3" s="885"/>
      <c r="M3" s="885"/>
      <c r="N3" s="885"/>
      <c r="O3" s="886"/>
      <c r="P3" s="886"/>
    </row>
    <row r="4" spans="1:16" s="197" customFormat="1" ht="20.25">
      <c r="A4" s="883"/>
      <c r="B4" s="884"/>
      <c r="C4" s="884"/>
      <c r="D4" s="884"/>
      <c r="E4" s="884"/>
      <c r="F4" s="884"/>
      <c r="G4" s="884"/>
      <c r="H4" s="884"/>
      <c r="I4" s="885" t="s">
        <v>5</v>
      </c>
      <c r="J4" s="885"/>
      <c r="K4" s="885"/>
      <c r="L4" s="885"/>
      <c r="M4" s="885"/>
      <c r="N4" s="885"/>
      <c r="O4" s="886"/>
      <c r="P4" s="886"/>
    </row>
    <row r="5" spans="1:16">
      <c r="A5" s="887"/>
      <c r="B5" s="887"/>
      <c r="C5" s="887"/>
      <c r="D5" s="887"/>
      <c r="E5" s="887"/>
      <c r="F5" s="887"/>
      <c r="G5" s="887"/>
      <c r="H5" s="887"/>
      <c r="I5" s="887"/>
      <c r="J5" s="887"/>
      <c r="K5" s="887"/>
      <c r="L5" s="887"/>
      <c r="M5" s="887"/>
      <c r="N5" s="887"/>
      <c r="O5" s="887"/>
      <c r="P5" s="887"/>
    </row>
    <row r="6" spans="1:16">
      <c r="A6" s="888" t="s">
        <v>747</v>
      </c>
      <c r="B6" s="888"/>
      <c r="C6" s="888"/>
      <c r="D6" s="888"/>
      <c r="E6" s="888"/>
      <c r="F6" s="888"/>
      <c r="G6" s="888"/>
      <c r="H6" s="888"/>
      <c r="I6" s="888"/>
      <c r="J6" s="888"/>
      <c r="K6" s="888"/>
      <c r="L6" s="888"/>
      <c r="M6" s="888"/>
      <c r="N6" s="888"/>
      <c r="O6" s="888"/>
      <c r="P6" s="888"/>
    </row>
    <row r="7" spans="1:16">
      <c r="A7" s="324" t="s">
        <v>942</v>
      </c>
      <c r="B7" s="205"/>
      <c r="C7" s="205"/>
      <c r="D7" s="205"/>
      <c r="E7" s="205"/>
      <c r="F7" s="205"/>
      <c r="G7" s="205"/>
      <c r="H7" s="205"/>
      <c r="I7" s="205"/>
      <c r="J7" s="205"/>
      <c r="K7" s="205"/>
      <c r="L7" s="205"/>
      <c r="M7" s="205"/>
      <c r="N7" s="205"/>
      <c r="O7" s="205"/>
      <c r="P7" s="205"/>
    </row>
    <row r="8" spans="1:16">
      <c r="A8" s="889" t="s">
        <v>943</v>
      </c>
      <c r="B8" s="889"/>
      <c r="C8" s="889"/>
      <c r="D8" s="889"/>
      <c r="E8" s="889"/>
      <c r="F8" s="889"/>
      <c r="G8" s="889"/>
      <c r="H8" s="889"/>
      <c r="I8" s="889"/>
      <c r="J8" s="889"/>
      <c r="K8" s="889"/>
      <c r="L8" s="889"/>
      <c r="M8" s="889"/>
      <c r="N8" s="889"/>
      <c r="O8" s="889"/>
      <c r="P8" s="889"/>
    </row>
    <row r="9" spans="1:16">
      <c r="A9" s="813" t="s">
        <v>751</v>
      </c>
      <c r="B9" s="813"/>
      <c r="C9" s="813"/>
      <c r="D9" s="813"/>
      <c r="E9" s="813"/>
      <c r="F9" s="813"/>
      <c r="G9" s="813"/>
      <c r="H9" s="890" t="s">
        <v>944</v>
      </c>
      <c r="I9" s="891"/>
      <c r="J9" s="892"/>
      <c r="K9" s="899" t="s">
        <v>753</v>
      </c>
      <c r="L9" s="899"/>
      <c r="M9" s="899"/>
      <c r="N9" s="899"/>
      <c r="O9" s="899"/>
      <c r="P9" s="899"/>
    </row>
    <row r="10" spans="1:16">
      <c r="A10" s="812" t="s">
        <v>945</v>
      </c>
      <c r="B10" s="812"/>
      <c r="C10" s="812"/>
      <c r="D10" s="812"/>
      <c r="E10" s="812"/>
      <c r="F10" s="812"/>
      <c r="G10" s="812"/>
      <c r="H10" s="893"/>
      <c r="I10" s="894"/>
      <c r="J10" s="895"/>
      <c r="K10" s="900" t="s">
        <v>16</v>
      </c>
      <c r="L10" s="900"/>
      <c r="M10" s="900"/>
      <c r="N10" s="900"/>
      <c r="O10" s="900"/>
      <c r="P10" s="900"/>
    </row>
    <row r="11" spans="1:16" ht="27.75" customHeight="1">
      <c r="A11" s="901" t="s">
        <v>946</v>
      </c>
      <c r="B11" s="901"/>
      <c r="C11" s="901"/>
      <c r="D11" s="901"/>
      <c r="E11" s="901"/>
      <c r="F11" s="901"/>
      <c r="G11" s="901"/>
      <c r="H11" s="893"/>
      <c r="I11" s="894"/>
      <c r="J11" s="895"/>
      <c r="K11" s="900"/>
      <c r="L11" s="900"/>
      <c r="M11" s="900"/>
      <c r="N11" s="900"/>
      <c r="O11" s="900"/>
      <c r="P11" s="900"/>
    </row>
    <row r="12" spans="1:16">
      <c r="A12" s="813" t="s">
        <v>947</v>
      </c>
      <c r="B12" s="813"/>
      <c r="C12" s="813"/>
      <c r="D12" s="813"/>
      <c r="E12" s="813"/>
      <c r="F12" s="813"/>
      <c r="G12" s="813"/>
      <c r="H12" s="896"/>
      <c r="I12" s="897"/>
      <c r="J12" s="898"/>
      <c r="K12" s="900"/>
      <c r="L12" s="900"/>
      <c r="M12" s="900"/>
      <c r="N12" s="900"/>
      <c r="O12" s="900"/>
      <c r="P12" s="900"/>
    </row>
    <row r="13" spans="1:16" ht="18.75" customHeight="1">
      <c r="A13" s="902" t="s">
        <v>948</v>
      </c>
      <c r="B13" s="903"/>
      <c r="C13" s="903"/>
      <c r="D13" s="903"/>
      <c r="E13" s="903"/>
      <c r="F13" s="903"/>
      <c r="G13" s="903"/>
      <c r="H13" s="903"/>
      <c r="I13" s="903"/>
      <c r="J13" s="903"/>
      <c r="K13" s="903"/>
      <c r="L13" s="903"/>
      <c r="M13" s="903"/>
      <c r="N13" s="903"/>
      <c r="O13" s="903"/>
      <c r="P13" s="904"/>
    </row>
    <row r="14" spans="1:16" ht="22.5" customHeight="1">
      <c r="A14" s="905"/>
      <c r="B14" s="903"/>
      <c r="C14" s="903"/>
      <c r="D14" s="903"/>
      <c r="E14" s="903"/>
      <c r="F14" s="903"/>
      <c r="G14" s="903"/>
      <c r="H14" s="903"/>
      <c r="I14" s="903"/>
      <c r="J14" s="903"/>
      <c r="K14" s="903"/>
      <c r="L14" s="903"/>
      <c r="M14" s="903"/>
      <c r="N14" s="903"/>
      <c r="O14" s="903"/>
      <c r="P14" s="904"/>
    </row>
    <row r="15" spans="1:16">
      <c r="A15" s="325"/>
      <c r="B15" s="326"/>
      <c r="C15" s="326"/>
      <c r="D15" s="326"/>
      <c r="E15" s="326"/>
      <c r="F15" s="326"/>
      <c r="G15" s="326"/>
      <c r="H15" s="326"/>
      <c r="I15" s="326"/>
      <c r="J15" s="326"/>
      <c r="K15" s="326"/>
      <c r="L15" s="326"/>
      <c r="M15" s="326"/>
      <c r="N15" s="326"/>
      <c r="O15" s="326"/>
      <c r="P15" s="327"/>
    </row>
    <row r="16" spans="1:16">
      <c r="A16" s="867" t="s">
        <v>19</v>
      </c>
      <c r="B16" s="906" t="s">
        <v>758</v>
      </c>
      <c r="C16" s="840" t="s">
        <v>21</v>
      </c>
      <c r="D16" s="840" t="s">
        <v>22</v>
      </c>
      <c r="E16" s="840" t="s">
        <v>949</v>
      </c>
      <c r="F16" s="840" t="s">
        <v>950</v>
      </c>
      <c r="G16" s="840"/>
      <c r="H16" s="840"/>
      <c r="I16" s="840"/>
      <c r="J16" s="840"/>
      <c r="K16" s="840"/>
      <c r="L16" s="840" t="s">
        <v>25</v>
      </c>
      <c r="M16" s="840"/>
      <c r="N16" s="887" t="s">
        <v>26</v>
      </c>
      <c r="O16" s="887"/>
      <c r="P16" s="887"/>
    </row>
    <row r="17" spans="1:18">
      <c r="A17" s="867"/>
      <c r="B17" s="840"/>
      <c r="C17" s="840"/>
      <c r="D17" s="840"/>
      <c r="E17" s="840"/>
      <c r="F17" s="840"/>
      <c r="G17" s="840"/>
      <c r="H17" s="840"/>
      <c r="I17" s="840"/>
      <c r="J17" s="840"/>
      <c r="K17" s="840"/>
      <c r="L17" s="840"/>
      <c r="M17" s="840"/>
      <c r="N17" s="840" t="s">
        <v>27</v>
      </c>
      <c r="O17" s="840" t="s">
        <v>28</v>
      </c>
      <c r="P17" s="907" t="s">
        <v>29</v>
      </c>
    </row>
    <row r="18" spans="1:18" ht="26.25" customHeight="1" thickBot="1">
      <c r="A18" s="867"/>
      <c r="B18" s="840"/>
      <c r="C18" s="840"/>
      <c r="D18" s="840"/>
      <c r="E18" s="840"/>
      <c r="F18" s="182" t="s">
        <v>31</v>
      </c>
      <c r="G18" s="328" t="s">
        <v>760</v>
      </c>
      <c r="H18" s="181" t="s">
        <v>761</v>
      </c>
      <c r="I18" s="181" t="s">
        <v>762</v>
      </c>
      <c r="J18" s="183" t="s">
        <v>763</v>
      </c>
      <c r="K18" s="184" t="s">
        <v>764</v>
      </c>
      <c r="L18" s="181" t="s">
        <v>33</v>
      </c>
      <c r="M18" s="179" t="s">
        <v>34</v>
      </c>
      <c r="N18" s="840"/>
      <c r="O18" s="840"/>
      <c r="P18" s="907"/>
      <c r="Q18" s="329" t="s">
        <v>951</v>
      </c>
      <c r="R18" s="329" t="s">
        <v>952</v>
      </c>
    </row>
    <row r="19" spans="1:18" ht="25.5" customHeight="1">
      <c r="A19" s="908" t="s">
        <v>953</v>
      </c>
      <c r="B19" s="330" t="s">
        <v>36</v>
      </c>
      <c r="C19" s="909" t="s">
        <v>954</v>
      </c>
      <c r="D19" s="331">
        <v>1</v>
      </c>
      <c r="E19" s="332">
        <f>F19+G19+H19+I19+J19+K19</f>
        <v>194117074</v>
      </c>
      <c r="F19" s="333">
        <v>0</v>
      </c>
      <c r="G19" s="334">
        <v>194117074</v>
      </c>
      <c r="H19" s="335">
        <v>0</v>
      </c>
      <c r="I19" s="335">
        <v>0</v>
      </c>
      <c r="J19" s="335">
        <v>0</v>
      </c>
      <c r="K19" s="335">
        <v>0</v>
      </c>
      <c r="L19" s="911">
        <v>44927</v>
      </c>
      <c r="M19" s="913">
        <v>45291</v>
      </c>
      <c r="N19" s="881">
        <f>D20/D19</f>
        <v>0</v>
      </c>
      <c r="O19" s="881">
        <f>E20/E19</f>
        <v>0.78073503209717654</v>
      </c>
      <c r="P19" s="996">
        <f>N19*N19/O19</f>
        <v>0</v>
      </c>
      <c r="Q19" s="336">
        <v>1450000</v>
      </c>
    </row>
    <row r="20" spans="1:18" ht="24" customHeight="1">
      <c r="A20" s="908"/>
      <c r="B20" s="330" t="s">
        <v>38</v>
      </c>
      <c r="C20" s="910"/>
      <c r="D20" s="331"/>
      <c r="E20" s="332">
        <f>F20+G20+H20+I20+J20+K20</f>
        <v>151554000</v>
      </c>
      <c r="F20" s="333">
        <v>0</v>
      </c>
      <c r="G20" s="337">
        <v>151554000</v>
      </c>
      <c r="H20" s="334"/>
      <c r="I20" s="334"/>
      <c r="J20" s="334">
        <v>0</v>
      </c>
      <c r="K20" s="338">
        <v>0</v>
      </c>
      <c r="L20" s="912"/>
      <c r="M20" s="914"/>
      <c r="N20" s="882"/>
      <c r="O20" s="882"/>
      <c r="P20" s="997"/>
    </row>
    <row r="21" spans="1:18" ht="39" customHeight="1">
      <c r="A21" s="908" t="s">
        <v>955</v>
      </c>
      <c r="B21" s="330" t="s">
        <v>36</v>
      </c>
      <c r="C21" s="909" t="s">
        <v>956</v>
      </c>
      <c r="D21" s="341">
        <v>1</v>
      </c>
      <c r="E21" s="332">
        <f>+F21+G21+H21+I21+J21+K21</f>
        <v>41483316</v>
      </c>
      <c r="F21" s="333">
        <v>0</v>
      </c>
      <c r="G21" s="342">
        <v>41483316</v>
      </c>
      <c r="H21" s="334">
        <v>0</v>
      </c>
      <c r="I21" s="338">
        <v>0</v>
      </c>
      <c r="J21" s="338">
        <v>0</v>
      </c>
      <c r="K21" s="338">
        <v>0</v>
      </c>
      <c r="L21" s="911">
        <v>44927</v>
      </c>
      <c r="M21" s="913">
        <v>45291</v>
      </c>
      <c r="N21" s="881">
        <f t="shared" ref="N21:O21" si="0">D22/D21</f>
        <v>0</v>
      </c>
      <c r="O21" s="881">
        <f t="shared" si="0"/>
        <v>0.80152705246610467</v>
      </c>
      <c r="P21" s="996">
        <f>N21*N21/O21</f>
        <v>0</v>
      </c>
    </row>
    <row r="22" spans="1:18" ht="37.5" customHeight="1">
      <c r="A22" s="908"/>
      <c r="B22" s="330" t="s">
        <v>38</v>
      </c>
      <c r="C22" s="910"/>
      <c r="D22" s="341"/>
      <c r="E22" s="332">
        <f>F22+G22+H22+J22+I22+K22</f>
        <v>33250000</v>
      </c>
      <c r="F22" s="333">
        <v>0</v>
      </c>
      <c r="G22" s="334">
        <v>33250000</v>
      </c>
      <c r="H22" s="334">
        <v>0</v>
      </c>
      <c r="I22" s="338">
        <v>0</v>
      </c>
      <c r="J22" s="338">
        <v>0</v>
      </c>
      <c r="K22" s="338">
        <v>0</v>
      </c>
      <c r="L22" s="912"/>
      <c r="M22" s="914"/>
      <c r="N22" s="882"/>
      <c r="O22" s="882"/>
      <c r="P22" s="997"/>
    </row>
    <row r="23" spans="1:18" ht="25.5" customHeight="1">
      <c r="A23" s="908" t="s">
        <v>957</v>
      </c>
      <c r="B23" s="330" t="s">
        <v>36</v>
      </c>
      <c r="C23" s="909" t="s">
        <v>958</v>
      </c>
      <c r="D23" s="331">
        <v>1</v>
      </c>
      <c r="E23" s="332">
        <f>F23+G23+H23+I23+J23+K23</f>
        <v>68975155</v>
      </c>
      <c r="F23" s="333">
        <v>0</v>
      </c>
      <c r="G23" s="334">
        <v>68975155</v>
      </c>
      <c r="H23" s="334">
        <v>0</v>
      </c>
      <c r="I23" s="338">
        <v>0</v>
      </c>
      <c r="J23" s="338">
        <v>0</v>
      </c>
      <c r="K23" s="338">
        <v>0</v>
      </c>
      <c r="L23" s="911">
        <v>44927</v>
      </c>
      <c r="M23" s="913">
        <v>45291</v>
      </c>
      <c r="N23" s="881">
        <f t="shared" ref="N23:O23" si="1">D24/D23</f>
        <v>0</v>
      </c>
      <c r="O23" s="881">
        <f t="shared" si="1"/>
        <v>0.81346439888391697</v>
      </c>
      <c r="P23" s="996">
        <f t="shared" ref="P23" si="2">N23*N23/O23</f>
        <v>0</v>
      </c>
      <c r="Q23" s="343">
        <v>1753000</v>
      </c>
      <c r="R23" s="343">
        <v>1753000</v>
      </c>
    </row>
    <row r="24" spans="1:18" ht="30" customHeight="1">
      <c r="A24" s="908"/>
      <c r="B24" s="330" t="s">
        <v>38</v>
      </c>
      <c r="C24" s="910"/>
      <c r="D24" s="331"/>
      <c r="E24" s="332">
        <f>F24+G24+H24+I24+J24+K24</f>
        <v>56108833</v>
      </c>
      <c r="F24" s="333">
        <v>0</v>
      </c>
      <c r="G24" s="334">
        <v>56108833</v>
      </c>
      <c r="H24" s="334">
        <v>0</v>
      </c>
      <c r="I24" s="338">
        <v>0</v>
      </c>
      <c r="J24" s="338">
        <v>0</v>
      </c>
      <c r="K24" s="338">
        <v>0</v>
      </c>
      <c r="L24" s="912"/>
      <c r="M24" s="914"/>
      <c r="N24" s="882"/>
      <c r="O24" s="882"/>
      <c r="P24" s="997"/>
    </row>
    <row r="25" spans="1:18" ht="22.5" customHeight="1">
      <c r="A25" s="915" t="s">
        <v>959</v>
      </c>
      <c r="B25" s="330" t="s">
        <v>36</v>
      </c>
      <c r="C25" s="909" t="s">
        <v>960</v>
      </c>
      <c r="D25" s="344">
        <v>12</v>
      </c>
      <c r="E25" s="332">
        <f>F25+G25+H25+I25+J25+K25</f>
        <v>40691651</v>
      </c>
      <c r="F25" s="333">
        <v>0</v>
      </c>
      <c r="G25" s="335">
        <v>40691651</v>
      </c>
      <c r="H25" s="334">
        <v>0</v>
      </c>
      <c r="I25" s="338">
        <v>0</v>
      </c>
      <c r="J25" s="338">
        <v>0</v>
      </c>
      <c r="K25" s="338">
        <v>0</v>
      </c>
      <c r="L25" s="911">
        <v>44927</v>
      </c>
      <c r="M25" s="913">
        <v>45291</v>
      </c>
      <c r="N25" s="881">
        <f t="shared" ref="N25:O25" si="3">D26/D25</f>
        <v>0</v>
      </c>
      <c r="O25" s="881">
        <f t="shared" si="3"/>
        <v>0.81712093716718448</v>
      </c>
      <c r="P25" s="996">
        <f t="shared" ref="P25" si="4">N25*N25/O25</f>
        <v>0</v>
      </c>
    </row>
    <row r="26" spans="1:18" ht="22.5" customHeight="1">
      <c r="A26" s="916"/>
      <c r="B26" s="330" t="s">
        <v>38</v>
      </c>
      <c r="C26" s="910"/>
      <c r="D26" s="344"/>
      <c r="E26" s="332">
        <f>+F26+G26+H26+I26+J26+K26</f>
        <v>33250000</v>
      </c>
      <c r="F26" s="333">
        <v>0</v>
      </c>
      <c r="G26" s="334">
        <v>33250000</v>
      </c>
      <c r="H26" s="334">
        <v>0</v>
      </c>
      <c r="I26" s="338">
        <v>0</v>
      </c>
      <c r="J26" s="338">
        <v>0</v>
      </c>
      <c r="K26" s="345">
        <v>0</v>
      </c>
      <c r="L26" s="912"/>
      <c r="M26" s="914"/>
      <c r="N26" s="882"/>
      <c r="O26" s="882"/>
      <c r="P26" s="997"/>
    </row>
    <row r="27" spans="1:18" ht="44.25" customHeight="1">
      <c r="A27" s="917" t="s">
        <v>961</v>
      </c>
      <c r="B27" s="330" t="s">
        <v>36</v>
      </c>
      <c r="C27" s="909" t="s">
        <v>153</v>
      </c>
      <c r="D27" s="344">
        <v>1</v>
      </c>
      <c r="E27" s="332">
        <f>F27+G27+I27+H27+J27+K27</f>
        <v>3229419420</v>
      </c>
      <c r="F27" s="333">
        <v>2795769947</v>
      </c>
      <c r="G27" s="334">
        <v>409812804</v>
      </c>
      <c r="H27" s="334"/>
      <c r="I27" s="338">
        <v>0</v>
      </c>
      <c r="J27" s="338">
        <v>23836669</v>
      </c>
      <c r="K27" s="338">
        <v>0</v>
      </c>
      <c r="L27" s="911">
        <v>44927</v>
      </c>
      <c r="M27" s="913">
        <v>45291</v>
      </c>
      <c r="N27" s="881">
        <f t="shared" ref="N27:O27" si="5">D28/D27</f>
        <v>0</v>
      </c>
      <c r="O27" s="881">
        <f t="shared" si="5"/>
        <v>0.88763691988945803</v>
      </c>
      <c r="P27" s="996">
        <f t="shared" ref="P27" si="6">N27*N27/O27</f>
        <v>0</v>
      </c>
      <c r="Q27" s="343">
        <v>4750000</v>
      </c>
      <c r="R27" s="343">
        <v>4750000</v>
      </c>
    </row>
    <row r="28" spans="1:18" ht="40.5" customHeight="1">
      <c r="A28" s="917"/>
      <c r="B28" s="330" t="s">
        <v>38</v>
      </c>
      <c r="C28" s="910"/>
      <c r="D28" s="344"/>
      <c r="E28" s="332">
        <f>+F28+G28+H28+I28+J28+K28</f>
        <v>2866551907</v>
      </c>
      <c r="F28" s="333">
        <v>2489000778</v>
      </c>
      <c r="G28" s="334">
        <v>374250000</v>
      </c>
      <c r="H28" s="334">
        <v>0</v>
      </c>
      <c r="I28" s="338">
        <v>0</v>
      </c>
      <c r="J28" s="346">
        <v>3301129</v>
      </c>
      <c r="K28" s="338">
        <v>0</v>
      </c>
      <c r="L28" s="912"/>
      <c r="M28" s="914"/>
      <c r="N28" s="882"/>
      <c r="O28" s="882"/>
      <c r="P28" s="997"/>
    </row>
    <row r="29" spans="1:18" ht="36.75" customHeight="1">
      <c r="A29" s="908" t="s">
        <v>962</v>
      </c>
      <c r="B29" s="330" t="s">
        <v>36</v>
      </c>
      <c r="C29" s="909" t="s">
        <v>963</v>
      </c>
      <c r="D29" s="344">
        <v>12</v>
      </c>
      <c r="E29" s="332">
        <f>F29+G29+H29+I29+J29+K29</f>
        <v>338785588109</v>
      </c>
      <c r="F29" s="347">
        <v>95189544791</v>
      </c>
      <c r="G29" s="334">
        <v>0</v>
      </c>
      <c r="H29" s="347">
        <v>21300779235</v>
      </c>
      <c r="I29" s="347">
        <v>217082829498</v>
      </c>
      <c r="J29" s="347">
        <v>5212434585</v>
      </c>
      <c r="K29" s="338">
        <v>0</v>
      </c>
      <c r="L29" s="919">
        <v>44927</v>
      </c>
      <c r="M29" s="913">
        <v>45291</v>
      </c>
      <c r="N29" s="881">
        <f t="shared" ref="N29:O29" si="7">D30/D29</f>
        <v>0</v>
      </c>
      <c r="O29" s="881">
        <f t="shared" si="7"/>
        <v>0.68222866190115816</v>
      </c>
      <c r="P29" s="996">
        <f>N29*N29/O29</f>
        <v>0</v>
      </c>
    </row>
    <row r="30" spans="1:18" ht="39.75" customHeight="1">
      <c r="A30" s="918"/>
      <c r="B30" s="330" t="s">
        <v>38</v>
      </c>
      <c r="C30" s="910"/>
      <c r="D30" s="344"/>
      <c r="E30" s="332">
        <f>+F30+G30+I30+H30+J30+K30</f>
        <v>231129238447</v>
      </c>
      <c r="F30" s="348">
        <v>63470030202</v>
      </c>
      <c r="G30" s="334">
        <v>0</v>
      </c>
      <c r="H30" s="349">
        <v>13725549636</v>
      </c>
      <c r="I30" s="349">
        <v>148769785618</v>
      </c>
      <c r="J30" s="350">
        <v>5163872991</v>
      </c>
      <c r="K30" s="338">
        <v>0</v>
      </c>
      <c r="L30" s="919"/>
      <c r="M30" s="914"/>
      <c r="N30" s="882"/>
      <c r="O30" s="882"/>
      <c r="P30" s="997"/>
    </row>
    <row r="31" spans="1:18" ht="39.75" customHeight="1">
      <c r="A31" s="915" t="s">
        <v>964</v>
      </c>
      <c r="B31" s="330" t="s">
        <v>36</v>
      </c>
      <c r="C31" s="927" t="s">
        <v>965</v>
      </c>
      <c r="D31" s="344"/>
      <c r="E31" s="332">
        <f>F31+G31+H31+I31+J31+K31</f>
        <v>10306123900</v>
      </c>
      <c r="F31" s="333">
        <v>0</v>
      </c>
      <c r="G31" s="334">
        <v>0</v>
      </c>
      <c r="H31" s="347">
        <v>0</v>
      </c>
      <c r="I31" s="347">
        <v>0</v>
      </c>
      <c r="J31" s="347">
        <v>0</v>
      </c>
      <c r="K31" s="338">
        <v>10306123900</v>
      </c>
      <c r="L31" s="339"/>
      <c r="M31" s="340"/>
      <c r="N31" s="881" t="e">
        <f t="shared" ref="N31:O31" si="8">D32/D31</f>
        <v>#DIV/0!</v>
      </c>
      <c r="O31" s="881">
        <f t="shared" si="8"/>
        <v>0</v>
      </c>
      <c r="P31" s="996">
        <v>0</v>
      </c>
    </row>
    <row r="32" spans="1:18" ht="39.75" customHeight="1">
      <c r="A32" s="916"/>
      <c r="B32" s="330" t="s">
        <v>38</v>
      </c>
      <c r="C32" s="927"/>
      <c r="D32" s="344"/>
      <c r="E32" s="332">
        <f>F32+G32+H32+I32+J32+K32</f>
        <v>0</v>
      </c>
      <c r="F32" s="333">
        <v>0</v>
      </c>
      <c r="G32" s="334">
        <v>0</v>
      </c>
      <c r="H32" s="347">
        <v>0</v>
      </c>
      <c r="I32" s="347">
        <v>0</v>
      </c>
      <c r="J32" s="347">
        <v>0</v>
      </c>
      <c r="K32" s="351"/>
      <c r="L32" s="339"/>
      <c r="M32" s="340"/>
      <c r="N32" s="882"/>
      <c r="O32" s="882"/>
      <c r="P32" s="997"/>
    </row>
    <row r="33" spans="1:20" ht="54.75" customHeight="1">
      <c r="A33" s="814" t="s">
        <v>966</v>
      </c>
      <c r="B33" s="330" t="s">
        <v>36</v>
      </c>
      <c r="C33" s="909" t="s">
        <v>967</v>
      </c>
      <c r="D33" s="344"/>
      <c r="E33" s="332">
        <f>+F33+G33+H33+I33+J33+K33</f>
        <v>2617876100</v>
      </c>
      <c r="F33" s="333"/>
      <c r="G33" s="334">
        <v>924000000</v>
      </c>
      <c r="H33" s="347"/>
      <c r="I33" s="347"/>
      <c r="J33" s="347"/>
      <c r="K33" s="338">
        <v>1693876100</v>
      </c>
      <c r="L33" s="339"/>
      <c r="M33" s="340"/>
      <c r="N33" s="881" t="e">
        <f t="shared" ref="N33:O33" si="9">D34/D33</f>
        <v>#DIV/0!</v>
      </c>
      <c r="O33" s="881">
        <f t="shared" si="9"/>
        <v>1</v>
      </c>
      <c r="P33" s="996">
        <v>0</v>
      </c>
    </row>
    <row r="34" spans="1:20" ht="46.5" customHeight="1">
      <c r="A34" s="814"/>
      <c r="B34" s="330" t="s">
        <v>38</v>
      </c>
      <c r="C34" s="910"/>
      <c r="D34" s="344"/>
      <c r="E34" s="332">
        <f>+F34+G34+H34+I34+J34+K34</f>
        <v>2617876100</v>
      </c>
      <c r="F34" s="333"/>
      <c r="G34" s="334">
        <v>924000000</v>
      </c>
      <c r="H34" s="347"/>
      <c r="I34" s="347"/>
      <c r="J34" s="347"/>
      <c r="K34" s="338">
        <f>+K33</f>
        <v>1693876100</v>
      </c>
      <c r="L34" s="339"/>
      <c r="M34" s="340"/>
      <c r="N34" s="882"/>
      <c r="O34" s="882"/>
      <c r="P34" s="997"/>
    </row>
    <row r="35" spans="1:20">
      <c r="A35" s="867" t="s">
        <v>156</v>
      </c>
      <c r="B35" s="181" t="s">
        <v>36</v>
      </c>
      <c r="C35" s="840" t="s">
        <v>157</v>
      </c>
      <c r="D35" s="352"/>
      <c r="E35" s="353">
        <f>+E19+E21+E23+E25+E27+E29+E31+E33</f>
        <v>355284274725</v>
      </c>
      <c r="F35" s="354">
        <f>+F19+F21+F23+F25+F27+F29+F31+F33</f>
        <v>97985314738</v>
      </c>
      <c r="G35" s="354">
        <f t="shared" ref="G35:K35" si="10">+G33+G31+G29+G27+G25+G23+G21+G19</f>
        <v>1679080000</v>
      </c>
      <c r="H35" s="354">
        <f>+H19+H21+H23+H25+H27+H29+H31+H33</f>
        <v>21300779235</v>
      </c>
      <c r="I35" s="354">
        <f>+I19+I21+I23+I25+I27+I29+I31+I32+I33</f>
        <v>217082829498</v>
      </c>
      <c r="J35" s="354">
        <f>+J19+J21+J23+J25+J27+J29+J31+J33</f>
        <v>5236271254</v>
      </c>
      <c r="K35" s="354">
        <f t="shared" si="10"/>
        <v>12000000000</v>
      </c>
      <c r="L35" s="352"/>
      <c r="M35" s="352"/>
      <c r="N35" s="355">
        <f t="shared" ref="L35:P36" si="11">+N29+N27+N25+N23+N21+N19</f>
        <v>0</v>
      </c>
      <c r="O35" s="355">
        <f t="shared" si="11"/>
        <v>4.7827130024049982</v>
      </c>
      <c r="P35" s="355">
        <f t="shared" si="11"/>
        <v>0</v>
      </c>
      <c r="Q35" s="356">
        <f>SUM(Q19:Q32)</f>
        <v>7953000</v>
      </c>
      <c r="R35" s="356">
        <f>SUM(R19:R32)</f>
        <v>6503000</v>
      </c>
      <c r="S35" s="353"/>
    </row>
    <row r="36" spans="1:20">
      <c r="A36" s="867"/>
      <c r="B36" s="181" t="s">
        <v>38</v>
      </c>
      <c r="C36" s="840"/>
      <c r="D36" s="352"/>
      <c r="E36" s="353">
        <f>+E20+E22+E24+E26+E28+E30+E32+E34</f>
        <v>236887829287</v>
      </c>
      <c r="F36" s="353">
        <f>+F20+F22+F24+F26+F28+F30+F32+F34</f>
        <v>65959030980</v>
      </c>
      <c r="G36" s="353">
        <f>+G20+G22+G24+G26+G28+G30+G32+G34</f>
        <v>1572412833</v>
      </c>
      <c r="H36" s="353">
        <f>+H20+H22+H24+H26+H28+H30+H34</f>
        <v>13725549636</v>
      </c>
      <c r="I36" s="353">
        <f>+I20+I22+I24+I26+I28+I30+I32+I34</f>
        <v>148769785618</v>
      </c>
      <c r="J36" s="353">
        <f>+J20+J22+J24+J26+J28+J30+J32+J34</f>
        <v>5167174120</v>
      </c>
      <c r="K36" s="353">
        <f>+K20+K22+K24+K26+K28+K30+K32+K34</f>
        <v>1693876100</v>
      </c>
      <c r="L36" s="352">
        <f t="shared" si="11"/>
        <v>0</v>
      </c>
      <c r="M36" s="352">
        <f t="shared" si="11"/>
        <v>0</v>
      </c>
      <c r="N36" s="355">
        <f t="shared" si="11"/>
        <v>0</v>
      </c>
      <c r="O36" s="355">
        <f t="shared" si="11"/>
        <v>0</v>
      </c>
      <c r="P36" s="355">
        <f t="shared" si="11"/>
        <v>0</v>
      </c>
    </row>
    <row r="37" spans="1:20">
      <c r="A37" s="181"/>
      <c r="B37" s="357"/>
      <c r="C37" s="358"/>
      <c r="D37" s="359"/>
      <c r="E37" s="360"/>
      <c r="F37" s="361">
        <v>97985314738</v>
      </c>
      <c r="G37" s="212">
        <v>1679080000</v>
      </c>
      <c r="H37" s="361">
        <v>21300779235</v>
      </c>
      <c r="I37" s="212">
        <v>217082829498</v>
      </c>
      <c r="J37" s="361">
        <v>5236271254</v>
      </c>
      <c r="K37" s="362">
        <v>12000000</v>
      </c>
      <c r="L37" s="363"/>
      <c r="M37" s="363"/>
      <c r="N37" s="364"/>
      <c r="O37" s="364"/>
      <c r="P37" s="364"/>
    </row>
    <row r="38" spans="1:20" ht="24.75" customHeight="1">
      <c r="A38" s="181" t="s">
        <v>794</v>
      </c>
      <c r="B38" s="931" t="s">
        <v>795</v>
      </c>
      <c r="C38" s="932"/>
      <c r="D38" s="932"/>
      <c r="E38" s="933"/>
      <c r="F38" s="365" t="s">
        <v>160</v>
      </c>
      <c r="G38" s="366" t="s">
        <v>161</v>
      </c>
      <c r="H38" s="366" t="s">
        <v>162</v>
      </c>
      <c r="I38" s="809" t="s">
        <v>968</v>
      </c>
      <c r="J38" s="810"/>
      <c r="K38" s="810"/>
      <c r="L38" s="810"/>
      <c r="M38" s="810"/>
      <c r="N38" s="810"/>
      <c r="O38" s="810"/>
      <c r="P38" s="810"/>
      <c r="T38" s="73" t="s">
        <v>969</v>
      </c>
    </row>
    <row r="39" spans="1:20" ht="21" customHeight="1">
      <c r="A39" s="367"/>
      <c r="B39" s="921"/>
      <c r="C39" s="921"/>
      <c r="D39" s="921"/>
      <c r="E39" s="921"/>
      <c r="F39" s="368"/>
      <c r="G39" s="369"/>
      <c r="H39" s="221"/>
      <c r="I39" s="856" t="s">
        <v>428</v>
      </c>
      <c r="J39" s="856"/>
      <c r="K39" s="856"/>
      <c r="L39" s="856"/>
      <c r="M39" s="856"/>
      <c r="N39" s="856"/>
      <c r="O39" s="856"/>
      <c r="P39" s="934"/>
      <c r="T39" s="73" t="s">
        <v>970</v>
      </c>
    </row>
    <row r="40" spans="1:20" ht="48.75" customHeight="1">
      <c r="A40" s="137" t="s">
        <v>971</v>
      </c>
      <c r="B40" s="928" t="s">
        <v>972</v>
      </c>
      <c r="C40" s="929"/>
      <c r="D40" s="929"/>
      <c r="E40" s="930"/>
      <c r="F40" s="368" t="s">
        <v>801</v>
      </c>
      <c r="G40" s="370">
        <v>1</v>
      </c>
      <c r="H40" s="221">
        <v>0</v>
      </c>
      <c r="I40" s="922" t="s">
        <v>365</v>
      </c>
      <c r="J40" s="923"/>
      <c r="K40" s="923"/>
      <c r="L40" s="923"/>
      <c r="M40" s="923"/>
      <c r="N40" s="923"/>
      <c r="O40" s="923"/>
      <c r="P40" s="935"/>
    </row>
    <row r="41" spans="1:20" ht="44.25" customHeight="1">
      <c r="A41" s="137" t="s">
        <v>973</v>
      </c>
      <c r="B41" s="928" t="s">
        <v>974</v>
      </c>
      <c r="C41" s="929"/>
      <c r="D41" s="929"/>
      <c r="E41" s="930"/>
      <c r="F41" s="368" t="s">
        <v>804</v>
      </c>
      <c r="G41" s="370">
        <v>1</v>
      </c>
      <c r="H41" s="371">
        <v>0</v>
      </c>
      <c r="I41" s="924"/>
      <c r="J41" s="925"/>
      <c r="K41" s="925"/>
      <c r="L41" s="925"/>
      <c r="M41" s="925"/>
      <c r="N41" s="925"/>
      <c r="O41" s="925"/>
      <c r="P41" s="936"/>
    </row>
    <row r="42" spans="1:20" ht="39.75" customHeight="1">
      <c r="A42" s="137" t="s">
        <v>975</v>
      </c>
      <c r="B42" s="928" t="s">
        <v>976</v>
      </c>
      <c r="C42" s="929"/>
      <c r="D42" s="929"/>
      <c r="E42" s="930"/>
      <c r="F42" s="368" t="s">
        <v>807</v>
      </c>
      <c r="G42" s="370">
        <v>0.9</v>
      </c>
      <c r="H42" s="371">
        <v>0</v>
      </c>
      <c r="I42" s="813" t="s">
        <v>810</v>
      </c>
      <c r="J42" s="813"/>
      <c r="K42" s="813"/>
      <c r="L42" s="813"/>
      <c r="M42" s="813"/>
      <c r="N42" s="813"/>
      <c r="O42" s="813"/>
      <c r="P42" s="859"/>
    </row>
    <row r="43" spans="1:20">
      <c r="A43" s="367"/>
      <c r="B43" s="921"/>
      <c r="C43" s="921"/>
      <c r="D43" s="921"/>
      <c r="E43" s="921"/>
      <c r="F43" s="368"/>
      <c r="G43" s="372"/>
      <c r="H43" s="221"/>
      <c r="I43" s="922" t="s">
        <v>365</v>
      </c>
      <c r="J43" s="923"/>
      <c r="K43" s="923"/>
      <c r="L43" s="923"/>
      <c r="M43" s="923"/>
      <c r="N43" s="923"/>
      <c r="O43" s="923"/>
      <c r="P43" s="923"/>
    </row>
    <row r="44" spans="1:20">
      <c r="A44" s="367"/>
      <c r="B44" s="921"/>
      <c r="C44" s="921"/>
      <c r="D44" s="921"/>
      <c r="E44" s="921"/>
      <c r="F44" s="368"/>
      <c r="G44" s="372"/>
      <c r="H44" s="221"/>
      <c r="I44" s="924"/>
      <c r="J44" s="925"/>
      <c r="K44" s="925"/>
      <c r="L44" s="925"/>
      <c r="M44" s="925"/>
      <c r="N44" s="925"/>
      <c r="O44" s="925"/>
      <c r="P44" s="925"/>
    </row>
    <row r="45" spans="1:20" ht="32.25" customHeight="1">
      <c r="A45" s="367"/>
      <c r="B45" s="921"/>
      <c r="C45" s="921"/>
      <c r="D45" s="921"/>
      <c r="E45" s="921"/>
      <c r="F45" s="373"/>
      <c r="G45" s="372"/>
      <c r="H45" s="221"/>
      <c r="I45" s="813" t="s">
        <v>977</v>
      </c>
      <c r="J45" s="813"/>
      <c r="K45" s="813"/>
      <c r="L45" s="813"/>
      <c r="M45" s="813"/>
      <c r="N45" s="813"/>
      <c r="O45" s="813"/>
      <c r="P45" s="813"/>
    </row>
    <row r="46" spans="1:20" ht="27" customHeight="1">
      <c r="A46" s="367"/>
      <c r="B46" s="921"/>
      <c r="C46" s="921"/>
      <c r="D46" s="921"/>
      <c r="E46" s="921"/>
      <c r="F46" s="373"/>
      <c r="G46" s="372"/>
      <c r="H46" s="221"/>
      <c r="I46" s="850" t="s">
        <v>365</v>
      </c>
      <c r="J46" s="851"/>
      <c r="K46" s="851"/>
      <c r="L46" s="851"/>
      <c r="M46" s="851"/>
      <c r="N46" s="851"/>
      <c r="O46" s="851"/>
      <c r="P46" s="926"/>
    </row>
    <row r="47" spans="1:20" ht="38.25" customHeight="1">
      <c r="A47" s="920" t="s">
        <v>978</v>
      </c>
      <c r="B47" s="920"/>
      <c r="C47" s="920"/>
      <c r="D47" s="920"/>
      <c r="E47" s="920"/>
      <c r="F47" s="920"/>
      <c r="G47" s="920"/>
      <c r="H47" s="920"/>
      <c r="I47" s="920"/>
      <c r="J47" s="920"/>
      <c r="K47" s="920"/>
      <c r="L47" s="920"/>
      <c r="M47" s="920"/>
      <c r="N47" s="920"/>
      <c r="O47" s="920"/>
      <c r="P47" s="920"/>
    </row>
    <row r="50" spans="5:10">
      <c r="E50" s="356"/>
      <c r="F50" s="356"/>
      <c r="G50" s="356"/>
      <c r="H50" s="356"/>
      <c r="I50" s="356"/>
      <c r="J50" s="356"/>
    </row>
  </sheetData>
  <mergeCells count="101">
    <mergeCell ref="A47:P47"/>
    <mergeCell ref="B43:E43"/>
    <mergeCell ref="I43:P44"/>
    <mergeCell ref="B44:E44"/>
    <mergeCell ref="B45:E45"/>
    <mergeCell ref="I45:P45"/>
    <mergeCell ref="B46:E46"/>
    <mergeCell ref="I46:P46"/>
    <mergeCell ref="A31:A32"/>
    <mergeCell ref="C31:C32"/>
    <mergeCell ref="B42:E42"/>
    <mergeCell ref="I42:P42"/>
    <mergeCell ref="A33:A34"/>
    <mergeCell ref="C33:C34"/>
    <mergeCell ref="A35:A36"/>
    <mergeCell ref="C35:C36"/>
    <mergeCell ref="B38:E38"/>
    <mergeCell ref="I38:P38"/>
    <mergeCell ref="B39:E39"/>
    <mergeCell ref="I39:P39"/>
    <mergeCell ref="B40:E40"/>
    <mergeCell ref="I40:P41"/>
    <mergeCell ref="B41:E41"/>
    <mergeCell ref="A25:A26"/>
    <mergeCell ref="C25:C26"/>
    <mergeCell ref="L25:L26"/>
    <mergeCell ref="M25:M26"/>
    <mergeCell ref="A27:A28"/>
    <mergeCell ref="C27:C28"/>
    <mergeCell ref="L27:L28"/>
    <mergeCell ref="M27:M28"/>
    <mergeCell ref="A29:A30"/>
    <mergeCell ref="C29:C30"/>
    <mergeCell ref="L29:L30"/>
    <mergeCell ref="M29:M30"/>
    <mergeCell ref="A19:A20"/>
    <mergeCell ref="C19:C20"/>
    <mergeCell ref="L19:L20"/>
    <mergeCell ref="M19:M20"/>
    <mergeCell ref="A21:A22"/>
    <mergeCell ref="C21:C22"/>
    <mergeCell ref="L21:L22"/>
    <mergeCell ref="M21:M22"/>
    <mergeCell ref="A23:A24"/>
    <mergeCell ref="C23:C24"/>
    <mergeCell ref="L23:L24"/>
    <mergeCell ref="M23:M24"/>
    <mergeCell ref="A13:P14"/>
    <mergeCell ref="A16:A18"/>
    <mergeCell ref="B16:B18"/>
    <mergeCell ref="C16:C18"/>
    <mergeCell ref="D16:D18"/>
    <mergeCell ref="E16:E18"/>
    <mergeCell ref="F16:K17"/>
    <mergeCell ref="L16:M17"/>
    <mergeCell ref="N16:P16"/>
    <mergeCell ref="N17:N18"/>
    <mergeCell ref="O17:O18"/>
    <mergeCell ref="P17:P18"/>
    <mergeCell ref="A6:P6"/>
    <mergeCell ref="A8:P8"/>
    <mergeCell ref="A9:G9"/>
    <mergeCell ref="H9:J12"/>
    <mergeCell ref="K9:P9"/>
    <mergeCell ref="A10:G10"/>
    <mergeCell ref="K10:P12"/>
    <mergeCell ref="A11:G11"/>
    <mergeCell ref="A12:G12"/>
    <mergeCell ref="A1:A4"/>
    <mergeCell ref="B1:H2"/>
    <mergeCell ref="I1:N1"/>
    <mergeCell ref="O1:P4"/>
    <mergeCell ref="I2:N2"/>
    <mergeCell ref="B3:H4"/>
    <mergeCell ref="I3:N3"/>
    <mergeCell ref="I4:N4"/>
    <mergeCell ref="A5:P5"/>
    <mergeCell ref="P29:P30"/>
    <mergeCell ref="P31:P32"/>
    <mergeCell ref="P33:P34"/>
    <mergeCell ref="P19:P20"/>
    <mergeCell ref="P21:P22"/>
    <mergeCell ref="P23:P24"/>
    <mergeCell ref="P25:P26"/>
    <mergeCell ref="P27:P28"/>
    <mergeCell ref="N29:N30"/>
    <mergeCell ref="N31:N32"/>
    <mergeCell ref="N33:N34"/>
    <mergeCell ref="O19:O20"/>
    <mergeCell ref="O21:O22"/>
    <mergeCell ref="O23:O24"/>
    <mergeCell ref="O25:O26"/>
    <mergeCell ref="O27:O28"/>
    <mergeCell ref="O29:O30"/>
    <mergeCell ref="O31:O32"/>
    <mergeCell ref="O33:O34"/>
    <mergeCell ref="N19:N20"/>
    <mergeCell ref="N21:N22"/>
    <mergeCell ref="N23:N24"/>
    <mergeCell ref="N25:N26"/>
    <mergeCell ref="N27:N28"/>
  </mergeCells>
  <pageMargins left="0.7" right="0.7" top="0.75" bottom="0.75" header="0.3" footer="0.3"/>
  <drawing r:id="rId1"/>
  <legacyDrawing r:id="rId2"/>
  <oleObjects>
    <mc:AlternateContent xmlns:mc="http://schemas.openxmlformats.org/markup-compatibility/2006">
      <mc:Choice Requires="x14">
        <oleObject shapeId="5121" r:id="rId3">
          <objectPr defaultSize="0" autoPict="0" r:id="rId4">
            <anchor moveWithCells="1" sizeWithCells="1">
              <from>
                <xdr:col>0</xdr:col>
                <xdr:colOff>9525</xdr:colOff>
                <xdr:row>0</xdr:row>
                <xdr:rowOff>0</xdr:rowOff>
              </from>
              <to>
                <xdr:col>1</xdr:col>
                <xdr:colOff>9525</xdr:colOff>
                <xdr:row>3</xdr:row>
                <xdr:rowOff>161925</xdr:rowOff>
              </to>
            </anchor>
          </objectPr>
        </oleObject>
      </mc:Choice>
      <mc:Fallback>
        <oleObject shapeId="5121"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60"/>
  <sheetViews>
    <sheetView workbookViewId="0">
      <selection sqref="A1:XFD1048576"/>
    </sheetView>
  </sheetViews>
  <sheetFormatPr baseColWidth="10" defaultColWidth="11.42578125" defaultRowHeight="15"/>
  <cols>
    <col min="1" max="1" width="11.42578125" style="396"/>
    <col min="2" max="2" width="11.42578125" style="73"/>
    <col min="3" max="3" width="17.42578125" style="397" customWidth="1"/>
    <col min="4" max="4" width="31" style="398" customWidth="1"/>
    <col min="5" max="5" width="16.42578125" style="73" customWidth="1"/>
    <col min="6" max="16384" width="11.42578125" style="73"/>
  </cols>
  <sheetData>
    <row r="2" spans="1:9" s="374" customFormat="1" ht="11.25" customHeight="1">
      <c r="A2" s="942" t="s">
        <v>953</v>
      </c>
      <c r="B2" s="942"/>
      <c r="C2" s="942"/>
      <c r="D2" s="942"/>
      <c r="E2" s="942"/>
    </row>
    <row r="3" spans="1:9" ht="22.5" customHeight="1">
      <c r="A3" s="242" t="s">
        <v>261</v>
      </c>
      <c r="B3" s="242" t="s">
        <v>262</v>
      </c>
      <c r="C3" s="375" t="s">
        <v>263</v>
      </c>
      <c r="D3" s="376" t="s">
        <v>13</v>
      </c>
      <c r="E3" s="377" t="s">
        <v>14</v>
      </c>
    </row>
    <row r="4" spans="1:9" s="234" customFormat="1" ht="114.75">
      <c r="A4" s="304">
        <v>225</v>
      </c>
      <c r="B4" s="9" t="s">
        <v>979</v>
      </c>
      <c r="C4" s="378" t="s">
        <v>980</v>
      </c>
      <c r="D4" s="379" t="s">
        <v>981</v>
      </c>
      <c r="E4" s="380">
        <v>14600000</v>
      </c>
      <c r="I4" s="235"/>
    </row>
    <row r="5" spans="1:9" s="234" customFormat="1" ht="88.5" customHeight="1">
      <c r="A5" s="304">
        <v>530</v>
      </c>
      <c r="B5" s="9" t="s">
        <v>982</v>
      </c>
      <c r="C5" s="378" t="s">
        <v>983</v>
      </c>
      <c r="D5" s="379" t="s">
        <v>984</v>
      </c>
      <c r="E5" s="380">
        <v>13594000</v>
      </c>
      <c r="I5" s="235"/>
    </row>
    <row r="6" spans="1:9" s="234" customFormat="1" ht="88.5" customHeight="1">
      <c r="A6" s="304">
        <v>611</v>
      </c>
      <c r="B6" s="9" t="s">
        <v>985</v>
      </c>
      <c r="C6" s="378" t="s">
        <v>986</v>
      </c>
      <c r="D6" s="379" t="s">
        <v>987</v>
      </c>
      <c r="E6" s="380">
        <v>10150000</v>
      </c>
      <c r="I6" s="235"/>
    </row>
    <row r="7" spans="1:9" s="234" customFormat="1" ht="96" customHeight="1">
      <c r="A7" s="304">
        <v>718</v>
      </c>
      <c r="B7" s="9" t="s">
        <v>988</v>
      </c>
      <c r="C7" s="378" t="s">
        <v>989</v>
      </c>
      <c r="D7" s="379" t="s">
        <v>990</v>
      </c>
      <c r="E7" s="380">
        <v>33250000</v>
      </c>
      <c r="I7" s="235"/>
    </row>
    <row r="8" spans="1:9" s="234" customFormat="1" ht="126.75" customHeight="1">
      <c r="A8" s="304">
        <v>1252</v>
      </c>
      <c r="B8" s="9" t="s">
        <v>936</v>
      </c>
      <c r="C8" s="381" t="s">
        <v>991</v>
      </c>
      <c r="D8" s="382" t="s">
        <v>992</v>
      </c>
      <c r="E8" s="383">
        <v>25200000</v>
      </c>
      <c r="I8" s="235"/>
    </row>
    <row r="9" spans="1:9" s="234" customFormat="1" ht="106.5" customHeight="1">
      <c r="A9" s="304">
        <v>1604</v>
      </c>
      <c r="B9" s="9" t="s">
        <v>993</v>
      </c>
      <c r="C9" s="381" t="s">
        <v>994</v>
      </c>
      <c r="D9" s="382" t="s">
        <v>995</v>
      </c>
      <c r="E9" s="383">
        <v>12271000</v>
      </c>
      <c r="I9" s="235"/>
    </row>
    <row r="10" spans="1:9" s="234" customFormat="1" ht="81.75" customHeight="1">
      <c r="A10" s="304">
        <v>1397</v>
      </c>
      <c r="B10" s="9" t="s">
        <v>996</v>
      </c>
      <c r="C10" s="381" t="s">
        <v>997</v>
      </c>
      <c r="D10" s="384" t="s">
        <v>998</v>
      </c>
      <c r="E10" s="385">
        <v>18739000</v>
      </c>
      <c r="I10" s="235"/>
    </row>
    <row r="11" spans="1:9" s="234" customFormat="1" ht="87" customHeight="1">
      <c r="A11" s="304">
        <v>2210</v>
      </c>
      <c r="B11" s="82" t="s">
        <v>863</v>
      </c>
      <c r="C11" s="386" t="s">
        <v>999</v>
      </c>
      <c r="D11" s="382" t="s">
        <v>1000</v>
      </c>
      <c r="E11" s="387">
        <v>10235000</v>
      </c>
      <c r="I11" s="235"/>
    </row>
    <row r="12" spans="1:9" s="234" customFormat="1" ht="114.75" customHeight="1">
      <c r="A12" s="304">
        <v>2203</v>
      </c>
      <c r="B12" s="27">
        <v>45119</v>
      </c>
      <c r="C12" s="388" t="s">
        <v>1001</v>
      </c>
      <c r="D12" s="389" t="s">
        <v>1002</v>
      </c>
      <c r="E12" s="390">
        <v>8350000</v>
      </c>
      <c r="I12" s="235"/>
    </row>
    <row r="13" spans="1:9" s="210" customFormat="1" ht="94.5">
      <c r="A13" s="323">
        <v>2428</v>
      </c>
      <c r="B13" s="27">
        <v>45135</v>
      </c>
      <c r="C13" s="391" t="s">
        <v>1003</v>
      </c>
      <c r="D13" s="392" t="s">
        <v>1004</v>
      </c>
      <c r="E13" s="393">
        <v>8765000</v>
      </c>
    </row>
    <row r="14" spans="1:9">
      <c r="A14" s="939" t="s">
        <v>157</v>
      </c>
      <c r="B14" s="940"/>
      <c r="C14" s="940"/>
      <c r="D14" s="941"/>
      <c r="E14" s="394">
        <f>E13+E12+E11+E10+E9+E8+E7+E6+E5+E4</f>
        <v>155154000</v>
      </c>
    </row>
    <row r="15" spans="1:9" ht="39.75" customHeight="1">
      <c r="A15" s="210"/>
      <c r="B15" s="210"/>
      <c r="C15" s="210"/>
      <c r="D15" s="210"/>
      <c r="E15" s="395"/>
    </row>
    <row r="16" spans="1:9" s="234" customFormat="1">
      <c r="A16" s="396"/>
      <c r="B16" s="73"/>
      <c r="C16" s="397"/>
      <c r="D16" s="398"/>
      <c r="E16"/>
      <c r="I16" s="235"/>
    </row>
    <row r="17" spans="1:9" ht="95.25" customHeight="1">
      <c r="A17" s="860" t="s">
        <v>955</v>
      </c>
      <c r="B17" s="860"/>
      <c r="C17" s="860"/>
      <c r="D17" s="860"/>
      <c r="E17" s="860"/>
    </row>
    <row r="18" spans="1:9" ht="25.5">
      <c r="A18" s="242" t="s">
        <v>261</v>
      </c>
      <c r="B18" s="242" t="s">
        <v>262</v>
      </c>
      <c r="C18" s="375" t="s">
        <v>263</v>
      </c>
      <c r="D18" s="242" t="s">
        <v>13</v>
      </c>
      <c r="E18" s="377" t="s">
        <v>14</v>
      </c>
    </row>
    <row r="19" spans="1:9" ht="15.75" customHeight="1">
      <c r="A19" s="304">
        <v>1164</v>
      </c>
      <c r="B19" s="80" t="s">
        <v>823</v>
      </c>
      <c r="C19" s="399" t="s">
        <v>1005</v>
      </c>
      <c r="D19" s="400" t="s">
        <v>1006</v>
      </c>
      <c r="E19" s="401">
        <v>33250000</v>
      </c>
    </row>
    <row r="20" spans="1:9" s="234" customFormat="1">
      <c r="A20" s="396"/>
      <c r="B20" s="73"/>
      <c r="C20" s="397"/>
      <c r="D20" s="398"/>
      <c r="E20" s="73"/>
      <c r="I20" s="235"/>
    </row>
    <row r="21" spans="1:9" s="234" customFormat="1" ht="104.25" customHeight="1">
      <c r="A21" s="860" t="s">
        <v>957</v>
      </c>
      <c r="B21" s="860"/>
      <c r="C21" s="860"/>
      <c r="D21" s="860"/>
      <c r="E21" s="860"/>
      <c r="I21" s="235"/>
    </row>
    <row r="22" spans="1:9" s="234" customFormat="1" ht="25.5">
      <c r="A22" s="242" t="s">
        <v>261</v>
      </c>
      <c r="B22" s="242" t="s">
        <v>262</v>
      </c>
      <c r="C22" s="375" t="s">
        <v>263</v>
      </c>
      <c r="D22" s="242" t="s">
        <v>13</v>
      </c>
      <c r="E22" s="377" t="s">
        <v>14</v>
      </c>
      <c r="I22" s="235"/>
    </row>
    <row r="23" spans="1:9" s="234" customFormat="1" ht="96.75" customHeight="1">
      <c r="A23" s="296">
        <v>910</v>
      </c>
      <c r="B23" s="9" t="s">
        <v>847</v>
      </c>
      <c r="C23" s="378" t="s">
        <v>1007</v>
      </c>
      <c r="D23" s="71" t="s">
        <v>1008</v>
      </c>
      <c r="E23" s="402">
        <v>17530000</v>
      </c>
      <c r="I23" s="235"/>
    </row>
    <row r="24" spans="1:9" s="234" customFormat="1" ht="135">
      <c r="A24" s="296">
        <v>1157</v>
      </c>
      <c r="B24" s="9" t="s">
        <v>823</v>
      </c>
      <c r="C24" s="381" t="s">
        <v>1009</v>
      </c>
      <c r="D24" s="400" t="s">
        <v>1010</v>
      </c>
      <c r="E24" s="402">
        <v>14329000</v>
      </c>
      <c r="I24" s="235"/>
    </row>
    <row r="25" spans="1:9" ht="101.25">
      <c r="A25" s="296">
        <v>1158</v>
      </c>
      <c r="B25" s="9" t="s">
        <v>1011</v>
      </c>
      <c r="C25" s="381" t="s">
        <v>1012</v>
      </c>
      <c r="D25" s="400" t="s">
        <v>1013</v>
      </c>
      <c r="E25" s="402">
        <v>12271000</v>
      </c>
    </row>
    <row r="26" spans="1:9" s="210" customFormat="1" ht="147">
      <c r="A26" s="296">
        <v>1837</v>
      </c>
      <c r="B26" s="9" t="s">
        <v>1014</v>
      </c>
      <c r="C26" s="403" t="s">
        <v>1015</v>
      </c>
      <c r="D26" s="404" t="s">
        <v>1016</v>
      </c>
      <c r="E26" s="402">
        <v>11978833</v>
      </c>
    </row>
    <row r="27" spans="1:9">
      <c r="E27"/>
    </row>
    <row r="28" spans="1:9" ht="15.75" customHeight="1">
      <c r="A28" s="939" t="s">
        <v>157</v>
      </c>
      <c r="B28" s="940"/>
      <c r="C28" s="940"/>
      <c r="D28" s="941"/>
      <c r="E28" s="405">
        <f>E26+E25+E24+E23</f>
        <v>56108833</v>
      </c>
    </row>
    <row r="29" spans="1:9" s="234" customFormat="1">
      <c r="A29" s="396"/>
      <c r="B29" s="73"/>
      <c r="C29" s="397"/>
      <c r="D29" s="398"/>
      <c r="E29"/>
      <c r="I29" s="235"/>
    </row>
    <row r="30" spans="1:9" s="406" customFormat="1" ht="33" customHeight="1">
      <c r="A30" s="860" t="s">
        <v>959</v>
      </c>
      <c r="B30" s="860"/>
      <c r="C30" s="860"/>
      <c r="D30" s="860"/>
      <c r="E30" s="860"/>
    </row>
    <row r="31" spans="1:9" ht="25.5">
      <c r="A31" s="242" t="s">
        <v>261</v>
      </c>
      <c r="B31" s="242" t="s">
        <v>262</v>
      </c>
      <c r="C31" s="375" t="s">
        <v>263</v>
      </c>
      <c r="D31" s="242" t="s">
        <v>13</v>
      </c>
      <c r="E31" s="377" t="s">
        <v>14</v>
      </c>
    </row>
    <row r="32" spans="1:9" ht="42" customHeight="1">
      <c r="A32" s="296">
        <v>1246</v>
      </c>
      <c r="B32" s="9" t="s">
        <v>844</v>
      </c>
      <c r="C32" s="309" t="s">
        <v>1017</v>
      </c>
      <c r="D32" s="400" t="s">
        <v>1018</v>
      </c>
      <c r="E32" s="401">
        <v>33250000</v>
      </c>
    </row>
    <row r="33" spans="1:9" s="234" customFormat="1">
      <c r="A33" s="396"/>
      <c r="B33" s="73"/>
      <c r="C33" s="397"/>
      <c r="D33" s="398"/>
      <c r="E33" s="73"/>
      <c r="I33" s="235"/>
    </row>
    <row r="34" spans="1:9" s="234" customFormat="1" ht="88.5" customHeight="1">
      <c r="A34" s="860" t="s">
        <v>1019</v>
      </c>
      <c r="B34" s="860"/>
      <c r="C34" s="860"/>
      <c r="D34" s="860"/>
      <c r="E34" s="860"/>
      <c r="I34" s="235"/>
    </row>
    <row r="35" spans="1:9" s="234" customFormat="1" ht="86.25" customHeight="1">
      <c r="A35" s="242" t="s">
        <v>261</v>
      </c>
      <c r="B35" s="242" t="s">
        <v>262</v>
      </c>
      <c r="C35" s="375" t="s">
        <v>263</v>
      </c>
      <c r="D35" s="242" t="s">
        <v>13</v>
      </c>
      <c r="E35" s="377" t="s">
        <v>14</v>
      </c>
      <c r="I35" s="235"/>
    </row>
    <row r="36" spans="1:9" s="234" customFormat="1" ht="152.25" customHeight="1">
      <c r="A36" s="296">
        <v>243</v>
      </c>
      <c r="B36" s="9" t="s">
        <v>979</v>
      </c>
      <c r="C36" s="378" t="s">
        <v>1020</v>
      </c>
      <c r="D36" s="71" t="s">
        <v>1021</v>
      </c>
      <c r="E36" s="401">
        <v>33250000</v>
      </c>
      <c r="I36" s="235"/>
    </row>
    <row r="37" spans="1:9" s="234" customFormat="1" ht="96" customHeight="1">
      <c r="A37" s="296">
        <v>201</v>
      </c>
      <c r="B37" s="9" t="s">
        <v>1022</v>
      </c>
      <c r="C37" s="378" t="s">
        <v>1023</v>
      </c>
      <c r="D37" s="71" t="s">
        <v>1024</v>
      </c>
      <c r="E37" s="401">
        <v>33250000</v>
      </c>
      <c r="I37" s="235"/>
    </row>
    <row r="38" spans="1:9" s="406" customFormat="1" ht="94.5" customHeight="1">
      <c r="A38" s="296">
        <v>610</v>
      </c>
      <c r="B38" s="9" t="s">
        <v>892</v>
      </c>
      <c r="C38" s="378" t="s">
        <v>1025</v>
      </c>
      <c r="D38" s="71" t="s">
        <v>1026</v>
      </c>
      <c r="E38" s="401">
        <v>33250000</v>
      </c>
      <c r="F38" s="234"/>
    </row>
    <row r="39" spans="1:9" s="406" customFormat="1" ht="102">
      <c r="A39" s="296">
        <v>726</v>
      </c>
      <c r="B39" s="9" t="s">
        <v>988</v>
      </c>
      <c r="C39" s="378" t="s">
        <v>1027</v>
      </c>
      <c r="D39" s="71" t="s">
        <v>1028</v>
      </c>
      <c r="E39" s="401">
        <v>33250000</v>
      </c>
    </row>
    <row r="40" spans="1:9" s="406" customFormat="1" ht="102">
      <c r="A40" s="296">
        <v>794</v>
      </c>
      <c r="B40" s="9" t="s">
        <v>879</v>
      </c>
      <c r="C40" s="378" t="s">
        <v>1029</v>
      </c>
      <c r="D40" s="71" t="s">
        <v>1030</v>
      </c>
      <c r="E40" s="401">
        <v>33250000</v>
      </c>
    </row>
    <row r="41" spans="1:9" s="406" customFormat="1" ht="165.75">
      <c r="A41" s="296">
        <v>1031</v>
      </c>
      <c r="B41" s="9" t="s">
        <v>820</v>
      </c>
      <c r="C41" s="378" t="s">
        <v>1031</v>
      </c>
      <c r="D41" s="71" t="s">
        <v>1032</v>
      </c>
      <c r="E41" s="401">
        <v>33250000</v>
      </c>
    </row>
    <row r="42" spans="1:9" s="407" customFormat="1" ht="114.75">
      <c r="A42" s="296">
        <v>1033</v>
      </c>
      <c r="B42" s="9" t="s">
        <v>820</v>
      </c>
      <c r="C42" s="378" t="s">
        <v>1033</v>
      </c>
      <c r="D42" s="71" t="s">
        <v>1034</v>
      </c>
      <c r="E42" s="401">
        <v>33250000</v>
      </c>
    </row>
    <row r="43" spans="1:9" s="407" customFormat="1" ht="127.5">
      <c r="A43" s="296">
        <v>1059</v>
      </c>
      <c r="B43" s="9" t="s">
        <v>820</v>
      </c>
      <c r="C43" s="378" t="s">
        <v>1035</v>
      </c>
      <c r="D43" s="71" t="s">
        <v>1036</v>
      </c>
      <c r="E43" s="401">
        <v>33250000</v>
      </c>
    </row>
    <row r="44" spans="1:9" s="407" customFormat="1" ht="114.75">
      <c r="A44" s="296">
        <v>1064</v>
      </c>
      <c r="B44" s="9" t="s">
        <v>820</v>
      </c>
      <c r="C44" s="378" t="s">
        <v>1037</v>
      </c>
      <c r="D44" s="71" t="s">
        <v>1038</v>
      </c>
      <c r="E44" s="408">
        <v>33250000</v>
      </c>
    </row>
    <row r="45" spans="1:9" s="210" customFormat="1" ht="96">
      <c r="A45" s="296">
        <v>1900</v>
      </c>
      <c r="B45" s="9" t="s">
        <v>1039</v>
      </c>
      <c r="C45" s="378" t="s">
        <v>1040</v>
      </c>
      <c r="D45" s="409" t="s">
        <v>1041</v>
      </c>
      <c r="E45" s="408">
        <v>28500000</v>
      </c>
    </row>
    <row r="46" spans="1:9" ht="72.75">
      <c r="A46" s="296">
        <v>2170</v>
      </c>
      <c r="B46" s="27">
        <v>45113</v>
      </c>
      <c r="C46" s="410" t="s">
        <v>1042</v>
      </c>
      <c r="D46" s="411" t="s">
        <v>1043</v>
      </c>
      <c r="E46" s="408">
        <v>18000000</v>
      </c>
    </row>
    <row r="47" spans="1:9" ht="15.75" customHeight="1">
      <c r="A47" s="296">
        <v>2049</v>
      </c>
      <c r="B47" s="82" t="s">
        <v>1044</v>
      </c>
      <c r="C47" s="378" t="s">
        <v>941</v>
      </c>
      <c r="D47" s="71" t="s">
        <v>1045</v>
      </c>
      <c r="E47" s="412">
        <v>5447251556</v>
      </c>
    </row>
    <row r="48" spans="1:9" s="234" customFormat="1">
      <c r="A48" s="413"/>
      <c r="B48" s="83"/>
      <c r="C48" s="378"/>
      <c r="D48" s="71"/>
      <c r="E48" s="405">
        <f>SUM(E36:E47)</f>
        <v>5793001556</v>
      </c>
      <c r="I48" s="235"/>
    </row>
    <row r="49" spans="1:5" s="406" customFormat="1" ht="149.25" customHeight="1">
      <c r="A49" s="396"/>
      <c r="B49" s="73"/>
      <c r="C49" s="397"/>
      <c r="D49" s="398"/>
      <c r="E49" s="73"/>
    </row>
    <row r="50" spans="1:5" s="406" customFormat="1" ht="15" customHeight="1">
      <c r="A50" s="860" t="s">
        <v>962</v>
      </c>
      <c r="B50" s="860"/>
      <c r="C50" s="860"/>
      <c r="D50" s="860"/>
      <c r="E50" s="860"/>
    </row>
    <row r="51" spans="1:5" s="406" customFormat="1" ht="37.5" customHeight="1">
      <c r="A51" s="242" t="s">
        <v>261</v>
      </c>
      <c r="B51" s="242" t="s">
        <v>262</v>
      </c>
      <c r="C51" s="375" t="s">
        <v>263</v>
      </c>
      <c r="D51" s="242" t="s">
        <v>13</v>
      </c>
      <c r="E51" s="377" t="s">
        <v>14</v>
      </c>
    </row>
    <row r="52" spans="1:5" s="406" customFormat="1" ht="26.25" customHeight="1">
      <c r="A52" s="304" t="s">
        <v>1046</v>
      </c>
      <c r="B52" s="304" t="s">
        <v>1046</v>
      </c>
      <c r="C52" s="414" t="s">
        <v>1047</v>
      </c>
      <c r="D52" s="71" t="s">
        <v>1048</v>
      </c>
      <c r="E52" s="415">
        <v>258619296668</v>
      </c>
    </row>
    <row r="53" spans="1:5" s="406" customFormat="1" ht="120" customHeight="1">
      <c r="A53" s="416"/>
      <c r="B53" s="416"/>
      <c r="C53" s="417"/>
      <c r="D53" s="418"/>
      <c r="E53" s="419"/>
    </row>
    <row r="54" spans="1:5" s="406" customFormat="1" ht="74.25" customHeight="1">
      <c r="A54" s="937" t="s">
        <v>1049</v>
      </c>
      <c r="B54" s="938"/>
      <c r="C54" s="938"/>
      <c r="D54" s="938"/>
      <c r="E54" s="938"/>
    </row>
    <row r="55" spans="1:5" s="406" customFormat="1" ht="21" customHeight="1">
      <c r="A55" s="242" t="s">
        <v>261</v>
      </c>
      <c r="B55" s="242" t="s">
        <v>262</v>
      </c>
      <c r="C55" s="375" t="s">
        <v>263</v>
      </c>
      <c r="D55" s="242" t="s">
        <v>13</v>
      </c>
      <c r="E55" s="377" t="s">
        <v>14</v>
      </c>
    </row>
    <row r="56" spans="1:5" ht="140.25">
      <c r="A56" s="420">
        <v>1527</v>
      </c>
      <c r="B56" s="82" t="s">
        <v>1050</v>
      </c>
      <c r="C56" s="421" t="s">
        <v>1051</v>
      </c>
      <c r="D56" s="410" t="s">
        <v>1052</v>
      </c>
      <c r="E56" s="422">
        <v>924000000</v>
      </c>
    </row>
    <row r="57" spans="1:5" s="210" customFormat="1" ht="63.75">
      <c r="A57" s="423" t="s">
        <v>1053</v>
      </c>
      <c r="B57" s="9" t="s">
        <v>1054</v>
      </c>
      <c r="C57" s="399" t="s">
        <v>1051</v>
      </c>
      <c r="D57" s="71" t="s">
        <v>1055</v>
      </c>
      <c r="E57" s="415">
        <v>1693876100</v>
      </c>
    </row>
    <row r="58" spans="1:5">
      <c r="A58" s="304"/>
      <c r="B58" s="9"/>
      <c r="C58" s="414"/>
      <c r="D58" s="71" t="s">
        <v>157</v>
      </c>
      <c r="E58" s="424">
        <f>SUM(E56:E57)</f>
        <v>2617876100</v>
      </c>
    </row>
    <row r="60" spans="1:5">
      <c r="A60" s="939" t="s">
        <v>157</v>
      </c>
      <c r="B60" s="940"/>
      <c r="C60" s="940"/>
      <c r="D60" s="941"/>
      <c r="E60" s="425">
        <f>+E58+E52+E48+E32+E28+E19+E14</f>
        <v>267307937157</v>
      </c>
    </row>
  </sheetData>
  <mergeCells count="10">
    <mergeCell ref="A34:E34"/>
    <mergeCell ref="A50:E50"/>
    <mergeCell ref="A54:E54"/>
    <mergeCell ref="A60:D60"/>
    <mergeCell ref="A2:E2"/>
    <mergeCell ref="A14:D14"/>
    <mergeCell ref="A17:E17"/>
    <mergeCell ref="A21:E21"/>
    <mergeCell ref="A28:D28"/>
    <mergeCell ref="A30:E30"/>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opLeftCell="A15" workbookViewId="0">
      <selection activeCell="L17" sqref="L17:L22"/>
    </sheetView>
  </sheetViews>
  <sheetFormatPr baseColWidth="10" defaultRowHeight="15"/>
  <cols>
    <col min="1" max="1" width="34.140625" customWidth="1"/>
    <col min="2" max="2" width="4.5703125" customWidth="1"/>
    <col min="3" max="3" width="12.140625" customWidth="1"/>
    <col min="5" max="5" width="20.140625" customWidth="1"/>
    <col min="6" max="6" width="22.5703125" style="13" customWidth="1"/>
    <col min="7" max="7" width="22.140625" customWidth="1"/>
    <col min="8" max="9" width="15" customWidth="1"/>
    <col min="12" max="12" width="13" customWidth="1"/>
    <col min="13" max="13" width="20.85546875" customWidth="1"/>
    <col min="14" max="14" width="27.7109375" style="463" customWidth="1"/>
  </cols>
  <sheetData>
    <row r="1" spans="1:18" ht="20.25">
      <c r="A1" s="662"/>
      <c r="B1" s="943" t="s">
        <v>1056</v>
      </c>
      <c r="C1" s="944"/>
      <c r="D1" s="944"/>
      <c r="E1" s="944"/>
      <c r="F1" s="945"/>
      <c r="G1" s="949" t="s">
        <v>1</v>
      </c>
      <c r="H1" s="950"/>
      <c r="I1" s="950"/>
      <c r="J1" s="950"/>
      <c r="K1" s="950"/>
      <c r="L1" s="951"/>
      <c r="M1" s="426"/>
      <c r="N1" s="427"/>
      <c r="O1" s="41"/>
      <c r="P1" s="41"/>
      <c r="Q1" s="785"/>
      <c r="R1" s="785"/>
    </row>
    <row r="2" spans="1:18" ht="20.25">
      <c r="A2" s="662"/>
      <c r="B2" s="946"/>
      <c r="C2" s="947"/>
      <c r="D2" s="947"/>
      <c r="E2" s="947"/>
      <c r="F2" s="948"/>
      <c r="G2" s="949" t="s">
        <v>2</v>
      </c>
      <c r="H2" s="950"/>
      <c r="I2" s="950"/>
      <c r="J2" s="950"/>
      <c r="K2" s="950"/>
      <c r="L2" s="951"/>
      <c r="M2" s="426"/>
      <c r="N2" s="427"/>
      <c r="O2" s="41"/>
      <c r="P2" s="41"/>
      <c r="Q2" s="785"/>
      <c r="R2" s="785"/>
    </row>
    <row r="3" spans="1:18" ht="20.25">
      <c r="A3" s="662"/>
      <c r="B3" s="943" t="s">
        <v>1057</v>
      </c>
      <c r="C3" s="944"/>
      <c r="D3" s="944"/>
      <c r="E3" s="944"/>
      <c r="F3" s="945"/>
      <c r="G3" s="949" t="s">
        <v>4</v>
      </c>
      <c r="H3" s="950"/>
      <c r="I3" s="950"/>
      <c r="J3" s="950"/>
      <c r="K3" s="950"/>
      <c r="L3" s="951"/>
      <c r="M3" s="426"/>
      <c r="N3" s="427"/>
      <c r="O3" s="41"/>
      <c r="P3" s="41"/>
      <c r="Q3" s="785"/>
      <c r="R3" s="785"/>
    </row>
    <row r="4" spans="1:18" ht="20.25">
      <c r="A4" s="662"/>
      <c r="B4" s="946"/>
      <c r="C4" s="947"/>
      <c r="D4" s="947"/>
      <c r="E4" s="947"/>
      <c r="F4" s="948"/>
      <c r="G4" s="949" t="s">
        <v>5</v>
      </c>
      <c r="H4" s="950"/>
      <c r="I4" s="950"/>
      <c r="J4" s="950"/>
      <c r="K4" s="950"/>
      <c r="L4" s="951"/>
      <c r="M4" s="426"/>
      <c r="N4" s="427"/>
      <c r="O4" s="41"/>
      <c r="P4" s="41"/>
      <c r="Q4" s="785"/>
      <c r="R4" s="785"/>
    </row>
    <row r="5" spans="1:18">
      <c r="A5" s="952"/>
      <c r="B5" s="952"/>
      <c r="C5" s="952"/>
      <c r="D5" s="952"/>
      <c r="E5" s="952"/>
      <c r="F5" s="952"/>
      <c r="G5" s="952"/>
      <c r="H5" s="952"/>
      <c r="I5" s="952"/>
      <c r="J5" s="952"/>
      <c r="K5" s="952"/>
      <c r="L5" s="952"/>
      <c r="M5" s="428"/>
      <c r="N5" s="429"/>
    </row>
    <row r="6" spans="1:18">
      <c r="A6" s="953" t="s">
        <v>1058</v>
      </c>
      <c r="B6" s="953"/>
      <c r="C6" s="953"/>
      <c r="D6" s="953"/>
      <c r="E6" s="953"/>
      <c r="F6" s="953"/>
      <c r="G6" s="953"/>
      <c r="H6" s="953"/>
      <c r="I6" s="953"/>
      <c r="J6" s="953"/>
      <c r="K6" s="953"/>
      <c r="L6" s="953"/>
      <c r="M6" s="430"/>
      <c r="N6" s="431"/>
    </row>
    <row r="7" spans="1:18" ht="15" customHeight="1">
      <c r="A7" s="954" t="s">
        <v>1059</v>
      </c>
      <c r="B7" s="954"/>
      <c r="C7" s="954"/>
      <c r="D7" s="954"/>
      <c r="E7" s="954"/>
      <c r="F7" s="954"/>
      <c r="G7" s="954"/>
      <c r="H7" s="954"/>
      <c r="I7" s="954"/>
      <c r="J7" s="954"/>
      <c r="K7" s="954"/>
      <c r="L7" s="954"/>
      <c r="M7" s="432"/>
      <c r="N7" s="433"/>
    </row>
    <row r="8" spans="1:18" ht="15" customHeight="1">
      <c r="A8" s="955" t="s">
        <v>1060</v>
      </c>
      <c r="B8" s="954"/>
      <c r="C8" s="954"/>
      <c r="D8" s="954"/>
      <c r="E8" s="954"/>
      <c r="F8" s="954"/>
      <c r="G8" s="954"/>
      <c r="H8" s="954"/>
      <c r="I8" s="954"/>
      <c r="J8" s="954"/>
      <c r="K8" s="954"/>
      <c r="L8" s="956"/>
      <c r="M8" s="432"/>
      <c r="N8" s="433"/>
    </row>
    <row r="9" spans="1:18" ht="15" customHeight="1">
      <c r="A9" s="957" t="s">
        <v>1061</v>
      </c>
      <c r="B9" s="957"/>
      <c r="C9" s="957"/>
      <c r="D9" s="957"/>
      <c r="E9" s="957"/>
      <c r="F9" s="957"/>
      <c r="G9" s="958" t="s">
        <v>1062</v>
      </c>
      <c r="H9" s="961" t="s">
        <v>10</v>
      </c>
      <c r="I9" s="961"/>
      <c r="J9" s="961"/>
      <c r="K9" s="961"/>
      <c r="L9" s="961"/>
      <c r="M9" s="435"/>
      <c r="N9" s="436"/>
    </row>
    <row r="10" spans="1:18">
      <c r="A10" s="957" t="s">
        <v>1063</v>
      </c>
      <c r="B10" s="957"/>
      <c r="C10" s="957"/>
      <c r="D10" s="957"/>
      <c r="E10" s="957"/>
      <c r="F10" s="957"/>
      <c r="G10" s="959"/>
      <c r="H10" s="437" t="s">
        <v>1064</v>
      </c>
      <c r="I10" s="438" t="s">
        <v>263</v>
      </c>
      <c r="J10" s="438" t="s">
        <v>13</v>
      </c>
      <c r="K10" s="439"/>
      <c r="L10" s="434" t="s">
        <v>14</v>
      </c>
      <c r="M10" s="435"/>
      <c r="N10" s="436"/>
    </row>
    <row r="11" spans="1:18" ht="45.75" customHeight="1">
      <c r="A11" s="957" t="s">
        <v>1065</v>
      </c>
      <c r="B11" s="957"/>
      <c r="C11" s="957"/>
      <c r="D11" s="957"/>
      <c r="E11" s="957"/>
      <c r="F11" s="957"/>
      <c r="G11" s="959"/>
      <c r="H11" s="962"/>
      <c r="I11" s="964"/>
      <c r="J11" s="964"/>
      <c r="K11" s="964"/>
      <c r="L11" s="965"/>
      <c r="M11" s="440"/>
      <c r="N11" s="441"/>
    </row>
    <row r="12" spans="1:18" ht="39.75" customHeight="1">
      <c r="A12" s="957" t="s">
        <v>1066</v>
      </c>
      <c r="B12" s="957"/>
      <c r="C12" s="957"/>
      <c r="D12" s="957"/>
      <c r="E12" s="957"/>
      <c r="F12" s="957"/>
      <c r="G12" s="960"/>
      <c r="H12" s="963"/>
      <c r="I12" s="964"/>
      <c r="J12" s="964"/>
      <c r="K12" s="964"/>
      <c r="L12" s="966"/>
      <c r="M12" s="440"/>
      <c r="N12" s="441"/>
    </row>
    <row r="13" spans="1:18" ht="19.5" customHeight="1">
      <c r="A13" s="967" t="s">
        <v>1067</v>
      </c>
      <c r="B13" s="968"/>
      <c r="C13" s="968"/>
      <c r="D13" s="968"/>
      <c r="E13" s="968"/>
      <c r="F13" s="968"/>
      <c r="G13" s="968"/>
      <c r="H13" s="968"/>
      <c r="I13" s="968"/>
      <c r="J13" s="968"/>
      <c r="K13" s="968"/>
      <c r="L13" s="969"/>
      <c r="M13" s="442"/>
      <c r="N13" s="433"/>
    </row>
    <row r="14" spans="1:18" ht="15" customHeight="1">
      <c r="A14" s="961" t="s">
        <v>19</v>
      </c>
      <c r="B14" s="961" t="s">
        <v>1068</v>
      </c>
      <c r="C14" s="961" t="s">
        <v>21</v>
      </c>
      <c r="D14" s="961" t="s">
        <v>294</v>
      </c>
      <c r="E14" s="961" t="s">
        <v>1069</v>
      </c>
      <c r="F14" s="961" t="s">
        <v>296</v>
      </c>
      <c r="G14" s="961"/>
      <c r="H14" s="970" t="s">
        <v>25</v>
      </c>
      <c r="I14" s="970"/>
      <c r="J14" s="961" t="s">
        <v>26</v>
      </c>
      <c r="K14" s="961"/>
      <c r="L14" s="961"/>
      <c r="M14" s="435"/>
      <c r="N14" s="436"/>
    </row>
    <row r="15" spans="1:18" ht="15" customHeight="1">
      <c r="A15" s="961"/>
      <c r="B15" s="961"/>
      <c r="C15" s="961"/>
      <c r="D15" s="961"/>
      <c r="E15" s="961"/>
      <c r="F15" s="961"/>
      <c r="G15" s="961"/>
      <c r="H15" s="970"/>
      <c r="I15" s="970"/>
      <c r="J15" s="961" t="s">
        <v>27</v>
      </c>
      <c r="K15" s="961" t="s">
        <v>28</v>
      </c>
      <c r="L15" s="961" t="s">
        <v>29</v>
      </c>
      <c r="M15" s="436">
        <v>8474447760</v>
      </c>
      <c r="N15" s="436"/>
    </row>
    <row r="16" spans="1:18">
      <c r="A16" s="961"/>
      <c r="B16" s="961"/>
      <c r="C16" s="961"/>
      <c r="D16" s="961"/>
      <c r="E16" s="971"/>
      <c r="F16" s="444" t="s">
        <v>30</v>
      </c>
      <c r="G16" s="443" t="s">
        <v>763</v>
      </c>
      <c r="H16" s="437" t="s">
        <v>33</v>
      </c>
      <c r="I16" s="437" t="s">
        <v>34</v>
      </c>
      <c r="J16" s="961"/>
      <c r="K16" s="961"/>
      <c r="L16" s="961"/>
      <c r="M16" s="435"/>
      <c r="N16" s="436"/>
    </row>
    <row r="17" spans="1:18" ht="51" customHeight="1">
      <c r="A17" s="972" t="s">
        <v>1070</v>
      </c>
      <c r="B17" s="366" t="s">
        <v>36</v>
      </c>
      <c r="C17" s="973" t="s">
        <v>153</v>
      </c>
      <c r="D17" s="7">
        <v>1</v>
      </c>
      <c r="E17" s="445">
        <f t="shared" ref="E17:E22" si="0">F17+G17</f>
        <v>2424450388.8000002</v>
      </c>
      <c r="F17" s="445">
        <f>2372845372.8+51605016</f>
        <v>2424450388.8000002</v>
      </c>
      <c r="G17" s="445">
        <v>0</v>
      </c>
      <c r="H17" s="832">
        <v>44927</v>
      </c>
      <c r="I17" s="834">
        <v>45291</v>
      </c>
      <c r="J17" s="999">
        <f>+D18/D17</f>
        <v>0</v>
      </c>
      <c r="K17" s="999">
        <f>+E18/E17</f>
        <v>1</v>
      </c>
      <c r="L17" s="971">
        <f>+J17*J17/K17</f>
        <v>0</v>
      </c>
      <c r="M17" s="446">
        <f>+F17/F23</f>
        <v>0.28435789133567052</v>
      </c>
      <c r="N17" s="436">
        <f>+M15*28/100</f>
        <v>2372845372.8000002</v>
      </c>
    </row>
    <row r="18" spans="1:18" ht="54" customHeight="1">
      <c r="A18" s="972"/>
      <c r="B18" s="366" t="s">
        <v>38</v>
      </c>
      <c r="C18" s="974"/>
      <c r="D18" s="7">
        <v>0</v>
      </c>
      <c r="E18" s="445">
        <f t="shared" si="0"/>
        <v>2424450388.8000002</v>
      </c>
      <c r="F18" s="445">
        <f>+F17</f>
        <v>2424450388.8000002</v>
      </c>
      <c r="G18" s="445">
        <v>0</v>
      </c>
      <c r="H18" s="833"/>
      <c r="I18" s="835"/>
      <c r="J18" s="1000"/>
      <c r="K18" s="1000"/>
      <c r="L18" s="998"/>
      <c r="M18" s="447"/>
      <c r="N18" s="436"/>
    </row>
    <row r="19" spans="1:18" ht="43.5" customHeight="1">
      <c r="A19" s="975" t="s">
        <v>1071</v>
      </c>
      <c r="B19" s="366" t="s">
        <v>36</v>
      </c>
      <c r="C19" s="973" t="s">
        <v>1072</v>
      </c>
      <c r="D19" s="7">
        <v>1</v>
      </c>
      <c r="E19" s="445">
        <f t="shared" si="0"/>
        <v>3813501492</v>
      </c>
      <c r="F19" s="445">
        <v>3813501492</v>
      </c>
      <c r="G19" s="445">
        <v>0</v>
      </c>
      <c r="H19" s="832">
        <v>44927</v>
      </c>
      <c r="I19" s="834">
        <v>45291</v>
      </c>
      <c r="J19" s="971">
        <f t="shared" ref="J19:J22" si="1">+D20/D19</f>
        <v>0</v>
      </c>
      <c r="K19" s="999">
        <f t="shared" ref="K19:K22" si="2">+E20/E19</f>
        <v>1</v>
      </c>
      <c r="L19" s="971">
        <f t="shared" ref="L19" si="3">+J19*J19/K19</f>
        <v>0</v>
      </c>
      <c r="M19" s="447">
        <f>+F19/F23</f>
        <v>0.44727631791520595</v>
      </c>
      <c r="N19" s="436">
        <f>+M15*45/100</f>
        <v>3813501492</v>
      </c>
    </row>
    <row r="20" spans="1:18" ht="27" customHeight="1">
      <c r="A20" s="976"/>
      <c r="B20" s="366" t="s">
        <v>38</v>
      </c>
      <c r="C20" s="974"/>
      <c r="D20" s="7">
        <v>0</v>
      </c>
      <c r="E20" s="445">
        <f t="shared" si="0"/>
        <v>3813501492</v>
      </c>
      <c r="F20" s="445">
        <f>+F19</f>
        <v>3813501492</v>
      </c>
      <c r="G20" s="445">
        <v>0</v>
      </c>
      <c r="H20" s="833"/>
      <c r="I20" s="835"/>
      <c r="J20" s="998"/>
      <c r="K20" s="1000"/>
      <c r="L20" s="998"/>
      <c r="M20" s="447"/>
      <c r="N20" s="436"/>
    </row>
    <row r="21" spans="1:18" ht="50.25" customHeight="1">
      <c r="A21" s="972" t="s">
        <v>1073</v>
      </c>
      <c r="B21" s="366" t="s">
        <v>36</v>
      </c>
      <c r="C21" s="977" t="s">
        <v>1074</v>
      </c>
      <c r="D21" s="4">
        <v>2</v>
      </c>
      <c r="E21" s="445">
        <f t="shared" si="0"/>
        <v>2288100895.1999998</v>
      </c>
      <c r="F21" s="445">
        <v>2288100895.1999998</v>
      </c>
      <c r="G21" s="448">
        <v>0</v>
      </c>
      <c r="H21" s="832">
        <v>44927</v>
      </c>
      <c r="I21" s="834">
        <v>45291</v>
      </c>
      <c r="J21" s="971">
        <f t="shared" ref="J21:J22" si="4">+D22/D21</f>
        <v>0</v>
      </c>
      <c r="K21" s="999">
        <f t="shared" ref="K21:K22" si="5">+E22/E21</f>
        <v>1</v>
      </c>
      <c r="L21" s="971">
        <f t="shared" ref="L21" si="6">+J21*J21/K21</f>
        <v>0</v>
      </c>
      <c r="M21" s="447">
        <f>+F21/F23</f>
        <v>0.26836579074912353</v>
      </c>
      <c r="N21" s="436">
        <f>+M15*27/100</f>
        <v>2288100895.1999998</v>
      </c>
    </row>
    <row r="22" spans="1:18" ht="45" customHeight="1">
      <c r="A22" s="972"/>
      <c r="B22" s="366" t="s">
        <v>38</v>
      </c>
      <c r="C22" s="978"/>
      <c r="D22" s="7">
        <v>0</v>
      </c>
      <c r="E22" s="445">
        <f t="shared" si="0"/>
        <v>2288100895.1999998</v>
      </c>
      <c r="F22" s="445">
        <f>+F21</f>
        <v>2288100895.1999998</v>
      </c>
      <c r="G22" s="448">
        <v>0</v>
      </c>
      <c r="H22" s="833"/>
      <c r="I22" s="835"/>
      <c r="J22" s="998"/>
      <c r="K22" s="1000"/>
      <c r="L22" s="998"/>
      <c r="M22" s="449"/>
      <c r="N22" s="450"/>
    </row>
    <row r="23" spans="1:18">
      <c r="A23" s="979" t="s">
        <v>156</v>
      </c>
      <c r="B23" s="366" t="s">
        <v>36</v>
      </c>
      <c r="C23" s="961" t="s">
        <v>157</v>
      </c>
      <c r="D23" s="451">
        <f t="shared" ref="D23:G24" si="7">+D17+D19+D21</f>
        <v>4</v>
      </c>
      <c r="E23" s="452">
        <f t="shared" si="7"/>
        <v>8526052776</v>
      </c>
      <c r="F23" s="452">
        <f t="shared" si="7"/>
        <v>8526052776</v>
      </c>
      <c r="G23" s="452">
        <f t="shared" si="7"/>
        <v>0</v>
      </c>
      <c r="H23" s="453"/>
      <c r="I23" s="453"/>
      <c r="J23" s="453"/>
      <c r="K23" s="453"/>
      <c r="L23" s="453"/>
      <c r="M23" s="454"/>
      <c r="N23" s="455">
        <f>SUM(N17:N21)</f>
        <v>8474447760</v>
      </c>
    </row>
    <row r="24" spans="1:18">
      <c r="A24" s="979"/>
      <c r="B24" s="366" t="s">
        <v>38</v>
      </c>
      <c r="C24" s="961"/>
      <c r="D24" s="451">
        <f t="shared" si="7"/>
        <v>0</v>
      </c>
      <c r="E24" s="453">
        <f t="shared" si="7"/>
        <v>8526052776</v>
      </c>
      <c r="F24" s="453">
        <f t="shared" si="7"/>
        <v>8526052776</v>
      </c>
      <c r="G24" s="453">
        <f t="shared" si="7"/>
        <v>0</v>
      </c>
      <c r="H24" s="453"/>
      <c r="I24" s="453"/>
      <c r="J24" s="453"/>
      <c r="K24" s="453"/>
      <c r="L24" s="453"/>
      <c r="M24" s="454"/>
      <c r="N24" s="455"/>
    </row>
    <row r="25" spans="1:18">
      <c r="A25" s="434" t="s">
        <v>158</v>
      </c>
      <c r="B25" s="961" t="s">
        <v>159</v>
      </c>
      <c r="C25" s="961"/>
      <c r="D25" s="961"/>
      <c r="E25" s="12" t="s">
        <v>160</v>
      </c>
      <c r="F25" s="456" t="s">
        <v>161</v>
      </c>
      <c r="G25" s="10" t="s">
        <v>162</v>
      </c>
      <c r="H25" s="955" t="s">
        <v>163</v>
      </c>
      <c r="I25" s="954"/>
      <c r="J25" s="954"/>
      <c r="K25" s="954"/>
      <c r="L25" s="956"/>
      <c r="M25" s="432"/>
      <c r="N25" s="433"/>
    </row>
    <row r="26" spans="1:18" ht="34.5" customHeight="1">
      <c r="A26" s="858" t="s">
        <v>975</v>
      </c>
      <c r="B26" s="858" t="s">
        <v>1075</v>
      </c>
      <c r="C26" s="858"/>
      <c r="D26" s="858"/>
      <c r="E26" s="980" t="s">
        <v>1076</v>
      </c>
      <c r="F26" s="982">
        <v>1</v>
      </c>
      <c r="G26" s="984">
        <v>0</v>
      </c>
      <c r="H26" s="934" t="s">
        <v>428</v>
      </c>
      <c r="I26" s="986"/>
      <c r="J26" s="986"/>
      <c r="K26" s="986"/>
      <c r="L26" s="987"/>
      <c r="M26" s="457"/>
      <c r="N26" s="458"/>
      <c r="O26" s="459"/>
    </row>
    <row r="27" spans="1:18" ht="39.75" customHeight="1">
      <c r="A27" s="858"/>
      <c r="B27" s="858"/>
      <c r="C27" s="858"/>
      <c r="D27" s="858"/>
      <c r="E27" s="981"/>
      <c r="F27" s="983"/>
      <c r="G27" s="985"/>
      <c r="H27" s="957" t="s">
        <v>1077</v>
      </c>
      <c r="I27" s="957"/>
      <c r="J27" s="957"/>
      <c r="K27" s="957"/>
      <c r="L27" s="957"/>
      <c r="M27" s="432"/>
      <c r="N27" s="433"/>
    </row>
    <row r="28" spans="1:18" ht="15" customHeight="1">
      <c r="A28" s="858" t="s">
        <v>1078</v>
      </c>
      <c r="B28" s="858" t="s">
        <v>1079</v>
      </c>
      <c r="C28" s="858"/>
      <c r="D28" s="858"/>
      <c r="E28" s="980" t="s">
        <v>393</v>
      </c>
      <c r="F28" s="982">
        <v>1</v>
      </c>
      <c r="G28" s="984">
        <v>0</v>
      </c>
      <c r="H28" s="957" t="s">
        <v>1080</v>
      </c>
      <c r="I28" s="957"/>
      <c r="J28" s="957"/>
      <c r="K28" s="957"/>
      <c r="L28" s="957"/>
      <c r="M28" s="432"/>
      <c r="N28" s="433"/>
    </row>
    <row r="29" spans="1:18" ht="52.5" customHeight="1">
      <c r="A29" s="858"/>
      <c r="B29" s="858"/>
      <c r="C29" s="858"/>
      <c r="D29" s="858"/>
      <c r="E29" s="981"/>
      <c r="F29" s="983"/>
      <c r="G29" s="985"/>
      <c r="H29" s="957"/>
      <c r="I29" s="957"/>
      <c r="J29" s="957"/>
      <c r="K29" s="957"/>
      <c r="L29" s="957"/>
      <c r="M29" s="432"/>
      <c r="N29" s="433"/>
    </row>
    <row r="30" spans="1:18" ht="26.25" customHeight="1">
      <c r="A30" s="988" t="s">
        <v>975</v>
      </c>
      <c r="B30" s="858" t="s">
        <v>1081</v>
      </c>
      <c r="C30" s="858"/>
      <c r="D30" s="858"/>
      <c r="E30" s="980" t="s">
        <v>1082</v>
      </c>
      <c r="F30" s="982">
        <v>2</v>
      </c>
      <c r="G30" s="984">
        <v>0</v>
      </c>
      <c r="H30" s="957" t="s">
        <v>1077</v>
      </c>
      <c r="I30" s="957"/>
      <c r="J30" s="957"/>
      <c r="K30" s="957"/>
      <c r="L30" s="957"/>
      <c r="M30" s="432"/>
      <c r="N30" s="433"/>
    </row>
    <row r="31" spans="1:18" ht="24.75" customHeight="1">
      <c r="A31" s="989"/>
      <c r="B31" s="858"/>
      <c r="C31" s="858"/>
      <c r="D31" s="858"/>
      <c r="E31" s="981"/>
      <c r="F31" s="983"/>
      <c r="G31" s="985"/>
      <c r="H31" s="957"/>
      <c r="I31" s="957"/>
      <c r="J31" s="957"/>
      <c r="K31" s="957"/>
      <c r="L31" s="957"/>
      <c r="M31" s="432"/>
      <c r="N31" s="433"/>
    </row>
    <row r="32" spans="1:18" ht="29.25" customHeight="1">
      <c r="A32" s="920" t="s">
        <v>978</v>
      </c>
      <c r="B32" s="920"/>
      <c r="C32" s="920"/>
      <c r="D32" s="920"/>
      <c r="E32" s="920"/>
      <c r="F32" s="920"/>
      <c r="G32" s="920"/>
      <c r="H32" s="920"/>
      <c r="I32" s="920"/>
      <c r="J32" s="920"/>
      <c r="K32" s="920"/>
      <c r="L32" s="920"/>
      <c r="M32" s="460"/>
      <c r="N32" s="461"/>
      <c r="O32" s="462"/>
      <c r="P32" s="462"/>
      <c r="Q32" s="462"/>
      <c r="R32" s="462"/>
    </row>
  </sheetData>
  <mergeCells count="80">
    <mergeCell ref="J17:J18"/>
    <mergeCell ref="J19:J20"/>
    <mergeCell ref="J21:J22"/>
    <mergeCell ref="K17:K18"/>
    <mergeCell ref="L17:L18"/>
    <mergeCell ref="K19:K20"/>
    <mergeCell ref="L19:L20"/>
    <mergeCell ref="K21:K22"/>
    <mergeCell ref="L21:L22"/>
    <mergeCell ref="A32:L32"/>
    <mergeCell ref="A30:A31"/>
    <mergeCell ref="B30:D31"/>
    <mergeCell ref="E30:E31"/>
    <mergeCell ref="F30:F31"/>
    <mergeCell ref="G30:G31"/>
    <mergeCell ref="H30:L31"/>
    <mergeCell ref="H28:L29"/>
    <mergeCell ref="B25:D25"/>
    <mergeCell ref="H25:L25"/>
    <mergeCell ref="A26:A27"/>
    <mergeCell ref="B26:D27"/>
    <mergeCell ref="E26:E27"/>
    <mergeCell ref="F26:F27"/>
    <mergeCell ref="G26:G27"/>
    <mergeCell ref="H26:L26"/>
    <mergeCell ref="H27:L27"/>
    <mergeCell ref="A28:A29"/>
    <mergeCell ref="B28:D29"/>
    <mergeCell ref="E28:E29"/>
    <mergeCell ref="F28:F29"/>
    <mergeCell ref="G28:G29"/>
    <mergeCell ref="A21:A22"/>
    <mergeCell ref="C21:C22"/>
    <mergeCell ref="H21:H22"/>
    <mergeCell ref="I21:I22"/>
    <mergeCell ref="A23:A24"/>
    <mergeCell ref="C23:C24"/>
    <mergeCell ref="A17:A18"/>
    <mergeCell ref="C17:C18"/>
    <mergeCell ref="H17:H18"/>
    <mergeCell ref="I17:I18"/>
    <mergeCell ref="A19:A20"/>
    <mergeCell ref="C19:C20"/>
    <mergeCell ref="H19:H20"/>
    <mergeCell ref="I19:I20"/>
    <mergeCell ref="A13:L13"/>
    <mergeCell ref="F14:G15"/>
    <mergeCell ref="H14:I15"/>
    <mergeCell ref="J14:L14"/>
    <mergeCell ref="J15:J16"/>
    <mergeCell ref="K15:K16"/>
    <mergeCell ref="L15:L16"/>
    <mergeCell ref="A14:A16"/>
    <mergeCell ref="B14:B16"/>
    <mergeCell ref="C14:C16"/>
    <mergeCell ref="D14:D16"/>
    <mergeCell ref="E14:E16"/>
    <mergeCell ref="A5:L5"/>
    <mergeCell ref="A6:L6"/>
    <mergeCell ref="A7:L7"/>
    <mergeCell ref="A8:L8"/>
    <mergeCell ref="A9:F9"/>
    <mergeCell ref="G9:G12"/>
    <mergeCell ref="H9:L9"/>
    <mergeCell ref="A10:F10"/>
    <mergeCell ref="A11:F11"/>
    <mergeCell ref="H11:H12"/>
    <mergeCell ref="I11:I12"/>
    <mergeCell ref="J11:K12"/>
    <mergeCell ref="L11:L12"/>
    <mergeCell ref="A12:F12"/>
    <mergeCell ref="A1:A4"/>
    <mergeCell ref="B1:F2"/>
    <mergeCell ref="G1:K1"/>
    <mergeCell ref="L1:L4"/>
    <mergeCell ref="Q1:R4"/>
    <mergeCell ref="G2:K2"/>
    <mergeCell ref="B3:F4"/>
    <mergeCell ref="G3:K3"/>
    <mergeCell ref="G4:K4"/>
  </mergeCells>
  <pageMargins left="0.7" right="0.7" top="0.75" bottom="0.75" header="0.3" footer="0.3"/>
  <drawing r:id="rId1"/>
  <legacyDrawing r:id="rId2"/>
  <oleObjects>
    <mc:AlternateContent xmlns:mc="http://schemas.openxmlformats.org/markup-compatibility/2006">
      <mc:Choice Requires="x14">
        <oleObject shapeId="7169" r:id="rId3">
          <objectPr defaultSize="0" autoPict="0" r:id="rId4">
            <anchor moveWithCells="1" sizeWithCells="1">
              <from>
                <xdr:col>0</xdr:col>
                <xdr:colOff>561975</xdr:colOff>
                <xdr:row>0</xdr:row>
                <xdr:rowOff>57150</xdr:rowOff>
              </from>
              <to>
                <xdr:col>2</xdr:col>
                <xdr:colOff>257175</xdr:colOff>
                <xdr:row>3</xdr:row>
                <xdr:rowOff>219075</xdr:rowOff>
              </to>
            </anchor>
          </objectPr>
        </oleObject>
      </mc:Choice>
      <mc:Fallback>
        <oleObject shapeId="7169" r:id="rId3"/>
      </mc:Fallback>
    </mc:AlternateContent>
    <mc:AlternateContent xmlns:mc="http://schemas.openxmlformats.org/markup-compatibility/2006">
      <mc:Choice Requires="x14">
        <oleObject shapeId="7170" r:id="rId5">
          <objectPr defaultSize="0" autoPict="0" r:id="rId4">
            <anchor moveWithCells="1" sizeWithCells="1">
              <from>
                <xdr:col>0</xdr:col>
                <xdr:colOff>247650</xdr:colOff>
                <xdr:row>0</xdr:row>
                <xdr:rowOff>47625</xdr:rowOff>
              </from>
              <to>
                <xdr:col>1</xdr:col>
                <xdr:colOff>247650</xdr:colOff>
                <xdr:row>3</xdr:row>
                <xdr:rowOff>209550</xdr:rowOff>
              </to>
            </anchor>
          </objectPr>
        </oleObject>
      </mc:Choice>
      <mc:Fallback>
        <oleObject shapeId="7170" r:id="rId5"/>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
  <sheetViews>
    <sheetView workbookViewId="0">
      <selection activeCell="I21" sqref="I21"/>
    </sheetView>
  </sheetViews>
  <sheetFormatPr baseColWidth="10" defaultRowHeight="15"/>
  <cols>
    <col min="3" max="3" width="17.42578125" customWidth="1"/>
    <col min="4" max="4" width="35.7109375" customWidth="1"/>
    <col min="5" max="5" width="16.42578125" customWidth="1"/>
    <col min="6" max="6" width="18.28515625" customWidth="1"/>
  </cols>
  <sheetData>
    <row r="3" spans="1:6" s="464" customFormat="1">
      <c r="B3" s="465" t="s">
        <v>835</v>
      </c>
      <c r="C3" s="242" t="s">
        <v>262</v>
      </c>
      <c r="D3" s="375" t="s">
        <v>263</v>
      </c>
      <c r="E3" s="465" t="s">
        <v>13</v>
      </c>
      <c r="F3" s="465" t="s">
        <v>837</v>
      </c>
    </row>
    <row r="4" spans="1:6" s="73" customFormat="1" ht="255">
      <c r="A4" s="254"/>
      <c r="B4" s="80">
        <v>1527</v>
      </c>
      <c r="C4" s="82" t="s">
        <v>1050</v>
      </c>
      <c r="D4" s="990" t="s">
        <v>941</v>
      </c>
      <c r="E4" s="253" t="s">
        <v>1052</v>
      </c>
      <c r="F4" s="466">
        <v>8474447760</v>
      </c>
    </row>
    <row r="5" spans="1:6" s="73" customFormat="1" ht="293.25">
      <c r="A5" s="254"/>
      <c r="B5" s="80">
        <v>1194</v>
      </c>
      <c r="C5" s="293">
        <v>43523</v>
      </c>
      <c r="D5" s="991"/>
      <c r="E5" s="467" t="s">
        <v>1083</v>
      </c>
      <c r="F5" s="468">
        <v>51605016</v>
      </c>
    </row>
    <row r="6" spans="1:6" s="473" customFormat="1">
      <c r="A6" s="469"/>
      <c r="B6" s="470"/>
      <c r="C6" s="471"/>
      <c r="D6" s="992"/>
      <c r="E6" s="993"/>
      <c r="F6" s="472">
        <f>SUM(F4:F5)</f>
        <v>8526052776</v>
      </c>
    </row>
    <row r="7" spans="1:6">
      <c r="F7">
        <v>8526052776</v>
      </c>
    </row>
    <row r="8" spans="1:6">
      <c r="F8" s="474">
        <f>+F7-F6</f>
        <v>0</v>
      </c>
    </row>
  </sheetData>
  <mergeCells count="2">
    <mergeCell ref="D4:D5"/>
    <mergeCell ref="D6: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SALUD PUBLICA</vt:lpstr>
      <vt:lpstr>CONTRATOS SALUDPUBLICA</vt:lpstr>
      <vt:lpstr>SALUD SEXUAL-VULNERABLES</vt:lpstr>
      <vt:lpstr>CONTRATOS SEXUAL-VULNERABLES</vt:lpstr>
      <vt:lpstr>AUTORIDAD SANITARIA</vt:lpstr>
      <vt:lpstr>CONTRATOS AUTORIDAD SANITARIA</vt:lpstr>
      <vt:lpstr>PRESTACION DE SERVICIOS</vt:lpstr>
      <vt:lpstr>CONTRATOS PRESTACION</vt:lpstr>
      <vt:lpstr>MAITE</vt:lpstr>
      <vt:lpstr>CONTRATOS MAITE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Felipe Naranjo Carrillo</dc:creator>
  <cp:lastModifiedBy>ARGENIS01</cp:lastModifiedBy>
  <dcterms:created xsi:type="dcterms:W3CDTF">2022-07-22T15:10:37Z</dcterms:created>
  <dcterms:modified xsi:type="dcterms:W3CDTF">2023-11-18T16:06:51Z</dcterms:modified>
</cp:coreProperties>
</file>