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SIGAMI\Desktop\MAPAS DE RIESGO DE CORRUPCIÓN\"/>
    </mc:Choice>
  </mc:AlternateContent>
  <bookViews>
    <workbookView xWindow="0" yWindow="0" windowWidth="20490" windowHeight="7350" tabRatio="763" firstSheet="18" activeTab="2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RIESGOS CORRUPCION" sheetId="1" r:id="rId22"/>
    <sheet name="Hoja4" sheetId="37" r:id="rId23"/>
    <sheet name="NOO" sheetId="33" state="hidden" r:id="rId24"/>
    <sheet name="NO" sheetId="32" state="hidden" r:id="rId25"/>
  </sheets>
  <externalReferences>
    <externalReference r:id="rId26"/>
    <externalReference r:id="rId27"/>
  </externalReferences>
  <definedNames>
    <definedName name="_xlnm.Print_Titles" localSheetId="10">DESCRIPCION!$1:$9</definedName>
    <definedName name="_xlnm.Print_Titles" localSheetId="9">'IDENTIFICACION DE RIESGOS'!$1:$11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0" i="1" l="1"/>
  <c r="D12" i="22"/>
  <c r="D11" i="1" s="1"/>
  <c r="I12" i="1"/>
  <c r="C44" i="23"/>
  <c r="C43" i="23"/>
  <c r="C42" i="23"/>
  <c r="C41" i="23"/>
  <c r="G110" i="3"/>
  <c r="G111" i="3"/>
  <c r="G112" i="3"/>
  <c r="G113" i="3"/>
  <c r="G114" i="3"/>
  <c r="G115" i="3"/>
  <c r="G116" i="3"/>
  <c r="G117" i="3"/>
  <c r="H110" i="3"/>
  <c r="J110" i="3" s="1"/>
  <c r="F23" i="26" s="1"/>
  <c r="G23" i="26" s="1"/>
  <c r="G121" i="3"/>
  <c r="G122" i="3"/>
  <c r="G123" i="3"/>
  <c r="G124" i="3"/>
  <c r="G125" i="3"/>
  <c r="G126" i="3"/>
  <c r="G127" i="3"/>
  <c r="G132" i="3"/>
  <c r="G133" i="3"/>
  <c r="G134" i="3"/>
  <c r="G135" i="3"/>
  <c r="G136" i="3"/>
  <c r="G137" i="3"/>
  <c r="G138" i="3"/>
  <c r="G77" i="3"/>
  <c r="G78" i="3"/>
  <c r="G79" i="3"/>
  <c r="G80" i="3"/>
  <c r="G81" i="3"/>
  <c r="G82" i="3"/>
  <c r="G83" i="3"/>
  <c r="G84" i="3"/>
  <c r="H77" i="3" s="1"/>
  <c r="J77" i="3" s="1"/>
  <c r="F19" i="26" s="1"/>
  <c r="G19" i="26" s="1"/>
  <c r="G88" i="3"/>
  <c r="G89" i="3"/>
  <c r="G90" i="3"/>
  <c r="G91" i="3"/>
  <c r="G92" i="3"/>
  <c r="G93" i="3"/>
  <c r="G94" i="3"/>
  <c r="G95" i="3"/>
  <c r="H88" i="3" s="1"/>
  <c r="J88" i="3" s="1"/>
  <c r="F20" i="26" s="1"/>
  <c r="G20" i="26" s="1"/>
  <c r="G99" i="3"/>
  <c r="G100" i="3"/>
  <c r="G101" i="3"/>
  <c r="G102" i="3"/>
  <c r="G103" i="3"/>
  <c r="G104" i="3"/>
  <c r="G105" i="3"/>
  <c r="G106" i="3"/>
  <c r="H99" i="3" s="1"/>
  <c r="J99" i="3" s="1"/>
  <c r="F21" i="26" s="1"/>
  <c r="G21" i="26" s="1"/>
  <c r="G11" i="3"/>
  <c r="G12" i="3"/>
  <c r="G13" i="3"/>
  <c r="G14" i="3"/>
  <c r="G15" i="3"/>
  <c r="G16" i="3"/>
  <c r="G17" i="3"/>
  <c r="G18" i="3"/>
  <c r="H11" i="3" s="1"/>
  <c r="D11" i="26"/>
  <c r="E11" i="26"/>
  <c r="F11" i="26"/>
  <c r="G11" i="26" s="1"/>
  <c r="G22" i="3"/>
  <c r="G23" i="3"/>
  <c r="G24" i="3"/>
  <c r="G25" i="3"/>
  <c r="G26" i="3"/>
  <c r="G27" i="3"/>
  <c r="G28" i="3"/>
  <c r="E12" i="26"/>
  <c r="G33" i="3"/>
  <c r="G34" i="3"/>
  <c r="G35" i="3"/>
  <c r="G36" i="3"/>
  <c r="G37" i="3"/>
  <c r="G38" i="3"/>
  <c r="G39" i="3"/>
  <c r="G40" i="3"/>
  <c r="H33" i="3" s="1"/>
  <c r="E13" i="26"/>
  <c r="B12" i="26"/>
  <c r="D11" i="22"/>
  <c r="B11" i="26"/>
  <c r="B132" i="3"/>
  <c r="A132" i="3"/>
  <c r="B121" i="3"/>
  <c r="A121" i="3"/>
  <c r="B110" i="3"/>
  <c r="B88" i="3"/>
  <c r="A88" i="3"/>
  <c r="A77" i="3"/>
  <c r="B77" i="3"/>
  <c r="B66" i="3"/>
  <c r="A66" i="3"/>
  <c r="B55" i="3"/>
  <c r="A55" i="3"/>
  <c r="B44" i="3"/>
  <c r="A44" i="3"/>
  <c r="D10" i="22"/>
  <c r="A10" i="22"/>
  <c r="A22" i="3"/>
  <c r="A11" i="3"/>
  <c r="J11" i="3"/>
  <c r="K11" i="3" s="1"/>
  <c r="B1" i="34"/>
  <c r="A8" i="34"/>
  <c r="A6" i="34"/>
  <c r="S40" i="24"/>
  <c r="R40" i="24"/>
  <c r="R11"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s="1"/>
  <c r="K74"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71" i="16"/>
  <c r="K75" i="29"/>
  <c r="J41" i="16"/>
  <c r="J39" i="16"/>
  <c r="J23" i="16"/>
  <c r="J21" i="16"/>
  <c r="J19" i="16"/>
  <c r="J37" i="16"/>
  <c r="K31" i="16" s="1"/>
  <c r="K33" i="29"/>
  <c r="J17" i="16"/>
  <c r="K11" i="16"/>
  <c r="K12" i="29" s="1"/>
  <c r="S12" i="8"/>
  <c r="T12" i="8" s="1"/>
  <c r="D32" i="16"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J10" i="20"/>
  <c r="C10" i="22" s="1"/>
  <c r="A9" i="29"/>
  <c r="A8" i="29"/>
  <c r="C1" i="29"/>
  <c r="J19" i="20"/>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304" i="3" s="1"/>
  <c r="H297" i="3" s="1"/>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60" i="3" s="1"/>
  <c r="H253" i="3" s="1"/>
  <c r="G248" i="3"/>
  <c r="G247" i="3"/>
  <c r="G246" i="3"/>
  <c r="G245" i="3"/>
  <c r="G244" i="3"/>
  <c r="G243" i="3"/>
  <c r="G242" i="3"/>
  <c r="G237" i="3"/>
  <c r="G236" i="3"/>
  <c r="G235" i="3"/>
  <c r="G234" i="3"/>
  <c r="G233" i="3"/>
  <c r="G232" i="3"/>
  <c r="G231" i="3"/>
  <c r="G238" i="3" s="1"/>
  <c r="H231" i="3" s="1"/>
  <c r="D37" i="26" s="1"/>
  <c r="G226" i="3"/>
  <c r="G225" i="3"/>
  <c r="G224" i="3"/>
  <c r="G223" i="3"/>
  <c r="G222" i="3"/>
  <c r="G221" i="3"/>
  <c r="G220" i="3"/>
  <c r="G215" i="3"/>
  <c r="G214" i="3"/>
  <c r="G213" i="3"/>
  <c r="G212" i="3"/>
  <c r="G211" i="3"/>
  <c r="G210" i="3"/>
  <c r="G209" i="3"/>
  <c r="G216" i="3" s="1"/>
  <c r="H209" i="3" s="1"/>
  <c r="G204" i="3"/>
  <c r="G203" i="3"/>
  <c r="G202" i="3"/>
  <c r="G201" i="3"/>
  <c r="G200" i="3"/>
  <c r="G199" i="3"/>
  <c r="G198" i="3"/>
  <c r="G193" i="3"/>
  <c r="G192" i="3"/>
  <c r="G191" i="3"/>
  <c r="G190" i="3"/>
  <c r="G189" i="3"/>
  <c r="G188" i="3"/>
  <c r="G187" i="3"/>
  <c r="G194" i="3" s="1"/>
  <c r="H187" i="3" s="1"/>
  <c r="J187" i="3" s="1"/>
  <c r="F32" i="26" s="1"/>
  <c r="G32" i="26" s="1"/>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50" i="3" s="1"/>
  <c r="H143" i="3" s="1"/>
  <c r="G72" i="3"/>
  <c r="G71" i="3"/>
  <c r="G70" i="3"/>
  <c r="G69" i="3"/>
  <c r="G68" i="3"/>
  <c r="G67" i="3"/>
  <c r="G66" i="3"/>
  <c r="B49" i="26"/>
  <c r="B48" i="26"/>
  <c r="B47" i="26"/>
  <c r="B297" i="3"/>
  <c r="B44" i="26"/>
  <c r="B43" i="26"/>
  <c r="B41" i="26"/>
  <c r="B40" i="26"/>
  <c r="B39" i="26"/>
  <c r="B37" i="26"/>
  <c r="B209" i="3"/>
  <c r="B198" i="3"/>
  <c r="B187" i="3"/>
  <c r="B31" i="26"/>
  <c r="B143" i="3"/>
  <c r="B24" i="26"/>
  <c r="B15" i="26"/>
  <c r="E12" i="22"/>
  <c r="E11" i="22"/>
  <c r="E10" i="22"/>
  <c r="J13" i="20"/>
  <c r="J16" i="20"/>
  <c r="J22" i="20"/>
  <c r="J25" i="20"/>
  <c r="J28" i="20"/>
  <c r="D40" i="26"/>
  <c r="G326" i="3"/>
  <c r="H319" i="3" s="1"/>
  <c r="B19" i="26"/>
  <c r="B27" i="26"/>
  <c r="B242" i="3"/>
  <c r="G293" i="3"/>
  <c r="H286" i="3" s="1"/>
  <c r="G172" i="3"/>
  <c r="H165" i="3" s="1"/>
  <c r="G282" i="3"/>
  <c r="H275" i="3" s="1"/>
  <c r="J275" i="3" s="1"/>
  <c r="K275" i="3" s="1"/>
  <c r="B165" i="3"/>
  <c r="B231" i="3"/>
  <c r="B319" i="3"/>
  <c r="B16" i="26"/>
  <c r="B20" i="26"/>
  <c r="B28" i="26"/>
  <c r="B36" i="26"/>
  <c r="B154" i="3"/>
  <c r="B286" i="3"/>
  <c r="B17" i="26"/>
  <c r="B21" i="26"/>
  <c r="B29" i="26"/>
  <c r="B220" i="3"/>
  <c r="B23" i="26"/>
  <c r="J253" i="3"/>
  <c r="D43" i="26"/>
  <c r="J231" i="3"/>
  <c r="F37" i="26"/>
  <c r="G37" i="26" s="1"/>
  <c r="K231" i="3"/>
  <c r="F43" i="26"/>
  <c r="B1" i="1"/>
  <c r="B1" i="26"/>
  <c r="B1" i="3"/>
  <c r="C1" i="16"/>
  <c r="B1" i="25"/>
  <c r="E19" i="13"/>
  <c r="E20" i="13"/>
  <c r="C20" i="13"/>
  <c r="C19" i="13"/>
  <c r="B1" i="13"/>
  <c r="A47" i="26"/>
  <c r="B180" i="29"/>
  <c r="B158" i="29"/>
  <c r="B137" i="29"/>
  <c r="B116" i="29"/>
  <c r="B1" i="8"/>
  <c r="B1" i="22"/>
  <c r="B1" i="20"/>
  <c r="S11" i="24"/>
  <c r="A6" i="23"/>
  <c r="A6" i="3"/>
  <c r="A9" i="16"/>
  <c r="A8" i="16"/>
  <c r="A8" i="13"/>
  <c r="A6" i="13"/>
  <c r="A7" i="8"/>
  <c r="A6" i="8"/>
  <c r="A7" i="22"/>
  <c r="A6" i="22"/>
  <c r="A6" i="20"/>
  <c r="A7" i="20"/>
  <c r="G43" i="26"/>
  <c r="A14" i="8"/>
  <c r="A23" i="26"/>
  <c r="A253" i="3"/>
  <c r="A242" i="3"/>
  <c r="A11" i="8"/>
  <c r="B11" i="29"/>
  <c r="B11" i="16"/>
  <c r="A11" i="26"/>
  <c r="A17" i="8"/>
  <c r="A231" i="3"/>
  <c r="A35" i="26"/>
  <c r="B131" i="16"/>
  <c r="A13" i="8"/>
  <c r="B53" i="29"/>
  <c r="A19" i="26"/>
  <c r="B51" i="16"/>
  <c r="A15" i="8"/>
  <c r="B95" i="29"/>
  <c r="A165" i="3"/>
  <c r="A143" i="3"/>
  <c r="A27" i="26"/>
  <c r="A154" i="3"/>
  <c r="B91" i="16"/>
  <c r="A19" i="8"/>
  <c r="A297" i="3"/>
  <c r="B172" i="16"/>
  <c r="A286" i="3"/>
  <c r="B32" i="29"/>
  <c r="A12" i="8"/>
  <c r="B31" i="16"/>
  <c r="A15" i="26"/>
  <c r="A16" i="8"/>
  <c r="A31" i="26"/>
  <c r="B201" i="29"/>
  <c r="A319" i="3"/>
  <c r="A308" i="3"/>
  <c r="A1" i="23"/>
  <c r="B1" i="24"/>
  <c r="E13" i="13"/>
  <c r="S11" i="8"/>
  <c r="T11" i="8"/>
  <c r="D12" i="16" s="1"/>
  <c r="A7" i="26"/>
  <c r="A6" i="26"/>
  <c r="A7" i="3"/>
  <c r="A8" i="25"/>
  <c r="A6" i="25"/>
  <c r="R14"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61" i="3"/>
  <c r="G60" i="3"/>
  <c r="G59" i="3"/>
  <c r="G58" i="3"/>
  <c r="G57" i="3"/>
  <c r="G56" i="3"/>
  <c r="G55" i="3"/>
  <c r="G62" i="3" s="1"/>
  <c r="H55" i="3" s="1"/>
  <c r="G50" i="3"/>
  <c r="G49" i="3"/>
  <c r="G48" i="3"/>
  <c r="G47" i="3"/>
  <c r="G46" i="3"/>
  <c r="G45" i="3"/>
  <c r="G44" i="3"/>
  <c r="B145" i="21"/>
  <c r="B144" i="21"/>
  <c r="B143" i="21"/>
  <c r="B142" i="21"/>
  <c r="B141" i="21"/>
  <c r="B140" i="21"/>
  <c r="B139" i="21"/>
  <c r="B138" i="21"/>
  <c r="B137" i="21"/>
  <c r="B136" i="21"/>
  <c r="B135" i="21"/>
  <c r="B134" i="21"/>
  <c r="B133" i="21"/>
  <c r="B132" i="21"/>
  <c r="B131" i="21"/>
  <c r="B130" i="21"/>
  <c r="B129" i="21"/>
  <c r="B128" i="21"/>
  <c r="B127" i="21"/>
  <c r="B146" i="21" s="1"/>
  <c r="D124" i="25" s="1"/>
  <c r="F105" i="25" s="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18" i="13"/>
  <c r="C18" i="13"/>
  <c r="E17" i="13"/>
  <c r="C17" i="13"/>
  <c r="E16" i="13"/>
  <c r="C16" i="13"/>
  <c r="E15" i="13"/>
  <c r="C15" i="13"/>
  <c r="E14" i="13"/>
  <c r="C14" i="13"/>
  <c r="C13" i="13"/>
  <c r="S20" i="8"/>
  <c r="T20" i="8" s="1"/>
  <c r="D193" i="16" s="1"/>
  <c r="R20" i="8"/>
  <c r="S19" i="8"/>
  <c r="T19" i="8"/>
  <c r="R19" i="8"/>
  <c r="S18" i="8"/>
  <c r="T18" i="8" s="1"/>
  <c r="R18" i="8"/>
  <c r="S17" i="8"/>
  <c r="T17" i="8"/>
  <c r="D132" i="16" s="1"/>
  <c r="R17" i="8"/>
  <c r="S16" i="8"/>
  <c r="T16" i="8" s="1"/>
  <c r="D112" i="16" s="1"/>
  <c r="R16" i="8"/>
  <c r="S15" i="8"/>
  <c r="T15" i="8"/>
  <c r="R15" i="8"/>
  <c r="S14" i="8"/>
  <c r="T14" i="8" s="1"/>
  <c r="S13" i="8"/>
  <c r="T13" i="8" s="1"/>
  <c r="D52" i="16" s="1"/>
  <c r="R13" i="8"/>
  <c r="R11" i="8"/>
  <c r="R31" i="24"/>
  <c r="R30" i="24"/>
  <c r="R29" i="24"/>
  <c r="R28" i="24"/>
  <c r="R27" i="24"/>
  <c r="R26" i="24"/>
  <c r="R25" i="24"/>
  <c r="R24" i="24"/>
  <c r="R23" i="24"/>
  <c r="R22" i="24"/>
  <c r="R21" i="24"/>
  <c r="R20" i="24"/>
  <c r="R19" i="24"/>
  <c r="R18" i="24"/>
  <c r="R17" i="24"/>
  <c r="R16" i="24"/>
  <c r="R15" i="24"/>
  <c r="R14" i="24"/>
  <c r="R13" i="24"/>
  <c r="R12" i="24"/>
  <c r="D92" i="16"/>
  <c r="D173" i="16"/>
  <c r="D72" i="16"/>
  <c r="D152" i="16"/>
  <c r="B100" i="21"/>
  <c r="D78" i="25" s="1"/>
  <c r="F59" i="25" s="1"/>
  <c r="B77" i="21"/>
  <c r="D55" i="25" s="1"/>
  <c r="F36" i="25" s="1"/>
  <c r="B54" i="21"/>
  <c r="D32" i="25" s="1"/>
  <c r="F13" i="25" s="1"/>
  <c r="D21" i="26"/>
  <c r="D19" i="26"/>
  <c r="D20" i="26"/>
  <c r="D23" i="26"/>
  <c r="K110" i="3"/>
  <c r="K88" i="3"/>
  <c r="K77" i="3"/>
  <c r="K99" i="3"/>
  <c r="A330" i="3"/>
  <c r="B192" i="16"/>
  <c r="A20" i="8"/>
  <c r="A43" i="26"/>
  <c r="A275" i="3"/>
  <c r="A220" i="3"/>
  <c r="A209" i="3"/>
  <c r="B275" i="3"/>
  <c r="B264" i="3"/>
  <c r="B35" i="26"/>
  <c r="B330" i="3"/>
  <c r="A176" i="3"/>
  <c r="B111" i="16"/>
  <c r="B151" i="16"/>
  <c r="A18" i="8"/>
  <c r="B45" i="26"/>
  <c r="B253" i="3"/>
  <c r="B176" i="3"/>
  <c r="B22" i="3"/>
  <c r="A198" i="3"/>
  <c r="A187" i="3"/>
  <c r="A264" i="3"/>
  <c r="A39" i="26"/>
  <c r="B71" i="16"/>
  <c r="B74" i="29"/>
  <c r="B25" i="26"/>
  <c r="D10" i="1"/>
  <c r="B308" i="3"/>
  <c r="B11" i="3"/>
  <c r="A110" i="3"/>
  <c r="B123" i="21" l="1"/>
  <c r="D101" i="25" s="1"/>
  <c r="F82" i="25" s="1"/>
  <c r="G51" i="3"/>
  <c r="H44" i="3" s="1"/>
  <c r="S41" i="24"/>
  <c r="S42" i="24" s="1"/>
  <c r="G73" i="3"/>
  <c r="H66" i="3" s="1"/>
  <c r="G161" i="3"/>
  <c r="H154" i="3" s="1"/>
  <c r="G183" i="3"/>
  <c r="H176" i="3" s="1"/>
  <c r="G205" i="3"/>
  <c r="H198" i="3" s="1"/>
  <c r="G227" i="3"/>
  <c r="H220" i="3" s="1"/>
  <c r="G249" i="3"/>
  <c r="H242" i="3" s="1"/>
  <c r="J242" i="3" s="1"/>
  <c r="G271" i="3"/>
  <c r="H264" i="3" s="1"/>
  <c r="G315" i="3"/>
  <c r="H308" i="3" s="1"/>
  <c r="G337" i="3"/>
  <c r="H330" i="3" s="1"/>
  <c r="K51" i="16"/>
  <c r="K54" i="29" s="1"/>
  <c r="K91" i="16"/>
  <c r="K96" i="29" s="1"/>
  <c r="K111" i="16"/>
  <c r="K117" i="29" s="1"/>
  <c r="K131" i="16"/>
  <c r="K138" i="29" s="1"/>
  <c r="K151" i="16"/>
  <c r="K159" i="29" s="1"/>
  <c r="K172" i="16"/>
  <c r="K181" i="29" s="1"/>
  <c r="K32" i="29"/>
  <c r="K53" i="29"/>
  <c r="K95" i="29"/>
  <c r="K116" i="29"/>
  <c r="K137" i="29"/>
  <c r="K158" i="29"/>
  <c r="K180" i="29"/>
  <c r="G139" i="3"/>
  <c r="H132" i="3" s="1"/>
  <c r="G128" i="3"/>
  <c r="H121" i="3" s="1"/>
  <c r="D17" i="26"/>
  <c r="J66" i="3"/>
  <c r="D35" i="26"/>
  <c r="J209" i="3"/>
  <c r="J44" i="3"/>
  <c r="D15" i="26"/>
  <c r="J55" i="3"/>
  <c r="D16" i="26"/>
  <c r="K187" i="3"/>
  <c r="D39" i="26"/>
  <c r="D32" i="26"/>
  <c r="J264" i="3"/>
  <c r="D41" i="26"/>
  <c r="D44" i="26"/>
  <c r="J286" i="3"/>
  <c r="J319" i="3"/>
  <c r="D48" i="26"/>
  <c r="D13" i="26"/>
  <c r="F13" i="26" s="1"/>
  <c r="G13" i="26" s="1"/>
  <c r="J33" i="3"/>
  <c r="K33" i="3" s="1"/>
  <c r="G22" i="26"/>
  <c r="H19" i="26" s="1"/>
  <c r="K55" i="29" s="1"/>
  <c r="K253" i="3"/>
  <c r="F40" i="26"/>
  <c r="G40" i="26" s="1"/>
  <c r="J330" i="3"/>
  <c r="D49" i="26"/>
  <c r="J165" i="3"/>
  <c r="D29" i="26"/>
  <c r="D27" i="26"/>
  <c r="J143" i="3"/>
  <c r="J154" i="3"/>
  <c r="D28" i="26"/>
  <c r="J220" i="3"/>
  <c r="D36" i="26"/>
  <c r="J297" i="3"/>
  <c r="D45" i="26"/>
  <c r="J132" i="3"/>
  <c r="D25" i="26"/>
  <c r="G29" i="3"/>
  <c r="H22" i="3" s="1"/>
  <c r="D24" i="26"/>
  <c r="J121" i="3"/>
  <c r="J308" i="3" l="1"/>
  <c r="D47" i="26"/>
  <c r="K242" i="3"/>
  <c r="F39" i="26"/>
  <c r="G39" i="26" s="1"/>
  <c r="J198" i="3"/>
  <c r="D33" i="26"/>
  <c r="D31" i="26"/>
  <c r="J176" i="3"/>
  <c r="F25" i="26"/>
  <c r="G25" i="26" s="1"/>
  <c r="K132" i="3"/>
  <c r="K297" i="3"/>
  <c r="F45" i="26"/>
  <c r="G45" i="26" s="1"/>
  <c r="F24" i="26"/>
  <c r="G24" i="26" s="1"/>
  <c r="G26" i="26" s="1"/>
  <c r="H23" i="26" s="1"/>
  <c r="K76" i="29" s="1"/>
  <c r="K121" i="3"/>
  <c r="D12" i="26"/>
  <c r="F12" i="26" s="1"/>
  <c r="G12" i="26" s="1"/>
  <c r="G14" i="26" s="1"/>
  <c r="H11" i="26" s="1"/>
  <c r="K13" i="29" s="1"/>
  <c r="J22" i="3"/>
  <c r="K22" i="3" s="1"/>
  <c r="F27" i="26"/>
  <c r="G27" i="26" s="1"/>
  <c r="K143" i="3"/>
  <c r="F48" i="26"/>
  <c r="G48" i="26" s="1"/>
  <c r="K319" i="3"/>
  <c r="K264" i="3"/>
  <c r="F41" i="26"/>
  <c r="G41" i="26" s="1"/>
  <c r="G42" i="26" s="1"/>
  <c r="H39" i="26" s="1"/>
  <c r="K160" i="29" s="1"/>
  <c r="K209" i="3"/>
  <c r="F35" i="26"/>
  <c r="G35" i="26" s="1"/>
  <c r="F17" i="26"/>
  <c r="G17" i="26" s="1"/>
  <c r="K66" i="3"/>
  <c r="K220" i="3"/>
  <c r="F36" i="26"/>
  <c r="G36" i="26" s="1"/>
  <c r="F28" i="26"/>
  <c r="G28" i="26" s="1"/>
  <c r="K154" i="3"/>
  <c r="K165" i="3"/>
  <c r="F29" i="26"/>
  <c r="G29" i="26" s="1"/>
  <c r="K330" i="3"/>
  <c r="F49" i="26"/>
  <c r="G49" i="26" s="1"/>
  <c r="F44" i="26"/>
  <c r="G44" i="26" s="1"/>
  <c r="G46" i="26" s="1"/>
  <c r="H43" i="26" s="1"/>
  <c r="K182" i="29" s="1"/>
  <c r="K286" i="3"/>
  <c r="F16" i="26"/>
  <c r="G16" i="26" s="1"/>
  <c r="K55" i="3"/>
  <c r="K44" i="3"/>
  <c r="F15" i="26"/>
  <c r="G15" i="26" s="1"/>
  <c r="K176" i="3" l="1"/>
  <c r="F31" i="26"/>
  <c r="G31" i="26" s="1"/>
  <c r="K198" i="3"/>
  <c r="F33" i="26"/>
  <c r="G33" i="26" s="1"/>
  <c r="F47" i="26"/>
  <c r="G47" i="26" s="1"/>
  <c r="G50" i="26" s="1"/>
  <c r="H47" i="26" s="1"/>
  <c r="K203" i="29" s="1"/>
  <c r="K308" i="3"/>
  <c r="G30" i="26"/>
  <c r="H27" i="26" s="1"/>
  <c r="K97" i="29" s="1"/>
  <c r="G18" i="26"/>
  <c r="H15" i="26" s="1"/>
  <c r="K34" i="29" s="1"/>
  <c r="G38" i="26"/>
  <c r="H35" i="26" s="1"/>
  <c r="K139" i="29" s="1"/>
  <c r="G34" i="26" l="1"/>
  <c r="H31" i="26" s="1"/>
  <c r="K118" i="29" s="1"/>
</calcChain>
</file>

<file path=xl/sharedStrings.xml><?xml version="1.0" encoding="utf-8"?>
<sst xmlns="http://schemas.openxmlformats.org/spreadsheetml/2006/main" count="2488" uniqueCount="496">
  <si>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</si>
  <si>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</si>
  <si>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</si>
  <si>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</si>
  <si>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</si>
  <si>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</si>
  <si>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</si>
  <si>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</si>
  <si>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</si>
  <si>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</si>
  <si>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</si>
  <si>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</si>
  <si>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</si>
  <si>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</si>
  <si>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</si>
  <si>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</si>
  <si>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</si>
  <si>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</si>
  <si>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</si>
  <si>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</si>
  <si>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</si>
  <si>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</si>
  <si>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</si>
  <si>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</si>
  <si>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</si>
  <si>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</si>
  <si>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</si>
  <si>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</si>
  <si>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</si>
  <si>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</si>
  <si>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</si>
  <si>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</si>
  <si>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</si>
  <si>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</si>
  <si>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</si>
  <si>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</si>
  <si>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</si>
  <si>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</si>
  <si>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</si>
  <si>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</si>
  <si>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</si>
  <si>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</si>
  <si>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</si>
  <si>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</si>
  <si>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</si>
  <si>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</si>
  <si>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</si>
  <si>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</si>
  <si>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</si>
  <si>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</si>
  <si>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</si>
  <si>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</si>
  <si>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</si>
  <si>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</si>
  <si>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</si>
  <si>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</si>
  <si>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</si>
  <si>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</si>
  <si>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</si>
  <si>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</si>
  <si>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</si>
  <si>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</si>
  <si>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</si>
  <si>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</si>
  <si>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</si>
  <si>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</si>
  <si>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</si>
  <si>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</si>
  <si>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</si>
  <si>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</si>
  <si>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</si>
  <si>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</si>
  <si>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</si>
  <si>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</si>
  <si>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</si>
  <si>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</si>
  <si>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</si>
  <si>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</si>
  <si>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</si>
  <si>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</si>
  <si>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</si>
  <si>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</si>
  <si>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</si>
  <si>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</si>
  <si>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</si>
  <si>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</si>
  <si>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</si>
  <si>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</si>
  <si>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</si>
  <si>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</si>
  <si>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</si>
  <si>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</si>
  <si>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</si>
  <si>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</si>
  <si>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</si>
  <si>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</si>
  <si>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</si>
  <si>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</si>
  <si>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</si>
  <si>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</si>
  <si>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</si>
  <si>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</si>
  <si>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</si>
  <si>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</si>
  <si>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</si>
  <si>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</si>
  <si>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</si>
  <si>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</si>
  <si>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</si>
  <si>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</si>
  <si>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</si>
  <si>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</si>
  <si>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</si>
  <si>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</si>
  <si>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</si>
  <si>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</si>
  <si>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</si>
  <si>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</si>
  <si>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</si>
  <si>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</si>
  <si>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</si>
  <si>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</si>
  <si>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</si>
  <si>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</si>
  <si>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</si>
  <si>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</si>
  <si>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</si>
  <si>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</si>
  <si>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</si>
  <si>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</si>
  <si>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</si>
  <si>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</si>
  <si>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</si>
  <si>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</si>
  <si>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</si>
  <si>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</si>
  <si>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</si>
  <si>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</si>
  <si>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</si>
  <si>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</si>
  <si>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</si>
  <si>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</si>
  <si>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</si>
  <si>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</si>
  <si>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</si>
  <si>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</si>
  <si>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</si>
  <si>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</si>
  <si>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</si>
  <si>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</si>
  <si>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</si>
  <si>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</si>
  <si>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</si>
  <si>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</si>
  <si>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</si>
  <si>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</si>
  <si>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</si>
  <si>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</si>
  <si>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</si>
  <si>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</si>
  <si>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</si>
  <si>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</si>
  <si>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</si>
  <si>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</si>
  <si>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</si>
  <si>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</si>
  <si>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</si>
  <si>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</si>
  <si>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</si>
  <si>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</si>
  <si>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</si>
  <si>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</si>
  <si>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</si>
  <si>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</si>
  <si>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</si>
  <si>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</si>
  <si>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</si>
  <si>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</si>
  <si>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</si>
  <si>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</si>
  <si>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</si>
  <si>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</si>
  <si>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</si>
  <si>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</si>
  <si>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</si>
  <si>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</si>
  <si>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</si>
  <si>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</si>
  <si>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</si>
  <si>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</si>
  <si>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</si>
  <si>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</si>
  <si>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</si>
  <si>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</si>
  <si>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</si>
  <si>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</si>
  <si>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</si>
  <si>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</si>
  <si>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</si>
  <si>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</si>
  <si>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</si>
  <si>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</si>
  <si>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</si>
  <si>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</si>
  <si>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</si>
  <si>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</si>
  <si>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</si>
  <si>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</si>
  <si>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</si>
  <si>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</si>
  <si>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</si>
  <si>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</si>
  <si>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</si>
  <si>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</si>
  <si>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</si>
  <si>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</si>
  <si>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</si>
  <si>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</si>
  <si>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</si>
  <si>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</si>
  <si>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</si>
  <si>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</si>
  <si>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</si>
  <si>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</si>
  <si>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</si>
  <si>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</si>
  <si>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</si>
  <si>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</si>
  <si>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</si>
  <si>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</si>
  <si>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</si>
  <si>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</si>
  <si>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</si>
  <si>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</si>
  <si>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</si>
  <si>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</si>
  <si>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</si>
  <si>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</si>
  <si>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</si>
  <si>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</si>
  <si>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</si>
  <si>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</si>
  <si>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</si>
  <si>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</si>
  <si>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</si>
  <si>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</si>
  <si>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</si>
  <si>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</si>
  <si>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</si>
  <si>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</si>
  <si>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</si>
  <si>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</si>
  <si>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</si>
  <si>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</si>
  <si>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</si>
  <si>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</si>
  <si>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</si>
  <si>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</si>
  <si>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</si>
  <si>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</si>
  <si>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</si>
  <si>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</si>
  <si>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</si>
  <si>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</si>
  <si>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</si>
  <si>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</si>
  <si>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</si>
  <si>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</si>
  <si>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</si>
  <si>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</si>
  <si>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</si>
  <si>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</si>
  <si>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</si>
  <si>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</si>
  <si>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</si>
  <si>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</si>
  <si>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</si>
  <si>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</si>
  <si>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</si>
  <si>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</si>
  <si>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</si>
  <si>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</si>
  <si>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</si>
  <si>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</si>
  <si>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</si>
  <si>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</si>
  <si>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</si>
  <si>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</si>
  <si>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</si>
  <si>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</si>
  <si>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</si>
  <si>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</si>
  <si>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</si>
  <si>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</si>
  <si>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</si>
  <si>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</si>
  <si>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</si>
  <si>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</si>
  <si>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</si>
  <si>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</si>
  <si>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</si>
  <si>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</si>
  <si>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</si>
  <si>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</si>
  <si>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</si>
  <si>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</si>
  <si>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</si>
  <si>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</si>
  <si>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</si>
  <si>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</si>
  <si>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</si>
  <si>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</si>
  <si>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</si>
  <si>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</si>
  <si>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</si>
  <si>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</si>
  <si>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</si>
  <si>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</si>
  <si>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</si>
  <si>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</si>
  <si>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</si>
  <si>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</si>
  <si>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</si>
  <si>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</si>
  <si>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</si>
  <si>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</si>
  <si>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</si>
  <si>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</si>
  <si>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</si>
  <si>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</si>
  <si>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</si>
  <si>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</si>
  <si>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</si>
  <si>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</si>
  <si>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</si>
  <si>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</si>
  <si>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</si>
  <si>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</si>
  <si>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</si>
  <si>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</si>
  <si>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</si>
  <si>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</si>
  <si>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</si>
  <si>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</si>
  <si>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</si>
  <si>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</si>
  <si>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</si>
  <si>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</si>
  <si>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</si>
  <si>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</si>
  <si>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</si>
  <si>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</si>
  <si>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</si>
  <si>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</si>
  <si>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</si>
  <si>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</si>
  <si>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</si>
  <si>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</si>
  <si>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</si>
  <si>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</si>
  <si>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</si>
  <si>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</si>
  <si>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</si>
  <si>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</si>
  <si>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</si>
  <si>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</si>
  <si>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</si>
  <si>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</si>
  <si>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</si>
  <si>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</si>
  <si>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</si>
  <si>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</si>
  <si>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</si>
  <si>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</si>
  <si>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</si>
  <si>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</si>
  <si>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</si>
  <si>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</si>
  <si>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</si>
  <si>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</si>
  <si>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</si>
  <si>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GESTIÓN ARTÍSTICA Y CULTURAL</t>
  </si>
  <si>
    <t>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t>
  </si>
  <si>
    <t xml:space="preserve">La falta de acceso a internet y/o informacion digital por parte de la comunidad para poder visualizar las publicaciones propias del proceso de interes publico.  </t>
  </si>
  <si>
    <t>Desconocimiento de la informacion y/o requisitos previos para acceder a las  beneficios de orden nacional brindados a la comunidad</t>
  </si>
  <si>
    <t>La falta de continuidad en la ejecucion de las politicas publicas, programas y proyectos ocasionados por cambios en los gobernantes por periodos establecidos</t>
  </si>
  <si>
    <t>Falta de articulacion entre politicas públicas, planes y programas con las srias de desarrollo economico, social y comuntario, IMDRI entre otro</t>
  </si>
  <si>
    <t>Constantes cambios y actualizacion normativa</t>
  </si>
  <si>
    <t>Escasa disponibilidad de recursos de orden nacional y departamental para ejecutar los diferentes programas y proyectos previstos</t>
  </si>
  <si>
    <t>Carencia pautas de comportamiento social para la convivencia en colectividad</t>
  </si>
  <si>
    <t>Declaratoria de emergencia producto de pandemia o catástrofe naturales</t>
  </si>
  <si>
    <t xml:space="preserve">Falta de actualizacion y mantenimiento de los equipos de computo.    </t>
  </si>
  <si>
    <t xml:space="preserve">Carencia de sistemas de informacion, softfware, hardware y aplicaciones e internet para el desarrollo de las diferentes actividades del proceso. </t>
  </si>
  <si>
    <t>Deficiencias en el flujo de la informacion interna y/o entre dependencias</t>
  </si>
  <si>
    <t xml:space="preserve">Desequilibrio en la distribucion del personal de las diferentes areas del proceso. </t>
  </si>
  <si>
    <t>El cambio de directrices y/o formas de llevar a cabo la ejecucion de los procesos genera cambios en el desarrollo de los mismos</t>
  </si>
  <si>
    <t>Limitacion en el presupuesto de inversion destinado para la entrega de  beneficios a los programas y prestacion de servicios.</t>
  </si>
  <si>
    <t xml:space="preserve">Insuficiencia de equipos de oficina para el buen ejercicio de las labores. . </t>
  </si>
  <si>
    <t>Desconocimiento de la actualización normativa por parte de algunos funcionarios</t>
  </si>
  <si>
    <t xml:space="preserve">Falta personal zona rural en la red de bibliotecas publicas </t>
  </si>
  <si>
    <t>Riesgos biológicos en el archivo histórico de la entidad</t>
  </si>
  <si>
    <t>Falta de articulacion entre politicas públicas, planes y programas con las srias de desarrollo economico, social y comunitario, IMDRI entre otros</t>
  </si>
  <si>
    <t>Posibilidad de recibir y/o solicitar dadivas para el otorgamiento de estimulo sin el lleno de los requisitos.</t>
  </si>
  <si>
    <t xml:space="preserve">En el momento de asignar el estimulos los jurados pueden  dejarse manipular para otorgar un  estimulos que no cumplan los requisitos </t>
  </si>
  <si>
    <t xml:space="preserve">Cuando se esta realizando la evaluacion de los estimulos por parte de los jurados </t>
  </si>
  <si>
    <t xml:space="preserve">Perdida de imagen insitucional </t>
  </si>
  <si>
    <t xml:space="preserve">Procesos penales, disciplinarios, fiscales. </t>
  </si>
  <si>
    <t>Perdida de credibilidad en la institucional</t>
  </si>
  <si>
    <t xml:space="preserve">Posibilidad de incumplimiento de las metas y ejecución en los planes, programas y proyectos del proceso gestion artistica y cultural. </t>
  </si>
  <si>
    <t>Carencia pautas de comportamiento social para la convivencia en conectividad</t>
  </si>
  <si>
    <t>1.Personal idóneo en el área.</t>
  </si>
  <si>
    <t>2.Personal comprometido</t>
  </si>
  <si>
    <t>3.Toma de decisiones en coordinación con el sector cultural</t>
  </si>
  <si>
    <t>4.Personal altamente capacitado y comprometido para las diferentes áreas.</t>
  </si>
  <si>
    <t>5.Alta oferta cultural y formativa en las diferentes comunas y atención al sector rural de forma permanente.</t>
  </si>
  <si>
    <t>6. Inclusion  en los diferentes servicios ofertados.</t>
  </si>
  <si>
    <t>7.Recepcion de recursos debido al pago de estampilla propia del municipio PROCULTURA</t>
  </si>
  <si>
    <t xml:space="preserve">8.Voluntad de la alta dirección en aportar recursos para el sector cultura </t>
  </si>
  <si>
    <t xml:space="preserve">9.Ampliación en la cobertura en formacion artistica en la ciudad </t>
  </si>
  <si>
    <t>1. Alianzas estratégicas nacionales e internacionales con entes no gubernamentales.</t>
  </si>
  <si>
    <t>2. Gestión con respecto a los lineamientos de los Beneficios económicos periódicos para sector cultural.</t>
  </si>
  <si>
    <t>3. Alianzas estratégicas y hermanamiento internacional.</t>
  </si>
  <si>
    <t>4. Reconocimiento y visibilización de los procesos ofertados por la Secretaría.</t>
  </si>
  <si>
    <t>5. Alta participación del sector cultural en programas de estímulos y agenda</t>
  </si>
  <si>
    <t xml:space="preserve">7. Ventajas competitivas por la ubicación geográfica y de biodiversidad. </t>
  </si>
  <si>
    <t>8. Consolidar red de formación artística cultural con diferentes entidades y dependencias del municipio .</t>
  </si>
  <si>
    <t xml:space="preserve">Personal contratado sin perfil o demora en el proceso contractual requerido para ejercer las obligaciones </t>
  </si>
  <si>
    <t>El Secretario junto con la dirección de cultura, fomento y patrimonio anualmente definen las actividades de estimulos por sectores, de acuerdo a las metas del plan de Desarrollo y al presupuesto asignado, con el fin de dar cubrimiento a los diferentes sectores culturales. Si se lanza un estimulo y no se ejecuta completamente se redistribuyen los recursos. Dejando como evidencia el plan indicativo</t>
  </si>
  <si>
    <t>El Secretario solicita semestralmente capaciaciones a la dirección de talento humano, control interno disciplinario y Dirección de Fortalecimiento Institucional; capacitaciones y socializaciones relacionadas con actualización normativa o procedimental. En la cual participan funcionarios de planta y contratistas. Dejando como evidencia planilla de asistencia y actas</t>
  </si>
  <si>
    <t>El secretario, previa adopción de los decretos municipales de declaratoria, definió la realizacion de comites técnicos de manera semanal con el fin de orientar el trabajo y asignar tareas especialmente bajo la modalidad de trabajo en causa. Semanlamente se remiten los informes de las actividades desarrolladas.</t>
  </si>
  <si>
    <t>El Secretario designa a la Directora y/o profesional universitario, cada vez que se requiera para que participen en las mesas, comités y reuniones interesectoriales, con el fin de darle cumplimiento a las directrices nacionales e internacionales; creando signergia entre dependencias y otras entidades para el impacto en las metas del plan de Desarrollo. Dejando como evidencia actas de cada sesión y plan de acción por cada area</t>
  </si>
  <si>
    <t>Falta de apropiación del Codigo de Integridad y Buen gobierno; y el código Unico Disciplinario por parte del personal encargado de prestar el servicio</t>
  </si>
  <si>
    <t>El Secretario solicita semestralmente capaciaciones a la dirección de talento humano, control interno disciplinario y Dirección de Fortalecimiento Institucional; relacionadas con el código de Integridad y Buen Gobierno y el Código Único Disciplinario. En la cual participan funcionarios de planta y contratistas. Dejando como evidencia planilla de asistencia y actas</t>
  </si>
  <si>
    <t>No hay controles</t>
  </si>
  <si>
    <t>El secretario y su equipo de trabajo anualmente, define el plan anual de adquisiciones donde determina las necesidades de OPS definiendo Profesión y Objeto Contractual, con el fin de identificar las personas a contratar durante el año. Dejando como evidencia el PAA y el contrato del pesonal contratado</t>
  </si>
  <si>
    <t>El Secretario y los Directores anualmente realizan requerimiento a la Secretaría de las TIC sobre el  Hadware y Software requerido por la Secretaría, con el fin de tener los elementos teconologicos necesarios para cumplir con el ojetivo del proceso. Si no recibe respuesta se reitera el memorando de solicitud</t>
  </si>
  <si>
    <t>SEMESTRAL</t>
  </si>
  <si>
    <t>9. Posibilidad de consolidar Alianzas con entidades como la ESAP para temas de capacitación</t>
  </si>
  <si>
    <t>D2 D4, 09. Elaborar un Plan Interno de Capacitación en la Secretaría con los temas prioritarios para el proceso</t>
  </si>
  <si>
    <t>plan de capacitaciones formulado e implementado</t>
  </si>
  <si>
    <t>semestral</t>
  </si>
  <si>
    <t xml:space="preserve">Desconocimiento del Codigo de Etica y Buen Gobierno </t>
  </si>
  <si>
    <t>Insuficiente personal de planta para el cumplimiento de las metas</t>
  </si>
  <si>
    <t>D11 A6. INICIAR CON EL DEBIDO PROCESO EN LO REFERENTE A LAS DENUNCIAS A LOS ENTES DE CONTROL SEGÚN CORRESPONDA</t>
  </si>
  <si>
    <t xml:space="preserve">D11 A6 Promover a menos un convenio para la consecusion de recursos a nivel local, regional, nacional, internacional y/o  acuerdos de voluntades </t>
  </si>
  <si>
    <t>F4. 05. MENSUALMENTE REALIZAR REUNIONES FISICAS O VIRTALES CON LOS RESPRESENTNTES DEL SECTOR CULTURAL, PARA CONSULTAR LOS TEMAS CLAVES DEL PROCESO</t>
  </si>
  <si>
    <t>D10, O8. Realizar Bimestralmente monitoreo a los planes de acción de las políticas públicas y de las mesas en las cuales se participan</t>
  </si>
  <si>
    <t>D9 A3. DEFINIR UN PLAN DE CHOQUE EN DONDE SE CONJUGUEN PRESUPUESTO, ACTIVIDADES , RESPONSABLES Y FECHAS ESTRICTAS DE CUMPLIMIENTO</t>
  </si>
  <si>
    <t>Secretario y Directora</t>
  </si>
  <si>
    <t>D8 O6. Elaborar un proyecto de Inversión para el fortalecimiento institucional de la Secretaría de Cultura</t>
  </si>
  <si>
    <t>D7D8 A1. INFORMAR Y SEGUIR LAS DIRECTRICES EMITIDAS POR LA SECRETARÍA DE LAS TIC Y GESTIÓN DOCUMENTAL</t>
  </si>
  <si>
    <t>D5 O5. DAR ESTRICTO CUMPLIMIENTO A LAS DIRECTRICES NACIONALES RESOLUCIÓN 666 DEL 24 DE ABRIL DEL 2020 Y A LOS PROTOCOLOS DE BIOSEGURIDAD EMITIDOS POR LAS DIFERENTES ENTIDADES.</t>
  </si>
  <si>
    <t xml:space="preserve">D11 O3. REALIZAR EN LOS ESTUDIOS PREVIOS LA DEFINICIÓN DE PERFILES ENFOCADO SOBRE TODO EN  EXPERIENCIA Y CAPACITACIÓN RELACIONADA </t>
  </si>
  <si>
    <t>D5 O4.  LLEVAR EL TEMA DE BIBLIOTECAS PÚBLICAS A UN CONSEJO DE GOBIERNO, PARA QUE SE DEFINA CLARAMENTE LA IMPORTANCIA DE LAS BIBLIOTECAS EN EL DESARROLLO SOCIAL Y CUALTURAL DEL MUNICIPIO</t>
  </si>
  <si>
    <t>Dado el portafolio de estimulos para el sector artistico y cultura, se pueden dar alguna situación en el cual los jurados asignados pueden incurrir en algun tipo de favorecimiento hacia el otorgamiento de un beneficio, de igual manera, la combinacion de factores como: la limitacion en el presupuesto inversion destinado para la entrega de beneficios  a los programas y prestacion de servicios, el desconocimiento del codigo unico disciplinario por parte del personal encargado de prestar el servicio y la deficiencia en la cantidad de personal de planta requerido para la prestacion permanente del servicio, puede generar incumplimento real de cobertura segun metas del plan de desarrollo, perdida de credibilidad institucional, sanciones desciplinarias a los funcionarios que incurren en dicha accion.</t>
  </si>
  <si>
    <t xml:space="preserve">CONVENIO </t>
  </si>
  <si>
    <r>
      <t>GESTIÓN ARTÍSTICA Y CULTURAL</t>
    </r>
    <r>
      <rPr>
        <sz val="12"/>
        <color theme="1"/>
        <rFont val="Arial"/>
        <family val="2"/>
      </rPr>
      <t>FORTALECER DE MANERA EFICAZ, EFECTIVA Y EFICIENTE LOS DIFERENTES BIENES, SERVICIOS Y MANIFESTACIONES CULTURALES DE INTERES COMUN A TRAVÉS DE PROCESOS, PROYECTOS, PROGRAMAS Y POLÍTICAS QUE CONTRIBUYAN AL ACCESO DE TODA LA COMUNIDAD DE IBAGUE A LAS DIFERENTES ACTIVIDADES CULTURALES.</t>
    </r>
  </si>
  <si>
    <t>CORRUPCION</t>
  </si>
  <si>
    <t>extrema</t>
  </si>
  <si>
    <t>Posiblidad de recibir y/o solicitar dadivas para el otorgamiento de estimulos sin el lleno de los requisitos</t>
  </si>
  <si>
    <t>ACCIÓN DE CONTINGENCIA</t>
  </si>
  <si>
    <t>DENUNCIAS Y OFICIOS</t>
  </si>
  <si>
    <t xml:space="preserve">D2.D4.09,Elaborar un plan Interno de Capacitación en la secretaria con los temas prioritarios para el proceso </t>
  </si>
  <si>
    <t>Indicador de eficacia:                                          Indice de Cumplimiento = (Actividades ejecutadas /Actividades programadas)*100.                                                                                                                                                                        
Indicador de efectividad = Efectividad del plan de manejo del riesgo=(# de casos en que se materializo el riesgo en el periodo actual - # de casos en que se materializo el riesgo en el periodo anterior) / # de casos  en que se materializo el riesgo en el periodo anterior x 100.</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</si>
  <si>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</si>
  <si>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</si>
  <si>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</si>
  <si>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</si>
  <si>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</si>
  <si>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</si>
  <si>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</si>
  <si>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</si>
  <si>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</si>
  <si>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</si>
  <si>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</si>
  <si>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</si>
  <si>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</si>
  <si>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</si>
  <si>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</si>
  <si>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</si>
  <si>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</si>
  <si>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</si>
  <si>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</si>
  <si>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</si>
  <si>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</si>
  <si>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</si>
  <si>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</si>
  <si>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</si>
  <si>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6. Dotación de equipos tecnológicos por parte de Ministerio de Cultura para la Red de Bibliotecas y procesos de formación</t>
  </si>
  <si>
    <t>10. Orotgamiento de la ciudad como parte de la Red de ciudades Creativas de la UNESCO en el componente de la Música</t>
  </si>
  <si>
    <t xml:space="preserve">11. Implementación de las Zonas ADN (áreas de Desarrollo Naranja) para la articulación artística, cultural, gastronómica, social, creativa en el Municipio de Ibagué. </t>
  </si>
  <si>
    <t xml:space="preserve">12. Estratégias institucionales para la conservación de Bienes de Interés Cultural </t>
  </si>
  <si>
    <t>D3 O1 O2. GESTIONAR AL MENOS UN CONVENIO  CON  ENTIDADES GUBERNAMENTALES Y NO GUBERNAMENTALES PARA CONSECUCIÓN DE RECURSOS ADICIONALES</t>
  </si>
  <si>
    <t>Corte 31 de Octubre</t>
  </si>
  <si>
    <t>Convenio 2095 batuta, certificación supervisión ultimo pago</t>
  </si>
  <si>
    <t>Capacitación Psicología de las emergencias- Circular 000103 de Noviembre 8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</si>
</sst>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894">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0" borderId="0" xfId="0" applyFont="1" applyAlignment="1">
      <alignment horizont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0" borderId="9" xfId="0" applyFont="1" applyBorder="1" applyAlignment="1">
      <alignment horizontal="left" vertical="center" wrapText="1"/>
    </xf>
    <xf numFmtId="0" fontId="1" fillId="24" borderId="1" xfId="0" applyFont="1" applyFill="1" applyBorder="1" applyAlignment="1">
      <alignment horizontal="left" vertical="center" wrapText="1"/>
    </xf>
    <xf numFmtId="0" fontId="1" fillId="25" borderId="7" xfId="0" applyFont="1" applyFill="1" applyBorder="1" applyAlignment="1">
      <alignment horizontal="left" vertical="center" wrapText="1"/>
    </xf>
    <xf numFmtId="0" fontId="1" fillId="25" borderId="1" xfId="0" applyFont="1" applyFill="1" applyBorder="1" applyAlignment="1">
      <alignment horizontal="left" vertical="center" wrapText="1"/>
    </xf>
    <xf numFmtId="0" fontId="43" fillId="25" borderId="1" xfId="0" applyFont="1" applyFill="1" applyBorder="1" applyAlignment="1">
      <alignment horizontal="left" vertical="center" wrapText="1"/>
    </xf>
    <xf numFmtId="0" fontId="1" fillId="26" borderId="9" xfId="0" applyFont="1" applyFill="1" applyBorder="1" applyAlignment="1">
      <alignment horizontal="left" vertical="center" wrapText="1"/>
    </xf>
    <xf numFmtId="0" fontId="1" fillId="26" borderId="3" xfId="0" applyFont="1" applyFill="1" applyBorder="1" applyAlignment="1">
      <alignment horizontal="left" vertical="center" wrapText="1"/>
    </xf>
    <xf numFmtId="165" fontId="5" fillId="3" borderId="60" xfId="0" applyNumberFormat="1" applyFont="1" applyFill="1" applyBorder="1" applyAlignment="1">
      <alignment horizontal="center" vertical="center"/>
    </xf>
    <xf numFmtId="0" fontId="1" fillId="24" borderId="7" xfId="0" applyFont="1" applyFill="1" applyBorder="1" applyAlignment="1">
      <alignment horizontal="left" vertical="center" wrapText="1"/>
    </xf>
    <xf numFmtId="0" fontId="1" fillId="23" borderId="2" xfId="0" applyFont="1" applyFill="1" applyBorder="1" applyAlignment="1">
      <alignment vertical="center" wrapText="1"/>
    </xf>
    <xf numFmtId="0" fontId="7"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9" fillId="27" borderId="1" xfId="0" applyFont="1" applyFill="1" applyBorder="1" applyAlignment="1">
      <alignment horizontal="center" vertical="center" wrapText="1"/>
    </xf>
    <xf numFmtId="0" fontId="7" fillId="27" borderId="1" xfId="0" applyFont="1" applyFill="1" applyBorder="1" applyAlignment="1" applyProtection="1">
      <alignment horizontal="left" vertical="center" wrapText="1"/>
      <protection locked="0"/>
    </xf>
    <xf numFmtId="0" fontId="14" fillId="0" borderId="1" xfId="0" applyFont="1" applyBorder="1"/>
    <xf numFmtId="0" fontId="14" fillId="0" borderId="1" xfId="0" applyFont="1" applyBorder="1" applyAlignment="1">
      <alignment horizontal="center" vertical="center"/>
    </xf>
    <xf numFmtId="0" fontId="15" fillId="5" borderId="1" xfId="0" applyFont="1" applyFill="1" applyBorder="1" applyAlignment="1">
      <alignment horizontal="center" vertical="center" wrapText="1"/>
    </xf>
    <xf numFmtId="0" fontId="15" fillId="5" borderId="1" xfId="0" applyFont="1" applyFill="1" applyBorder="1" applyAlignment="1">
      <alignment horizontal="center" vertical="center"/>
    </xf>
    <xf numFmtId="0" fontId="15" fillId="16" borderId="1" xfId="0" applyFont="1" applyFill="1" applyBorder="1" applyAlignment="1">
      <alignment horizontal="left" vertical="center"/>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5" fillId="0" borderId="1" xfId="0" applyFont="1" applyBorder="1" applyAlignment="1">
      <alignment horizontal="center" wrapText="1"/>
    </xf>
    <xf numFmtId="0" fontId="7" fillId="0" borderId="1" xfId="0" applyFont="1" applyBorder="1" applyAlignment="1">
      <alignment wrapText="1"/>
    </xf>
    <xf numFmtId="0" fontId="7" fillId="0" borderId="1" xfId="0" applyFont="1" applyBorder="1" applyAlignment="1">
      <alignment horizont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43" fillId="0" borderId="60" xfId="0" applyFont="1" applyBorder="1" applyAlignment="1" applyProtection="1">
      <alignment horizontal="center" vertical="center" wrapText="1"/>
      <protection locked="0"/>
    </xf>
    <xf numFmtId="0" fontId="43" fillId="0" borderId="62" xfId="0" applyFont="1" applyBorder="1" applyAlignment="1" applyProtection="1">
      <alignment horizontal="center" vertical="center" wrapText="1"/>
      <protection locked="0"/>
    </xf>
    <xf numFmtId="0" fontId="43" fillId="0" borderId="60" xfId="0" applyFont="1" applyBorder="1" applyAlignment="1" applyProtection="1">
      <alignment horizontal="left" vertical="center" wrapText="1"/>
      <protection locked="0"/>
    </xf>
    <xf numFmtId="0" fontId="43" fillId="0" borderId="62" xfId="0" applyFont="1" applyBorder="1" applyAlignment="1" applyProtection="1">
      <alignment horizontal="left" vertical="center" wrapText="1"/>
      <protection locked="0"/>
    </xf>
    <xf numFmtId="0" fontId="1" fillId="3" borderId="1" xfId="0" applyFont="1" applyFill="1" applyBorder="1" applyAlignment="1" applyProtection="1">
      <alignment horizontal="left" vertical="center"/>
      <protection locked="0"/>
    </xf>
    <xf numFmtId="0" fontId="43" fillId="0" borderId="1" xfId="0" applyFont="1" applyBorder="1" applyAlignment="1" applyProtection="1">
      <alignment horizontal="center" vertical="center" wrapText="1"/>
      <protection locked="0"/>
    </xf>
    <xf numFmtId="0" fontId="23" fillId="3" borderId="1"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43" fillId="0" borderId="1" xfId="0" applyFont="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43" fillId="0" borderId="60" xfId="0" applyFont="1" applyBorder="1" applyAlignment="1" applyProtection="1">
      <alignment vertical="center" wrapText="1"/>
      <protection locked="0"/>
    </xf>
    <xf numFmtId="0" fontId="43" fillId="0" borderId="56" xfId="0" applyFont="1" applyBorder="1" applyAlignment="1" applyProtection="1">
      <alignment vertical="center" wrapText="1"/>
      <protection locked="0"/>
    </xf>
    <xf numFmtId="0" fontId="43" fillId="0" borderId="62" xfId="0" applyFont="1" applyBorder="1" applyAlignment="1" applyProtection="1">
      <alignmen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 fillId="0" borderId="60" xfId="0" applyFont="1" applyBorder="1" applyAlignment="1" applyProtection="1">
      <alignment vertical="center" wrapText="1"/>
      <protection locked="0"/>
    </xf>
    <xf numFmtId="0" fontId="1" fillId="0" borderId="56" xfId="0" applyFont="1" applyBorder="1" applyAlignment="1" applyProtection="1">
      <alignment vertical="center" wrapText="1"/>
      <protection locked="0"/>
    </xf>
    <xf numFmtId="0" fontId="1" fillId="0" borderId="62" xfId="0" applyFont="1" applyBorder="1" applyAlignment="1" applyProtection="1">
      <alignment vertical="center" wrapText="1"/>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 xfId="0" applyFont="1" applyBorder="1" applyAlignment="1">
      <alignment horizontal="center" vertical="center" wrapText="1"/>
    </xf>
    <xf numFmtId="0" fontId="7" fillId="3" borderId="1" xfId="0" applyFont="1" applyFill="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1" fillId="0" borderId="2"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1" fillId="0" borderId="3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1" fillId="0" borderId="20"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6" fillId="13" borderId="11" xfId="0" applyFont="1" applyFill="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3" borderId="20" xfId="0" applyFont="1" applyFill="1" applyBorder="1" applyAlignment="1">
      <alignment horizontal="left" vertical="center" wrapText="1"/>
    </xf>
    <xf numFmtId="0" fontId="5" fillId="3" borderId="20" xfId="0" applyFont="1" applyFill="1" applyBorder="1" applyAlignment="1">
      <alignment horizontal="left" vertical="center" wrapText="1"/>
    </xf>
    <xf numFmtId="0" fontId="5" fillId="3" borderId="27" xfId="0" applyFont="1" applyFill="1" applyBorder="1" applyAlignment="1">
      <alignment horizontal="left"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8" xfId="0" applyFont="1" applyFill="1" applyBorder="1" applyAlignment="1" applyProtection="1">
      <alignment horizontal="center" vertical="center"/>
      <protection locked="0"/>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68" xfId="0" applyFont="1" applyBorder="1" applyAlignment="1">
      <alignment horizontal="center"/>
    </xf>
    <xf numFmtId="0" fontId="7" fillId="0" borderId="56" xfId="0" applyFont="1" applyBorder="1" applyAlignment="1">
      <alignment horizontal="center"/>
    </xf>
    <xf numFmtId="0" fontId="7" fillId="0" borderId="1" xfId="0" applyFont="1" applyBorder="1" applyAlignment="1" applyProtection="1">
      <alignment horizontal="center" vertical="center"/>
      <protection locked="0"/>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7" fillId="0" borderId="1" xfId="0" applyFont="1" applyBorder="1" applyAlignment="1">
      <alignment horizontal="left"/>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4" fillId="0" borderId="59" xfId="0" applyFont="1" applyBorder="1" applyAlignment="1">
      <alignment horizontal="center"/>
    </xf>
    <xf numFmtId="0" fontId="14" fillId="0" borderId="60"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153267</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35380</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158555</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GAMI/Documents/FORTAL%20INSTITU%20A&#209;O%202020/riesgos/monitoreo%20abril%2030/Mapa%20de%20riesgos%20Gestion%20artisrica%20y%20cultur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esktop\evidencias%20Mapa%20de%20Riesgos%202020\HERRAMIENTA%20PARA%20REGISTRAR%20EL%20MAPA%20%20%20%20DE%20RIESGOS%20cultura%20nuevo.%20Avance%20corte%20a%20Diciembre%20d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Hoja3"/>
      <sheetName val="CONTROLES Y EVALUACION"/>
      <sheetName val="SOLIDEZ DE LOS CONTROLES"/>
      <sheetName val="MAPA DE RIESGO ADMON"/>
      <sheetName val="Hoja1"/>
    </sheetNames>
    <sheetDataSet>
      <sheetData sheetId="0"/>
      <sheetData sheetId="1"/>
      <sheetData sheetId="2"/>
      <sheetData sheetId="3">
        <row r="20">
          <cell r="B20" t="str">
            <v xml:space="preserve">Personal insuficiente para apoyar la totalidad de procesos </v>
          </cell>
        </row>
        <row r="22">
          <cell r="B22" t="str">
            <v xml:space="preserve">Dificultad de planificacion y trabajo en equipo. </v>
          </cell>
        </row>
        <row r="23">
          <cell r="B23" t="str">
            <v>El cambio de directrices y/o formas de llevar a cabo la ejecucion de los procesos genera cambios en el desarrollo de los mismos.</v>
          </cell>
        </row>
        <row r="24">
          <cell r="B24" t="str">
            <v xml:space="preserve"> Limitacion en el presupuesto de inversion destinado para la entrega de  beneficios a los programas y prestacion de servicios.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Hoja4"/>
      <sheetName val="NOO"/>
      <sheetName val="NO"/>
    </sheetNames>
    <sheetDataSet>
      <sheetData sheetId="0"/>
      <sheetData sheetId="1"/>
      <sheetData sheetId="2"/>
      <sheetData sheetId="3"/>
      <sheetData sheetId="4"/>
      <sheetData sheetId="5"/>
      <sheetData sheetId="6"/>
      <sheetData sheetId="7"/>
      <sheetData sheetId="8">
        <row r="39">
          <cell r="E39" t="str">
            <v>ESTRATEGIA DA (CONTINGENCIA)
Cuando el riesgo se materialice a partir de la combinación de debilidades
con amenazas, para formular acciones de contingencia.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image" Target="../media/image16.emf"/><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47"/>
      <c r="B1" s="353" t="s">
        <v>270</v>
      </c>
      <c r="C1" s="354"/>
      <c r="D1" s="355"/>
      <c r="E1" s="287" t="s">
        <v>464</v>
      </c>
      <c r="F1" s="350"/>
    </row>
    <row r="2" spans="1:7" x14ac:dyDescent="0.2">
      <c r="A2" s="348"/>
      <c r="B2" s="356"/>
      <c r="C2" s="357"/>
      <c r="D2" s="358"/>
      <c r="E2" s="288" t="s">
        <v>465</v>
      </c>
      <c r="F2" s="351"/>
    </row>
    <row r="3" spans="1:7" ht="15" customHeight="1" x14ac:dyDescent="0.2">
      <c r="A3" s="348"/>
      <c r="B3" s="356"/>
      <c r="C3" s="357"/>
      <c r="D3" s="358"/>
      <c r="E3" s="288" t="s">
        <v>466</v>
      </c>
      <c r="F3" s="351"/>
    </row>
    <row r="4" spans="1:7" ht="15" thickBot="1" x14ac:dyDescent="0.25">
      <c r="A4" s="349"/>
      <c r="B4" s="359"/>
      <c r="C4" s="360"/>
      <c r="D4" s="361"/>
      <c r="E4" s="289" t="s">
        <v>467</v>
      </c>
      <c r="F4" s="352"/>
    </row>
    <row r="5" spans="1:7" ht="15" thickBot="1" x14ac:dyDescent="0.25"/>
    <row r="6" spans="1:7" ht="42.75" customHeight="1" x14ac:dyDescent="0.2">
      <c r="A6" s="153" t="s">
        <v>271</v>
      </c>
      <c r="B6" s="362" t="s">
        <v>278</v>
      </c>
      <c r="C6" s="362"/>
      <c r="D6" s="362"/>
      <c r="E6" s="362"/>
      <c r="F6" s="363"/>
    </row>
    <row r="7" spans="1:7" ht="50.25" customHeight="1" thickBot="1" x14ac:dyDescent="0.25">
      <c r="A7" s="154" t="s">
        <v>272</v>
      </c>
      <c r="B7" s="312" t="s">
        <v>273</v>
      </c>
      <c r="C7" s="312"/>
      <c r="D7" s="312"/>
      <c r="E7" s="312"/>
      <c r="F7" s="313"/>
    </row>
    <row r="8" spans="1:7" ht="17.25" customHeight="1" x14ac:dyDescent="0.2">
      <c r="A8" s="365"/>
      <c r="B8" s="365"/>
      <c r="C8" s="365"/>
      <c r="D8" s="365"/>
      <c r="E8" s="365"/>
      <c r="F8" s="365"/>
    </row>
    <row r="9" spans="1:7" ht="54.75" customHeight="1" x14ac:dyDescent="0.2">
      <c r="A9" s="364" t="s">
        <v>374</v>
      </c>
      <c r="B9" s="364"/>
      <c r="C9" s="364"/>
      <c r="D9" s="364"/>
      <c r="E9" s="364"/>
      <c r="F9" s="364"/>
    </row>
    <row r="10" spans="1:7" ht="18" customHeight="1" thickBot="1" x14ac:dyDescent="0.25">
      <c r="A10" s="345"/>
      <c r="B10" s="346"/>
      <c r="C10" s="346"/>
      <c r="D10" s="346"/>
      <c r="E10" s="346"/>
      <c r="F10" s="346"/>
      <c r="G10" s="346"/>
    </row>
    <row r="11" spans="1:7" ht="24.75" customHeight="1" x14ac:dyDescent="0.2">
      <c r="A11" s="295" t="s">
        <v>274</v>
      </c>
      <c r="B11" s="296"/>
      <c r="C11" s="296"/>
      <c r="D11" s="296"/>
      <c r="E11" s="296"/>
      <c r="F11" s="297"/>
    </row>
    <row r="12" spans="1:7" ht="229.5" customHeight="1" thickBot="1" x14ac:dyDescent="0.25">
      <c r="A12" s="311" t="s">
        <v>373</v>
      </c>
      <c r="B12" s="312"/>
      <c r="C12" s="312"/>
      <c r="D12" s="312"/>
      <c r="E12" s="312"/>
      <c r="F12" s="313"/>
    </row>
    <row r="13" spans="1:7" ht="18" customHeight="1" thickBot="1" x14ac:dyDescent="0.25">
      <c r="A13" s="310"/>
      <c r="B13" s="310"/>
      <c r="C13" s="310"/>
      <c r="D13" s="310"/>
      <c r="E13" s="310"/>
      <c r="F13" s="310"/>
    </row>
    <row r="14" spans="1:7" ht="26.25" customHeight="1" x14ac:dyDescent="0.2">
      <c r="A14" s="295" t="s">
        <v>275</v>
      </c>
      <c r="B14" s="296"/>
      <c r="C14" s="296"/>
      <c r="D14" s="296"/>
      <c r="E14" s="296"/>
      <c r="F14" s="297"/>
    </row>
    <row r="15" spans="1:7" ht="284.25" customHeight="1" thickBot="1" x14ac:dyDescent="0.25">
      <c r="A15" s="311" t="s">
        <v>376</v>
      </c>
      <c r="B15" s="312"/>
      <c r="C15" s="312"/>
      <c r="D15" s="312"/>
      <c r="E15" s="312"/>
      <c r="F15" s="313"/>
    </row>
    <row r="16" spans="1:7" ht="21.75" customHeight="1" thickBot="1" x14ac:dyDescent="0.25">
      <c r="A16" s="133"/>
      <c r="B16" s="133"/>
      <c r="C16" s="133"/>
      <c r="D16" s="133"/>
      <c r="E16" s="133"/>
      <c r="F16" s="133"/>
    </row>
    <row r="17" spans="1:6" ht="23.25" customHeight="1" thickBot="1" x14ac:dyDescent="0.25">
      <c r="A17" s="295" t="s">
        <v>379</v>
      </c>
      <c r="B17" s="296"/>
      <c r="C17" s="296"/>
      <c r="D17" s="296"/>
      <c r="E17" s="296"/>
      <c r="F17" s="297"/>
    </row>
    <row r="18" spans="1:6" ht="81.75" customHeight="1" x14ac:dyDescent="0.2">
      <c r="A18" s="298" t="s">
        <v>380</v>
      </c>
      <c r="B18" s="299"/>
      <c r="C18" s="299"/>
      <c r="D18" s="299"/>
      <c r="E18" s="299"/>
      <c r="F18" s="300"/>
    </row>
    <row r="19" spans="1:6" ht="71.25" customHeight="1" thickBot="1" x14ac:dyDescent="0.25">
      <c r="A19" s="301"/>
      <c r="B19" s="302"/>
      <c r="C19" s="302"/>
      <c r="D19" s="302"/>
      <c r="E19" s="302"/>
      <c r="F19" s="303"/>
    </row>
    <row r="20" spans="1:6" ht="15" thickBot="1" x14ac:dyDescent="0.25"/>
    <row r="21" spans="1:6" ht="27" customHeight="1" x14ac:dyDescent="0.2">
      <c r="A21" s="314" t="s">
        <v>335</v>
      </c>
      <c r="B21" s="315"/>
      <c r="C21" s="315"/>
      <c r="D21" s="315"/>
      <c r="E21" s="315"/>
      <c r="F21" s="316"/>
    </row>
    <row r="22" spans="1:6" ht="363" customHeight="1" thickBot="1" x14ac:dyDescent="0.25">
      <c r="A22" s="317" t="s">
        <v>345</v>
      </c>
      <c r="B22" s="318"/>
      <c r="C22" s="318"/>
      <c r="D22" s="318"/>
      <c r="E22" s="318"/>
      <c r="F22" s="319"/>
    </row>
    <row r="23" spans="1:6" ht="15" thickBot="1" x14ac:dyDescent="0.25"/>
    <row r="24" spans="1:6" ht="28.5" customHeight="1" thickBot="1" x14ac:dyDescent="0.25">
      <c r="A24" s="320" t="s">
        <v>336</v>
      </c>
      <c r="B24" s="321"/>
      <c r="C24" s="321"/>
      <c r="D24" s="321"/>
      <c r="E24" s="321"/>
      <c r="F24" s="322"/>
    </row>
    <row r="25" spans="1:6" ht="375" customHeight="1" x14ac:dyDescent="0.2">
      <c r="A25" s="330" t="s">
        <v>314</v>
      </c>
      <c r="B25" s="331"/>
      <c r="C25" s="331"/>
      <c r="D25" s="331"/>
      <c r="E25" s="331"/>
      <c r="F25" s="332"/>
    </row>
    <row r="26" spans="1:6" ht="27.6" customHeight="1" thickBot="1" x14ac:dyDescent="0.25">
      <c r="A26" s="333"/>
      <c r="B26" s="334"/>
      <c r="C26" s="334"/>
      <c r="D26" s="334"/>
      <c r="E26" s="334"/>
      <c r="F26" s="335"/>
    </row>
    <row r="27" spans="1:6" ht="25.5" customHeight="1" thickBot="1" x14ac:dyDescent="0.25">
      <c r="A27" s="133"/>
      <c r="B27" s="133"/>
      <c r="C27" s="133"/>
      <c r="D27" s="133"/>
      <c r="E27" s="133"/>
      <c r="F27" s="133"/>
    </row>
    <row r="28" spans="1:6" ht="27" customHeight="1" x14ac:dyDescent="0.2">
      <c r="A28" s="323" t="s">
        <v>337</v>
      </c>
      <c r="B28" s="324"/>
      <c r="C28" s="324"/>
      <c r="D28" s="324"/>
      <c r="E28" s="324"/>
      <c r="F28" s="325"/>
    </row>
    <row r="29" spans="1:6" ht="210.75" customHeight="1" thickBot="1" x14ac:dyDescent="0.25">
      <c r="A29" s="326" t="s">
        <v>311</v>
      </c>
      <c r="B29" s="312"/>
      <c r="C29" s="312"/>
      <c r="D29" s="312"/>
      <c r="E29" s="312"/>
      <c r="F29" s="313"/>
    </row>
    <row r="30" spans="1:6" ht="15" thickBot="1" x14ac:dyDescent="0.25"/>
    <row r="31" spans="1:6" ht="30.75" customHeight="1" x14ac:dyDescent="0.2">
      <c r="A31" s="327" t="s">
        <v>338</v>
      </c>
      <c r="B31" s="328"/>
      <c r="C31" s="328"/>
      <c r="D31" s="328"/>
      <c r="E31" s="328"/>
      <c r="F31" s="329"/>
    </row>
    <row r="32" spans="1:6" ht="138" customHeight="1" thickBot="1" x14ac:dyDescent="0.25">
      <c r="A32" s="372" t="s">
        <v>312</v>
      </c>
      <c r="B32" s="373"/>
      <c r="C32" s="373"/>
      <c r="D32" s="373"/>
      <c r="E32" s="373"/>
      <c r="F32" s="374"/>
    </row>
    <row r="33" spans="1:6" ht="15" thickBot="1" x14ac:dyDescent="0.25"/>
    <row r="34" spans="1:6" ht="28.5" customHeight="1" x14ac:dyDescent="0.2">
      <c r="A34" s="375" t="s">
        <v>339</v>
      </c>
      <c r="B34" s="376"/>
      <c r="C34" s="376"/>
      <c r="D34" s="376"/>
      <c r="E34" s="376"/>
      <c r="F34" s="377"/>
    </row>
    <row r="35" spans="1:6" ht="219" customHeight="1" thickBot="1" x14ac:dyDescent="0.25">
      <c r="A35" s="326" t="s">
        <v>305</v>
      </c>
      <c r="B35" s="312"/>
      <c r="C35" s="312"/>
      <c r="D35" s="312"/>
      <c r="E35" s="312"/>
      <c r="F35" s="313"/>
    </row>
    <row r="36" spans="1:6" ht="15" thickBot="1" x14ac:dyDescent="0.25"/>
    <row r="37" spans="1:6" ht="27.75" customHeight="1" x14ac:dyDescent="0.2">
      <c r="A37" s="375" t="s">
        <v>340</v>
      </c>
      <c r="B37" s="376"/>
      <c r="C37" s="376"/>
      <c r="D37" s="376"/>
      <c r="E37" s="376"/>
      <c r="F37" s="377"/>
    </row>
    <row r="38" spans="1:6" ht="170.25" customHeight="1" thickBot="1" x14ac:dyDescent="0.25">
      <c r="A38" s="326" t="s">
        <v>306</v>
      </c>
      <c r="B38" s="312"/>
      <c r="C38" s="312"/>
      <c r="D38" s="312"/>
      <c r="E38" s="312"/>
      <c r="F38" s="313"/>
    </row>
    <row r="39" spans="1:6" ht="15" thickBot="1" x14ac:dyDescent="0.25"/>
    <row r="40" spans="1:6" ht="27.75" customHeight="1" x14ac:dyDescent="0.2">
      <c r="A40" s="336" t="s">
        <v>341</v>
      </c>
      <c r="B40" s="337"/>
      <c r="C40" s="337"/>
      <c r="D40" s="337"/>
      <c r="E40" s="337"/>
      <c r="F40" s="338"/>
    </row>
    <row r="41" spans="1:6" ht="208.5" customHeight="1" thickBot="1" x14ac:dyDescent="0.25">
      <c r="A41" s="311" t="s">
        <v>372</v>
      </c>
      <c r="B41" s="312"/>
      <c r="C41" s="312"/>
      <c r="D41" s="312"/>
      <c r="E41" s="312"/>
      <c r="F41" s="313"/>
    </row>
    <row r="42" spans="1:6" ht="15" thickBot="1" x14ac:dyDescent="0.25"/>
    <row r="43" spans="1:6" ht="29.25" customHeight="1" x14ac:dyDescent="0.2">
      <c r="A43" s="366" t="s">
        <v>377</v>
      </c>
      <c r="B43" s="367"/>
      <c r="C43" s="367"/>
      <c r="D43" s="367"/>
      <c r="E43" s="367"/>
      <c r="F43" s="368"/>
    </row>
    <row r="44" spans="1:6" ht="274.5" customHeight="1" thickBot="1" x14ac:dyDescent="0.25">
      <c r="A44" s="326" t="s">
        <v>299</v>
      </c>
      <c r="B44" s="312"/>
      <c r="C44" s="312"/>
      <c r="D44" s="312"/>
      <c r="E44" s="312"/>
      <c r="F44" s="313"/>
    </row>
    <row r="45" spans="1:6" ht="15" thickBot="1" x14ac:dyDescent="0.25"/>
    <row r="46" spans="1:6" ht="29.25" customHeight="1" x14ac:dyDescent="0.2">
      <c r="A46" s="366" t="s">
        <v>342</v>
      </c>
      <c r="B46" s="367"/>
      <c r="C46" s="367"/>
      <c r="D46" s="367"/>
      <c r="E46" s="367"/>
      <c r="F46" s="368"/>
    </row>
    <row r="47" spans="1:6" s="208" customFormat="1" ht="181.5" customHeight="1" thickBot="1" x14ac:dyDescent="0.3">
      <c r="A47" s="369" t="s">
        <v>300</v>
      </c>
      <c r="B47" s="370"/>
      <c r="C47" s="370"/>
      <c r="D47" s="370"/>
      <c r="E47" s="370"/>
      <c r="F47" s="371"/>
    </row>
    <row r="48" spans="1:6" ht="15.75" customHeight="1" thickBot="1" x14ac:dyDescent="0.25">
      <c r="A48" s="133"/>
      <c r="B48" s="133"/>
      <c r="C48" s="133"/>
      <c r="D48" s="133"/>
      <c r="E48" s="133"/>
      <c r="F48" s="133"/>
    </row>
    <row r="49" spans="1:6" ht="19.5" customHeight="1" x14ac:dyDescent="0.2">
      <c r="A49" s="339" t="s">
        <v>343</v>
      </c>
      <c r="B49" s="340"/>
      <c r="C49" s="340"/>
      <c r="D49" s="340"/>
      <c r="E49" s="340"/>
      <c r="F49" s="341"/>
    </row>
    <row r="50" spans="1:6" ht="363" customHeight="1" thickBot="1" x14ac:dyDescent="0.25">
      <c r="A50" s="342" t="s">
        <v>307</v>
      </c>
      <c r="B50" s="343"/>
      <c r="C50" s="343"/>
      <c r="D50" s="343"/>
      <c r="E50" s="343"/>
      <c r="F50" s="344"/>
    </row>
    <row r="51" spans="1:6" ht="15" thickBot="1" x14ac:dyDescent="0.25"/>
    <row r="52" spans="1:6" ht="27.75" customHeight="1" x14ac:dyDescent="0.2">
      <c r="A52" s="304" t="s">
        <v>344</v>
      </c>
      <c r="B52" s="305"/>
      <c r="C52" s="305"/>
      <c r="D52" s="305"/>
      <c r="E52" s="305"/>
      <c r="F52" s="306"/>
    </row>
    <row r="53" spans="1:6" ht="409.6" customHeight="1" x14ac:dyDescent="0.2">
      <c r="A53" s="307" t="s">
        <v>310</v>
      </c>
      <c r="B53" s="308"/>
      <c r="C53" s="308"/>
      <c r="D53" s="308"/>
      <c r="E53" s="308"/>
      <c r="F53" s="309"/>
    </row>
    <row r="54" spans="1:6" ht="77.25" customHeight="1" thickBot="1" x14ac:dyDescent="0.25">
      <c r="A54" s="301"/>
      <c r="B54" s="302"/>
      <c r="C54" s="302"/>
      <c r="D54" s="302"/>
      <c r="E54" s="302"/>
      <c r="F54" s="303"/>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32"/>
  <sheetViews>
    <sheetView zoomScale="55" zoomScaleNormal="55"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22"/>
      <c r="B1" s="379" t="str">
        <f>CONTEXTO!B1</f>
        <v xml:space="preserve">PROCESO: </v>
      </c>
      <c r="C1" s="379"/>
      <c r="D1" s="379"/>
      <c r="E1" s="379"/>
      <c r="F1" s="398" t="s">
        <v>464</v>
      </c>
      <c r="G1" s="398"/>
      <c r="H1" s="398"/>
      <c r="I1" s="398"/>
      <c r="J1" s="543"/>
    </row>
    <row r="2" spans="1:10" x14ac:dyDescent="0.2">
      <c r="A2" s="423"/>
      <c r="B2" s="380" t="s">
        <v>68</v>
      </c>
      <c r="C2" s="380"/>
      <c r="D2" s="380"/>
      <c r="E2" s="380"/>
      <c r="F2" s="400" t="s">
        <v>465</v>
      </c>
      <c r="G2" s="400"/>
      <c r="H2" s="400"/>
      <c r="I2" s="400"/>
      <c r="J2" s="544"/>
    </row>
    <row r="3" spans="1:10" ht="15" customHeight="1" x14ac:dyDescent="0.2">
      <c r="A3" s="423"/>
      <c r="B3" s="380"/>
      <c r="C3" s="380"/>
      <c r="D3" s="380"/>
      <c r="E3" s="380"/>
      <c r="F3" s="400" t="s">
        <v>466</v>
      </c>
      <c r="G3" s="400"/>
      <c r="H3" s="400"/>
      <c r="I3" s="400"/>
      <c r="J3" s="544"/>
    </row>
    <row r="4" spans="1:10" ht="15" thickBot="1" x14ac:dyDescent="0.25">
      <c r="A4" s="423"/>
      <c r="B4" s="380"/>
      <c r="C4" s="380"/>
      <c r="D4" s="380"/>
      <c r="E4" s="380"/>
      <c r="F4" s="400" t="s">
        <v>474</v>
      </c>
      <c r="G4" s="400"/>
      <c r="H4" s="400"/>
      <c r="I4" s="400"/>
      <c r="J4" s="545"/>
    </row>
    <row r="5" spans="1:10" ht="15.75" x14ac:dyDescent="0.2">
      <c r="A5" s="553"/>
      <c r="B5" s="378"/>
      <c r="C5" s="378"/>
      <c r="D5" s="378"/>
      <c r="E5" s="378"/>
      <c r="F5" s="378"/>
      <c r="G5" s="378"/>
      <c r="H5" s="378"/>
      <c r="I5" s="378"/>
      <c r="J5" s="554"/>
    </row>
    <row r="6" spans="1:10" ht="39.75" customHeight="1" x14ac:dyDescent="0.2">
      <c r="A6" s="549" t="str">
        <f>CONTEXTO!A8</f>
        <v>PROCESO: GESTIÓN ARTÍSTICA Y CULTURAL</v>
      </c>
      <c r="B6" s="550"/>
      <c r="C6" s="550"/>
      <c r="D6" s="550"/>
      <c r="E6" s="550"/>
      <c r="F6" s="550"/>
      <c r="G6" s="550"/>
      <c r="H6" s="550"/>
      <c r="I6" s="550"/>
      <c r="J6" s="551"/>
    </row>
    <row r="7" spans="1:10" s="71" customFormat="1" ht="63" customHeight="1" thickBot="1" x14ac:dyDescent="0.25">
      <c r="A7" s="546"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547"/>
      <c r="C7" s="547"/>
      <c r="D7" s="547"/>
      <c r="E7" s="547"/>
      <c r="F7" s="547"/>
      <c r="G7" s="547"/>
      <c r="H7" s="547"/>
      <c r="I7" s="547"/>
      <c r="J7" s="548"/>
    </row>
    <row r="8" spans="1:10" s="71" customFormat="1" ht="25.5" customHeight="1" thickBot="1" x14ac:dyDescent="0.25">
      <c r="A8" s="552"/>
      <c r="B8" s="552"/>
      <c r="C8" s="552"/>
      <c r="D8" s="552"/>
      <c r="E8" s="552"/>
      <c r="F8" s="552"/>
      <c r="G8" s="552"/>
      <c r="H8" s="552"/>
      <c r="I8" s="552"/>
      <c r="J8" s="552"/>
    </row>
    <row r="9" spans="1:10" s="71" customFormat="1" ht="69" customHeight="1" x14ac:dyDescent="0.2">
      <c r="A9" s="83" t="s">
        <v>263</v>
      </c>
      <c r="B9" s="84" t="s">
        <v>262</v>
      </c>
      <c r="C9" s="85" t="s">
        <v>264</v>
      </c>
      <c r="D9" s="86" t="s">
        <v>79</v>
      </c>
      <c r="E9" s="87" t="s">
        <v>69</v>
      </c>
      <c r="F9" s="88" t="s">
        <v>70</v>
      </c>
      <c r="G9" s="88" t="s">
        <v>71</v>
      </c>
      <c r="H9" s="88" t="s">
        <v>72</v>
      </c>
      <c r="I9" s="88" t="s">
        <v>73</v>
      </c>
      <c r="J9" s="89" t="s">
        <v>74</v>
      </c>
    </row>
    <row r="10" spans="1:10" s="71" customFormat="1" ht="32.25" customHeight="1" x14ac:dyDescent="0.2">
      <c r="A10" s="555" t="s">
        <v>403</v>
      </c>
      <c r="B10" s="220"/>
      <c r="C10" s="556" t="s">
        <v>404</v>
      </c>
      <c r="D10" s="221" t="s">
        <v>405</v>
      </c>
      <c r="E10" s="556" t="s">
        <v>402</v>
      </c>
      <c r="F10" s="541" t="s">
        <v>138</v>
      </c>
      <c r="G10" s="541" t="s">
        <v>138</v>
      </c>
      <c r="H10" s="541" t="s">
        <v>138</v>
      </c>
      <c r="I10" s="541" t="s">
        <v>138</v>
      </c>
      <c r="J10" s="542" t="str">
        <f>IF(F10="NA","GESTION",IF(G10="NA","GESTION",IF(H10="NA","GESTION",IF(I10="NA","GESTION",IF(F10&lt;&gt;"X"," ",IF(G10&lt;&gt;"X"," ",IF(H10&lt;&gt;"X"," ",IF(I10&lt;&gt;"X"," ","CORRUPCION"))))))))</f>
        <v>CORRUPCION</v>
      </c>
    </row>
    <row r="11" spans="1:10" ht="55.5" customHeight="1" x14ac:dyDescent="0.2">
      <c r="A11" s="555"/>
      <c r="B11" s="220" t="s">
        <v>396</v>
      </c>
      <c r="C11" s="556"/>
      <c r="D11" s="221" t="s">
        <v>406</v>
      </c>
      <c r="E11" s="556"/>
      <c r="F11" s="541"/>
      <c r="G11" s="541"/>
      <c r="H11" s="541"/>
      <c r="I11" s="541"/>
      <c r="J11" s="542"/>
    </row>
    <row r="12" spans="1:10" ht="60.75" customHeight="1" x14ac:dyDescent="0.2">
      <c r="A12" s="555"/>
      <c r="B12" s="220" t="s">
        <v>398</v>
      </c>
      <c r="C12" s="556"/>
      <c r="D12" s="222" t="s">
        <v>407</v>
      </c>
      <c r="E12" s="556"/>
      <c r="F12" s="541"/>
      <c r="G12" s="541"/>
      <c r="H12" s="541"/>
      <c r="I12" s="541"/>
      <c r="J12" s="542"/>
    </row>
    <row r="13" spans="1:10" ht="71.25" customHeight="1" x14ac:dyDescent="0.2">
      <c r="A13" s="223"/>
      <c r="B13" s="224"/>
      <c r="C13" s="224"/>
      <c r="D13" s="224"/>
      <c r="E13" s="557"/>
      <c r="F13" s="224"/>
      <c r="G13" s="224"/>
      <c r="H13" s="224"/>
      <c r="I13" s="224"/>
      <c r="J13" s="542" t="str">
        <f t="shared" ref="J13" si="0">IF(F13="NA","GESTION",IF(G13="NA","GESTION",IF(H13="NA","GESTION",IF(I13="NA","GESTION",IF(F13&lt;&gt;"X"," ",IF(G13&lt;&gt;"X"," ",IF(H13&lt;&gt;"X"," ",IF(I13&lt;&gt;"X"," ","CORRUPCION"))))))))</f>
        <v xml:space="preserve"> </v>
      </c>
    </row>
    <row r="14" spans="1:10" ht="80.25" customHeight="1" x14ac:dyDescent="0.2">
      <c r="A14" s="223"/>
      <c r="B14" s="224"/>
      <c r="C14" s="224"/>
      <c r="D14" s="224"/>
      <c r="E14" s="558"/>
      <c r="F14" s="224"/>
      <c r="G14" s="224"/>
      <c r="H14" s="224"/>
      <c r="I14" s="224"/>
      <c r="J14" s="542"/>
    </row>
    <row r="15" spans="1:10" ht="69.75" customHeight="1" x14ac:dyDescent="0.2">
      <c r="A15" s="223"/>
      <c r="B15" s="224"/>
      <c r="C15" s="224"/>
      <c r="D15" s="224"/>
      <c r="E15" s="559"/>
      <c r="F15" s="224"/>
      <c r="G15" s="224"/>
      <c r="H15" s="224"/>
      <c r="I15" s="224"/>
      <c r="J15" s="542"/>
    </row>
    <row r="16" spans="1:10" ht="54.75" customHeight="1" x14ac:dyDescent="0.2">
      <c r="A16" s="223"/>
      <c r="B16" s="224"/>
      <c r="C16" s="224"/>
      <c r="D16" s="224"/>
      <c r="E16" s="557" t="s">
        <v>269</v>
      </c>
      <c r="F16" s="224"/>
      <c r="G16" s="224"/>
      <c r="H16" s="224"/>
      <c r="I16" s="224"/>
      <c r="J16" s="542" t="str">
        <f t="shared" ref="J16" si="1">IF(F16="NA","GESTION",IF(G16="NA","GESTION",IF(H16="NA","GESTION",IF(I16="NA","GESTION",IF(F16&lt;&gt;"X"," ",IF(G16&lt;&gt;"X"," ",IF(H16&lt;&gt;"X"," ",IF(I16&lt;&gt;"X"," ","CORRUPCION"))))))))</f>
        <v xml:space="preserve"> </v>
      </c>
    </row>
    <row r="17" spans="1:10" ht="65.25" customHeight="1" x14ac:dyDescent="0.2">
      <c r="A17" s="223"/>
      <c r="B17" s="224"/>
      <c r="C17" s="224"/>
      <c r="D17" s="224"/>
      <c r="E17" s="558"/>
      <c r="F17" s="224"/>
      <c r="G17" s="224"/>
      <c r="H17" s="224"/>
      <c r="I17" s="224"/>
      <c r="J17" s="542"/>
    </row>
    <row r="18" spans="1:10" ht="69.75" customHeight="1" x14ac:dyDescent="0.2">
      <c r="A18" s="223"/>
      <c r="B18" s="224"/>
      <c r="C18" s="224"/>
      <c r="D18" s="224"/>
      <c r="E18" s="559"/>
      <c r="F18" s="224"/>
      <c r="G18" s="224"/>
      <c r="H18" s="224"/>
      <c r="I18" s="224"/>
      <c r="J18" s="542"/>
    </row>
    <row r="19" spans="1:10" ht="68.25" customHeight="1" x14ac:dyDescent="0.2">
      <c r="A19" s="223"/>
      <c r="B19" s="224"/>
      <c r="C19" s="224"/>
      <c r="D19" s="224"/>
      <c r="E19" s="557" t="s">
        <v>265</v>
      </c>
      <c r="F19" s="224"/>
      <c r="G19" s="224"/>
      <c r="H19" s="224"/>
      <c r="I19" s="224"/>
      <c r="J19" s="542" t="str">
        <f>IF(F19="NA","GESTION",IF(G19="NA","GESTION",IF(H19="NA","GESTION",IF(I19="NA","GESTION",IF(F19&lt;&gt;"X"," ",IF(G19&lt;&gt;"X"," ",IF(H19&lt;&gt;"X"," ",IF(I19&lt;&gt;"X"," ","CORRUPCION"))))))))</f>
        <v xml:space="preserve"> </v>
      </c>
    </row>
    <row r="20" spans="1:10" ht="69" customHeight="1" x14ac:dyDescent="0.2">
      <c r="A20" s="223"/>
      <c r="B20" s="224"/>
      <c r="C20" s="224"/>
      <c r="D20" s="224"/>
      <c r="E20" s="558"/>
      <c r="F20" s="224"/>
      <c r="G20" s="224"/>
      <c r="H20" s="224"/>
      <c r="I20" s="224"/>
      <c r="J20" s="542"/>
    </row>
    <row r="21" spans="1:10" ht="59.25" customHeight="1" x14ac:dyDescent="0.2">
      <c r="A21" s="223"/>
      <c r="B21" s="224"/>
      <c r="C21" s="224"/>
      <c r="D21" s="224"/>
      <c r="E21" s="559"/>
      <c r="F21" s="224"/>
      <c r="G21" s="224"/>
      <c r="H21" s="224"/>
      <c r="I21" s="224"/>
      <c r="J21" s="542"/>
    </row>
    <row r="22" spans="1:10" ht="57" customHeight="1" x14ac:dyDescent="0.2">
      <c r="A22" s="223"/>
      <c r="B22" s="224"/>
      <c r="C22" s="224"/>
      <c r="D22" s="224"/>
      <c r="E22" s="557" t="s">
        <v>266</v>
      </c>
      <c r="F22" s="224"/>
      <c r="G22" s="224"/>
      <c r="H22" s="224"/>
      <c r="I22" s="224"/>
      <c r="J22" s="542" t="str">
        <f t="shared" ref="J22" si="2">IF(F22="NA","GESTION",IF(G22="NA","GESTION",IF(H22="NA","GESTION",IF(I22="NA","GESTION",IF(F22&lt;&gt;"X"," ",IF(G22&lt;&gt;"X"," ",IF(H22&lt;&gt;"X"," ",IF(I22&lt;&gt;"X"," ","CORRUPCION"))))))))</f>
        <v xml:space="preserve"> </v>
      </c>
    </row>
    <row r="23" spans="1:10" ht="61.5" customHeight="1" x14ac:dyDescent="0.2">
      <c r="A23" s="223"/>
      <c r="B23" s="224"/>
      <c r="C23" s="224"/>
      <c r="D23" s="224"/>
      <c r="E23" s="558"/>
      <c r="F23" s="224"/>
      <c r="G23" s="224"/>
      <c r="H23" s="224"/>
      <c r="I23" s="224"/>
      <c r="J23" s="542"/>
    </row>
    <row r="24" spans="1:10" ht="71.25" customHeight="1" x14ac:dyDescent="0.2">
      <c r="A24" s="223"/>
      <c r="B24" s="224"/>
      <c r="C24" s="224"/>
      <c r="D24" s="224"/>
      <c r="E24" s="559"/>
      <c r="F24" s="224"/>
      <c r="G24" s="224"/>
      <c r="H24" s="224"/>
      <c r="I24" s="224"/>
      <c r="J24" s="542"/>
    </row>
    <row r="25" spans="1:10" ht="64.5" customHeight="1" x14ac:dyDescent="0.2">
      <c r="A25" s="225"/>
      <c r="B25" s="226"/>
      <c r="C25" s="226"/>
      <c r="D25" s="226"/>
      <c r="E25" s="560" t="s">
        <v>267</v>
      </c>
      <c r="F25" s="226"/>
      <c r="G25" s="226"/>
      <c r="H25" s="226"/>
      <c r="I25" s="226"/>
      <c r="J25" s="542" t="str">
        <f t="shared" ref="J25" si="3">IF(F25="NA","GESTION",IF(G25="NA","GESTION",IF(H25="NA","GESTION",IF(I25="NA","GESTION",IF(F25&lt;&gt;"X"," ",IF(G25&lt;&gt;"X"," ",IF(H25&lt;&gt;"X"," ",IF(I25&lt;&gt;"X"," ","CORRUPCION"))))))))</f>
        <v xml:space="preserve"> </v>
      </c>
    </row>
    <row r="26" spans="1:10" ht="74.25" customHeight="1" x14ac:dyDescent="0.2">
      <c r="A26" s="227"/>
      <c r="B26" s="228"/>
      <c r="C26" s="228"/>
      <c r="D26" s="228"/>
      <c r="E26" s="561"/>
      <c r="F26" s="228"/>
      <c r="G26" s="228"/>
      <c r="H26" s="228"/>
      <c r="I26" s="228"/>
      <c r="J26" s="542"/>
    </row>
    <row r="27" spans="1:10" ht="54.75" customHeight="1" x14ac:dyDescent="0.2">
      <c r="A27" s="227"/>
      <c r="B27" s="228"/>
      <c r="C27" s="228"/>
      <c r="D27" s="228"/>
      <c r="E27" s="563"/>
      <c r="F27" s="228"/>
      <c r="G27" s="228"/>
      <c r="H27" s="228"/>
      <c r="I27" s="228"/>
      <c r="J27" s="542"/>
    </row>
    <row r="28" spans="1:10" ht="77.25" customHeight="1" x14ac:dyDescent="0.2">
      <c r="A28" s="227"/>
      <c r="B28" s="228"/>
      <c r="C28" s="228"/>
      <c r="D28" s="228"/>
      <c r="E28" s="560" t="s">
        <v>268</v>
      </c>
      <c r="F28" s="228"/>
      <c r="G28" s="228"/>
      <c r="H28" s="228"/>
      <c r="I28" s="228"/>
      <c r="J28" s="542" t="str">
        <f t="shared" ref="J28" si="4">IF(F28="NA","GESTION",IF(G28="NA","GESTION",IF(H28="NA","GESTION",IF(I28="NA","GESTION",IF(F28&lt;&gt;"X"," ",IF(G28&lt;&gt;"X"," ",IF(H28&lt;&gt;"X"," ",IF(I28&lt;&gt;"X"," ","CORRUPCION"))))))))</f>
        <v xml:space="preserve"> </v>
      </c>
    </row>
    <row r="29" spans="1:10" ht="66.75" customHeight="1" x14ac:dyDescent="0.2">
      <c r="A29" s="227"/>
      <c r="B29" s="228"/>
      <c r="C29" s="228"/>
      <c r="D29" s="228"/>
      <c r="E29" s="561"/>
      <c r="F29" s="228"/>
      <c r="G29" s="228"/>
      <c r="H29" s="228"/>
      <c r="I29" s="228"/>
      <c r="J29" s="542"/>
    </row>
    <row r="30" spans="1:10" ht="52.5" customHeight="1" thickBot="1" x14ac:dyDescent="0.25">
      <c r="A30" s="229"/>
      <c r="B30" s="230"/>
      <c r="C30" s="230"/>
      <c r="D30" s="230"/>
      <c r="E30" s="562"/>
      <c r="F30" s="230"/>
      <c r="G30" s="230"/>
      <c r="H30" s="230"/>
      <c r="I30" s="230"/>
      <c r="J30" s="542"/>
    </row>
    <row r="31" spans="1:10" ht="66" customHeight="1" x14ac:dyDescent="0.2"/>
    <row r="32" spans="1:10" ht="76.5" customHeight="1" x14ac:dyDescent="0.2"/>
  </sheetData>
  <sheetProtection selectLockedCells="1"/>
  <mergeCells count="32">
    <mergeCell ref="E22:E24"/>
    <mergeCell ref="J22:J24"/>
    <mergeCell ref="E28:E30"/>
    <mergeCell ref="J28:J30"/>
    <mergeCell ref="E25:E27"/>
    <mergeCell ref="J25:J27"/>
    <mergeCell ref="J13:J15"/>
    <mergeCell ref="E16:E18"/>
    <mergeCell ref="J16:J18"/>
    <mergeCell ref="E19:E21"/>
    <mergeCell ref="J19:J21"/>
    <mergeCell ref="E10:E12"/>
    <mergeCell ref="F10:F12"/>
    <mergeCell ref="G10:G12"/>
    <mergeCell ref="C10:C12"/>
    <mergeCell ref="E13:E15"/>
    <mergeCell ref="H10:H12"/>
    <mergeCell ref="I10:I12"/>
    <mergeCell ref="J10:J12"/>
    <mergeCell ref="A1:A4"/>
    <mergeCell ref="J1:J4"/>
    <mergeCell ref="F1:I1"/>
    <mergeCell ref="F2:I2"/>
    <mergeCell ref="F3:I3"/>
    <mergeCell ref="F4:I4"/>
    <mergeCell ref="B1:E1"/>
    <mergeCell ref="B2:E4"/>
    <mergeCell ref="A7:J7"/>
    <mergeCell ref="A6:J6"/>
    <mergeCell ref="A8:J8"/>
    <mergeCell ref="A5:J5"/>
    <mergeCell ref="A10:A12"/>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12"/>
  <sheetViews>
    <sheetView topLeftCell="F1" zoomScaleNormal="100" workbookViewId="0">
      <selection activeCell="B10" sqref="B10:B12"/>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22"/>
      <c r="B1" s="379" t="str">
        <f>CONTEXTO!B1</f>
        <v xml:space="preserve">PROCESO: </v>
      </c>
      <c r="C1" s="379"/>
      <c r="D1" s="398" t="s">
        <v>464</v>
      </c>
      <c r="E1" s="398"/>
      <c r="F1" s="543"/>
    </row>
    <row r="2" spans="1:6" x14ac:dyDescent="0.2">
      <c r="A2" s="423"/>
      <c r="B2" s="380" t="s">
        <v>75</v>
      </c>
      <c r="C2" s="380"/>
      <c r="D2" s="400" t="s">
        <v>465</v>
      </c>
      <c r="E2" s="400"/>
      <c r="F2" s="544"/>
    </row>
    <row r="3" spans="1:6" ht="15" customHeight="1" x14ac:dyDescent="0.2">
      <c r="A3" s="423"/>
      <c r="B3" s="380"/>
      <c r="C3" s="380"/>
      <c r="D3" s="400" t="s">
        <v>466</v>
      </c>
      <c r="E3" s="400"/>
      <c r="F3" s="544"/>
    </row>
    <row r="4" spans="1:6" ht="15" thickBot="1" x14ac:dyDescent="0.25">
      <c r="A4" s="423"/>
      <c r="B4" s="380"/>
      <c r="C4" s="380"/>
      <c r="D4" s="400" t="s">
        <v>475</v>
      </c>
      <c r="E4" s="400"/>
      <c r="F4" s="545"/>
    </row>
    <row r="5" spans="1:6" ht="15.75" x14ac:dyDescent="0.2">
      <c r="A5" s="553"/>
      <c r="B5" s="378"/>
      <c r="C5" s="378"/>
      <c r="D5" s="378"/>
      <c r="E5" s="378"/>
      <c r="F5" s="554"/>
    </row>
    <row r="6" spans="1:6" s="71" customFormat="1" ht="25.5" customHeight="1" x14ac:dyDescent="0.2">
      <c r="A6" s="569" t="str">
        <f>CONTEXTO!A8</f>
        <v>PROCESO: GESTIÓN ARTÍSTICA Y CULTURAL</v>
      </c>
      <c r="B6" s="570"/>
      <c r="C6" s="570"/>
      <c r="D6" s="570"/>
      <c r="E6" s="570"/>
      <c r="F6" s="571"/>
    </row>
    <row r="7" spans="1:6" s="71" customFormat="1" ht="65.25" customHeight="1" thickBot="1" x14ac:dyDescent="0.25">
      <c r="A7" s="572"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573"/>
      <c r="C7" s="573"/>
      <c r="D7" s="573"/>
      <c r="E7" s="573"/>
      <c r="F7" s="574"/>
    </row>
    <row r="8" spans="1:6" s="71" customFormat="1" ht="18.75" customHeight="1" thickBot="1" x14ac:dyDescent="0.25">
      <c r="A8" s="552"/>
      <c r="B8" s="552"/>
      <c r="C8" s="552"/>
      <c r="D8" s="552"/>
      <c r="E8" s="552"/>
      <c r="F8" s="577"/>
    </row>
    <row r="9" spans="1:6" ht="31.5" customHeight="1" x14ac:dyDescent="0.2">
      <c r="A9" s="90" t="s">
        <v>69</v>
      </c>
      <c r="B9" s="91" t="s">
        <v>76</v>
      </c>
      <c r="C9" s="91" t="s">
        <v>77</v>
      </c>
      <c r="D9" s="147" t="s">
        <v>78</v>
      </c>
      <c r="E9" s="432" t="s">
        <v>79</v>
      </c>
      <c r="F9" s="433"/>
    </row>
    <row r="10" spans="1:6" ht="56.25" customHeight="1" x14ac:dyDescent="0.2">
      <c r="A10" s="564" t="str">
        <f>'IDENTIFICACION DE RIESGOS'!E10:E12</f>
        <v>Posibilidad de recibir y/o solicitar dadivas para el otorgamiento de estimulo sin el lleno de los requisitos.</v>
      </c>
      <c r="B10" s="565" t="s">
        <v>454</v>
      </c>
      <c r="C10" s="568" t="str">
        <f>'IDENTIFICACION DE RIESGOS'!J10:J12</f>
        <v>CORRUPCION</v>
      </c>
      <c r="D10" s="148">
        <f>'IDENTIFICACION DE RIESGOS'!B10</f>
        <v>0</v>
      </c>
      <c r="E10" s="566" t="str">
        <f>'IDENTIFICACION DE RIESGOS'!D10</f>
        <v xml:space="preserve">Perdida de imagen insitucional </v>
      </c>
      <c r="F10" s="567"/>
    </row>
    <row r="11" spans="1:6" ht="45" customHeight="1" x14ac:dyDescent="0.2">
      <c r="A11" s="564"/>
      <c r="B11" s="565"/>
      <c r="C11" s="568"/>
      <c r="D11" s="148" t="str">
        <f>'IDENTIFICACION DE RIESGOS'!B11</f>
        <v>Limitacion en el presupuesto de inversion destinado para la entrega de  beneficios a los programas y prestacion de servicios.</v>
      </c>
      <c r="E11" s="566" t="str">
        <f>'IDENTIFICACION DE RIESGOS'!D11</f>
        <v xml:space="preserve">Procesos penales, disciplinarios, fiscales. </v>
      </c>
      <c r="F11" s="567"/>
    </row>
    <row r="12" spans="1:6" ht="107.25" customHeight="1" x14ac:dyDescent="0.2">
      <c r="A12" s="564"/>
      <c r="B12" s="565"/>
      <c r="C12" s="568"/>
      <c r="D12" s="148" t="str">
        <f>'IDENTIFICACION DE RIESGOS'!B12</f>
        <v>Desconocimiento de la actualización normativa por parte de algunos funcionarios</v>
      </c>
      <c r="E12" s="575" t="str">
        <f>'IDENTIFICACION DE RIESGOS'!D12</f>
        <v>Perdida de credibilidad en la institucional</v>
      </c>
      <c r="F12" s="576"/>
    </row>
  </sheetData>
  <sheetProtection selectLockedCells="1"/>
  <mergeCells count="19">
    <mergeCell ref="A1:A4"/>
    <mergeCell ref="B1:C1"/>
    <mergeCell ref="D1:E1"/>
    <mergeCell ref="F1:F4"/>
    <mergeCell ref="B2:C4"/>
    <mergeCell ref="D2:E2"/>
    <mergeCell ref="D3:E3"/>
    <mergeCell ref="D4:E4"/>
    <mergeCell ref="A5:F5"/>
    <mergeCell ref="A10:A12"/>
    <mergeCell ref="B10:B12"/>
    <mergeCell ref="E9:F9"/>
    <mergeCell ref="E10:F10"/>
    <mergeCell ref="C10:C12"/>
    <mergeCell ref="A6:F6"/>
    <mergeCell ref="A7:F7"/>
    <mergeCell ref="E11:F11"/>
    <mergeCell ref="E12:F12"/>
    <mergeCell ref="A8:F8"/>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85" zoomScaleNormal="85"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4" customWidth="1"/>
    <col min="20" max="20" width="18.85546875" style="1" customWidth="1"/>
    <col min="21" max="16384" width="11.42578125" style="1"/>
  </cols>
  <sheetData>
    <row r="1" spans="1:23" ht="27.75" customHeight="1" x14ac:dyDescent="0.2">
      <c r="A1" s="422"/>
      <c r="B1" s="353" t="str">
        <f>CONTEXTO!B1</f>
        <v xml:space="preserve">PROCESO: </v>
      </c>
      <c r="C1" s="354"/>
      <c r="D1" s="354"/>
      <c r="E1" s="354"/>
      <c r="F1" s="354"/>
      <c r="G1" s="354"/>
      <c r="H1" s="354"/>
      <c r="I1" s="354"/>
      <c r="J1" s="354"/>
      <c r="K1" s="354"/>
      <c r="L1" s="354"/>
      <c r="M1" s="354"/>
      <c r="N1" s="354"/>
      <c r="O1" s="354"/>
      <c r="P1" s="355"/>
      <c r="Q1" s="398" t="s">
        <v>476</v>
      </c>
      <c r="R1" s="398"/>
      <c r="S1" s="398"/>
      <c r="T1" s="543"/>
    </row>
    <row r="2" spans="1:23" ht="20.25" customHeight="1" x14ac:dyDescent="0.2">
      <c r="A2" s="423"/>
      <c r="B2" s="425"/>
      <c r="C2" s="410"/>
      <c r="D2" s="410"/>
      <c r="E2" s="410"/>
      <c r="F2" s="410"/>
      <c r="G2" s="410"/>
      <c r="H2" s="410"/>
      <c r="I2" s="410"/>
      <c r="J2" s="410"/>
      <c r="K2" s="410"/>
      <c r="L2" s="410"/>
      <c r="M2" s="410"/>
      <c r="N2" s="410"/>
      <c r="O2" s="410"/>
      <c r="P2" s="411"/>
      <c r="Q2" s="400" t="s">
        <v>465</v>
      </c>
      <c r="R2" s="400"/>
      <c r="S2" s="400"/>
      <c r="T2" s="544"/>
    </row>
    <row r="3" spans="1:23" ht="18.75" customHeight="1" x14ac:dyDescent="0.2">
      <c r="A3" s="423"/>
      <c r="B3" s="429" t="s">
        <v>81</v>
      </c>
      <c r="C3" s="430"/>
      <c r="D3" s="430"/>
      <c r="E3" s="430"/>
      <c r="F3" s="430"/>
      <c r="G3" s="430"/>
      <c r="H3" s="430"/>
      <c r="I3" s="430"/>
      <c r="J3" s="430"/>
      <c r="K3" s="430"/>
      <c r="L3" s="430"/>
      <c r="M3" s="430"/>
      <c r="N3" s="430"/>
      <c r="O3" s="430"/>
      <c r="P3" s="582"/>
      <c r="Q3" s="400" t="s">
        <v>466</v>
      </c>
      <c r="R3" s="400"/>
      <c r="S3" s="400"/>
      <c r="T3" s="544"/>
    </row>
    <row r="4" spans="1:23" ht="19.5" customHeight="1" thickBot="1" x14ac:dyDescent="0.25">
      <c r="A4" s="424"/>
      <c r="B4" s="359"/>
      <c r="C4" s="360"/>
      <c r="D4" s="360"/>
      <c r="E4" s="360"/>
      <c r="F4" s="360"/>
      <c r="G4" s="360"/>
      <c r="H4" s="360"/>
      <c r="I4" s="360"/>
      <c r="J4" s="360"/>
      <c r="K4" s="360"/>
      <c r="L4" s="360"/>
      <c r="M4" s="360"/>
      <c r="N4" s="360"/>
      <c r="O4" s="360"/>
      <c r="P4" s="361"/>
      <c r="Q4" s="400" t="s">
        <v>477</v>
      </c>
      <c r="R4" s="400"/>
      <c r="S4" s="400"/>
      <c r="T4" s="545"/>
    </row>
    <row r="5" spans="1:23" ht="19.5" customHeight="1" x14ac:dyDescent="0.2">
      <c r="A5" s="553"/>
      <c r="B5" s="378"/>
      <c r="C5" s="378"/>
      <c r="D5" s="378"/>
      <c r="E5" s="378"/>
      <c r="F5" s="378"/>
      <c r="G5" s="378"/>
      <c r="H5" s="378"/>
      <c r="I5" s="378"/>
      <c r="J5" s="378"/>
      <c r="K5" s="378"/>
      <c r="L5" s="378"/>
      <c r="M5" s="378"/>
      <c r="N5" s="378"/>
      <c r="O5" s="378"/>
      <c r="P5" s="378"/>
      <c r="Q5" s="378"/>
      <c r="R5" s="378"/>
      <c r="S5" s="378"/>
      <c r="T5" s="554"/>
    </row>
    <row r="6" spans="1:23" ht="24.75" customHeight="1" x14ac:dyDescent="0.2">
      <c r="A6" s="569" t="str">
        <f>CONTEXTO!A8</f>
        <v>PROCESO: GESTIÓN ARTÍSTICA Y CULTURAL</v>
      </c>
      <c r="B6" s="570"/>
      <c r="C6" s="570"/>
      <c r="D6" s="570"/>
      <c r="E6" s="570"/>
      <c r="F6" s="570"/>
      <c r="G6" s="570"/>
      <c r="H6" s="570"/>
      <c r="I6" s="570"/>
      <c r="J6" s="570"/>
      <c r="K6" s="570"/>
      <c r="L6" s="570"/>
      <c r="M6" s="570"/>
      <c r="N6" s="570"/>
      <c r="O6" s="570"/>
      <c r="P6" s="570"/>
      <c r="Q6" s="570"/>
      <c r="R6" s="570"/>
      <c r="S6" s="570"/>
      <c r="T6" s="571"/>
    </row>
    <row r="7" spans="1:23" ht="66.75" customHeight="1" thickBot="1" x14ac:dyDescent="0.25">
      <c r="A7" s="594"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595"/>
      <c r="C7" s="595"/>
      <c r="D7" s="595"/>
      <c r="E7" s="595"/>
      <c r="F7" s="595"/>
      <c r="G7" s="595"/>
      <c r="H7" s="595"/>
      <c r="I7" s="595"/>
      <c r="J7" s="595"/>
      <c r="K7" s="595"/>
      <c r="L7" s="595"/>
      <c r="M7" s="595"/>
      <c r="N7" s="595"/>
      <c r="O7" s="595"/>
      <c r="P7" s="595"/>
      <c r="Q7" s="595"/>
      <c r="R7" s="595"/>
      <c r="S7" s="595"/>
      <c r="T7" s="596"/>
    </row>
    <row r="8" spans="1:23" ht="19.5" customHeight="1" thickBot="1" x14ac:dyDescent="0.25">
      <c r="A8" s="552"/>
      <c r="B8" s="552"/>
      <c r="C8" s="552"/>
      <c r="D8" s="552"/>
      <c r="E8" s="552"/>
      <c r="F8" s="552"/>
      <c r="G8" s="552"/>
      <c r="H8" s="552"/>
      <c r="I8" s="552"/>
      <c r="J8" s="552"/>
      <c r="K8" s="552"/>
      <c r="L8" s="552"/>
      <c r="M8" s="552"/>
      <c r="N8" s="552"/>
      <c r="O8" s="552"/>
      <c r="P8" s="552"/>
      <c r="Q8" s="552"/>
      <c r="R8" s="552"/>
      <c r="S8" s="552"/>
      <c r="T8" s="577"/>
    </row>
    <row r="9" spans="1:23" ht="37.5" customHeight="1" x14ac:dyDescent="0.2">
      <c r="A9" s="583" t="s">
        <v>69</v>
      </c>
      <c r="B9" s="584"/>
      <c r="C9" s="587" t="s">
        <v>82</v>
      </c>
      <c r="D9" s="588"/>
      <c r="E9" s="588"/>
      <c r="F9" s="588"/>
      <c r="G9" s="588"/>
      <c r="H9" s="588"/>
      <c r="I9" s="588"/>
      <c r="J9" s="588"/>
      <c r="K9" s="588"/>
      <c r="L9" s="588"/>
      <c r="M9" s="588"/>
      <c r="N9" s="588"/>
      <c r="O9" s="588"/>
      <c r="P9" s="588"/>
      <c r="Q9" s="588"/>
      <c r="R9" s="588"/>
      <c r="S9" s="588"/>
      <c r="T9" s="589"/>
    </row>
    <row r="10" spans="1:23" ht="25.5" customHeight="1" x14ac:dyDescent="0.2">
      <c r="A10" s="585"/>
      <c r="B10" s="586"/>
      <c r="C10" s="68" t="s">
        <v>43</v>
      </c>
      <c r="D10" s="68" t="s">
        <v>44</v>
      </c>
      <c r="E10" s="68" t="s">
        <v>45</v>
      </c>
      <c r="F10" s="68" t="s">
        <v>46</v>
      </c>
      <c r="G10" s="68" t="s">
        <v>47</v>
      </c>
      <c r="H10" s="68" t="s">
        <v>48</v>
      </c>
      <c r="I10" s="68" t="s">
        <v>49</v>
      </c>
      <c r="J10" s="68" t="s">
        <v>50</v>
      </c>
      <c r="K10" s="68" t="s">
        <v>51</v>
      </c>
      <c r="L10" s="68" t="s">
        <v>52</v>
      </c>
      <c r="M10" s="68" t="s">
        <v>53</v>
      </c>
      <c r="N10" s="68" t="s">
        <v>54</v>
      </c>
      <c r="O10" s="68" t="s">
        <v>55</v>
      </c>
      <c r="P10" s="68" t="s">
        <v>56</v>
      </c>
      <c r="Q10" s="68" t="s">
        <v>57</v>
      </c>
      <c r="R10" s="69" t="s">
        <v>58</v>
      </c>
      <c r="S10" s="72" t="s">
        <v>59</v>
      </c>
      <c r="T10" s="92" t="s">
        <v>83</v>
      </c>
    </row>
    <row r="11" spans="1:23" ht="44.25" customHeight="1" x14ac:dyDescent="0.2">
      <c r="A11" s="590" t="str">
        <f>DESCRIPCION!A10</f>
        <v>Posibilidad de recibir y/o solicitar dadivas para el otorgamiento de estimulo sin el lleno de los requisitos.</v>
      </c>
      <c r="B11" s="591"/>
      <c r="C11" s="212">
        <v>2</v>
      </c>
      <c r="D11" s="212">
        <v>2</v>
      </c>
      <c r="E11" s="212">
        <v>2</v>
      </c>
      <c r="F11" s="212">
        <v>2</v>
      </c>
      <c r="G11" s="212">
        <v>2</v>
      </c>
      <c r="H11" s="212">
        <v>2</v>
      </c>
      <c r="I11" s="212">
        <v>2</v>
      </c>
      <c r="J11" s="212">
        <v>2</v>
      </c>
      <c r="K11" s="212"/>
      <c r="L11" s="212"/>
      <c r="M11" s="212"/>
      <c r="N11" s="212"/>
      <c r="O11" s="212"/>
      <c r="P11" s="212"/>
      <c r="Q11" s="212"/>
      <c r="R11" s="104">
        <f>SUM(C11:Q11)</f>
        <v>16</v>
      </c>
      <c r="S11" s="107">
        <f t="shared" ref="S11:S20" si="0">IF(ISERROR(AVERAGE(C11:Q11)),0,AVERAGE(C11:Q11))</f>
        <v>2</v>
      </c>
      <c r="T11" s="75" t="str">
        <f>IF(AND(S11&gt;=1,S11&lt;1.5),"Rara Vez",IF(AND(S11&gt;=1.6,S11&lt;2.5),"Improbable",IF(AND(S11&gt;=2.6,S11&lt;3.5),"Posible",IF(AND(S11&gt;=3.6,S11&lt;4.5),"Probable",IF(AND(S11&gt;=4.6),"Casi Seguro"," ")))))</f>
        <v>Improbable</v>
      </c>
      <c r="W11" s="73"/>
    </row>
    <row r="12" spans="1:23" ht="38.25" customHeight="1" x14ac:dyDescent="0.2">
      <c r="A12" s="592" t="e">
        <f>DESCRIPCION!#REF!</f>
        <v>#REF!</v>
      </c>
      <c r="B12" s="593"/>
      <c r="C12" s="212">
        <v>4</v>
      </c>
      <c r="D12" s="212">
        <v>3</v>
      </c>
      <c r="E12" s="212">
        <v>4</v>
      </c>
      <c r="F12" s="212">
        <v>4</v>
      </c>
      <c r="G12" s="212">
        <v>4</v>
      </c>
      <c r="H12" s="212">
        <v>3</v>
      </c>
      <c r="I12" s="212">
        <v>5</v>
      </c>
      <c r="J12" s="212">
        <v>4</v>
      </c>
      <c r="K12" s="212"/>
      <c r="L12" s="212"/>
      <c r="M12" s="212"/>
      <c r="N12" s="212"/>
      <c r="O12" s="212"/>
      <c r="P12" s="212"/>
      <c r="Q12" s="212"/>
      <c r="R12" s="104">
        <f>SUM(C12:Q12)</f>
        <v>31</v>
      </c>
      <c r="S12" s="107">
        <f t="shared" si="0"/>
        <v>3.875</v>
      </c>
      <c r="T12" s="75" t="str">
        <f>IF(AND(S12&gt;=1,S12&lt;1.5),"Rara Vez",IF(AND(S12&gt;=1.6,S12&lt;2.5),"Improbable",IF(AND(S12&gt;=2.6,S12&lt;3.5),"Posible",IF(AND(S12&gt;=3.6,S12&lt;4.5),"Probable",IF(AND(S12&gt;=4.6),"Casi Seguro"," ")))))</f>
        <v>Probable</v>
      </c>
      <c r="W12" s="73"/>
    </row>
    <row r="13" spans="1:23" ht="39.75" customHeight="1" x14ac:dyDescent="0.2">
      <c r="A13" s="590" t="e">
        <f>DESCRIPCION!#REF!</f>
        <v>#REF!</v>
      </c>
      <c r="B13" s="591"/>
      <c r="C13" s="212">
        <v>3</v>
      </c>
      <c r="D13" s="212">
        <v>4</v>
      </c>
      <c r="E13" s="212">
        <v>5</v>
      </c>
      <c r="F13" s="212">
        <v>4</v>
      </c>
      <c r="G13" s="212">
        <v>4</v>
      </c>
      <c r="H13" s="212">
        <v>4</v>
      </c>
      <c r="I13" s="212">
        <v>3</v>
      </c>
      <c r="J13" s="212">
        <v>4</v>
      </c>
      <c r="K13" s="212"/>
      <c r="L13" s="212"/>
      <c r="M13" s="212"/>
      <c r="N13" s="212"/>
      <c r="O13" s="212"/>
      <c r="P13" s="212"/>
      <c r="Q13" s="212"/>
      <c r="R13" s="104">
        <f t="shared" ref="R13:R20" si="1">SUM(C13:Q13)</f>
        <v>31</v>
      </c>
      <c r="S13" s="107">
        <f t="shared" si="0"/>
        <v>3.875</v>
      </c>
      <c r="T13" s="75" t="str">
        <f t="shared" ref="T13:T20" si="2">IF(AND(S13&gt;=1,S13&lt;1.5),"Rara Vez",IF(AND(S13&gt;=1.6,S13&lt;2.5),"Improbable",IF(AND(S13&gt;=2.6,S13&lt;3.5),"Posible",IF(AND(S13&gt;=3.6,S13&lt;4.5),"Probable",IF(AND(S13&gt;=4.6),"Casi Seguro"," ")))))</f>
        <v>Probable</v>
      </c>
    </row>
    <row r="14" spans="1:23" ht="39.75" customHeight="1" x14ac:dyDescent="0.2">
      <c r="A14" s="590" t="e">
        <f>DESCRIPCION!#REF!</f>
        <v>#REF!</v>
      </c>
      <c r="B14" s="591"/>
      <c r="C14" s="212">
        <v>4</v>
      </c>
      <c r="D14" s="212">
        <v>4</v>
      </c>
      <c r="E14" s="212">
        <v>4</v>
      </c>
      <c r="F14" s="212">
        <v>3</v>
      </c>
      <c r="G14" s="212">
        <v>4</v>
      </c>
      <c r="H14" s="212">
        <v>4</v>
      </c>
      <c r="I14" s="212">
        <v>4</v>
      </c>
      <c r="J14" s="212">
        <v>4</v>
      </c>
      <c r="K14" s="212"/>
      <c r="L14" s="212"/>
      <c r="M14" s="212"/>
      <c r="N14" s="212"/>
      <c r="O14" s="212"/>
      <c r="P14" s="212"/>
      <c r="Q14" s="212"/>
      <c r="R14" s="104">
        <f t="shared" si="1"/>
        <v>31</v>
      </c>
      <c r="S14" s="107">
        <f t="shared" si="0"/>
        <v>3.875</v>
      </c>
      <c r="T14" s="75" t="str">
        <f t="shared" si="2"/>
        <v>Probable</v>
      </c>
    </row>
    <row r="15" spans="1:23" ht="39.75" customHeight="1" x14ac:dyDescent="0.2">
      <c r="A15" s="578" t="e">
        <f>DESCRIPCION!#REF!</f>
        <v>#REF!</v>
      </c>
      <c r="B15" s="579"/>
      <c r="C15" s="212"/>
      <c r="D15" s="212"/>
      <c r="E15" s="212"/>
      <c r="F15" s="212"/>
      <c r="G15" s="212"/>
      <c r="H15" s="212"/>
      <c r="I15" s="212"/>
      <c r="J15" s="212"/>
      <c r="K15" s="212"/>
      <c r="L15" s="212"/>
      <c r="M15" s="212"/>
      <c r="N15" s="212"/>
      <c r="O15" s="212"/>
      <c r="P15" s="212"/>
      <c r="Q15" s="212"/>
      <c r="R15" s="104">
        <f t="shared" si="1"/>
        <v>0</v>
      </c>
      <c r="S15" s="107">
        <f t="shared" si="0"/>
        <v>0</v>
      </c>
      <c r="T15" s="75" t="str">
        <f t="shared" si="2"/>
        <v xml:space="preserve"> </v>
      </c>
    </row>
    <row r="16" spans="1:23" ht="39.75" customHeight="1" x14ac:dyDescent="0.2">
      <c r="A16" s="578" t="e">
        <f>DESCRIPCION!#REF!</f>
        <v>#REF!</v>
      </c>
      <c r="B16" s="579"/>
      <c r="C16" s="212"/>
      <c r="D16" s="212"/>
      <c r="E16" s="212"/>
      <c r="F16" s="212"/>
      <c r="G16" s="212"/>
      <c r="H16" s="212"/>
      <c r="I16" s="212"/>
      <c r="J16" s="212"/>
      <c r="K16" s="212"/>
      <c r="L16" s="212"/>
      <c r="M16" s="212"/>
      <c r="N16" s="212"/>
      <c r="O16" s="212"/>
      <c r="P16" s="212"/>
      <c r="Q16" s="212"/>
      <c r="R16" s="104">
        <f t="shared" si="1"/>
        <v>0</v>
      </c>
      <c r="S16" s="107">
        <f t="shared" si="0"/>
        <v>0</v>
      </c>
      <c r="T16" s="75" t="str">
        <f t="shared" si="2"/>
        <v xml:space="preserve"> </v>
      </c>
    </row>
    <row r="17" spans="1:20" ht="39.75" customHeight="1" x14ac:dyDescent="0.2">
      <c r="A17" s="578" t="e">
        <f>DESCRIPCION!#REF!</f>
        <v>#REF!</v>
      </c>
      <c r="B17" s="579"/>
      <c r="C17" s="212"/>
      <c r="D17" s="212"/>
      <c r="E17" s="212"/>
      <c r="F17" s="212"/>
      <c r="G17" s="212"/>
      <c r="H17" s="212"/>
      <c r="I17" s="212"/>
      <c r="J17" s="212"/>
      <c r="K17" s="212"/>
      <c r="L17" s="212"/>
      <c r="M17" s="212"/>
      <c r="N17" s="212"/>
      <c r="O17" s="212"/>
      <c r="P17" s="212"/>
      <c r="Q17" s="212"/>
      <c r="R17" s="104">
        <f t="shared" si="1"/>
        <v>0</v>
      </c>
      <c r="S17" s="107">
        <f t="shared" si="0"/>
        <v>0</v>
      </c>
      <c r="T17" s="75" t="str">
        <f t="shared" si="2"/>
        <v xml:space="preserve"> </v>
      </c>
    </row>
    <row r="18" spans="1:20" ht="39.75" customHeight="1" x14ac:dyDescent="0.2">
      <c r="A18" s="578" t="e">
        <f>DESCRIPCION!#REF!</f>
        <v>#REF!</v>
      </c>
      <c r="B18" s="579"/>
      <c r="C18" s="212"/>
      <c r="D18" s="212"/>
      <c r="E18" s="212"/>
      <c r="F18" s="212"/>
      <c r="G18" s="212"/>
      <c r="H18" s="212"/>
      <c r="I18" s="212"/>
      <c r="J18" s="212"/>
      <c r="K18" s="212"/>
      <c r="L18" s="212"/>
      <c r="M18" s="212"/>
      <c r="N18" s="212"/>
      <c r="O18" s="212"/>
      <c r="P18" s="212"/>
      <c r="Q18" s="212"/>
      <c r="R18" s="104">
        <f t="shared" si="1"/>
        <v>0</v>
      </c>
      <c r="S18" s="107">
        <f t="shared" si="0"/>
        <v>0</v>
      </c>
      <c r="T18" s="75" t="str">
        <f t="shared" si="2"/>
        <v xml:space="preserve"> </v>
      </c>
    </row>
    <row r="19" spans="1:20" ht="39.75" customHeight="1" x14ac:dyDescent="0.2">
      <c r="A19" s="578" t="e">
        <f>DESCRIPCION!#REF!</f>
        <v>#REF!</v>
      </c>
      <c r="B19" s="579"/>
      <c r="C19" s="212"/>
      <c r="D19" s="212"/>
      <c r="E19" s="212"/>
      <c r="F19" s="212"/>
      <c r="G19" s="212"/>
      <c r="H19" s="212"/>
      <c r="I19" s="212"/>
      <c r="J19" s="212"/>
      <c r="K19" s="212"/>
      <c r="L19" s="212"/>
      <c r="M19" s="212"/>
      <c r="N19" s="212"/>
      <c r="O19" s="212"/>
      <c r="P19" s="212"/>
      <c r="Q19" s="212"/>
      <c r="R19" s="104">
        <f t="shared" si="1"/>
        <v>0</v>
      </c>
      <c r="S19" s="107">
        <f t="shared" si="0"/>
        <v>0</v>
      </c>
      <c r="T19" s="75" t="str">
        <f t="shared" si="2"/>
        <v xml:space="preserve"> </v>
      </c>
    </row>
    <row r="20" spans="1:20" ht="39.75" customHeight="1" thickBot="1" x14ac:dyDescent="0.25">
      <c r="A20" s="580" t="e">
        <f>DESCRIPCION!#REF!</f>
        <v>#REF!</v>
      </c>
      <c r="B20" s="581"/>
      <c r="C20" s="212"/>
      <c r="D20" s="212"/>
      <c r="E20" s="212"/>
      <c r="F20" s="212"/>
      <c r="G20" s="212"/>
      <c r="H20" s="212"/>
      <c r="I20" s="212"/>
      <c r="J20" s="212"/>
      <c r="K20" s="212"/>
      <c r="L20" s="212"/>
      <c r="M20" s="212"/>
      <c r="N20" s="212"/>
      <c r="O20" s="212"/>
      <c r="P20" s="212"/>
      <c r="Q20" s="212"/>
      <c r="R20" s="105">
        <f t="shared" si="1"/>
        <v>0</v>
      </c>
      <c r="S20" s="108">
        <f t="shared" si="0"/>
        <v>0</v>
      </c>
      <c r="T20" s="93"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0"/>
  <sheetViews>
    <sheetView topLeftCell="C1" zoomScale="90" zoomScaleNormal="90"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602"/>
      <c r="B1" s="379" t="str">
        <f>CONTEXTO!B1</f>
        <v xml:space="preserve">PROCESO: </v>
      </c>
      <c r="C1" s="379"/>
      <c r="D1" s="379"/>
      <c r="E1" s="30" t="s">
        <v>478</v>
      </c>
      <c r="F1" s="543"/>
    </row>
    <row r="2" spans="1:6" ht="15.75" customHeight="1" x14ac:dyDescent="0.2">
      <c r="A2" s="456"/>
      <c r="B2" s="380"/>
      <c r="C2" s="380"/>
      <c r="D2" s="380"/>
      <c r="E2" s="31" t="s">
        <v>465</v>
      </c>
      <c r="F2" s="544"/>
    </row>
    <row r="3" spans="1:6" ht="15" customHeight="1" x14ac:dyDescent="0.2">
      <c r="A3" s="456"/>
      <c r="B3" s="380" t="s">
        <v>85</v>
      </c>
      <c r="C3" s="380"/>
      <c r="D3" s="380"/>
      <c r="E3" s="31" t="s">
        <v>466</v>
      </c>
      <c r="F3" s="544"/>
    </row>
    <row r="4" spans="1:6" ht="15.75" customHeight="1" x14ac:dyDescent="0.2">
      <c r="A4" s="597"/>
      <c r="B4" s="380"/>
      <c r="C4" s="380"/>
      <c r="D4" s="380"/>
      <c r="E4" s="31" t="s">
        <v>479</v>
      </c>
      <c r="F4" s="544"/>
    </row>
    <row r="5" spans="1:6" ht="15.75" customHeight="1" x14ac:dyDescent="0.2">
      <c r="A5" s="597"/>
      <c r="B5" s="598"/>
      <c r="C5" s="598"/>
      <c r="D5" s="598"/>
      <c r="E5" s="598"/>
      <c r="F5" s="599"/>
    </row>
    <row r="6" spans="1:6" x14ac:dyDescent="0.2">
      <c r="A6" s="460" t="str">
        <f>CONTEXTO!A8</f>
        <v>PROCESO: GESTIÓN ARTÍSTICA Y CULTURAL</v>
      </c>
      <c r="B6" s="461"/>
      <c r="C6" s="461"/>
      <c r="D6" s="461"/>
      <c r="E6" s="461"/>
      <c r="F6" s="462"/>
    </row>
    <row r="7" spans="1:6" ht="13.5" customHeight="1" x14ac:dyDescent="0.2">
      <c r="A7" s="460"/>
      <c r="B7" s="461"/>
      <c r="C7" s="461"/>
      <c r="D7" s="461"/>
      <c r="E7" s="461"/>
      <c r="F7" s="462"/>
    </row>
    <row r="8" spans="1:6" ht="59.25" customHeight="1" x14ac:dyDescent="0.2">
      <c r="A8" s="605"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606"/>
      <c r="C8" s="606"/>
      <c r="D8" s="606"/>
      <c r="E8" s="606"/>
      <c r="F8" s="607"/>
    </row>
    <row r="9" spans="1:6" ht="15" thickBot="1" x14ac:dyDescent="0.25">
      <c r="A9" s="608"/>
      <c r="B9" s="609"/>
      <c r="C9" s="609"/>
      <c r="D9" s="609"/>
      <c r="E9" s="609"/>
      <c r="F9" s="610"/>
    </row>
    <row r="10" spans="1:6" ht="15" thickBot="1" x14ac:dyDescent="0.25">
      <c r="A10" s="611"/>
      <c r="B10" s="552"/>
      <c r="C10" s="552"/>
      <c r="D10" s="552"/>
      <c r="E10" s="552"/>
      <c r="F10" s="552"/>
    </row>
    <row r="11" spans="1:6" ht="51" customHeight="1" x14ac:dyDescent="0.2">
      <c r="A11" s="613" t="s">
        <v>87</v>
      </c>
      <c r="B11" s="603" t="s">
        <v>88</v>
      </c>
      <c r="C11" s="603" t="s">
        <v>89</v>
      </c>
      <c r="D11" s="603"/>
      <c r="E11" s="603"/>
      <c r="F11" s="612"/>
    </row>
    <row r="12" spans="1:6" ht="15" x14ac:dyDescent="0.2">
      <c r="A12" s="614"/>
      <c r="B12" s="604"/>
      <c r="C12" s="604" t="s">
        <v>90</v>
      </c>
      <c r="D12" s="604"/>
      <c r="E12" s="615" t="s">
        <v>91</v>
      </c>
      <c r="F12" s="616"/>
    </row>
    <row r="13" spans="1:6" ht="174" customHeight="1" x14ac:dyDescent="0.2">
      <c r="A13" s="279" t="s">
        <v>408</v>
      </c>
      <c r="B13" s="210" t="s">
        <v>152</v>
      </c>
      <c r="C13" s="447"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447"/>
      <c r="E13" s="600"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601"/>
    </row>
    <row r="14" spans="1:6" ht="174" customHeight="1" x14ac:dyDescent="0.2">
      <c r="A14" s="214"/>
      <c r="B14" s="210" t="s">
        <v>92</v>
      </c>
      <c r="C14" s="447" t="str">
        <f>IF(B14="5. CATASTROFICO",+NOOO!$C$28,IF(B14="4. MAYOR",+NOOO!$C$29,IF(B14="3. MODERADO",+NOOO!$C$30,IF(B14="2. MENOR",+NOOO!$C$31,IF(B14="1. INSIGNIFICANTE",NOOO!$C$32," ")))))</f>
        <v xml:space="preserve"> </v>
      </c>
      <c r="D14" s="447"/>
      <c r="E14" s="600" t="str">
        <f>IF(B14="5. CATASTROFICO",+NOOO!$B$28,IF(B14="4. MAYOR",+NOOO!$B$29,IF(B14="3. MODERADO",+NOOO!$B$30,IF(B14="2. MENOR",+NOOO!$B$31,IF(B14="1. INSIGNIFICANTE",NOOO!$B$32," ")))))</f>
        <v xml:space="preserve"> </v>
      </c>
      <c r="F14" s="601"/>
    </row>
    <row r="15" spans="1:6" ht="174" customHeight="1" x14ac:dyDescent="0.2">
      <c r="A15" s="214"/>
      <c r="B15" s="210" t="s">
        <v>92</v>
      </c>
      <c r="C15" s="447" t="str">
        <f>IF(B15="5. CATASTROFICO",+NOOO!$C$28,IF(B15="4. MAYOR",+NOOO!$C$29,IF(B15="3. MODERADO",+NOOO!$C$30,IF(B15="2. MENOR",+NOOO!$C$31,IF(B15="1. INSIGNIFICANTE",NOOO!$C$32," ")))))</f>
        <v xml:space="preserve"> </v>
      </c>
      <c r="D15" s="447"/>
      <c r="E15" s="600" t="str">
        <f>IF(B15="5. CATASTROFICO",+NOOO!$B$28,IF(B15="4. MAYOR",+NOOO!$B$29,IF(B15="3. MODERADO",+NOOO!$B$30,IF(B15="2. MENOR",+NOOO!$B$31,IF(B15="1. INSIGNIFICANTE",NOOO!$B$32," ")))))</f>
        <v xml:space="preserve"> </v>
      </c>
      <c r="F15" s="601"/>
    </row>
    <row r="16" spans="1:6" ht="174" customHeight="1" x14ac:dyDescent="0.2">
      <c r="A16" s="214"/>
      <c r="B16" s="210" t="s">
        <v>92</v>
      </c>
      <c r="C16" s="447" t="str">
        <f>IF(B16="5. CATASTROFICO",+NOOO!$C$28,IF(B16="4. MAYOR",+NOOO!$C$29,IF(B16="3. MODERADO",+NOOO!$C$30,IF(B16="2. MENOR",+NOOO!$C$31,IF(B16="1. INSIGNIFICANTE",NOOO!$C$32," ")))))</f>
        <v xml:space="preserve"> </v>
      </c>
      <c r="D16" s="447"/>
      <c r="E16" s="600" t="str">
        <f>IF(B16="5. CATASTROFICO",+NOOO!$B$28,IF(B16="4. MAYOR",+NOOO!$B$29,IF(B16="3. MODERADO",+NOOO!$B$30,IF(B16="2. MENOR",+NOOO!$B$31,IF(B16="1. INSIGNIFICANTE",NOOO!$B$32," ")))))</f>
        <v xml:space="preserve"> </v>
      </c>
      <c r="F16" s="601"/>
    </row>
    <row r="17" spans="1:6" ht="174" customHeight="1" x14ac:dyDescent="0.2">
      <c r="A17" s="214"/>
      <c r="B17" s="210" t="s">
        <v>92</v>
      </c>
      <c r="C17" s="447" t="str">
        <f>IF(B17="5. CATASTROFICO",+NOOO!$C$28,IF(B17="4. MAYOR",+NOOO!$C$29,IF(B17="3. MODERADO",+NOOO!$C$30,IF(B17="2. MENOR",+NOOO!$C$31,IF(B17="1. INSIGNIFICANTE",NOOO!$C$32," ")))))</f>
        <v xml:space="preserve"> </v>
      </c>
      <c r="D17" s="447"/>
      <c r="E17" s="600" t="str">
        <f>IF(B17="5. CATASTROFICO",+NOOO!$B$28,IF(B17="4. MAYOR",+NOOO!$B$29,IF(B17="3. MODERADO",+NOOO!$B$30,IF(B17="2. MENOR",+NOOO!$B$31,IF(B17="1. INSIGNIFICANTE",NOOO!$B$32," ")))))</f>
        <v xml:space="preserve"> </v>
      </c>
      <c r="F17" s="601"/>
    </row>
    <row r="18" spans="1:6" ht="174" customHeight="1" x14ac:dyDescent="0.2">
      <c r="A18" s="214"/>
      <c r="B18" s="210" t="s">
        <v>92</v>
      </c>
      <c r="C18" s="447" t="str">
        <f>IF(B18="5. CATASTROFICO",+NOOO!$C$28,IF(B18="4. MAYOR",+NOOO!$C$29,IF(B18="3. MODERADO",+NOOO!$C$30,IF(B18="2. MENOR",+NOOO!$C$31,IF(B18="1. INSIGNIFICANTE",NOOO!$C$32," ")))))</f>
        <v xml:space="preserve"> </v>
      </c>
      <c r="D18" s="447"/>
      <c r="E18" s="600" t="str">
        <f>IF(B18="5. CATASTROFICO",+NOOO!$B$28,IF(B18="4. MAYOR",+NOOO!$B$29,IF(B18="3. MODERADO",+NOOO!$B$30,IF(B18="2. MENOR",+NOOO!$B$31,IF(B18="1. INSIGNIFICANTE",NOOO!$B$32," ")))))</f>
        <v xml:space="preserve"> </v>
      </c>
      <c r="F18" s="601"/>
    </row>
    <row r="19" spans="1:6" ht="188.25" customHeight="1" x14ac:dyDescent="0.2">
      <c r="A19" s="214"/>
      <c r="B19" s="210" t="s">
        <v>92</v>
      </c>
      <c r="C19" s="447" t="str">
        <f>IF(B19="5. CATASTROFICO",+NOOO!$C$28,IF(B19="4. MAYOR",+NOOO!$C$29,IF(B19="3. MODERADO",+NOOO!$C$30,IF(B19="2. MENOR",+NOOO!$C$31,IF(B19="1. INSIGNIFICANTE",NOOO!$C$32," ")))))</f>
        <v xml:space="preserve"> </v>
      </c>
      <c r="D19" s="447"/>
      <c r="E19" s="600" t="str">
        <f>IF(B19="5. CATASTROFICO",+NOOO!$B$28,IF(B19="4. MAYOR",+NOOO!$B$29,IF(B19="3. MODERADO",+NOOO!$B$30,IF(B19="2. MENOR",+NOOO!$B$31,IF(B19="1. INSIGNIFICANTE",NOOO!$B$32," ")))))</f>
        <v xml:space="preserve"> </v>
      </c>
      <c r="F19" s="601"/>
    </row>
    <row r="20" spans="1:6" ht="183" customHeight="1" thickBot="1" x14ac:dyDescent="0.25">
      <c r="A20" s="215"/>
      <c r="B20" s="216" t="s">
        <v>92</v>
      </c>
      <c r="C20" s="370" t="str">
        <f>IF(B20="5. CATASTROFICO",+NOOO!$C$28,IF(B20="4. MAYOR",+NOOO!$C$29,IF(B20="3. MODERADO",+NOOO!$C$30,IF(B20="2. MENOR",+NOOO!$C$31,IF(B20="1. INSIGNIFICANTE",NOOO!$C$32," ")))))</f>
        <v xml:space="preserve"> </v>
      </c>
      <c r="D20" s="370"/>
      <c r="E20" s="617" t="str">
        <f>IF(B20="5. CATASTROFICO",+NOOO!$B$28,IF(B20="4. MAYOR",+NOOO!$B$29,IF(B20="3. MODERADO",+NOOO!$B$30,IF(B20="2. MENOR",+NOOO!$B$31,IF(B20="1. INSIGNIFICANTE",NOOO!$B$32," ")))))</f>
        <v xml:space="preserve"> </v>
      </c>
      <c r="F20" s="618"/>
    </row>
  </sheetData>
  <sheetProtection selectLockedCells="1"/>
  <mergeCells count="29">
    <mergeCell ref="A11:A12"/>
    <mergeCell ref="E12:F12"/>
    <mergeCell ref="E19:F19"/>
    <mergeCell ref="C16:D16"/>
    <mergeCell ref="E20:F20"/>
    <mergeCell ref="C20:D20"/>
    <mergeCell ref="C19:D19"/>
    <mergeCell ref="C18:D18"/>
    <mergeCell ref="E18:F18"/>
    <mergeCell ref="C14:D14"/>
    <mergeCell ref="E14:F14"/>
    <mergeCell ref="C15:D15"/>
    <mergeCell ref="E15:F15"/>
    <mergeCell ref="F1:F4"/>
    <mergeCell ref="C17:D17"/>
    <mergeCell ref="A5:F5"/>
    <mergeCell ref="E16:F16"/>
    <mergeCell ref="B1:D2"/>
    <mergeCell ref="B3:D4"/>
    <mergeCell ref="E17:F17"/>
    <mergeCell ref="A6:F7"/>
    <mergeCell ref="A1:A4"/>
    <mergeCell ref="C13:D13"/>
    <mergeCell ref="E13:F13"/>
    <mergeCell ref="B11:B12"/>
    <mergeCell ref="A8:F9"/>
    <mergeCell ref="C12:D12"/>
    <mergeCell ref="A10:F10"/>
    <mergeCell ref="C11:F1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B1" zoomScale="90" zoomScaleNormal="90"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51"/>
      <c r="B1" s="379" t="str">
        <f>CONTEXTO!B1</f>
        <v xml:space="preserve">PROCESO: </v>
      </c>
      <c r="C1" s="639" t="s">
        <v>480</v>
      </c>
      <c r="D1" s="639"/>
      <c r="E1" s="639"/>
      <c r="F1" s="640"/>
    </row>
    <row r="2" spans="1:6" ht="15.75" customHeight="1" x14ac:dyDescent="0.2">
      <c r="A2" s="452"/>
      <c r="B2" s="380"/>
      <c r="C2" s="566" t="s">
        <v>465</v>
      </c>
      <c r="D2" s="566"/>
      <c r="E2" s="566"/>
      <c r="F2" s="641"/>
    </row>
    <row r="3" spans="1:6" ht="15" customHeight="1" x14ac:dyDescent="0.2">
      <c r="A3" s="452"/>
      <c r="B3" s="380" t="s">
        <v>93</v>
      </c>
      <c r="C3" s="566" t="s">
        <v>466</v>
      </c>
      <c r="D3" s="566"/>
      <c r="E3" s="566"/>
      <c r="F3" s="641"/>
    </row>
    <row r="4" spans="1:6" ht="15.75" customHeight="1" x14ac:dyDescent="0.2">
      <c r="A4" s="452"/>
      <c r="B4" s="380"/>
      <c r="C4" s="566" t="s">
        <v>481</v>
      </c>
      <c r="D4" s="566"/>
      <c r="E4" s="566"/>
      <c r="F4" s="641"/>
    </row>
    <row r="5" spans="1:6" ht="15.75" customHeight="1" x14ac:dyDescent="0.2">
      <c r="A5" s="632"/>
      <c r="B5" s="633"/>
      <c r="C5" s="633"/>
      <c r="D5" s="633"/>
      <c r="E5" s="633"/>
      <c r="F5" s="634"/>
    </row>
    <row r="6" spans="1:6" x14ac:dyDescent="0.2">
      <c r="A6" s="460" t="str">
        <f>+CONTEXTO!A8</f>
        <v>PROCESO: GESTIÓN ARTÍSTICA Y CULTURAL</v>
      </c>
      <c r="B6" s="461"/>
      <c r="C6" s="461"/>
      <c r="D6" s="461"/>
      <c r="E6" s="461"/>
      <c r="F6" s="462"/>
    </row>
    <row r="7" spans="1:6" ht="12.75" customHeight="1" x14ac:dyDescent="0.2">
      <c r="A7" s="460"/>
      <c r="B7" s="461"/>
      <c r="C7" s="461"/>
      <c r="D7" s="461"/>
      <c r="E7" s="461"/>
      <c r="F7" s="462"/>
    </row>
    <row r="8" spans="1:6" ht="60.75" customHeight="1" x14ac:dyDescent="0.2">
      <c r="A8" s="463"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64"/>
      <c r="C8" s="464"/>
      <c r="D8" s="464"/>
      <c r="E8" s="464"/>
      <c r="F8" s="465"/>
    </row>
    <row r="9" spans="1:6" ht="3.75" customHeight="1" thickBot="1" x14ac:dyDescent="0.25">
      <c r="A9" s="466"/>
      <c r="B9" s="467"/>
      <c r="C9" s="467"/>
      <c r="D9" s="467"/>
      <c r="E9" s="467"/>
      <c r="F9" s="468"/>
    </row>
    <row r="10" spans="1:6" ht="13.5" customHeight="1" thickBot="1" x14ac:dyDescent="0.25">
      <c r="A10" s="469"/>
      <c r="B10" s="469"/>
      <c r="C10" s="469"/>
      <c r="D10" s="469"/>
      <c r="E10" s="469"/>
      <c r="F10" s="469"/>
    </row>
    <row r="11" spans="1:6" ht="34.5" customHeight="1" x14ac:dyDescent="0.25">
      <c r="A11" s="625" t="s">
        <v>94</v>
      </c>
      <c r="B11" s="438" t="s">
        <v>95</v>
      </c>
      <c r="C11" s="438"/>
      <c r="D11" s="627" t="s">
        <v>96</v>
      </c>
      <c r="E11" s="627"/>
      <c r="F11" s="623" t="s">
        <v>97</v>
      </c>
    </row>
    <row r="12" spans="1:6" ht="21" customHeight="1" x14ac:dyDescent="0.2">
      <c r="A12" s="626"/>
      <c r="B12" s="439"/>
      <c r="C12" s="439"/>
      <c r="D12" s="98" t="s">
        <v>98</v>
      </c>
      <c r="E12" s="98" t="s">
        <v>99</v>
      </c>
      <c r="F12" s="624"/>
    </row>
    <row r="13" spans="1:6" ht="26.25" customHeight="1" x14ac:dyDescent="0.2">
      <c r="A13" s="635" t="s">
        <v>402</v>
      </c>
      <c r="B13" s="447" t="s">
        <v>100</v>
      </c>
      <c r="C13" s="447"/>
      <c r="D13" s="210" t="s">
        <v>138</v>
      </c>
      <c r="E13" s="210"/>
      <c r="F13" s="636" t="str">
        <f>IF(D28="X","CATASTROFICO",IF(AND(D32&gt;0,D32&lt;=5),"MODERADO",IF(AND(D32&gt;=6,D32&lt;=11),"MAYOR",IF(AND(D32&gt;=12,D32&lt;=19),"CATASTROFICO",IF(AND(D32=0),"MENOR")))))</f>
        <v>CATASTROFICO</v>
      </c>
    </row>
    <row r="14" spans="1:6" ht="26.25" customHeight="1" x14ac:dyDescent="0.2">
      <c r="A14" s="442"/>
      <c r="B14" s="447" t="s">
        <v>101</v>
      </c>
      <c r="C14" s="447"/>
      <c r="D14" s="210" t="s">
        <v>138</v>
      </c>
      <c r="E14" s="210"/>
      <c r="F14" s="637"/>
    </row>
    <row r="15" spans="1:6" ht="26.25" customHeight="1" x14ac:dyDescent="0.2">
      <c r="A15" s="442"/>
      <c r="B15" s="447" t="s">
        <v>102</v>
      </c>
      <c r="C15" s="447"/>
      <c r="D15" s="210"/>
      <c r="E15" s="210" t="s">
        <v>138</v>
      </c>
      <c r="F15" s="637"/>
    </row>
    <row r="16" spans="1:6" ht="26.25" customHeight="1" x14ac:dyDescent="0.2">
      <c r="A16" s="442"/>
      <c r="B16" s="447" t="s">
        <v>103</v>
      </c>
      <c r="C16" s="447"/>
      <c r="D16" s="210" t="s">
        <v>138</v>
      </c>
      <c r="E16" s="210"/>
      <c r="F16" s="637"/>
    </row>
    <row r="17" spans="1:6" ht="26.25" customHeight="1" x14ac:dyDescent="0.2">
      <c r="A17" s="442"/>
      <c r="B17" s="447" t="s">
        <v>104</v>
      </c>
      <c r="C17" s="447"/>
      <c r="D17" s="210" t="s">
        <v>138</v>
      </c>
      <c r="E17" s="210"/>
      <c r="F17" s="637"/>
    </row>
    <row r="18" spans="1:6" ht="26.25" customHeight="1" x14ac:dyDescent="0.2">
      <c r="A18" s="442"/>
      <c r="B18" s="447" t="s">
        <v>105</v>
      </c>
      <c r="C18" s="447"/>
      <c r="D18" s="210" t="s">
        <v>138</v>
      </c>
      <c r="E18" s="210"/>
      <c r="F18" s="637"/>
    </row>
    <row r="19" spans="1:6" ht="26.25" customHeight="1" x14ac:dyDescent="0.2">
      <c r="A19" s="442"/>
      <c r="B19" s="447" t="s">
        <v>106</v>
      </c>
      <c r="C19" s="447"/>
      <c r="D19" s="210" t="s">
        <v>138</v>
      </c>
      <c r="E19" s="210"/>
      <c r="F19" s="637"/>
    </row>
    <row r="20" spans="1:6" ht="33" customHeight="1" x14ac:dyDescent="0.2">
      <c r="A20" s="442"/>
      <c r="B20" s="447" t="s">
        <v>107</v>
      </c>
      <c r="C20" s="447"/>
      <c r="D20" s="210" t="s">
        <v>138</v>
      </c>
      <c r="E20" s="210"/>
      <c r="F20" s="637"/>
    </row>
    <row r="21" spans="1:6" ht="26.25" customHeight="1" x14ac:dyDescent="0.2">
      <c r="A21" s="442"/>
      <c r="B21" s="447" t="s">
        <v>108</v>
      </c>
      <c r="C21" s="447"/>
      <c r="D21" s="210"/>
      <c r="E21" s="210" t="s">
        <v>138</v>
      </c>
      <c r="F21" s="637"/>
    </row>
    <row r="22" spans="1:6" ht="26.25" customHeight="1" x14ac:dyDescent="0.2">
      <c r="A22" s="442"/>
      <c r="B22" s="447" t="s">
        <v>109</v>
      </c>
      <c r="C22" s="447"/>
      <c r="D22" s="210" t="s">
        <v>138</v>
      </c>
      <c r="E22" s="210"/>
      <c r="F22" s="637"/>
    </row>
    <row r="23" spans="1:6" ht="26.25" customHeight="1" x14ac:dyDescent="0.2">
      <c r="A23" s="442"/>
      <c r="B23" s="447" t="s">
        <v>110</v>
      </c>
      <c r="C23" s="447"/>
      <c r="D23" s="210" t="s">
        <v>138</v>
      </c>
      <c r="E23" s="210"/>
      <c r="F23" s="637"/>
    </row>
    <row r="24" spans="1:6" ht="26.25" customHeight="1" x14ac:dyDescent="0.2">
      <c r="A24" s="442"/>
      <c r="B24" s="447" t="s">
        <v>111</v>
      </c>
      <c r="C24" s="447"/>
      <c r="D24" s="210" t="s">
        <v>138</v>
      </c>
      <c r="E24" s="210"/>
      <c r="F24" s="637"/>
    </row>
    <row r="25" spans="1:6" ht="26.25" customHeight="1" x14ac:dyDescent="0.2">
      <c r="A25" s="442"/>
      <c r="B25" s="447" t="s">
        <v>112</v>
      </c>
      <c r="C25" s="447"/>
      <c r="D25" s="210" t="s">
        <v>138</v>
      </c>
      <c r="E25" s="210"/>
      <c r="F25" s="637"/>
    </row>
    <row r="26" spans="1:6" ht="26.25" customHeight="1" x14ac:dyDescent="0.2">
      <c r="A26" s="442"/>
      <c r="B26" s="447" t="s">
        <v>113</v>
      </c>
      <c r="C26" s="447"/>
      <c r="D26" s="210" t="s">
        <v>138</v>
      </c>
      <c r="E26" s="210"/>
      <c r="F26" s="637"/>
    </row>
    <row r="27" spans="1:6" ht="26.25" customHeight="1" x14ac:dyDescent="0.2">
      <c r="A27" s="442"/>
      <c r="B27" s="447" t="s">
        <v>114</v>
      </c>
      <c r="C27" s="447"/>
      <c r="D27" s="210" t="s">
        <v>138</v>
      </c>
      <c r="E27" s="210"/>
      <c r="F27" s="637"/>
    </row>
    <row r="28" spans="1:6" ht="26.25" customHeight="1" x14ac:dyDescent="0.2">
      <c r="A28" s="442"/>
      <c r="B28" s="447" t="s">
        <v>115</v>
      </c>
      <c r="C28" s="447"/>
      <c r="D28" s="210"/>
      <c r="E28" s="210" t="s">
        <v>138</v>
      </c>
      <c r="F28" s="637"/>
    </row>
    <row r="29" spans="1:6" ht="26.25" customHeight="1" x14ac:dyDescent="0.2">
      <c r="A29" s="442"/>
      <c r="B29" s="447" t="s">
        <v>116</v>
      </c>
      <c r="C29" s="447"/>
      <c r="D29" s="210"/>
      <c r="E29" s="210" t="s">
        <v>138</v>
      </c>
      <c r="F29" s="637"/>
    </row>
    <row r="30" spans="1:6" ht="26.25" customHeight="1" x14ac:dyDescent="0.2">
      <c r="A30" s="442"/>
      <c r="B30" s="447" t="s">
        <v>117</v>
      </c>
      <c r="C30" s="447"/>
      <c r="D30" s="210"/>
      <c r="E30" s="210" t="s">
        <v>138</v>
      </c>
      <c r="F30" s="637"/>
    </row>
    <row r="31" spans="1:6" ht="26.25" customHeight="1" x14ac:dyDescent="0.2">
      <c r="A31" s="442"/>
      <c r="B31" s="447" t="s">
        <v>118</v>
      </c>
      <c r="C31" s="447"/>
      <c r="D31" s="210"/>
      <c r="E31" s="291" t="s">
        <v>138</v>
      </c>
      <c r="F31" s="637"/>
    </row>
    <row r="32" spans="1:6" ht="16.5" thickBot="1" x14ac:dyDescent="0.3">
      <c r="A32" s="443"/>
      <c r="B32" s="628" t="s">
        <v>58</v>
      </c>
      <c r="C32" s="629"/>
      <c r="D32" s="94">
        <f>+NOOO!B54</f>
        <v>13</v>
      </c>
      <c r="E32" s="95"/>
      <c r="F32" s="638"/>
    </row>
    <row r="33" spans="1:6" ht="15.75" customHeight="1" thickBot="1" x14ac:dyDescent="0.25">
      <c r="A33" s="630"/>
      <c r="B33" s="310"/>
      <c r="C33" s="310"/>
      <c r="D33" s="310"/>
      <c r="E33" s="310"/>
      <c r="F33" s="631"/>
    </row>
    <row r="34" spans="1:6" ht="34.5" customHeight="1" x14ac:dyDescent="0.25">
      <c r="A34" s="625" t="s">
        <v>94</v>
      </c>
      <c r="B34" s="438" t="s">
        <v>95</v>
      </c>
      <c r="C34" s="438"/>
      <c r="D34" s="627" t="s">
        <v>96</v>
      </c>
      <c r="E34" s="627"/>
      <c r="F34" s="623" t="s">
        <v>97</v>
      </c>
    </row>
    <row r="35" spans="1:6" ht="21" customHeight="1" x14ac:dyDescent="0.25">
      <c r="A35" s="626"/>
      <c r="B35" s="439"/>
      <c r="C35" s="439"/>
      <c r="D35" s="76" t="s">
        <v>98</v>
      </c>
      <c r="E35" s="76" t="s">
        <v>99</v>
      </c>
      <c r="F35" s="624"/>
    </row>
    <row r="36" spans="1:6" ht="26.25" customHeight="1" x14ac:dyDescent="0.2">
      <c r="A36" s="442"/>
      <c r="B36" s="447" t="s">
        <v>100</v>
      </c>
      <c r="C36" s="447"/>
      <c r="D36" s="210"/>
      <c r="E36" s="210"/>
      <c r="F36" s="621" t="str">
        <f>IF(D51="X","CATASTROFICO",IF(AND(D55&gt;0,D55&lt;=5),"MODERADO",IF(AND(D55&gt;=6,D55&lt;=11),"MAYOR",IF(AND(D55&gt;=12,D55&lt;=19),"CATASTROFICO"," "))))</f>
        <v xml:space="preserve"> </v>
      </c>
    </row>
    <row r="37" spans="1:6" ht="26.25" customHeight="1" x14ac:dyDescent="0.2">
      <c r="A37" s="442"/>
      <c r="B37" s="447" t="s">
        <v>101</v>
      </c>
      <c r="C37" s="447"/>
      <c r="D37" s="210"/>
      <c r="E37" s="210"/>
      <c r="F37" s="621"/>
    </row>
    <row r="38" spans="1:6" ht="26.25" customHeight="1" x14ac:dyDescent="0.2">
      <c r="A38" s="442"/>
      <c r="B38" s="447" t="s">
        <v>102</v>
      </c>
      <c r="C38" s="447"/>
      <c r="D38" s="210"/>
      <c r="E38" s="210"/>
      <c r="F38" s="621"/>
    </row>
    <row r="39" spans="1:6" ht="26.25" customHeight="1" x14ac:dyDescent="0.2">
      <c r="A39" s="442"/>
      <c r="B39" s="447" t="s">
        <v>103</v>
      </c>
      <c r="C39" s="447"/>
      <c r="D39" s="210"/>
      <c r="E39" s="210"/>
      <c r="F39" s="621"/>
    </row>
    <row r="40" spans="1:6" ht="26.25" customHeight="1" x14ac:dyDescent="0.2">
      <c r="A40" s="442"/>
      <c r="B40" s="447" t="s">
        <v>104</v>
      </c>
      <c r="C40" s="447"/>
      <c r="D40" s="210"/>
      <c r="E40" s="210"/>
      <c r="F40" s="621"/>
    </row>
    <row r="41" spans="1:6" ht="26.25" customHeight="1" x14ac:dyDescent="0.2">
      <c r="A41" s="442"/>
      <c r="B41" s="447" t="s">
        <v>105</v>
      </c>
      <c r="C41" s="447"/>
      <c r="D41" s="210"/>
      <c r="E41" s="210"/>
      <c r="F41" s="621"/>
    </row>
    <row r="42" spans="1:6" ht="26.25" customHeight="1" x14ac:dyDescent="0.2">
      <c r="A42" s="442"/>
      <c r="B42" s="447" t="s">
        <v>106</v>
      </c>
      <c r="C42" s="447"/>
      <c r="D42" s="210"/>
      <c r="E42" s="210"/>
      <c r="F42" s="621"/>
    </row>
    <row r="43" spans="1:6" ht="33" customHeight="1" x14ac:dyDescent="0.2">
      <c r="A43" s="442"/>
      <c r="B43" s="447" t="s">
        <v>107</v>
      </c>
      <c r="C43" s="447"/>
      <c r="D43" s="210"/>
      <c r="E43" s="210"/>
      <c r="F43" s="621"/>
    </row>
    <row r="44" spans="1:6" ht="26.25" customHeight="1" x14ac:dyDescent="0.2">
      <c r="A44" s="442"/>
      <c r="B44" s="447" t="s">
        <v>108</v>
      </c>
      <c r="C44" s="447"/>
      <c r="D44" s="210"/>
      <c r="E44" s="210"/>
      <c r="F44" s="621"/>
    </row>
    <row r="45" spans="1:6" ht="26.25" customHeight="1" x14ac:dyDescent="0.2">
      <c r="A45" s="442"/>
      <c r="B45" s="447" t="s">
        <v>109</v>
      </c>
      <c r="C45" s="447"/>
      <c r="D45" s="210"/>
      <c r="E45" s="210"/>
      <c r="F45" s="621"/>
    </row>
    <row r="46" spans="1:6" ht="26.25" customHeight="1" x14ac:dyDescent="0.2">
      <c r="A46" s="442"/>
      <c r="B46" s="447" t="s">
        <v>110</v>
      </c>
      <c r="C46" s="447"/>
      <c r="D46" s="210"/>
      <c r="E46" s="210"/>
      <c r="F46" s="621"/>
    </row>
    <row r="47" spans="1:6" ht="26.25" customHeight="1" x14ac:dyDescent="0.2">
      <c r="A47" s="442"/>
      <c r="B47" s="447" t="s">
        <v>111</v>
      </c>
      <c r="C47" s="447"/>
      <c r="D47" s="217"/>
      <c r="E47" s="217"/>
      <c r="F47" s="621"/>
    </row>
    <row r="48" spans="1:6" ht="26.25" customHeight="1" x14ac:dyDescent="0.2">
      <c r="A48" s="442"/>
      <c r="B48" s="447" t="s">
        <v>112</v>
      </c>
      <c r="C48" s="447"/>
      <c r="D48" s="217"/>
      <c r="E48" s="217"/>
      <c r="F48" s="621"/>
    </row>
    <row r="49" spans="1:6" ht="26.25" customHeight="1" x14ac:dyDescent="0.2">
      <c r="A49" s="442"/>
      <c r="B49" s="447" t="s">
        <v>113</v>
      </c>
      <c r="C49" s="447"/>
      <c r="D49" s="217"/>
      <c r="E49" s="217"/>
      <c r="F49" s="621"/>
    </row>
    <row r="50" spans="1:6" ht="26.25" customHeight="1" x14ac:dyDescent="0.2">
      <c r="A50" s="442"/>
      <c r="B50" s="447" t="s">
        <v>114</v>
      </c>
      <c r="C50" s="447"/>
      <c r="D50" s="217"/>
      <c r="E50" s="217"/>
      <c r="F50" s="621"/>
    </row>
    <row r="51" spans="1:6" ht="26.25" customHeight="1" x14ac:dyDescent="0.2">
      <c r="A51" s="442"/>
      <c r="B51" s="447" t="s">
        <v>115</v>
      </c>
      <c r="C51" s="447"/>
      <c r="D51" s="217"/>
      <c r="E51" s="217"/>
      <c r="F51" s="621"/>
    </row>
    <row r="52" spans="1:6" ht="26.25" customHeight="1" x14ac:dyDescent="0.2">
      <c r="A52" s="442"/>
      <c r="B52" s="447" t="s">
        <v>116</v>
      </c>
      <c r="C52" s="447"/>
      <c r="D52" s="217"/>
      <c r="E52" s="217"/>
      <c r="F52" s="621"/>
    </row>
    <row r="53" spans="1:6" ht="26.25" customHeight="1" x14ac:dyDescent="0.2">
      <c r="A53" s="442"/>
      <c r="B53" s="447" t="s">
        <v>117</v>
      </c>
      <c r="C53" s="447"/>
      <c r="D53" s="217"/>
      <c r="E53" s="217"/>
      <c r="F53" s="621"/>
    </row>
    <row r="54" spans="1:6" ht="26.25" customHeight="1" x14ac:dyDescent="0.2">
      <c r="A54" s="442"/>
      <c r="B54" s="447" t="s">
        <v>118</v>
      </c>
      <c r="C54" s="447"/>
      <c r="D54" s="217"/>
      <c r="E54" s="217"/>
      <c r="F54" s="621"/>
    </row>
    <row r="55" spans="1:6" ht="16.5" thickBot="1" x14ac:dyDescent="0.3">
      <c r="A55" s="443"/>
      <c r="B55" s="628" t="s">
        <v>58</v>
      </c>
      <c r="C55" s="629"/>
      <c r="D55" s="94">
        <f>+NOOO!B77</f>
        <v>0</v>
      </c>
      <c r="E55" s="95"/>
      <c r="F55" s="622"/>
    </row>
    <row r="56" spans="1:6" ht="15" thickBot="1" x14ac:dyDescent="0.25"/>
    <row r="57" spans="1:6" ht="34.5" customHeight="1" x14ac:dyDescent="0.25">
      <c r="A57" s="625" t="s">
        <v>94</v>
      </c>
      <c r="B57" s="438" t="s">
        <v>95</v>
      </c>
      <c r="C57" s="438"/>
      <c r="D57" s="627" t="s">
        <v>96</v>
      </c>
      <c r="E57" s="627"/>
      <c r="F57" s="623" t="s">
        <v>97</v>
      </c>
    </row>
    <row r="58" spans="1:6" ht="21" customHeight="1" x14ac:dyDescent="0.25">
      <c r="A58" s="626"/>
      <c r="B58" s="439"/>
      <c r="C58" s="439"/>
      <c r="D58" s="76" t="s">
        <v>98</v>
      </c>
      <c r="E58" s="76" t="s">
        <v>99</v>
      </c>
      <c r="F58" s="624"/>
    </row>
    <row r="59" spans="1:6" ht="26.25" customHeight="1" x14ac:dyDescent="0.2">
      <c r="A59" s="619"/>
      <c r="B59" s="447" t="s">
        <v>100</v>
      </c>
      <c r="C59" s="447"/>
      <c r="D59" s="218"/>
      <c r="E59" s="218"/>
      <c r="F59" s="621" t="str">
        <f>IF(D74="X","CATASTROFICO",IF(AND(D78&gt;0,D78&lt;=5),"MODERADO",IF(AND(D78&gt;=6,D78&lt;=11),"MAYOR",IF(AND(D78&gt;=12,D78&lt;=19),"CATASTROFICO"," "))))</f>
        <v xml:space="preserve"> </v>
      </c>
    </row>
    <row r="60" spans="1:6" ht="26.25" customHeight="1" x14ac:dyDescent="0.2">
      <c r="A60" s="619"/>
      <c r="B60" s="447" t="s">
        <v>101</v>
      </c>
      <c r="C60" s="447"/>
      <c r="D60" s="218"/>
      <c r="E60" s="218"/>
      <c r="F60" s="621"/>
    </row>
    <row r="61" spans="1:6" ht="26.25" customHeight="1" x14ac:dyDescent="0.2">
      <c r="A61" s="619"/>
      <c r="B61" s="447" t="s">
        <v>102</v>
      </c>
      <c r="C61" s="447"/>
      <c r="D61" s="218"/>
      <c r="E61" s="218"/>
      <c r="F61" s="621"/>
    </row>
    <row r="62" spans="1:6" ht="26.25" customHeight="1" x14ac:dyDescent="0.2">
      <c r="A62" s="619"/>
      <c r="B62" s="447" t="s">
        <v>103</v>
      </c>
      <c r="C62" s="447"/>
      <c r="D62" s="218"/>
      <c r="E62" s="218"/>
      <c r="F62" s="621"/>
    </row>
    <row r="63" spans="1:6" ht="26.25" customHeight="1" x14ac:dyDescent="0.2">
      <c r="A63" s="619"/>
      <c r="B63" s="447" t="s">
        <v>104</v>
      </c>
      <c r="C63" s="447"/>
      <c r="D63" s="218"/>
      <c r="E63" s="218"/>
      <c r="F63" s="621"/>
    </row>
    <row r="64" spans="1:6" ht="26.25" customHeight="1" x14ac:dyDescent="0.2">
      <c r="A64" s="619"/>
      <c r="B64" s="447" t="s">
        <v>105</v>
      </c>
      <c r="C64" s="447"/>
      <c r="D64" s="218"/>
      <c r="E64" s="218"/>
      <c r="F64" s="621"/>
    </row>
    <row r="65" spans="1:6" ht="26.25" customHeight="1" x14ac:dyDescent="0.2">
      <c r="A65" s="619"/>
      <c r="B65" s="447" t="s">
        <v>106</v>
      </c>
      <c r="C65" s="447"/>
      <c r="D65" s="218"/>
      <c r="E65" s="218"/>
      <c r="F65" s="621"/>
    </row>
    <row r="66" spans="1:6" ht="32.25" customHeight="1" x14ac:dyDescent="0.2">
      <c r="A66" s="619"/>
      <c r="B66" s="447" t="s">
        <v>107</v>
      </c>
      <c r="C66" s="447"/>
      <c r="D66" s="218"/>
      <c r="E66" s="218"/>
      <c r="F66" s="621"/>
    </row>
    <row r="67" spans="1:6" ht="26.25" customHeight="1" x14ac:dyDescent="0.2">
      <c r="A67" s="619"/>
      <c r="B67" s="447" t="s">
        <v>108</v>
      </c>
      <c r="C67" s="447"/>
      <c r="D67" s="218"/>
      <c r="E67" s="218"/>
      <c r="F67" s="621"/>
    </row>
    <row r="68" spans="1:6" ht="26.25" customHeight="1" x14ac:dyDescent="0.2">
      <c r="A68" s="619"/>
      <c r="B68" s="447" t="s">
        <v>109</v>
      </c>
      <c r="C68" s="447"/>
      <c r="D68" s="218"/>
      <c r="E68" s="218"/>
      <c r="F68" s="621"/>
    </row>
    <row r="69" spans="1:6" ht="26.25" customHeight="1" x14ac:dyDescent="0.2">
      <c r="A69" s="619"/>
      <c r="B69" s="447" t="s">
        <v>110</v>
      </c>
      <c r="C69" s="447"/>
      <c r="D69" s="218"/>
      <c r="E69" s="218"/>
      <c r="F69" s="621"/>
    </row>
    <row r="70" spans="1:6" ht="26.25" customHeight="1" x14ac:dyDescent="0.2">
      <c r="A70" s="619"/>
      <c r="B70" s="447" t="s">
        <v>111</v>
      </c>
      <c r="C70" s="447"/>
      <c r="D70" s="218"/>
      <c r="E70" s="218"/>
      <c r="F70" s="621"/>
    </row>
    <row r="71" spans="1:6" ht="26.25" customHeight="1" x14ac:dyDescent="0.2">
      <c r="A71" s="619"/>
      <c r="B71" s="447" t="s">
        <v>112</v>
      </c>
      <c r="C71" s="447"/>
      <c r="D71" s="218"/>
      <c r="E71" s="218"/>
      <c r="F71" s="621"/>
    </row>
    <row r="72" spans="1:6" ht="26.25" customHeight="1" x14ac:dyDescent="0.2">
      <c r="A72" s="619"/>
      <c r="B72" s="447" t="s">
        <v>113</v>
      </c>
      <c r="C72" s="447"/>
      <c r="D72" s="218"/>
      <c r="E72" s="218"/>
      <c r="F72" s="621"/>
    </row>
    <row r="73" spans="1:6" ht="26.25" customHeight="1" x14ac:dyDescent="0.2">
      <c r="A73" s="619"/>
      <c r="B73" s="447" t="s">
        <v>114</v>
      </c>
      <c r="C73" s="447"/>
      <c r="D73" s="218"/>
      <c r="E73" s="218"/>
      <c r="F73" s="621"/>
    </row>
    <row r="74" spans="1:6" ht="26.25" customHeight="1" x14ac:dyDescent="0.2">
      <c r="A74" s="619"/>
      <c r="B74" s="447" t="s">
        <v>115</v>
      </c>
      <c r="C74" s="447"/>
      <c r="D74" s="218"/>
      <c r="E74" s="218"/>
      <c r="F74" s="621"/>
    </row>
    <row r="75" spans="1:6" ht="26.25" customHeight="1" x14ac:dyDescent="0.2">
      <c r="A75" s="619"/>
      <c r="B75" s="447" t="s">
        <v>116</v>
      </c>
      <c r="C75" s="447"/>
      <c r="D75" s="218"/>
      <c r="E75" s="218"/>
      <c r="F75" s="621"/>
    </row>
    <row r="76" spans="1:6" ht="26.25" customHeight="1" x14ac:dyDescent="0.2">
      <c r="A76" s="619"/>
      <c r="B76" s="447" t="s">
        <v>117</v>
      </c>
      <c r="C76" s="447"/>
      <c r="D76" s="218"/>
      <c r="E76" s="218"/>
      <c r="F76" s="621"/>
    </row>
    <row r="77" spans="1:6" ht="26.25" customHeight="1" x14ac:dyDescent="0.2">
      <c r="A77" s="619"/>
      <c r="B77" s="447" t="s">
        <v>118</v>
      </c>
      <c r="C77" s="447"/>
      <c r="D77" s="218"/>
      <c r="E77" s="218"/>
      <c r="F77" s="621"/>
    </row>
    <row r="78" spans="1:6" ht="16.5" thickBot="1" x14ac:dyDescent="0.3">
      <c r="A78" s="620"/>
      <c r="B78" s="628" t="s">
        <v>58</v>
      </c>
      <c r="C78" s="629"/>
      <c r="D78" s="94">
        <f>+NOOO!B100</f>
        <v>0</v>
      </c>
      <c r="E78" s="95"/>
      <c r="F78" s="622"/>
    </row>
    <row r="79" spans="1:6" ht="15" thickBot="1" x14ac:dyDescent="0.25"/>
    <row r="80" spans="1:6" ht="34.5" customHeight="1" x14ac:dyDescent="0.25">
      <c r="A80" s="625" t="s">
        <v>94</v>
      </c>
      <c r="B80" s="438" t="s">
        <v>95</v>
      </c>
      <c r="C80" s="438"/>
      <c r="D80" s="627" t="s">
        <v>96</v>
      </c>
      <c r="E80" s="627"/>
      <c r="F80" s="623" t="s">
        <v>97</v>
      </c>
    </row>
    <row r="81" spans="1:6" ht="21" customHeight="1" x14ac:dyDescent="0.25">
      <c r="A81" s="626"/>
      <c r="B81" s="439"/>
      <c r="C81" s="439"/>
      <c r="D81" s="76" t="s">
        <v>98</v>
      </c>
      <c r="E81" s="76" t="s">
        <v>99</v>
      </c>
      <c r="F81" s="624"/>
    </row>
    <row r="82" spans="1:6" ht="26.25" customHeight="1" x14ac:dyDescent="0.2">
      <c r="A82" s="619"/>
      <c r="B82" s="447" t="s">
        <v>100</v>
      </c>
      <c r="C82" s="447"/>
      <c r="D82" s="218"/>
      <c r="E82" s="218"/>
      <c r="F82" s="621" t="str">
        <f>IF(D97="X","CATASTROFICO",IF(AND(D101&gt;0,D101&lt;=5),"MODERADO",IF(AND(D101&gt;=6,D101&lt;=11),"MAYOR",IF(AND(D101&gt;=12,D101&lt;=19),"CATASTROFICO"," "))))</f>
        <v xml:space="preserve"> </v>
      </c>
    </row>
    <row r="83" spans="1:6" ht="26.25" customHeight="1" x14ac:dyDescent="0.2">
      <c r="A83" s="619"/>
      <c r="B83" s="447" t="s">
        <v>101</v>
      </c>
      <c r="C83" s="447"/>
      <c r="D83" s="218"/>
      <c r="E83" s="218"/>
      <c r="F83" s="621"/>
    </row>
    <row r="84" spans="1:6" ht="26.25" customHeight="1" x14ac:dyDescent="0.2">
      <c r="A84" s="619"/>
      <c r="B84" s="447" t="s">
        <v>102</v>
      </c>
      <c r="C84" s="447"/>
      <c r="D84" s="218"/>
      <c r="E84" s="218"/>
      <c r="F84" s="621"/>
    </row>
    <row r="85" spans="1:6" ht="26.25" customHeight="1" x14ac:dyDescent="0.2">
      <c r="A85" s="619"/>
      <c r="B85" s="447" t="s">
        <v>103</v>
      </c>
      <c r="C85" s="447"/>
      <c r="D85" s="218"/>
      <c r="E85" s="218"/>
      <c r="F85" s="621"/>
    </row>
    <row r="86" spans="1:6" ht="26.25" customHeight="1" x14ac:dyDescent="0.2">
      <c r="A86" s="619"/>
      <c r="B86" s="447" t="s">
        <v>104</v>
      </c>
      <c r="C86" s="447"/>
      <c r="D86" s="218"/>
      <c r="E86" s="218"/>
      <c r="F86" s="621"/>
    </row>
    <row r="87" spans="1:6" ht="26.25" customHeight="1" x14ac:dyDescent="0.2">
      <c r="A87" s="619"/>
      <c r="B87" s="447" t="s">
        <v>105</v>
      </c>
      <c r="C87" s="447"/>
      <c r="D87" s="218"/>
      <c r="E87" s="218"/>
      <c r="F87" s="621"/>
    </row>
    <row r="88" spans="1:6" ht="26.25" customHeight="1" x14ac:dyDescent="0.2">
      <c r="A88" s="619"/>
      <c r="B88" s="447" t="s">
        <v>106</v>
      </c>
      <c r="C88" s="447"/>
      <c r="D88" s="218"/>
      <c r="E88" s="218"/>
      <c r="F88" s="621"/>
    </row>
    <row r="89" spans="1:6" ht="33" customHeight="1" x14ac:dyDescent="0.2">
      <c r="A89" s="619"/>
      <c r="B89" s="447" t="s">
        <v>107</v>
      </c>
      <c r="C89" s="447"/>
      <c r="D89" s="218"/>
      <c r="E89" s="218"/>
      <c r="F89" s="621"/>
    </row>
    <row r="90" spans="1:6" ht="26.25" customHeight="1" x14ac:dyDescent="0.2">
      <c r="A90" s="619"/>
      <c r="B90" s="447" t="s">
        <v>108</v>
      </c>
      <c r="C90" s="447"/>
      <c r="D90" s="218"/>
      <c r="E90" s="218"/>
      <c r="F90" s="621"/>
    </row>
    <row r="91" spans="1:6" ht="26.25" customHeight="1" x14ac:dyDescent="0.2">
      <c r="A91" s="619"/>
      <c r="B91" s="447" t="s">
        <v>109</v>
      </c>
      <c r="C91" s="447"/>
      <c r="D91" s="218"/>
      <c r="E91" s="218"/>
      <c r="F91" s="621"/>
    </row>
    <row r="92" spans="1:6" ht="26.25" customHeight="1" x14ac:dyDescent="0.2">
      <c r="A92" s="619"/>
      <c r="B92" s="447" t="s">
        <v>110</v>
      </c>
      <c r="C92" s="447"/>
      <c r="D92" s="218"/>
      <c r="E92" s="218"/>
      <c r="F92" s="621"/>
    </row>
    <row r="93" spans="1:6" ht="26.25" customHeight="1" x14ac:dyDescent="0.2">
      <c r="A93" s="619"/>
      <c r="B93" s="447" t="s">
        <v>111</v>
      </c>
      <c r="C93" s="447"/>
      <c r="D93" s="218"/>
      <c r="E93" s="218"/>
      <c r="F93" s="621"/>
    </row>
    <row r="94" spans="1:6" ht="26.25" customHeight="1" x14ac:dyDescent="0.2">
      <c r="A94" s="619"/>
      <c r="B94" s="447" t="s">
        <v>112</v>
      </c>
      <c r="C94" s="447"/>
      <c r="D94" s="218"/>
      <c r="E94" s="218"/>
      <c r="F94" s="621"/>
    </row>
    <row r="95" spans="1:6" ht="26.25" customHeight="1" x14ac:dyDescent="0.2">
      <c r="A95" s="619"/>
      <c r="B95" s="447" t="s">
        <v>113</v>
      </c>
      <c r="C95" s="447"/>
      <c r="D95" s="218"/>
      <c r="E95" s="218"/>
      <c r="F95" s="621"/>
    </row>
    <row r="96" spans="1:6" ht="26.25" customHeight="1" x14ac:dyDescent="0.2">
      <c r="A96" s="619"/>
      <c r="B96" s="447" t="s">
        <v>114</v>
      </c>
      <c r="C96" s="447"/>
      <c r="D96" s="218"/>
      <c r="E96" s="218"/>
      <c r="F96" s="621"/>
    </row>
    <row r="97" spans="1:6" ht="26.25" customHeight="1" x14ac:dyDescent="0.2">
      <c r="A97" s="619"/>
      <c r="B97" s="447" t="s">
        <v>115</v>
      </c>
      <c r="C97" s="447"/>
      <c r="D97" s="218"/>
      <c r="E97" s="218"/>
      <c r="F97" s="621"/>
    </row>
    <row r="98" spans="1:6" ht="26.25" customHeight="1" x14ac:dyDescent="0.2">
      <c r="A98" s="619"/>
      <c r="B98" s="447" t="s">
        <v>116</v>
      </c>
      <c r="C98" s="447"/>
      <c r="D98" s="218"/>
      <c r="E98" s="218"/>
      <c r="F98" s="621"/>
    </row>
    <row r="99" spans="1:6" ht="26.25" customHeight="1" x14ac:dyDescent="0.2">
      <c r="A99" s="619"/>
      <c r="B99" s="447" t="s">
        <v>117</v>
      </c>
      <c r="C99" s="447"/>
      <c r="D99" s="218"/>
      <c r="E99" s="218"/>
      <c r="F99" s="621"/>
    </row>
    <row r="100" spans="1:6" ht="26.25" customHeight="1" x14ac:dyDescent="0.2">
      <c r="A100" s="619"/>
      <c r="B100" s="447" t="s">
        <v>118</v>
      </c>
      <c r="C100" s="447"/>
      <c r="D100" s="218"/>
      <c r="E100" s="218"/>
      <c r="F100" s="621"/>
    </row>
    <row r="101" spans="1:6" ht="16.5" thickBot="1" x14ac:dyDescent="0.3">
      <c r="A101" s="620"/>
      <c r="B101" s="628" t="s">
        <v>58</v>
      </c>
      <c r="C101" s="629"/>
      <c r="D101" s="94">
        <f>+NOOO!B123</f>
        <v>0</v>
      </c>
      <c r="E101" s="95"/>
      <c r="F101" s="622"/>
    </row>
    <row r="102" spans="1:6" ht="15" thickBot="1" x14ac:dyDescent="0.25"/>
    <row r="103" spans="1:6" ht="34.5" customHeight="1" x14ac:dyDescent="0.25">
      <c r="A103" s="625" t="s">
        <v>94</v>
      </c>
      <c r="B103" s="438" t="s">
        <v>95</v>
      </c>
      <c r="C103" s="438"/>
      <c r="D103" s="627" t="s">
        <v>96</v>
      </c>
      <c r="E103" s="627"/>
      <c r="F103" s="623" t="s">
        <v>97</v>
      </c>
    </row>
    <row r="104" spans="1:6" ht="21" customHeight="1" x14ac:dyDescent="0.25">
      <c r="A104" s="626"/>
      <c r="B104" s="439"/>
      <c r="C104" s="439"/>
      <c r="D104" s="76" t="s">
        <v>98</v>
      </c>
      <c r="E104" s="76" t="s">
        <v>99</v>
      </c>
      <c r="F104" s="624"/>
    </row>
    <row r="105" spans="1:6" ht="26.25" customHeight="1" x14ac:dyDescent="0.2">
      <c r="A105" s="619"/>
      <c r="B105" s="447" t="s">
        <v>100</v>
      </c>
      <c r="C105" s="447"/>
      <c r="D105" s="218"/>
      <c r="E105" s="218"/>
      <c r="F105" s="621" t="str">
        <f>IF(D120="X","CATASTROFICO",IF(AND(D124&gt;0,D124&lt;=5),"MODERADO",IF(AND(D124&gt;=6,D124&lt;=11),"MAYOR",IF(AND(D124&gt;=12,D124&lt;=19),"CATASTROFICO"," "))))</f>
        <v xml:space="preserve"> </v>
      </c>
    </row>
    <row r="106" spans="1:6" ht="26.25" customHeight="1" x14ac:dyDescent="0.2">
      <c r="A106" s="619"/>
      <c r="B106" s="447" t="s">
        <v>101</v>
      </c>
      <c r="C106" s="447"/>
      <c r="D106" s="218"/>
      <c r="E106" s="218"/>
      <c r="F106" s="621"/>
    </row>
    <row r="107" spans="1:6" ht="26.25" customHeight="1" x14ac:dyDescent="0.2">
      <c r="A107" s="619"/>
      <c r="B107" s="447" t="s">
        <v>102</v>
      </c>
      <c r="C107" s="447"/>
      <c r="D107" s="218"/>
      <c r="E107" s="218"/>
      <c r="F107" s="621"/>
    </row>
    <row r="108" spans="1:6" ht="26.25" customHeight="1" x14ac:dyDescent="0.2">
      <c r="A108" s="619"/>
      <c r="B108" s="447" t="s">
        <v>103</v>
      </c>
      <c r="C108" s="447"/>
      <c r="D108" s="218"/>
      <c r="E108" s="218"/>
      <c r="F108" s="621"/>
    </row>
    <row r="109" spans="1:6" ht="26.25" customHeight="1" x14ac:dyDescent="0.2">
      <c r="A109" s="619"/>
      <c r="B109" s="447" t="s">
        <v>104</v>
      </c>
      <c r="C109" s="447"/>
      <c r="D109" s="218"/>
      <c r="E109" s="218"/>
      <c r="F109" s="621"/>
    </row>
    <row r="110" spans="1:6" ht="26.25" customHeight="1" x14ac:dyDescent="0.2">
      <c r="A110" s="619"/>
      <c r="B110" s="447" t="s">
        <v>105</v>
      </c>
      <c r="C110" s="447"/>
      <c r="D110" s="218"/>
      <c r="E110" s="218"/>
      <c r="F110" s="621"/>
    </row>
    <row r="111" spans="1:6" ht="26.25" customHeight="1" x14ac:dyDescent="0.2">
      <c r="A111" s="619"/>
      <c r="B111" s="447" t="s">
        <v>106</v>
      </c>
      <c r="C111" s="447"/>
      <c r="D111" s="218"/>
      <c r="E111" s="218"/>
      <c r="F111" s="621"/>
    </row>
    <row r="112" spans="1:6" ht="36" customHeight="1" x14ac:dyDescent="0.2">
      <c r="A112" s="619"/>
      <c r="B112" s="447" t="s">
        <v>107</v>
      </c>
      <c r="C112" s="447"/>
      <c r="D112" s="218"/>
      <c r="E112" s="218"/>
      <c r="F112" s="621"/>
    </row>
    <row r="113" spans="1:6" ht="26.25" customHeight="1" x14ac:dyDescent="0.2">
      <c r="A113" s="619"/>
      <c r="B113" s="447" t="s">
        <v>108</v>
      </c>
      <c r="C113" s="447"/>
      <c r="D113" s="218"/>
      <c r="E113" s="218"/>
      <c r="F113" s="621"/>
    </row>
    <row r="114" spans="1:6" ht="26.25" customHeight="1" x14ac:dyDescent="0.2">
      <c r="A114" s="619"/>
      <c r="B114" s="447" t="s">
        <v>109</v>
      </c>
      <c r="C114" s="447"/>
      <c r="D114" s="218"/>
      <c r="E114" s="218"/>
      <c r="F114" s="621"/>
    </row>
    <row r="115" spans="1:6" ht="26.25" customHeight="1" x14ac:dyDescent="0.2">
      <c r="A115" s="619"/>
      <c r="B115" s="447" t="s">
        <v>110</v>
      </c>
      <c r="C115" s="447"/>
      <c r="D115" s="218"/>
      <c r="E115" s="218"/>
      <c r="F115" s="621"/>
    </row>
    <row r="116" spans="1:6" ht="26.25" customHeight="1" x14ac:dyDescent="0.2">
      <c r="A116" s="619"/>
      <c r="B116" s="447" t="s">
        <v>111</v>
      </c>
      <c r="C116" s="447"/>
      <c r="D116" s="218"/>
      <c r="E116" s="218"/>
      <c r="F116" s="621"/>
    </row>
    <row r="117" spans="1:6" ht="26.25" customHeight="1" x14ac:dyDescent="0.2">
      <c r="A117" s="619"/>
      <c r="B117" s="447" t="s">
        <v>112</v>
      </c>
      <c r="C117" s="447"/>
      <c r="D117" s="218"/>
      <c r="E117" s="218"/>
      <c r="F117" s="621"/>
    </row>
    <row r="118" spans="1:6" ht="26.25" customHeight="1" x14ac:dyDescent="0.2">
      <c r="A118" s="619"/>
      <c r="B118" s="447" t="s">
        <v>113</v>
      </c>
      <c r="C118" s="447"/>
      <c r="D118" s="218"/>
      <c r="E118" s="218"/>
      <c r="F118" s="621"/>
    </row>
    <row r="119" spans="1:6" ht="26.25" customHeight="1" x14ac:dyDescent="0.2">
      <c r="A119" s="619"/>
      <c r="B119" s="447" t="s">
        <v>114</v>
      </c>
      <c r="C119" s="447"/>
      <c r="D119" s="218"/>
      <c r="E119" s="218"/>
      <c r="F119" s="621"/>
    </row>
    <row r="120" spans="1:6" ht="26.25" customHeight="1" x14ac:dyDescent="0.2">
      <c r="A120" s="619"/>
      <c r="B120" s="447" t="s">
        <v>115</v>
      </c>
      <c r="C120" s="447"/>
      <c r="D120" s="218"/>
      <c r="E120" s="218"/>
      <c r="F120" s="621"/>
    </row>
    <row r="121" spans="1:6" ht="26.25" customHeight="1" x14ac:dyDescent="0.2">
      <c r="A121" s="619"/>
      <c r="B121" s="447" t="s">
        <v>116</v>
      </c>
      <c r="C121" s="447"/>
      <c r="D121" s="218"/>
      <c r="E121" s="218"/>
      <c r="F121" s="621"/>
    </row>
    <row r="122" spans="1:6" ht="26.25" customHeight="1" x14ac:dyDescent="0.2">
      <c r="A122" s="619"/>
      <c r="B122" s="447" t="s">
        <v>117</v>
      </c>
      <c r="C122" s="447"/>
      <c r="D122" s="218"/>
      <c r="E122" s="218"/>
      <c r="F122" s="621"/>
    </row>
    <row r="123" spans="1:6" ht="26.25" customHeight="1" x14ac:dyDescent="0.2">
      <c r="A123" s="619"/>
      <c r="B123" s="447" t="s">
        <v>118</v>
      </c>
      <c r="C123" s="447"/>
      <c r="D123" s="218"/>
      <c r="E123" s="218"/>
      <c r="F123" s="621"/>
    </row>
    <row r="124" spans="1:6" ht="16.5" thickBot="1" x14ac:dyDescent="0.3">
      <c r="A124" s="620"/>
      <c r="B124" s="628" t="s">
        <v>58</v>
      </c>
      <c r="C124" s="629"/>
      <c r="D124" s="94">
        <f>+NOOO!B146</f>
        <v>0</v>
      </c>
      <c r="E124" s="95"/>
      <c r="F124" s="622"/>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22"/>
      <c r="B1" s="692"/>
      <c r="C1" s="379" t="str">
        <f>CONTEXTO!B1</f>
        <v xml:space="preserve">PROCESO: </v>
      </c>
      <c r="D1" s="379"/>
      <c r="E1" s="379"/>
      <c r="F1" s="379"/>
      <c r="G1" s="398" t="s">
        <v>464</v>
      </c>
      <c r="H1" s="398"/>
      <c r="I1" s="398"/>
      <c r="J1" s="690"/>
      <c r="K1" s="350"/>
    </row>
    <row r="2" spans="1:11" ht="15" customHeight="1" x14ac:dyDescent="0.2">
      <c r="A2" s="423"/>
      <c r="B2" s="417"/>
      <c r="C2" s="380"/>
      <c r="D2" s="380"/>
      <c r="E2" s="380"/>
      <c r="F2" s="380"/>
      <c r="G2" s="400" t="s">
        <v>482</v>
      </c>
      <c r="H2" s="400"/>
      <c r="I2" s="400"/>
      <c r="J2" s="691"/>
      <c r="K2" s="351"/>
    </row>
    <row r="3" spans="1:11" ht="34.5" customHeight="1" x14ac:dyDescent="0.2">
      <c r="A3" s="423"/>
      <c r="B3" s="417"/>
      <c r="C3" s="380" t="s">
        <v>32</v>
      </c>
      <c r="D3" s="380"/>
      <c r="E3" s="380"/>
      <c r="F3" s="380"/>
      <c r="G3" s="400" t="s">
        <v>466</v>
      </c>
      <c r="H3" s="400"/>
      <c r="I3" s="400"/>
      <c r="J3" s="691"/>
      <c r="K3" s="351"/>
    </row>
    <row r="4" spans="1:11" ht="15.75" customHeight="1" x14ac:dyDescent="0.2">
      <c r="A4" s="423"/>
      <c r="B4" s="417"/>
      <c r="C4" s="380"/>
      <c r="D4" s="380"/>
      <c r="E4" s="380"/>
      <c r="F4" s="380"/>
      <c r="G4" s="400" t="s">
        <v>483</v>
      </c>
      <c r="H4" s="400"/>
      <c r="I4" s="400"/>
      <c r="J4" s="691"/>
      <c r="K4" s="351"/>
    </row>
    <row r="5" spans="1:11" ht="15.75" customHeight="1" x14ac:dyDescent="0.2">
      <c r="A5" s="382"/>
      <c r="B5" s="383"/>
      <c r="C5" s="383"/>
      <c r="D5" s="383"/>
      <c r="E5" s="383"/>
      <c r="F5" s="383"/>
      <c r="G5" s="383"/>
      <c r="H5" s="383"/>
      <c r="I5" s="383"/>
      <c r="J5" s="383"/>
      <c r="K5" s="384"/>
    </row>
    <row r="6" spans="1:11" x14ac:dyDescent="0.2">
      <c r="A6" s="699" t="s">
        <v>119</v>
      </c>
      <c r="B6" s="700"/>
      <c r="C6" s="700"/>
      <c r="D6" s="700"/>
      <c r="E6" s="700"/>
      <c r="F6" s="700"/>
      <c r="G6" s="700"/>
      <c r="H6" s="700"/>
      <c r="I6" s="700"/>
      <c r="J6" s="700"/>
      <c r="K6" s="701"/>
    </row>
    <row r="7" spans="1:11" ht="11.25" customHeight="1" x14ac:dyDescent="0.2">
      <c r="A7" s="699"/>
      <c r="B7" s="700"/>
      <c r="C7" s="700"/>
      <c r="D7" s="700"/>
      <c r="E7" s="700"/>
      <c r="F7" s="700"/>
      <c r="G7" s="700"/>
      <c r="H7" s="700"/>
      <c r="I7" s="700"/>
      <c r="J7" s="700"/>
      <c r="K7" s="701"/>
    </row>
    <row r="8" spans="1:11" ht="24" customHeight="1" x14ac:dyDescent="0.2">
      <c r="A8" s="695" t="str">
        <f>CONTEXTO!A8</f>
        <v>PROCESO: GESTIÓN ARTÍSTICA Y CULTURAL</v>
      </c>
      <c r="B8" s="386"/>
      <c r="C8" s="386"/>
      <c r="D8" s="386"/>
      <c r="E8" s="386"/>
      <c r="F8" s="386"/>
      <c r="G8" s="386"/>
      <c r="H8" s="386"/>
      <c r="I8" s="386"/>
      <c r="J8" s="386"/>
      <c r="K8" s="387"/>
    </row>
    <row r="9" spans="1:11" ht="56.25" customHeight="1" thickBot="1" x14ac:dyDescent="0.25">
      <c r="A9" s="696"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697"/>
      <c r="C9" s="697"/>
      <c r="D9" s="697"/>
      <c r="E9" s="697"/>
      <c r="F9" s="697"/>
      <c r="G9" s="697"/>
      <c r="H9" s="697"/>
      <c r="I9" s="697"/>
      <c r="J9" s="697"/>
      <c r="K9" s="698"/>
    </row>
    <row r="10" spans="1:11" ht="19.5" customHeight="1" thickBot="1" x14ac:dyDescent="0.25">
      <c r="A10" s="693"/>
      <c r="B10" s="694"/>
      <c r="C10" s="694"/>
      <c r="D10" s="694"/>
      <c r="E10" s="694"/>
      <c r="F10" s="694"/>
      <c r="G10" s="694"/>
      <c r="H10" s="694"/>
      <c r="I10" s="694"/>
      <c r="J10" s="694"/>
      <c r="K10" s="694"/>
    </row>
    <row r="11" spans="1:11" ht="29.25" customHeight="1" thickBot="1" x14ac:dyDescent="0.25">
      <c r="A11" s="136" t="s">
        <v>120</v>
      </c>
      <c r="B11" s="661" t="str">
        <f>DESCRIPCION!A10</f>
        <v>Posibilidad de recibir y/o solicitar dadivas para el otorgamiento de estimulo sin el lleno de los requisitos.</v>
      </c>
      <c r="C11" s="662"/>
      <c r="D11" s="662"/>
      <c r="E11" s="662"/>
      <c r="F11" s="662"/>
      <c r="G11" s="662"/>
      <c r="H11" s="662"/>
      <c r="I11" s="663"/>
      <c r="J11" s="137" t="s">
        <v>349</v>
      </c>
      <c r="K11" s="140" t="str">
        <f>IF(J17="x","EXTREMA",IF(J19="x","ALTA",IF(J21="x","MODERADA",IF(J23="x","BAJA",""))))</f>
        <v>EXTREMA</v>
      </c>
    </row>
    <row r="12" spans="1:11" ht="16.5" customHeight="1" thickBot="1" x14ac:dyDescent="0.25">
      <c r="A12" s="642" t="s">
        <v>122</v>
      </c>
      <c r="B12" s="643"/>
      <c r="C12" s="643"/>
      <c r="D12" s="644" t="str">
        <f>PROBABILIDAD!T11</f>
        <v>Improbable</v>
      </c>
      <c r="E12" s="645"/>
      <c r="F12" s="642" t="s">
        <v>350</v>
      </c>
      <c r="G12" s="643"/>
      <c r="H12" s="643"/>
      <c r="I12" s="646"/>
      <c r="J12" s="647" t="s">
        <v>135</v>
      </c>
      <c r="K12" s="648"/>
    </row>
    <row r="13" spans="1:11" x14ac:dyDescent="0.2">
      <c r="A13" s="170"/>
      <c r="B13" s="149"/>
      <c r="C13" s="149"/>
      <c r="D13" s="149"/>
      <c r="E13" s="149"/>
      <c r="F13" s="149"/>
      <c r="G13" s="149"/>
      <c r="H13" s="149"/>
      <c r="I13" s="149"/>
      <c r="J13" s="166"/>
      <c r="K13" s="167"/>
    </row>
    <row r="14" spans="1:11" x14ac:dyDescent="0.2">
      <c r="A14" s="170"/>
      <c r="B14" s="149"/>
      <c r="C14" s="171"/>
      <c r="D14" s="149"/>
      <c r="E14" s="149"/>
      <c r="F14" s="149"/>
      <c r="G14" s="149"/>
      <c r="H14" s="149"/>
      <c r="I14" s="149"/>
      <c r="J14" s="166"/>
      <c r="K14" s="167"/>
    </row>
    <row r="15" spans="1:11" ht="30" customHeight="1" x14ac:dyDescent="0.2">
      <c r="A15" s="658" t="s">
        <v>122</v>
      </c>
      <c r="B15" s="149">
        <v>5</v>
      </c>
      <c r="C15" s="659"/>
      <c r="D15" s="655"/>
      <c r="E15" s="656"/>
      <c r="F15" s="656"/>
      <c r="G15" s="656"/>
      <c r="H15" s="149"/>
      <c r="I15" s="149"/>
      <c r="J15" s="665" t="s">
        <v>121</v>
      </c>
      <c r="K15" s="666"/>
    </row>
    <row r="16" spans="1:11" ht="30" customHeight="1" x14ac:dyDescent="0.2">
      <c r="A16" s="658"/>
      <c r="B16" s="149" t="s">
        <v>124</v>
      </c>
      <c r="C16" s="660"/>
      <c r="D16" s="655"/>
      <c r="E16" s="656"/>
      <c r="F16" s="656"/>
      <c r="G16" s="656"/>
      <c r="H16" s="149"/>
      <c r="I16" s="149"/>
      <c r="J16" s="151"/>
      <c r="K16" s="152"/>
    </row>
    <row r="17" spans="1:11" ht="30" customHeight="1" x14ac:dyDescent="0.2">
      <c r="A17" s="658"/>
      <c r="B17" s="149">
        <v>4</v>
      </c>
      <c r="C17" s="702"/>
      <c r="D17" s="655"/>
      <c r="E17" s="655"/>
      <c r="F17" s="664"/>
      <c r="G17" s="656"/>
      <c r="H17" s="149"/>
      <c r="I17" s="149"/>
      <c r="J17" s="157" t="str">
        <f xml:space="preserve"> IF(OR(E15="X",F15="X",G15="x",F17="x",G17="X",F19="X",G19="X",G21="X" ),"x","")</f>
        <v>x</v>
      </c>
      <c r="K17" s="152" t="s">
        <v>123</v>
      </c>
    </row>
    <row r="18" spans="1:11" ht="30" customHeight="1" x14ac:dyDescent="0.2">
      <c r="A18" s="658"/>
      <c r="B18" s="149" t="s">
        <v>126</v>
      </c>
      <c r="C18" s="703"/>
      <c r="D18" s="655"/>
      <c r="E18" s="655"/>
      <c r="F18" s="664"/>
      <c r="G18" s="656"/>
      <c r="H18" s="149"/>
      <c r="I18" s="149"/>
      <c r="J18" s="158"/>
      <c r="K18" s="152"/>
    </row>
    <row r="19" spans="1:11" ht="30" customHeight="1" x14ac:dyDescent="0.2">
      <c r="A19" s="658"/>
      <c r="B19" s="149">
        <v>3</v>
      </c>
      <c r="C19" s="649"/>
      <c r="D19" s="653"/>
      <c r="E19" s="654"/>
      <c r="F19" s="664"/>
      <c r="G19" s="656"/>
      <c r="H19" s="149"/>
      <c r="I19" s="149"/>
      <c r="J19" s="159" t="str">
        <f xml:space="preserve"> IF(OR(C15="X",D15="X",D17="x",E17="x",E19="X",F21="X",F23="X",G23="X" ),"x","")</f>
        <v/>
      </c>
      <c r="K19" s="152" t="s">
        <v>125</v>
      </c>
    </row>
    <row r="20" spans="1:11" ht="30" customHeight="1" x14ac:dyDescent="0.2">
      <c r="A20" s="658"/>
      <c r="B20" s="149" t="s">
        <v>128</v>
      </c>
      <c r="C20" s="650"/>
      <c r="D20" s="653"/>
      <c r="E20" s="655"/>
      <c r="F20" s="664"/>
      <c r="G20" s="656"/>
      <c r="H20" s="149"/>
      <c r="I20" s="149"/>
      <c r="J20" s="160"/>
      <c r="K20" s="152"/>
    </row>
    <row r="21" spans="1:11" ht="30" customHeight="1" x14ac:dyDescent="0.2">
      <c r="A21" s="658"/>
      <c r="B21" s="149">
        <v>2</v>
      </c>
      <c r="C21" s="649"/>
      <c r="D21" s="651"/>
      <c r="E21" s="652"/>
      <c r="F21" s="654"/>
      <c r="G21" s="656" t="s">
        <v>346</v>
      </c>
      <c r="H21" s="149"/>
      <c r="I21" s="149"/>
      <c r="J21" s="161" t="str">
        <f xml:space="preserve"> IF(OR(C17="X",D19="X",E21="x",E23="x" ),"x","")</f>
        <v/>
      </c>
      <c r="K21" s="152" t="s">
        <v>127</v>
      </c>
    </row>
    <row r="22" spans="1:11" ht="30" customHeight="1" x14ac:dyDescent="0.2">
      <c r="A22" s="658"/>
      <c r="B22" s="149" t="s">
        <v>250</v>
      </c>
      <c r="C22" s="650"/>
      <c r="D22" s="651"/>
      <c r="E22" s="653"/>
      <c r="F22" s="655"/>
      <c r="G22" s="656"/>
      <c r="H22" s="149"/>
      <c r="I22" s="149"/>
      <c r="J22" s="160"/>
      <c r="K22" s="152"/>
    </row>
    <row r="23" spans="1:11" ht="30" customHeight="1" x14ac:dyDescent="0.2">
      <c r="A23" s="658"/>
      <c r="B23" s="149">
        <v>1</v>
      </c>
      <c r="C23" s="649"/>
      <c r="D23" s="680"/>
      <c r="E23" s="682"/>
      <c r="F23" s="684"/>
      <c r="G23" s="686"/>
      <c r="H23" s="149"/>
      <c r="I23" s="149"/>
      <c r="J23" s="162" t="str">
        <f xml:space="preserve"> IF(OR(C19="X",C21="X",C23="x",D21="x",D23="x" ),"x","")</f>
        <v/>
      </c>
      <c r="K23" s="152" t="s">
        <v>129</v>
      </c>
    </row>
    <row r="24" spans="1:11" ht="30" customHeight="1" x14ac:dyDescent="0.2">
      <c r="A24" s="658"/>
      <c r="B24" s="149" t="s">
        <v>130</v>
      </c>
      <c r="C24" s="679"/>
      <c r="D24" s="681"/>
      <c r="E24" s="683"/>
      <c r="F24" s="685"/>
      <c r="G24" s="687"/>
      <c r="H24" s="149"/>
      <c r="I24" s="149"/>
      <c r="J24" s="138"/>
      <c r="K24" s="139"/>
    </row>
    <row r="25" spans="1:11" x14ac:dyDescent="0.2">
      <c r="A25" s="170"/>
      <c r="B25" s="149"/>
      <c r="C25" s="149">
        <v>1</v>
      </c>
      <c r="D25" s="149">
        <v>2</v>
      </c>
      <c r="E25" s="149">
        <v>3</v>
      </c>
      <c r="F25" s="149">
        <v>4</v>
      </c>
      <c r="G25" s="149">
        <v>5</v>
      </c>
      <c r="H25" s="149"/>
      <c r="I25" s="149"/>
      <c r="J25" s="667"/>
      <c r="K25" s="668"/>
    </row>
    <row r="26" spans="1:11" x14ac:dyDescent="0.2">
      <c r="A26" s="170"/>
      <c r="B26" s="149"/>
      <c r="C26" s="149" t="s">
        <v>131</v>
      </c>
      <c r="D26" s="149" t="s">
        <v>132</v>
      </c>
      <c r="E26" s="149" t="s">
        <v>133</v>
      </c>
      <c r="F26" s="149" t="s">
        <v>134</v>
      </c>
      <c r="G26" s="149" t="s">
        <v>135</v>
      </c>
      <c r="H26" s="149"/>
      <c r="I26" s="149"/>
      <c r="J26" s="149"/>
      <c r="K26" s="167"/>
    </row>
    <row r="27" spans="1:11" x14ac:dyDescent="0.2">
      <c r="A27" s="170"/>
      <c r="B27" s="149"/>
      <c r="C27" s="657" t="s">
        <v>136</v>
      </c>
      <c r="D27" s="657"/>
      <c r="E27" s="657"/>
      <c r="F27" s="657"/>
      <c r="G27" s="657"/>
      <c r="H27" s="149"/>
      <c r="I27" s="149"/>
      <c r="J27" s="149"/>
      <c r="K27" s="167"/>
    </row>
    <row r="28" spans="1:11" x14ac:dyDescent="0.2">
      <c r="A28" s="170"/>
      <c r="B28" s="149"/>
      <c r="C28" s="657"/>
      <c r="D28" s="657"/>
      <c r="E28" s="657"/>
      <c r="F28" s="657"/>
      <c r="G28" s="657"/>
      <c r="H28" s="149"/>
      <c r="I28" s="149"/>
      <c r="J28" s="149"/>
      <c r="K28" s="167"/>
    </row>
    <row r="29" spans="1:11" ht="15.75" customHeight="1" thickBot="1" x14ac:dyDescent="0.25">
      <c r="A29" s="172"/>
      <c r="B29" s="173"/>
      <c r="C29" s="173"/>
      <c r="D29" s="173"/>
      <c r="E29" s="173"/>
      <c r="F29" s="173"/>
      <c r="G29" s="173"/>
      <c r="H29" s="173"/>
      <c r="I29" s="173"/>
      <c r="J29" s="173"/>
      <c r="K29" s="174"/>
    </row>
    <row r="30" spans="1:11" ht="15" thickBot="1" x14ac:dyDescent="0.25"/>
    <row r="31" spans="1:11" ht="28.5" customHeight="1" thickBot="1" x14ac:dyDescent="0.25">
      <c r="A31" s="96" t="s">
        <v>120</v>
      </c>
      <c r="B31" s="678" t="e">
        <f>DESCRIPCION!#REF!</f>
        <v>#REF!</v>
      </c>
      <c r="C31" s="662"/>
      <c r="D31" s="662"/>
      <c r="E31" s="662"/>
      <c r="F31" s="662"/>
      <c r="G31" s="662"/>
      <c r="H31" s="662"/>
      <c r="I31" s="663"/>
      <c r="J31" s="137" t="s">
        <v>349</v>
      </c>
      <c r="K31" s="135" t="str">
        <f>IF(J37="x","EXTREMA",IF(J39="x","ALTA",IF(J41="x","MODERADA",IF(J43="x","BAJA",""))))</f>
        <v>ALTA</v>
      </c>
    </row>
    <row r="32" spans="1:11" ht="16.5" thickBot="1" x14ac:dyDescent="0.25">
      <c r="A32" s="642" t="s">
        <v>122</v>
      </c>
      <c r="B32" s="643"/>
      <c r="C32" s="643"/>
      <c r="D32" s="644" t="str">
        <f>PROBABILIDAD!T12</f>
        <v>Probable</v>
      </c>
      <c r="E32" s="645"/>
      <c r="F32" s="642" t="s">
        <v>350</v>
      </c>
      <c r="G32" s="643"/>
      <c r="H32" s="643"/>
      <c r="I32" s="646"/>
      <c r="J32" s="647" t="s">
        <v>133</v>
      </c>
      <c r="K32" s="648"/>
    </row>
    <row r="33" spans="1:11" ht="15" x14ac:dyDescent="0.2">
      <c r="A33" s="165"/>
      <c r="B33" s="164"/>
      <c r="C33" s="164"/>
      <c r="D33" s="164"/>
      <c r="E33" s="164"/>
      <c r="F33" s="164"/>
      <c r="G33" s="164"/>
      <c r="H33" s="164"/>
      <c r="I33" s="164"/>
      <c r="J33" s="166"/>
      <c r="K33" s="167"/>
    </row>
    <row r="34" spans="1:11" ht="15.75" thickBot="1" x14ac:dyDescent="0.25">
      <c r="A34" s="165"/>
      <c r="B34" s="163"/>
      <c r="C34" s="164"/>
      <c r="D34" s="164"/>
      <c r="E34" s="164"/>
      <c r="F34" s="164"/>
      <c r="G34" s="164"/>
      <c r="H34" s="164"/>
      <c r="I34" s="164"/>
      <c r="J34" s="166"/>
      <c r="K34" s="167"/>
    </row>
    <row r="35" spans="1:11" ht="30.75" customHeight="1" thickBot="1" x14ac:dyDescent="0.25">
      <c r="A35" s="671" t="s">
        <v>122</v>
      </c>
      <c r="B35" s="163">
        <v>5</v>
      </c>
      <c r="C35" s="688"/>
      <c r="D35" s="674"/>
      <c r="E35" s="672"/>
      <c r="F35" s="672"/>
      <c r="G35" s="672"/>
      <c r="H35" s="164"/>
      <c r="I35" s="164"/>
      <c r="J35" s="669" t="s">
        <v>121</v>
      </c>
      <c r="K35" s="670"/>
    </row>
    <row r="36" spans="1:11" ht="21" customHeight="1" thickBot="1" x14ac:dyDescent="0.25">
      <c r="A36" s="671"/>
      <c r="B36" s="163" t="s">
        <v>124</v>
      </c>
      <c r="C36" s="688"/>
      <c r="D36" s="674"/>
      <c r="E36" s="672"/>
      <c r="F36" s="672"/>
      <c r="G36" s="672"/>
      <c r="H36" s="164"/>
      <c r="I36" s="164"/>
      <c r="J36" s="168"/>
      <c r="K36" s="20"/>
    </row>
    <row r="37" spans="1:11" ht="34.5" customHeight="1" thickBot="1" x14ac:dyDescent="0.25">
      <c r="A37" s="671"/>
      <c r="B37" s="163">
        <v>4</v>
      </c>
      <c r="C37" s="673"/>
      <c r="D37" s="674"/>
      <c r="E37" s="674" t="s">
        <v>346</v>
      </c>
      <c r="F37" s="675"/>
      <c r="G37" s="672"/>
      <c r="H37" s="164"/>
      <c r="I37" s="164"/>
      <c r="J37" s="178" t="str">
        <f xml:space="preserve"> IF(OR(E35="X",F35="X",G35="x",F37="x",G37="X",F39="X",G39="X",G41="X" ),"x","")</f>
        <v/>
      </c>
      <c r="K37" s="20" t="s">
        <v>123</v>
      </c>
    </row>
    <row r="38" spans="1:11" ht="29.25" thickBot="1" x14ac:dyDescent="0.25">
      <c r="A38" s="671"/>
      <c r="B38" s="163" t="s">
        <v>126</v>
      </c>
      <c r="C38" s="673"/>
      <c r="D38" s="674"/>
      <c r="E38" s="674"/>
      <c r="F38" s="676"/>
      <c r="G38" s="672"/>
      <c r="H38" s="164"/>
      <c r="I38" s="164"/>
      <c r="J38" s="179"/>
      <c r="K38" s="20"/>
    </row>
    <row r="39" spans="1:11" ht="35.25" customHeight="1" thickBot="1" x14ac:dyDescent="0.25">
      <c r="A39" s="671"/>
      <c r="B39" s="163">
        <v>3</v>
      </c>
      <c r="C39" s="677"/>
      <c r="D39" s="689"/>
      <c r="E39" s="704"/>
      <c r="F39" s="675"/>
      <c r="G39" s="672"/>
      <c r="H39" s="164"/>
      <c r="I39" s="164"/>
      <c r="J39" s="180" t="str">
        <f xml:space="preserve"> IF(OR(C35="X",D35="X",D37="x",E37="x",E39="X",F41="X",F43="X",G43="X" ),"x","")</f>
        <v>x</v>
      </c>
      <c r="K39" s="20" t="s">
        <v>125</v>
      </c>
    </row>
    <row r="40" spans="1:11" ht="29.25" thickBot="1" x14ac:dyDescent="0.25">
      <c r="A40" s="671"/>
      <c r="B40" s="163" t="s">
        <v>128</v>
      </c>
      <c r="C40" s="677"/>
      <c r="D40" s="689"/>
      <c r="E40" s="674"/>
      <c r="F40" s="676"/>
      <c r="G40" s="672"/>
      <c r="H40" s="164"/>
      <c r="I40" s="164"/>
      <c r="J40" s="181"/>
      <c r="K40" s="20"/>
    </row>
    <row r="41" spans="1:11" ht="36" customHeight="1" thickBot="1" x14ac:dyDescent="0.25">
      <c r="A41" s="671"/>
      <c r="B41" s="163">
        <v>2</v>
      </c>
      <c r="C41" s="677"/>
      <c r="D41" s="707"/>
      <c r="E41" s="714"/>
      <c r="F41" s="715"/>
      <c r="G41" s="672"/>
      <c r="H41" s="164"/>
      <c r="I41" s="164"/>
      <c r="J41" s="182" t="str">
        <f xml:space="preserve"> IF(OR(C37="X",D39="X",E41="x",E43="x" ),"x","")</f>
        <v/>
      </c>
      <c r="K41" s="20" t="s">
        <v>127</v>
      </c>
    </row>
    <row r="42" spans="1:11" ht="29.25" thickBot="1" x14ac:dyDescent="0.25">
      <c r="A42" s="671"/>
      <c r="B42" s="163" t="s">
        <v>250</v>
      </c>
      <c r="C42" s="677"/>
      <c r="D42" s="707"/>
      <c r="E42" s="689"/>
      <c r="F42" s="716"/>
      <c r="G42" s="672"/>
      <c r="H42" s="164"/>
      <c r="I42" s="164"/>
      <c r="J42" s="181"/>
      <c r="K42" s="20"/>
    </row>
    <row r="43" spans="1:11" ht="38.25" customHeight="1" thickBot="1" x14ac:dyDescent="0.25">
      <c r="A43" s="671"/>
      <c r="B43" s="163">
        <v>1</v>
      </c>
      <c r="C43" s="677"/>
      <c r="D43" s="707"/>
      <c r="E43" s="709"/>
      <c r="F43" s="711"/>
      <c r="G43" s="674"/>
      <c r="H43" s="164"/>
      <c r="I43" s="164"/>
      <c r="J43" s="183" t="str">
        <f xml:space="preserve"> IF(OR(C39="X",C41="X",D41="x",C43="x",D43="x" ),"x","")</f>
        <v/>
      </c>
      <c r="K43" s="20" t="s">
        <v>129</v>
      </c>
    </row>
    <row r="44" spans="1:11" ht="17.25" customHeight="1" thickBot="1" x14ac:dyDescent="0.25">
      <c r="A44" s="671"/>
      <c r="B44" s="163" t="s">
        <v>130</v>
      </c>
      <c r="C44" s="706"/>
      <c r="D44" s="708"/>
      <c r="E44" s="710"/>
      <c r="F44" s="712"/>
      <c r="G44" s="713"/>
      <c r="H44" s="169"/>
      <c r="I44" s="164"/>
      <c r="J44" s="164"/>
      <c r="K44" s="163"/>
    </row>
    <row r="45" spans="1:11" ht="15" x14ac:dyDescent="0.2">
      <c r="A45" s="165"/>
      <c r="B45" s="164"/>
      <c r="C45" s="164">
        <v>1</v>
      </c>
      <c r="D45" s="164">
        <v>2</v>
      </c>
      <c r="E45" s="164">
        <v>3</v>
      </c>
      <c r="F45" s="164">
        <v>4</v>
      </c>
      <c r="G45" s="164">
        <v>5</v>
      </c>
      <c r="H45" s="164"/>
      <c r="I45" s="164"/>
      <c r="J45" s="164"/>
      <c r="K45" s="163"/>
    </row>
    <row r="46" spans="1:11" ht="15" x14ac:dyDescent="0.2">
      <c r="A46" s="165"/>
      <c r="B46" s="164"/>
      <c r="C46" s="164" t="s">
        <v>131</v>
      </c>
      <c r="D46" s="164" t="s">
        <v>132</v>
      </c>
      <c r="E46" s="164" t="s">
        <v>133</v>
      </c>
      <c r="F46" s="164" t="s">
        <v>134</v>
      </c>
      <c r="G46" s="164" t="s">
        <v>135</v>
      </c>
      <c r="H46" s="164"/>
      <c r="I46" s="164"/>
      <c r="J46" s="164"/>
      <c r="K46" s="163"/>
    </row>
    <row r="47" spans="1:11" ht="15" x14ac:dyDescent="0.2">
      <c r="A47" s="165"/>
      <c r="B47" s="164"/>
      <c r="C47" s="705" t="s">
        <v>136</v>
      </c>
      <c r="D47" s="705"/>
      <c r="E47" s="705"/>
      <c r="F47" s="705"/>
      <c r="G47" s="705"/>
      <c r="H47" s="164"/>
      <c r="I47" s="164"/>
      <c r="J47" s="164"/>
      <c r="K47" s="163"/>
    </row>
    <row r="48" spans="1:11" ht="15" x14ac:dyDescent="0.2">
      <c r="A48" s="165"/>
      <c r="B48" s="164"/>
      <c r="C48" s="705"/>
      <c r="D48" s="705"/>
      <c r="E48" s="705"/>
      <c r="F48" s="705"/>
      <c r="G48" s="705"/>
      <c r="H48" s="164"/>
      <c r="I48" s="164"/>
      <c r="J48" s="164"/>
      <c r="K48" s="163"/>
    </row>
    <row r="49" spans="1:11" ht="22.5" customHeight="1" thickBot="1" x14ac:dyDescent="0.3">
      <c r="A49" s="21"/>
      <c r="B49" s="19"/>
      <c r="C49" s="19"/>
      <c r="D49" s="19"/>
      <c r="E49" s="19"/>
      <c r="F49" s="19"/>
      <c r="G49" s="19"/>
      <c r="H49" s="19"/>
      <c r="I49" s="19"/>
      <c r="J49" s="19"/>
      <c r="K49" s="134"/>
    </row>
    <row r="50" spans="1:11" ht="15" thickBot="1" x14ac:dyDescent="0.25"/>
    <row r="51" spans="1:11" ht="36.75" customHeight="1" thickBot="1" x14ac:dyDescent="0.25">
      <c r="A51" s="141" t="s">
        <v>120</v>
      </c>
      <c r="B51" s="661" t="e">
        <f>DESCRIPCION!#REF!</f>
        <v>#REF!</v>
      </c>
      <c r="C51" s="662"/>
      <c r="D51" s="662"/>
      <c r="E51" s="662"/>
      <c r="F51" s="662"/>
      <c r="G51" s="662"/>
      <c r="H51" s="662"/>
      <c r="I51" s="663"/>
      <c r="J51" s="137" t="s">
        <v>349</v>
      </c>
      <c r="K51" s="135" t="str">
        <f>IF(J57="x","EXTREMA",IF(J59="x","ALTA",IF(J61="x","MODERADA",IF(J63="x","BAJA",""))))</f>
        <v>ALTA</v>
      </c>
    </row>
    <row r="52" spans="1:11" ht="16.5" thickBot="1" x14ac:dyDescent="0.25">
      <c r="A52" s="642" t="s">
        <v>122</v>
      </c>
      <c r="B52" s="643"/>
      <c r="C52" s="643"/>
      <c r="D52" s="644" t="str">
        <f>PROBABILIDAD!T13</f>
        <v>Probable</v>
      </c>
      <c r="E52" s="645"/>
      <c r="F52" s="642" t="s">
        <v>350</v>
      </c>
      <c r="G52" s="643"/>
      <c r="H52" s="643"/>
      <c r="I52" s="646"/>
      <c r="J52" s="647" t="s">
        <v>133</v>
      </c>
      <c r="K52" s="648"/>
    </row>
    <row r="53" spans="1:11" ht="15" x14ac:dyDescent="0.2">
      <c r="A53" s="165"/>
      <c r="B53" s="164"/>
      <c r="C53" s="164"/>
      <c r="D53" s="164"/>
      <c r="E53" s="164"/>
      <c r="F53" s="164"/>
      <c r="G53" s="164"/>
      <c r="H53" s="164"/>
      <c r="I53" s="164"/>
      <c r="J53" s="166"/>
      <c r="K53" s="167"/>
    </row>
    <row r="54" spans="1:11" ht="15.75" thickBot="1" x14ac:dyDescent="0.25">
      <c r="A54" s="165"/>
      <c r="B54" s="163"/>
      <c r="C54" s="164"/>
      <c r="D54" s="164"/>
      <c r="E54" s="164"/>
      <c r="F54" s="164"/>
      <c r="G54" s="164"/>
      <c r="H54" s="164"/>
      <c r="I54" s="164"/>
      <c r="J54" s="166"/>
      <c r="K54" s="167"/>
    </row>
    <row r="55" spans="1:11" ht="26.25" customHeight="1" thickBot="1" x14ac:dyDescent="0.25">
      <c r="A55" s="671" t="s">
        <v>122</v>
      </c>
      <c r="B55" s="163">
        <v>5</v>
      </c>
      <c r="C55" s="688"/>
      <c r="D55" s="674"/>
      <c r="E55" s="672"/>
      <c r="F55" s="672"/>
      <c r="G55" s="672"/>
      <c r="H55" s="164"/>
      <c r="I55" s="164"/>
      <c r="J55" s="669" t="s">
        <v>121</v>
      </c>
      <c r="K55" s="670"/>
    </row>
    <row r="56" spans="1:11" ht="18.75" customHeight="1" thickBot="1" x14ac:dyDescent="0.25">
      <c r="A56" s="671"/>
      <c r="B56" s="163" t="s">
        <v>124</v>
      </c>
      <c r="C56" s="688"/>
      <c r="D56" s="674"/>
      <c r="E56" s="672"/>
      <c r="F56" s="672"/>
      <c r="G56" s="672"/>
      <c r="H56" s="164"/>
      <c r="I56" s="164"/>
      <c r="J56" s="168"/>
      <c r="K56" s="20"/>
    </row>
    <row r="57" spans="1:11" ht="30.75" customHeight="1" thickBot="1" x14ac:dyDescent="0.25">
      <c r="A57" s="671"/>
      <c r="B57" s="163">
        <v>4</v>
      </c>
      <c r="C57" s="673"/>
      <c r="D57" s="674"/>
      <c r="E57" s="674" t="s">
        <v>346</v>
      </c>
      <c r="F57" s="675"/>
      <c r="G57" s="672"/>
      <c r="H57" s="164"/>
      <c r="I57" s="164"/>
      <c r="J57" s="178" t="str">
        <f xml:space="preserve"> IF(OR(E55="X",F55="X",G55="x",F57="x",G57="X",F59="X",G59="X",G61="X" ),"x","")</f>
        <v/>
      </c>
      <c r="K57" s="20" t="s">
        <v>123</v>
      </c>
    </row>
    <row r="58" spans="1:11" ht="29.25" thickBot="1" x14ac:dyDescent="0.25">
      <c r="A58" s="671"/>
      <c r="B58" s="163" t="s">
        <v>126</v>
      </c>
      <c r="C58" s="673"/>
      <c r="D58" s="674"/>
      <c r="E58" s="674"/>
      <c r="F58" s="676"/>
      <c r="G58" s="672"/>
      <c r="H58" s="164"/>
      <c r="I58" s="164"/>
      <c r="J58" s="179"/>
      <c r="K58" s="20"/>
    </row>
    <row r="59" spans="1:11" ht="26.25" customHeight="1" thickBot="1" x14ac:dyDescent="0.25">
      <c r="A59" s="671"/>
      <c r="B59" s="163">
        <v>3</v>
      </c>
      <c r="C59" s="677"/>
      <c r="D59" s="689"/>
      <c r="E59" s="704"/>
      <c r="F59" s="675"/>
      <c r="G59" s="672"/>
      <c r="H59" s="164"/>
      <c r="I59" s="164"/>
      <c r="J59" s="180" t="str">
        <f xml:space="preserve"> IF(OR(C55="X",D55="X",D57="x",E57="x",E59="X",F61="X",F63="X",G63="X" ),"x","")</f>
        <v>x</v>
      </c>
      <c r="K59" s="20" t="s">
        <v>125</v>
      </c>
    </row>
    <row r="60" spans="1:11" ht="29.25" thickBot="1" x14ac:dyDescent="0.25">
      <c r="A60" s="671"/>
      <c r="B60" s="163" t="s">
        <v>128</v>
      </c>
      <c r="C60" s="677"/>
      <c r="D60" s="689"/>
      <c r="E60" s="674"/>
      <c r="F60" s="676"/>
      <c r="G60" s="672"/>
      <c r="H60" s="164"/>
      <c r="I60" s="164"/>
      <c r="J60" s="181"/>
      <c r="K60" s="20"/>
    </row>
    <row r="61" spans="1:11" ht="30" customHeight="1" thickBot="1" x14ac:dyDescent="0.25">
      <c r="A61" s="671"/>
      <c r="B61" s="163">
        <v>2</v>
      </c>
      <c r="C61" s="677"/>
      <c r="D61" s="707"/>
      <c r="E61" s="714"/>
      <c r="F61" s="715"/>
      <c r="G61" s="672"/>
      <c r="H61" s="164"/>
      <c r="I61" s="164"/>
      <c r="J61" s="182" t="str">
        <f xml:space="preserve"> IF(OR(C57="X",D59="X",E61="x",E63="x" ),"x","")</f>
        <v/>
      </c>
      <c r="K61" s="20" t="s">
        <v>127</v>
      </c>
    </row>
    <row r="62" spans="1:11" ht="29.25" thickBot="1" x14ac:dyDescent="0.25">
      <c r="A62" s="671"/>
      <c r="B62" s="163" t="s">
        <v>250</v>
      </c>
      <c r="C62" s="677"/>
      <c r="D62" s="707"/>
      <c r="E62" s="689"/>
      <c r="F62" s="716"/>
      <c r="G62" s="672"/>
      <c r="H62" s="164"/>
      <c r="I62" s="164"/>
      <c r="J62" s="181"/>
      <c r="K62" s="20"/>
    </row>
    <row r="63" spans="1:11" ht="30.75" customHeight="1" thickBot="1" x14ac:dyDescent="0.25">
      <c r="A63" s="671"/>
      <c r="B63" s="163">
        <v>1</v>
      </c>
      <c r="C63" s="677"/>
      <c r="D63" s="707"/>
      <c r="E63" s="689"/>
      <c r="F63" s="674"/>
      <c r="G63" s="674"/>
      <c r="H63" s="164"/>
      <c r="I63" s="164"/>
      <c r="J63" s="183" t="str">
        <f xml:space="preserve"> IF(OR(C59="X",C61="X",D61="x",C63="x",D63="x" ),"x","")</f>
        <v/>
      </c>
      <c r="K63" s="20" t="s">
        <v>129</v>
      </c>
    </row>
    <row r="64" spans="1:11" ht="20.25" customHeight="1" thickBot="1" x14ac:dyDescent="0.25">
      <c r="A64" s="671"/>
      <c r="B64" s="163" t="s">
        <v>130</v>
      </c>
      <c r="C64" s="706"/>
      <c r="D64" s="708"/>
      <c r="E64" s="710"/>
      <c r="F64" s="713"/>
      <c r="G64" s="713"/>
      <c r="H64" s="169"/>
      <c r="I64" s="164"/>
      <c r="J64" s="164"/>
      <c r="K64" s="163"/>
    </row>
    <row r="65" spans="1:11" ht="15" x14ac:dyDescent="0.2">
      <c r="A65" s="165"/>
      <c r="B65" s="164"/>
      <c r="C65" s="164">
        <v>1</v>
      </c>
      <c r="D65" s="164">
        <v>2</v>
      </c>
      <c r="E65" s="164">
        <v>3</v>
      </c>
      <c r="F65" s="164">
        <v>4</v>
      </c>
      <c r="G65" s="164">
        <v>5</v>
      </c>
      <c r="H65" s="164"/>
      <c r="I65" s="164"/>
      <c r="J65" s="164"/>
      <c r="K65" s="163"/>
    </row>
    <row r="66" spans="1:11" ht="15" x14ac:dyDescent="0.2">
      <c r="A66" s="165"/>
      <c r="B66" s="164"/>
      <c r="C66" s="164" t="s">
        <v>131</v>
      </c>
      <c r="D66" s="164" t="s">
        <v>132</v>
      </c>
      <c r="E66" s="164" t="s">
        <v>133</v>
      </c>
      <c r="F66" s="164" t="s">
        <v>134</v>
      </c>
      <c r="G66" s="164" t="s">
        <v>135</v>
      </c>
      <c r="H66" s="164"/>
      <c r="I66" s="164"/>
      <c r="J66" s="164"/>
      <c r="K66" s="163"/>
    </row>
    <row r="67" spans="1:11" ht="15" customHeight="1" x14ac:dyDescent="0.2">
      <c r="A67" s="165"/>
      <c r="B67" s="164"/>
      <c r="C67" s="705" t="s">
        <v>136</v>
      </c>
      <c r="D67" s="705"/>
      <c r="E67" s="705"/>
      <c r="F67" s="705"/>
      <c r="G67" s="705"/>
      <c r="H67" s="164"/>
      <c r="I67" s="164"/>
      <c r="J67" s="164"/>
      <c r="K67" s="163"/>
    </row>
    <row r="68" spans="1:11" ht="15" customHeight="1" x14ac:dyDescent="0.2">
      <c r="A68" s="165"/>
      <c r="B68" s="164"/>
      <c r="C68" s="705"/>
      <c r="D68" s="705"/>
      <c r="E68" s="705"/>
      <c r="F68" s="705"/>
      <c r="G68" s="705"/>
      <c r="H68" s="164"/>
      <c r="I68" s="164"/>
      <c r="J68" s="164"/>
      <c r="K68" s="163"/>
    </row>
    <row r="69" spans="1:11" ht="45.75" customHeight="1" thickBot="1" x14ac:dyDescent="0.25">
      <c r="A69" s="175"/>
      <c r="B69" s="176"/>
      <c r="C69" s="176"/>
      <c r="D69" s="176"/>
      <c r="E69" s="176"/>
      <c r="F69" s="176"/>
      <c r="G69" s="176"/>
      <c r="H69" s="176"/>
      <c r="I69" s="176"/>
      <c r="J69" s="176"/>
      <c r="K69" s="177"/>
    </row>
    <row r="70" spans="1:11" ht="15" thickBot="1" x14ac:dyDescent="0.25"/>
    <row r="71" spans="1:11" ht="30.75" customHeight="1" thickBot="1" x14ac:dyDescent="0.25">
      <c r="A71" s="96" t="s">
        <v>120</v>
      </c>
      <c r="B71" s="678" t="e">
        <f>DESCRIPCION!#REF!</f>
        <v>#REF!</v>
      </c>
      <c r="C71" s="662"/>
      <c r="D71" s="662"/>
      <c r="E71" s="662"/>
      <c r="F71" s="662"/>
      <c r="G71" s="662"/>
      <c r="H71" s="662"/>
      <c r="I71" s="663"/>
      <c r="J71" s="137" t="s">
        <v>349</v>
      </c>
      <c r="K71" s="135" t="str">
        <f>IF(J77="x","EXTREMA",IF(J79="x","ALTA",IF(J81="x","MODERADA",IF(J83="x","BAJA",""))))</f>
        <v>EXTREMA</v>
      </c>
    </row>
    <row r="72" spans="1:11" ht="16.5" thickBot="1" x14ac:dyDescent="0.25">
      <c r="A72" s="642" t="s">
        <v>122</v>
      </c>
      <c r="B72" s="643"/>
      <c r="C72" s="643"/>
      <c r="D72" s="644" t="str">
        <f>PROBABILIDAD!T14</f>
        <v>Probable</v>
      </c>
      <c r="E72" s="645"/>
      <c r="F72" s="642" t="s">
        <v>350</v>
      </c>
      <c r="G72" s="643"/>
      <c r="H72" s="643"/>
      <c r="I72" s="646"/>
      <c r="J72" s="647" t="s">
        <v>134</v>
      </c>
      <c r="K72" s="648"/>
    </row>
    <row r="73" spans="1:11" ht="21.75" customHeight="1" x14ac:dyDescent="0.2">
      <c r="A73" s="170"/>
      <c r="B73" s="149"/>
      <c r="C73" s="149"/>
      <c r="D73" s="149"/>
      <c r="E73" s="149"/>
      <c r="F73" s="149"/>
      <c r="G73" s="149"/>
      <c r="H73" s="149"/>
      <c r="I73" s="149"/>
      <c r="J73" s="166"/>
      <c r="K73" s="167"/>
    </row>
    <row r="74" spans="1:11" ht="18.75" customHeight="1" x14ac:dyDescent="0.2">
      <c r="A74" s="170"/>
      <c r="B74" s="149"/>
      <c r="C74" s="171"/>
      <c r="D74" s="149"/>
      <c r="E74" s="149"/>
      <c r="F74" s="149"/>
      <c r="G74" s="149"/>
      <c r="H74" s="149"/>
      <c r="I74" s="149"/>
      <c r="J74" s="166"/>
      <c r="K74" s="167"/>
    </row>
    <row r="75" spans="1:11" ht="42.75" customHeight="1" x14ac:dyDescent="0.2">
      <c r="A75" s="658" t="s">
        <v>122</v>
      </c>
      <c r="B75" s="149">
        <v>5</v>
      </c>
      <c r="C75" s="659"/>
      <c r="D75" s="655"/>
      <c r="E75" s="656"/>
      <c r="F75" s="656"/>
      <c r="G75" s="656"/>
      <c r="H75" s="149"/>
      <c r="I75" s="149"/>
      <c r="J75" s="665" t="s">
        <v>121</v>
      </c>
      <c r="K75" s="666"/>
    </row>
    <row r="76" spans="1:11" ht="15" x14ac:dyDescent="0.2">
      <c r="A76" s="658"/>
      <c r="B76" s="149" t="s">
        <v>124</v>
      </c>
      <c r="C76" s="660"/>
      <c r="D76" s="655"/>
      <c r="E76" s="656"/>
      <c r="F76" s="656"/>
      <c r="G76" s="656"/>
      <c r="H76" s="149"/>
      <c r="I76" s="149"/>
      <c r="J76" s="151"/>
      <c r="K76" s="152"/>
    </row>
    <row r="77" spans="1:11" ht="29.25" customHeight="1" x14ac:dyDescent="0.2">
      <c r="A77" s="658"/>
      <c r="B77" s="149">
        <v>4</v>
      </c>
      <c r="C77" s="702"/>
      <c r="D77" s="655"/>
      <c r="E77" s="655"/>
      <c r="F77" s="664" t="s">
        <v>346</v>
      </c>
      <c r="G77" s="656"/>
      <c r="H77" s="149"/>
      <c r="I77" s="149"/>
      <c r="J77" s="157" t="str">
        <f xml:space="preserve"> IF(OR(E75="X",F75="X",G75="x",F77="x",G77="X",F79="X",G79="X",G81="X" ),"x","")</f>
        <v>x</v>
      </c>
      <c r="K77" s="152" t="s">
        <v>123</v>
      </c>
    </row>
    <row r="78" spans="1:11" ht="27.75" x14ac:dyDescent="0.2">
      <c r="A78" s="658"/>
      <c r="B78" s="149" t="s">
        <v>126</v>
      </c>
      <c r="C78" s="703"/>
      <c r="D78" s="655"/>
      <c r="E78" s="655"/>
      <c r="F78" s="664"/>
      <c r="G78" s="656"/>
      <c r="H78" s="149"/>
      <c r="I78" s="149"/>
      <c r="J78" s="158"/>
      <c r="K78" s="152"/>
    </row>
    <row r="79" spans="1:11" ht="29.25" customHeight="1" x14ac:dyDescent="0.2">
      <c r="A79" s="658"/>
      <c r="B79" s="149">
        <v>3</v>
      </c>
      <c r="C79" s="649"/>
      <c r="D79" s="653"/>
      <c r="E79" s="654"/>
      <c r="F79" s="664"/>
      <c r="G79" s="656"/>
      <c r="H79" s="149"/>
      <c r="I79" s="149"/>
      <c r="J79" s="159" t="str">
        <f xml:space="preserve"> IF(OR(C75="X",D75="X",D77="x",E77="x",E79="X",F81="X",F83="X",G83="X" ),"x","")</f>
        <v/>
      </c>
      <c r="K79" s="152" t="s">
        <v>125</v>
      </c>
    </row>
    <row r="80" spans="1:11" ht="27.75" x14ac:dyDescent="0.2">
      <c r="A80" s="658"/>
      <c r="B80" s="149" t="s">
        <v>128</v>
      </c>
      <c r="C80" s="650"/>
      <c r="D80" s="653"/>
      <c r="E80" s="655"/>
      <c r="F80" s="664"/>
      <c r="G80" s="656"/>
      <c r="H80" s="149"/>
      <c r="I80" s="149"/>
      <c r="J80" s="160"/>
      <c r="K80" s="152"/>
    </row>
    <row r="81" spans="1:11" ht="29.25" customHeight="1" x14ac:dyDescent="0.2">
      <c r="A81" s="658"/>
      <c r="B81" s="149">
        <v>2</v>
      </c>
      <c r="C81" s="649"/>
      <c r="D81" s="651"/>
      <c r="E81" s="652"/>
      <c r="F81" s="654"/>
      <c r="G81" s="656"/>
      <c r="H81" s="149"/>
      <c r="I81" s="149"/>
      <c r="J81" s="161" t="str">
        <f xml:space="preserve"> IF(OR(C77="X",D79="X",E81="x",E83="x" ),"x","")</f>
        <v/>
      </c>
      <c r="K81" s="152" t="s">
        <v>127</v>
      </c>
    </row>
    <row r="82" spans="1:11" ht="27.75" x14ac:dyDescent="0.2">
      <c r="A82" s="658"/>
      <c r="B82" s="149" t="s">
        <v>250</v>
      </c>
      <c r="C82" s="650"/>
      <c r="D82" s="651"/>
      <c r="E82" s="653"/>
      <c r="F82" s="655"/>
      <c r="G82" s="656"/>
      <c r="H82" s="149"/>
      <c r="I82" s="149"/>
      <c r="J82" s="160"/>
      <c r="K82" s="152"/>
    </row>
    <row r="83" spans="1:11" ht="28.5" customHeight="1" x14ac:dyDescent="0.2">
      <c r="A83" s="658"/>
      <c r="B83" s="149">
        <v>1</v>
      </c>
      <c r="C83" s="649"/>
      <c r="D83" s="680"/>
      <c r="E83" s="682"/>
      <c r="F83" s="684"/>
      <c r="G83" s="686"/>
      <c r="H83" s="149"/>
      <c r="I83" s="149"/>
      <c r="J83" s="162" t="str">
        <f xml:space="preserve"> IF(OR(C79="X",C81="X",D81="x",D83="x",C83="x" ),"x","")</f>
        <v/>
      </c>
      <c r="K83" s="152" t="s">
        <v>129</v>
      </c>
    </row>
    <row r="84" spans="1:11" ht="19.5" customHeight="1" x14ac:dyDescent="0.2">
      <c r="A84" s="658"/>
      <c r="B84" s="149" t="s">
        <v>130</v>
      </c>
      <c r="C84" s="679"/>
      <c r="D84" s="681"/>
      <c r="E84" s="683"/>
      <c r="F84" s="685"/>
      <c r="G84" s="687"/>
      <c r="H84" s="149"/>
      <c r="I84" s="149"/>
      <c r="J84" s="149"/>
      <c r="K84" s="150"/>
    </row>
    <row r="85" spans="1:11" x14ac:dyDescent="0.2">
      <c r="A85" s="170"/>
      <c r="B85" s="149"/>
      <c r="C85" s="149">
        <v>1</v>
      </c>
      <c r="D85" s="149">
        <v>2</v>
      </c>
      <c r="E85" s="149">
        <v>3</v>
      </c>
      <c r="F85" s="149">
        <v>4</v>
      </c>
      <c r="G85" s="149">
        <v>5</v>
      </c>
      <c r="H85" s="149"/>
      <c r="I85" s="149"/>
      <c r="J85" s="149"/>
      <c r="K85" s="150"/>
    </row>
    <row r="86" spans="1:11" x14ac:dyDescent="0.2">
      <c r="A86" s="170"/>
      <c r="B86" s="149"/>
      <c r="C86" s="149" t="s">
        <v>131</v>
      </c>
      <c r="D86" s="149" t="s">
        <v>132</v>
      </c>
      <c r="E86" s="149" t="s">
        <v>133</v>
      </c>
      <c r="F86" s="149" t="s">
        <v>134</v>
      </c>
      <c r="G86" s="149" t="s">
        <v>135</v>
      </c>
      <c r="H86" s="149"/>
      <c r="I86" s="149"/>
      <c r="J86" s="149"/>
      <c r="K86" s="150"/>
    </row>
    <row r="87" spans="1:11" x14ac:dyDescent="0.2">
      <c r="A87" s="170"/>
      <c r="B87" s="149"/>
      <c r="C87" s="657" t="s">
        <v>136</v>
      </c>
      <c r="D87" s="657"/>
      <c r="E87" s="657"/>
      <c r="F87" s="657"/>
      <c r="G87" s="657"/>
      <c r="H87" s="149"/>
      <c r="I87" s="149"/>
      <c r="J87" s="149"/>
      <c r="K87" s="150"/>
    </row>
    <row r="88" spans="1:11" x14ac:dyDescent="0.2">
      <c r="A88" s="170"/>
      <c r="B88" s="149"/>
      <c r="C88" s="657"/>
      <c r="D88" s="657"/>
      <c r="E88" s="657"/>
      <c r="F88" s="657"/>
      <c r="G88" s="657"/>
      <c r="H88" s="149"/>
      <c r="I88" s="149"/>
      <c r="J88" s="149"/>
      <c r="K88" s="150"/>
    </row>
    <row r="89" spans="1:11" ht="15" thickBot="1" x14ac:dyDescent="0.25">
      <c r="A89" s="78"/>
      <c r="B89" s="79"/>
      <c r="C89" s="79"/>
      <c r="D89" s="79"/>
      <c r="E89" s="79"/>
      <c r="F89" s="79"/>
      <c r="G89" s="79"/>
      <c r="H89" s="79"/>
      <c r="I89" s="79"/>
      <c r="J89" s="79"/>
      <c r="K89" s="80"/>
    </row>
    <row r="90" spans="1:11" ht="15" thickBot="1" x14ac:dyDescent="0.25"/>
    <row r="91" spans="1:11" ht="33.75" customHeight="1" thickBot="1" x14ac:dyDescent="0.25">
      <c r="A91" s="136" t="s">
        <v>120</v>
      </c>
      <c r="B91" s="661" t="e">
        <f>DESCRIPCION!#REF!</f>
        <v>#REF!</v>
      </c>
      <c r="C91" s="662"/>
      <c r="D91" s="662"/>
      <c r="E91" s="662"/>
      <c r="F91" s="662"/>
      <c r="G91" s="662"/>
      <c r="H91" s="662"/>
      <c r="I91" s="663"/>
      <c r="J91" s="137" t="s">
        <v>349</v>
      </c>
      <c r="K91" s="135" t="str">
        <f>IF(J97="x","EXTREMA",IF(J99="x","ALTA",IF(J101="x","MODERADA",IF(J103="x","BAJA",""))))</f>
        <v/>
      </c>
    </row>
    <row r="92" spans="1:11" ht="16.5" thickBot="1" x14ac:dyDescent="0.25">
      <c r="A92" s="642" t="s">
        <v>122</v>
      </c>
      <c r="B92" s="643"/>
      <c r="C92" s="643"/>
      <c r="D92" s="644" t="str">
        <f>PROBABILIDAD!T15</f>
        <v xml:space="preserve"> </v>
      </c>
      <c r="E92" s="645"/>
      <c r="F92" s="642" t="s">
        <v>350</v>
      </c>
      <c r="G92" s="643"/>
      <c r="H92" s="643"/>
      <c r="I92" s="646"/>
      <c r="J92" s="647"/>
      <c r="K92" s="648"/>
    </row>
    <row r="93" spans="1:11" x14ac:dyDescent="0.2">
      <c r="A93" s="77"/>
      <c r="B93" s="81"/>
      <c r="C93" s="81"/>
      <c r="D93" s="81"/>
      <c r="E93" s="81"/>
      <c r="F93" s="81"/>
      <c r="G93" s="81"/>
      <c r="H93" s="81"/>
      <c r="I93" s="81"/>
      <c r="K93" s="70"/>
    </row>
    <row r="94" spans="1:11" x14ac:dyDescent="0.2">
      <c r="A94" s="170"/>
      <c r="B94" s="149"/>
      <c r="C94" s="171"/>
      <c r="D94" s="149"/>
      <c r="E94" s="149"/>
      <c r="F94" s="149"/>
      <c r="G94" s="149"/>
      <c r="H94" s="149"/>
      <c r="I94" s="149"/>
      <c r="J94" s="166"/>
      <c r="K94" s="167"/>
    </row>
    <row r="95" spans="1:11" ht="56.25" customHeight="1" x14ac:dyDescent="0.2">
      <c r="A95" s="658" t="s">
        <v>122</v>
      </c>
      <c r="B95" s="149">
        <v>5</v>
      </c>
      <c r="C95" s="659"/>
      <c r="D95" s="655"/>
      <c r="E95" s="656"/>
      <c r="F95" s="656"/>
      <c r="G95" s="656"/>
      <c r="H95" s="149"/>
      <c r="I95" s="149"/>
      <c r="J95" s="665" t="s">
        <v>121</v>
      </c>
      <c r="K95" s="666"/>
    </row>
    <row r="96" spans="1:11" ht="5.25" customHeight="1" x14ac:dyDescent="0.2">
      <c r="A96" s="658"/>
      <c r="B96" s="149" t="s">
        <v>124</v>
      </c>
      <c r="C96" s="660"/>
      <c r="D96" s="655"/>
      <c r="E96" s="656"/>
      <c r="F96" s="656"/>
      <c r="G96" s="656"/>
      <c r="H96" s="149"/>
      <c r="I96" s="149"/>
      <c r="J96" s="151"/>
      <c r="K96" s="152"/>
    </row>
    <row r="97" spans="1:11" ht="27.75" customHeight="1" x14ac:dyDescent="0.2">
      <c r="A97" s="658"/>
      <c r="B97" s="149">
        <v>4</v>
      </c>
      <c r="C97" s="702"/>
      <c r="D97" s="655"/>
      <c r="E97" s="655"/>
      <c r="F97" s="664"/>
      <c r="G97" s="656"/>
      <c r="H97" s="149"/>
      <c r="I97" s="149"/>
      <c r="J97" s="157" t="str">
        <f xml:space="preserve"> IF(OR(E95="X",F95="X",G95="x",F97="x",G97="X",F99="X",G99="X",G101="X" ),"x","")</f>
        <v/>
      </c>
      <c r="K97" s="152" t="s">
        <v>123</v>
      </c>
    </row>
    <row r="98" spans="1:11" ht="27.75" x14ac:dyDescent="0.2">
      <c r="A98" s="658"/>
      <c r="B98" s="149" t="s">
        <v>126</v>
      </c>
      <c r="C98" s="703"/>
      <c r="D98" s="655"/>
      <c r="E98" s="655"/>
      <c r="F98" s="664"/>
      <c r="G98" s="656"/>
      <c r="H98" s="149"/>
      <c r="I98" s="149"/>
      <c r="J98" s="158"/>
      <c r="K98" s="152"/>
    </row>
    <row r="99" spans="1:11" ht="27" customHeight="1" x14ac:dyDescent="0.2">
      <c r="A99" s="658"/>
      <c r="B99" s="149">
        <v>3</v>
      </c>
      <c r="C99" s="649"/>
      <c r="D99" s="653"/>
      <c r="E99" s="654"/>
      <c r="F99" s="664"/>
      <c r="G99" s="656"/>
      <c r="H99" s="149"/>
      <c r="I99" s="149"/>
      <c r="J99" s="159" t="str">
        <f xml:space="preserve"> IF(OR(C95="X",D95="X",D97="x",E97="x",E99="X",F101="X",F103="X",G103="X" ),"x","")</f>
        <v/>
      </c>
      <c r="K99" s="152" t="s">
        <v>125</v>
      </c>
    </row>
    <row r="100" spans="1:11" ht="27.75" x14ac:dyDescent="0.2">
      <c r="A100" s="658"/>
      <c r="B100" s="149" t="s">
        <v>128</v>
      </c>
      <c r="C100" s="650"/>
      <c r="D100" s="653"/>
      <c r="E100" s="655"/>
      <c r="F100" s="664"/>
      <c r="G100" s="656"/>
      <c r="H100" s="149"/>
      <c r="I100" s="149"/>
      <c r="J100" s="160"/>
      <c r="K100" s="152"/>
    </row>
    <row r="101" spans="1:11" ht="25.5" customHeight="1" x14ac:dyDescent="0.2">
      <c r="A101" s="658"/>
      <c r="B101" s="149">
        <v>2</v>
      </c>
      <c r="C101" s="649"/>
      <c r="D101" s="651"/>
      <c r="E101" s="652"/>
      <c r="F101" s="654"/>
      <c r="G101" s="656"/>
      <c r="H101" s="149"/>
      <c r="I101" s="149"/>
      <c r="J101" s="161" t="str">
        <f xml:space="preserve"> IF(OR(C97="X",D99="X",E103="x",E101="x" ),"x","")</f>
        <v/>
      </c>
      <c r="K101" s="152" t="s">
        <v>127</v>
      </c>
    </row>
    <row r="102" spans="1:11" ht="27.75" x14ac:dyDescent="0.2">
      <c r="A102" s="658"/>
      <c r="B102" s="149" t="s">
        <v>250</v>
      </c>
      <c r="C102" s="650"/>
      <c r="D102" s="651"/>
      <c r="E102" s="653"/>
      <c r="F102" s="655"/>
      <c r="G102" s="656"/>
      <c r="H102" s="149"/>
      <c r="I102" s="149"/>
      <c r="J102" s="160"/>
      <c r="K102" s="152"/>
    </row>
    <row r="103" spans="1:11" ht="29.25" customHeight="1" x14ac:dyDescent="0.2">
      <c r="A103" s="658"/>
      <c r="B103" s="149">
        <v>1</v>
      </c>
      <c r="C103" s="649"/>
      <c r="D103" s="680"/>
      <c r="E103" s="682"/>
      <c r="F103" s="684"/>
      <c r="G103" s="686"/>
      <c r="H103" s="149"/>
      <c r="I103" s="149"/>
      <c r="J103" s="162" t="str">
        <f xml:space="preserve"> IF(OR(C99="X",C101="X",C103="x",D101="x",D103="x" ),"x","")</f>
        <v/>
      </c>
      <c r="K103" s="152" t="s">
        <v>129</v>
      </c>
    </row>
    <row r="104" spans="1:11" ht="13.5" customHeight="1" x14ac:dyDescent="0.2">
      <c r="A104" s="658"/>
      <c r="B104" s="149" t="s">
        <v>130</v>
      </c>
      <c r="C104" s="679"/>
      <c r="D104" s="681"/>
      <c r="E104" s="683"/>
      <c r="F104" s="685"/>
      <c r="G104" s="687"/>
      <c r="H104" s="149"/>
      <c r="I104" s="149"/>
      <c r="J104" s="149"/>
      <c r="K104" s="150"/>
    </row>
    <row r="105" spans="1:11" x14ac:dyDescent="0.2">
      <c r="A105" s="170"/>
      <c r="B105" s="149"/>
      <c r="C105" s="149">
        <v>1</v>
      </c>
      <c r="D105" s="149">
        <v>2</v>
      </c>
      <c r="E105" s="149">
        <v>3</v>
      </c>
      <c r="F105" s="149">
        <v>4</v>
      </c>
      <c r="G105" s="149">
        <v>5</v>
      </c>
      <c r="H105" s="149"/>
      <c r="I105" s="149"/>
      <c r="J105" s="149"/>
      <c r="K105" s="150"/>
    </row>
    <row r="106" spans="1:11" x14ac:dyDescent="0.2">
      <c r="A106" s="170"/>
      <c r="B106" s="149"/>
      <c r="C106" s="149" t="s">
        <v>131</v>
      </c>
      <c r="D106" s="149" t="s">
        <v>132</v>
      </c>
      <c r="E106" s="149" t="s">
        <v>133</v>
      </c>
      <c r="F106" s="149" t="s">
        <v>134</v>
      </c>
      <c r="G106" s="149" t="s">
        <v>135</v>
      </c>
      <c r="H106" s="149"/>
      <c r="I106" s="149"/>
      <c r="J106" s="149"/>
      <c r="K106" s="150"/>
    </row>
    <row r="107" spans="1:11" x14ac:dyDescent="0.2">
      <c r="A107" s="170"/>
      <c r="B107" s="149"/>
      <c r="C107" s="657" t="s">
        <v>136</v>
      </c>
      <c r="D107" s="657"/>
      <c r="E107" s="657"/>
      <c r="F107" s="657"/>
      <c r="G107" s="657"/>
      <c r="H107" s="149"/>
      <c r="I107" s="149"/>
      <c r="J107" s="149"/>
      <c r="K107" s="150"/>
    </row>
    <row r="108" spans="1:11" x14ac:dyDescent="0.2">
      <c r="A108" s="170"/>
      <c r="B108" s="149"/>
      <c r="C108" s="657"/>
      <c r="D108" s="657"/>
      <c r="E108" s="657"/>
      <c r="F108" s="657"/>
      <c r="G108" s="657"/>
      <c r="H108" s="149"/>
      <c r="I108" s="149"/>
      <c r="J108" s="149"/>
      <c r="K108" s="150"/>
    </row>
    <row r="109" spans="1:11" ht="15" thickBot="1" x14ac:dyDescent="0.25">
      <c r="A109" s="78"/>
      <c r="B109" s="79"/>
      <c r="C109" s="79"/>
      <c r="D109" s="79"/>
      <c r="E109" s="79"/>
      <c r="F109" s="79"/>
      <c r="G109" s="79"/>
      <c r="H109" s="79"/>
      <c r="I109" s="79"/>
      <c r="J109" s="79"/>
      <c r="K109" s="80"/>
    </row>
    <row r="110" spans="1:11" ht="15" thickBot="1" x14ac:dyDescent="0.25"/>
    <row r="111" spans="1:11" ht="33.75" customHeight="1" thickBot="1" x14ac:dyDescent="0.25">
      <c r="A111" s="136" t="s">
        <v>120</v>
      </c>
      <c r="B111" s="661" t="e">
        <f>DESCRIPCION!#REF!</f>
        <v>#REF!</v>
      </c>
      <c r="C111" s="662"/>
      <c r="D111" s="662"/>
      <c r="E111" s="662"/>
      <c r="F111" s="662"/>
      <c r="G111" s="662"/>
      <c r="H111" s="662"/>
      <c r="I111" s="663"/>
      <c r="J111" s="137" t="s">
        <v>349</v>
      </c>
      <c r="K111" s="135" t="str">
        <f>IF(J117="x","EXTREMA",IF(J119="x","ALTA",IF(J121="x","MODERADA",IF(J123="x","BAJA",""))))</f>
        <v/>
      </c>
    </row>
    <row r="112" spans="1:11" ht="16.5" thickBot="1" x14ac:dyDescent="0.25">
      <c r="A112" s="642" t="s">
        <v>122</v>
      </c>
      <c r="B112" s="643"/>
      <c r="C112" s="643"/>
      <c r="D112" s="644" t="str">
        <f>PROBABILIDAD!T16</f>
        <v xml:space="preserve"> </v>
      </c>
      <c r="E112" s="645"/>
      <c r="F112" s="642" t="s">
        <v>350</v>
      </c>
      <c r="G112" s="643"/>
      <c r="H112" s="643"/>
      <c r="I112" s="646"/>
      <c r="J112" s="647"/>
      <c r="K112" s="648"/>
    </row>
    <row r="113" spans="1:11" x14ac:dyDescent="0.2">
      <c r="A113" s="170"/>
      <c r="B113" s="149"/>
      <c r="C113" s="149"/>
      <c r="D113" s="149"/>
      <c r="E113" s="149"/>
      <c r="F113" s="149"/>
      <c r="G113" s="149"/>
      <c r="H113" s="149"/>
      <c r="I113" s="149"/>
      <c r="K113" s="70"/>
    </row>
    <row r="114" spans="1:11" x14ac:dyDescent="0.2">
      <c r="A114" s="170"/>
      <c r="B114" s="149"/>
      <c r="C114" s="171"/>
      <c r="D114" s="149"/>
      <c r="E114" s="149"/>
      <c r="F114" s="149"/>
      <c r="G114" s="149"/>
      <c r="H114" s="149"/>
      <c r="I114" s="149"/>
      <c r="K114" s="70"/>
    </row>
    <row r="115" spans="1:11" ht="33" x14ac:dyDescent="0.2">
      <c r="A115" s="658" t="s">
        <v>122</v>
      </c>
      <c r="B115" s="149">
        <v>5</v>
      </c>
      <c r="C115" s="717"/>
      <c r="D115" s="719"/>
      <c r="E115" s="720"/>
      <c r="F115" s="720"/>
      <c r="G115" s="720"/>
      <c r="H115" s="184"/>
      <c r="I115" s="149"/>
      <c r="J115" s="665" t="s">
        <v>121</v>
      </c>
      <c r="K115" s="666"/>
    </row>
    <row r="116" spans="1:11" ht="33" x14ac:dyDescent="0.2">
      <c r="A116" s="658"/>
      <c r="B116" s="149" t="s">
        <v>124</v>
      </c>
      <c r="C116" s="718"/>
      <c r="D116" s="719"/>
      <c r="E116" s="720"/>
      <c r="F116" s="720"/>
      <c r="G116" s="720"/>
      <c r="H116" s="184"/>
      <c r="I116" s="149"/>
      <c r="J116" s="151"/>
      <c r="K116" s="152"/>
    </row>
    <row r="117" spans="1:11" ht="33" x14ac:dyDescent="0.2">
      <c r="A117" s="658"/>
      <c r="B117" s="149">
        <v>4</v>
      </c>
      <c r="C117" s="721"/>
      <c r="D117" s="719"/>
      <c r="E117" s="719"/>
      <c r="F117" s="723"/>
      <c r="G117" s="720"/>
      <c r="H117" s="184"/>
      <c r="I117" s="149"/>
      <c r="J117" s="157" t="str">
        <f xml:space="preserve"> IF(OR(E115="X",F115="X",G115="x",F117="x",G117="X",F119="X",G119="X",G121="X" ),"x","")</f>
        <v/>
      </c>
      <c r="K117" s="152" t="s">
        <v>123</v>
      </c>
    </row>
    <row r="118" spans="1:11" ht="33" x14ac:dyDescent="0.2">
      <c r="A118" s="658"/>
      <c r="B118" s="149" t="s">
        <v>126</v>
      </c>
      <c r="C118" s="722"/>
      <c r="D118" s="719"/>
      <c r="E118" s="719"/>
      <c r="F118" s="723"/>
      <c r="G118" s="720"/>
      <c r="H118" s="184"/>
      <c r="I118" s="149"/>
      <c r="J118" s="158"/>
      <c r="K118" s="152"/>
    </row>
    <row r="119" spans="1:11" ht="33" x14ac:dyDescent="0.2">
      <c r="A119" s="658"/>
      <c r="B119" s="149">
        <v>3</v>
      </c>
      <c r="C119" s="724"/>
      <c r="D119" s="726"/>
      <c r="E119" s="736"/>
      <c r="F119" s="723"/>
      <c r="G119" s="720"/>
      <c r="H119" s="184"/>
      <c r="I119" s="149"/>
      <c r="J119" s="159" t="str">
        <f xml:space="preserve"> IF(OR(C115="X",D115="X",D117="x",E117="x",E119="X",F121="X",F123="X",G123="X" ),"x","")</f>
        <v/>
      </c>
      <c r="K119" s="152" t="s">
        <v>125</v>
      </c>
    </row>
    <row r="120" spans="1:11" ht="33" x14ac:dyDescent="0.2">
      <c r="A120" s="658"/>
      <c r="B120" s="149" t="s">
        <v>128</v>
      </c>
      <c r="C120" s="725"/>
      <c r="D120" s="726"/>
      <c r="E120" s="719"/>
      <c r="F120" s="723"/>
      <c r="G120" s="720"/>
      <c r="H120" s="184"/>
      <c r="I120" s="149"/>
      <c r="J120" s="160"/>
      <c r="K120" s="152"/>
    </row>
    <row r="121" spans="1:11" ht="33" x14ac:dyDescent="0.2">
      <c r="A121" s="658"/>
      <c r="B121" s="149">
        <v>2</v>
      </c>
      <c r="C121" s="724"/>
      <c r="D121" s="737"/>
      <c r="E121" s="738"/>
      <c r="F121" s="736"/>
      <c r="G121" s="720"/>
      <c r="H121" s="184"/>
      <c r="I121" s="149"/>
      <c r="J121" s="161" t="str">
        <f xml:space="preserve"> IF(OR(C117="X",D119="X",E121="x",E123="x" ),"x","")</f>
        <v/>
      </c>
      <c r="K121" s="152" t="s">
        <v>127</v>
      </c>
    </row>
    <row r="122" spans="1:11" ht="33" x14ac:dyDescent="0.2">
      <c r="A122" s="658"/>
      <c r="B122" s="149" t="s">
        <v>250</v>
      </c>
      <c r="C122" s="725"/>
      <c r="D122" s="737"/>
      <c r="E122" s="726"/>
      <c r="F122" s="719"/>
      <c r="G122" s="720"/>
      <c r="H122" s="184"/>
      <c r="I122" s="149"/>
      <c r="J122" s="160"/>
      <c r="K122" s="152"/>
    </row>
    <row r="123" spans="1:11" ht="33" x14ac:dyDescent="0.2">
      <c r="A123" s="658"/>
      <c r="B123" s="149">
        <v>1</v>
      </c>
      <c r="C123" s="724"/>
      <c r="D123" s="728"/>
      <c r="E123" s="730"/>
      <c r="F123" s="732"/>
      <c r="G123" s="734"/>
      <c r="H123" s="184"/>
      <c r="I123" s="149"/>
      <c r="J123" s="162" t="str">
        <f xml:space="preserve"> IF(OR(C119="X",C121="X",D121="x",C123="x",D123="x" ),"x","")</f>
        <v/>
      </c>
      <c r="K123" s="152" t="s">
        <v>129</v>
      </c>
    </row>
    <row r="124" spans="1:11" ht="33" x14ac:dyDescent="0.2">
      <c r="A124" s="658"/>
      <c r="B124" s="149" t="s">
        <v>130</v>
      </c>
      <c r="C124" s="727"/>
      <c r="D124" s="729"/>
      <c r="E124" s="731"/>
      <c r="F124" s="733"/>
      <c r="G124" s="735"/>
      <c r="H124" s="184"/>
      <c r="I124" s="149"/>
      <c r="J124" s="149"/>
      <c r="K124" s="150"/>
    </row>
    <row r="125" spans="1:11" x14ac:dyDescent="0.2">
      <c r="A125" s="170"/>
      <c r="B125" s="149"/>
      <c r="C125" s="149">
        <v>1</v>
      </c>
      <c r="D125" s="149">
        <v>2</v>
      </c>
      <c r="E125" s="149">
        <v>3</v>
      </c>
      <c r="F125" s="149">
        <v>4</v>
      </c>
      <c r="G125" s="149">
        <v>5</v>
      </c>
      <c r="H125" s="149"/>
      <c r="I125" s="149"/>
      <c r="J125" s="149"/>
      <c r="K125" s="150"/>
    </row>
    <row r="126" spans="1:11" x14ac:dyDescent="0.2">
      <c r="A126" s="170"/>
      <c r="B126" s="149"/>
      <c r="C126" s="149" t="s">
        <v>131</v>
      </c>
      <c r="D126" s="149" t="s">
        <v>132</v>
      </c>
      <c r="E126" s="149" t="s">
        <v>133</v>
      </c>
      <c r="F126" s="149" t="s">
        <v>134</v>
      </c>
      <c r="G126" s="149" t="s">
        <v>135</v>
      </c>
      <c r="H126" s="149"/>
      <c r="I126" s="149"/>
      <c r="J126" s="149"/>
      <c r="K126" s="150"/>
    </row>
    <row r="127" spans="1:11" x14ac:dyDescent="0.2">
      <c r="A127" s="170"/>
      <c r="B127" s="149"/>
      <c r="C127" s="657" t="s">
        <v>136</v>
      </c>
      <c r="D127" s="657"/>
      <c r="E127" s="657"/>
      <c r="F127" s="657"/>
      <c r="G127" s="657"/>
      <c r="H127" s="149"/>
      <c r="I127" s="149"/>
      <c r="J127" s="149"/>
      <c r="K127" s="150"/>
    </row>
    <row r="128" spans="1:11" x14ac:dyDescent="0.2">
      <c r="A128" s="170"/>
      <c r="B128" s="149"/>
      <c r="C128" s="657"/>
      <c r="D128" s="657"/>
      <c r="E128" s="657"/>
      <c r="F128" s="657"/>
      <c r="G128" s="657"/>
      <c r="H128" s="149"/>
      <c r="I128" s="149"/>
      <c r="J128" s="149"/>
      <c r="K128" s="150"/>
    </row>
    <row r="129" spans="1:11" ht="15" thickBot="1" x14ac:dyDescent="0.25">
      <c r="A129" s="78"/>
      <c r="B129" s="79"/>
      <c r="C129" s="79"/>
      <c r="D129" s="79"/>
      <c r="E129" s="79"/>
      <c r="F129" s="79"/>
      <c r="G129" s="79"/>
      <c r="H129" s="79"/>
      <c r="I129" s="79"/>
      <c r="J129" s="79"/>
      <c r="K129" s="80"/>
    </row>
    <row r="130" spans="1:11" ht="15" thickBot="1" x14ac:dyDescent="0.25"/>
    <row r="131" spans="1:11" ht="38.25" customHeight="1" thickBot="1" x14ac:dyDescent="0.25">
      <c r="A131" s="136" t="s">
        <v>120</v>
      </c>
      <c r="B131" s="661" t="e">
        <f>DESCRIPCION!#REF!</f>
        <v>#REF!</v>
      </c>
      <c r="C131" s="662"/>
      <c r="D131" s="662"/>
      <c r="E131" s="662"/>
      <c r="F131" s="662"/>
      <c r="G131" s="662"/>
      <c r="H131" s="662"/>
      <c r="I131" s="663"/>
      <c r="J131" s="137" t="s">
        <v>349</v>
      </c>
      <c r="K131" s="135" t="str">
        <f>IF(J137="x","EXTREMA",IF(J139="x","ALTA",IF(J141="x","MODERADA",IF(J143="x","BAJA",""))))</f>
        <v/>
      </c>
    </row>
    <row r="132" spans="1:11" ht="16.5" thickBot="1" x14ac:dyDescent="0.25">
      <c r="A132" s="642" t="s">
        <v>122</v>
      </c>
      <c r="B132" s="643"/>
      <c r="C132" s="643"/>
      <c r="D132" s="644" t="str">
        <f>PROBABILIDAD!T17</f>
        <v xml:space="preserve"> </v>
      </c>
      <c r="E132" s="645"/>
      <c r="F132" s="642" t="s">
        <v>350</v>
      </c>
      <c r="G132" s="643"/>
      <c r="H132" s="643"/>
      <c r="I132" s="646"/>
      <c r="J132" s="647"/>
      <c r="K132" s="648"/>
    </row>
    <row r="133" spans="1:11" x14ac:dyDescent="0.2">
      <c r="A133" s="170"/>
      <c r="B133" s="149"/>
      <c r="C133" s="149"/>
      <c r="D133" s="149"/>
      <c r="E133" s="149"/>
      <c r="F133" s="149"/>
      <c r="G133" s="149"/>
      <c r="H133" s="149"/>
      <c r="I133" s="149"/>
      <c r="J133" s="166"/>
      <c r="K133" s="167"/>
    </row>
    <row r="134" spans="1:11" x14ac:dyDescent="0.2">
      <c r="A134" s="170"/>
      <c r="B134" s="149"/>
      <c r="C134" s="171"/>
      <c r="D134" s="149"/>
      <c r="E134" s="149"/>
      <c r="F134" s="149"/>
      <c r="G134" s="149"/>
      <c r="H134" s="149"/>
      <c r="I134" s="149"/>
      <c r="J134" s="166"/>
      <c r="K134" s="167"/>
    </row>
    <row r="135" spans="1:11" ht="45.75" customHeight="1" x14ac:dyDescent="0.2">
      <c r="A135" s="658" t="s">
        <v>122</v>
      </c>
      <c r="B135" s="149">
        <v>5</v>
      </c>
      <c r="C135" s="659"/>
      <c r="D135" s="655"/>
      <c r="E135" s="656"/>
      <c r="F135" s="656"/>
      <c r="G135" s="656"/>
      <c r="H135" s="149"/>
      <c r="I135" s="149"/>
      <c r="J135" s="665" t="s">
        <v>121</v>
      </c>
      <c r="K135" s="666"/>
    </row>
    <row r="136" spans="1:11" ht="15" x14ac:dyDescent="0.2">
      <c r="A136" s="658"/>
      <c r="B136" s="149" t="s">
        <v>124</v>
      </c>
      <c r="C136" s="660"/>
      <c r="D136" s="655"/>
      <c r="E136" s="656"/>
      <c r="F136" s="656"/>
      <c r="G136" s="656"/>
      <c r="H136" s="149"/>
      <c r="I136" s="149"/>
      <c r="J136" s="151"/>
      <c r="K136" s="152"/>
    </row>
    <row r="137" spans="1:11" ht="27" customHeight="1" x14ac:dyDescent="0.2">
      <c r="A137" s="658"/>
      <c r="B137" s="149">
        <v>4</v>
      </c>
      <c r="C137" s="702"/>
      <c r="D137" s="655"/>
      <c r="E137" s="655"/>
      <c r="F137" s="664"/>
      <c r="G137" s="656"/>
      <c r="H137" s="149"/>
      <c r="I137" s="149"/>
      <c r="J137" s="157" t="str">
        <f xml:space="preserve"> IF(OR(E135="X",F135="X",G135="x",F137="x",G137="X",F139="X",G139="X",G141="X" ),"x","")</f>
        <v/>
      </c>
      <c r="K137" s="152" t="s">
        <v>123</v>
      </c>
    </row>
    <row r="138" spans="1:11" ht="27.75" x14ac:dyDescent="0.2">
      <c r="A138" s="658"/>
      <c r="B138" s="149" t="s">
        <v>126</v>
      </c>
      <c r="C138" s="703"/>
      <c r="D138" s="655"/>
      <c r="E138" s="655"/>
      <c r="F138" s="664"/>
      <c r="G138" s="656"/>
      <c r="H138" s="149"/>
      <c r="I138" s="149"/>
      <c r="J138" s="158"/>
      <c r="K138" s="152"/>
    </row>
    <row r="139" spans="1:11" ht="32.25" customHeight="1" x14ac:dyDescent="0.2">
      <c r="A139" s="658"/>
      <c r="B139" s="149">
        <v>3</v>
      </c>
      <c r="C139" s="649"/>
      <c r="D139" s="653"/>
      <c r="E139" s="654"/>
      <c r="F139" s="664"/>
      <c r="G139" s="656"/>
      <c r="H139" s="149"/>
      <c r="I139" s="149"/>
      <c r="J139" s="159" t="str">
        <f xml:space="preserve"> IF(OR(C135="X",D135="X",D137="x",E137="x",E139="X",F141="X",F143="X",G143="X" ),"x","")</f>
        <v/>
      </c>
      <c r="K139" s="152" t="s">
        <v>125</v>
      </c>
    </row>
    <row r="140" spans="1:11" ht="27.75" x14ac:dyDescent="0.2">
      <c r="A140" s="658"/>
      <c r="B140" s="149" t="s">
        <v>128</v>
      </c>
      <c r="C140" s="650"/>
      <c r="D140" s="653"/>
      <c r="E140" s="655"/>
      <c r="F140" s="664"/>
      <c r="G140" s="656"/>
      <c r="H140" s="149"/>
      <c r="I140" s="149"/>
      <c r="J140" s="160"/>
      <c r="K140" s="152"/>
    </row>
    <row r="141" spans="1:11" ht="27.75" customHeight="1" x14ac:dyDescent="0.2">
      <c r="A141" s="658"/>
      <c r="B141" s="149">
        <v>2</v>
      </c>
      <c r="C141" s="649"/>
      <c r="D141" s="651"/>
      <c r="E141" s="652"/>
      <c r="F141" s="654"/>
      <c r="G141" s="656"/>
      <c r="H141" s="149"/>
      <c r="I141" s="149"/>
      <c r="J141" s="161" t="str">
        <f xml:space="preserve"> IF(OR(C137="X",D139="X",E141="x",E143="x" ),"x","")</f>
        <v/>
      </c>
      <c r="K141" s="152" t="s">
        <v>127</v>
      </c>
    </row>
    <row r="142" spans="1:11" ht="27.75" x14ac:dyDescent="0.2">
      <c r="A142" s="658"/>
      <c r="B142" s="149" t="s">
        <v>250</v>
      </c>
      <c r="C142" s="650"/>
      <c r="D142" s="651"/>
      <c r="E142" s="653"/>
      <c r="F142" s="655"/>
      <c r="G142" s="656"/>
      <c r="H142" s="149"/>
      <c r="I142" s="149"/>
      <c r="J142" s="160"/>
      <c r="K142" s="152"/>
    </row>
    <row r="143" spans="1:11" ht="30" customHeight="1" x14ac:dyDescent="0.2">
      <c r="A143" s="658"/>
      <c r="B143" s="149">
        <v>1</v>
      </c>
      <c r="C143" s="649"/>
      <c r="D143" s="680"/>
      <c r="E143" s="682"/>
      <c r="F143" s="684"/>
      <c r="G143" s="686"/>
      <c r="H143" s="149"/>
      <c r="I143" s="149"/>
      <c r="J143" s="162" t="str">
        <f xml:space="preserve"> IF(OR(C139="X",C141="X",C143="x",D141="x",D143="x" ),"x","")</f>
        <v/>
      </c>
      <c r="K143" s="152" t="s">
        <v>129</v>
      </c>
    </row>
    <row r="144" spans="1:11" x14ac:dyDescent="0.2">
      <c r="A144" s="658"/>
      <c r="B144" s="149" t="s">
        <v>130</v>
      </c>
      <c r="C144" s="679"/>
      <c r="D144" s="681"/>
      <c r="E144" s="683"/>
      <c r="F144" s="685"/>
      <c r="G144" s="687"/>
      <c r="H144" s="149"/>
      <c r="I144" s="149"/>
      <c r="J144" s="149"/>
      <c r="K144" s="150"/>
    </row>
    <row r="145" spans="1:11" x14ac:dyDescent="0.2">
      <c r="A145" s="170"/>
      <c r="B145" s="149"/>
      <c r="C145" s="149">
        <v>1</v>
      </c>
      <c r="D145" s="149">
        <v>2</v>
      </c>
      <c r="E145" s="149">
        <v>3</v>
      </c>
      <c r="F145" s="149">
        <v>4</v>
      </c>
      <c r="G145" s="149">
        <v>5</v>
      </c>
      <c r="H145" s="149"/>
      <c r="I145" s="149"/>
      <c r="J145" s="149"/>
      <c r="K145" s="150"/>
    </row>
    <row r="146" spans="1:11" x14ac:dyDescent="0.2">
      <c r="A146" s="170"/>
      <c r="B146" s="149"/>
      <c r="C146" s="149" t="s">
        <v>131</v>
      </c>
      <c r="D146" s="149" t="s">
        <v>132</v>
      </c>
      <c r="E146" s="149" t="s">
        <v>133</v>
      </c>
      <c r="F146" s="149" t="s">
        <v>134</v>
      </c>
      <c r="G146" s="149" t="s">
        <v>135</v>
      </c>
      <c r="H146" s="149"/>
      <c r="I146" s="149"/>
      <c r="J146" s="149"/>
      <c r="K146" s="150"/>
    </row>
    <row r="147" spans="1:11" x14ac:dyDescent="0.2">
      <c r="A147" s="170"/>
      <c r="B147" s="149"/>
      <c r="C147" s="657" t="s">
        <v>136</v>
      </c>
      <c r="D147" s="657"/>
      <c r="E147" s="657"/>
      <c r="F147" s="657"/>
      <c r="G147" s="657"/>
      <c r="H147" s="149"/>
      <c r="I147" s="149"/>
      <c r="J147" s="149"/>
      <c r="K147" s="150"/>
    </row>
    <row r="148" spans="1:11" x14ac:dyDescent="0.2">
      <c r="A148" s="170"/>
      <c r="B148" s="149"/>
      <c r="C148" s="657"/>
      <c r="D148" s="657"/>
      <c r="E148" s="657"/>
      <c r="F148" s="657"/>
      <c r="G148" s="657"/>
      <c r="H148" s="149"/>
      <c r="I148" s="149"/>
      <c r="J148" s="149"/>
      <c r="K148" s="150"/>
    </row>
    <row r="149" spans="1:11" ht="15" thickBot="1" x14ac:dyDescent="0.25">
      <c r="A149" s="172"/>
      <c r="B149" s="173"/>
      <c r="C149" s="173"/>
      <c r="D149" s="173"/>
      <c r="E149" s="173"/>
      <c r="F149" s="173"/>
      <c r="G149" s="173"/>
      <c r="H149" s="173"/>
      <c r="I149" s="173"/>
      <c r="J149" s="173"/>
      <c r="K149" s="174"/>
    </row>
    <row r="150" spans="1:11" ht="15" thickBot="1" x14ac:dyDescent="0.25"/>
    <row r="151" spans="1:11" ht="31.5" customHeight="1" thickBot="1" x14ac:dyDescent="0.25">
      <c r="A151" s="136" t="s">
        <v>120</v>
      </c>
      <c r="B151" s="661" t="e">
        <f>DESCRIPCION!#REF!</f>
        <v>#REF!</v>
      </c>
      <c r="C151" s="662"/>
      <c r="D151" s="662"/>
      <c r="E151" s="662"/>
      <c r="F151" s="662"/>
      <c r="G151" s="662"/>
      <c r="H151" s="662"/>
      <c r="I151" s="663"/>
      <c r="J151" s="137" t="s">
        <v>349</v>
      </c>
      <c r="K151" s="135" t="str">
        <f>IF(J157="x","EXTREMA",IF(J159="x","ALTA",IF(J161="x","MODERADA",IF(J163="x","BAJA",""))))</f>
        <v/>
      </c>
    </row>
    <row r="152" spans="1:11" ht="16.5" thickBot="1" x14ac:dyDescent="0.25">
      <c r="A152" s="642" t="s">
        <v>122</v>
      </c>
      <c r="B152" s="643"/>
      <c r="C152" s="643"/>
      <c r="D152" s="644" t="str">
        <f>PROBABILIDAD!T18</f>
        <v xml:space="preserve"> </v>
      </c>
      <c r="E152" s="645"/>
      <c r="F152" s="642" t="s">
        <v>350</v>
      </c>
      <c r="G152" s="643"/>
      <c r="H152" s="643"/>
      <c r="I152" s="646"/>
      <c r="J152" s="647"/>
      <c r="K152" s="648"/>
    </row>
    <row r="153" spans="1:11" x14ac:dyDescent="0.2">
      <c r="A153" s="170"/>
      <c r="B153" s="149"/>
      <c r="C153" s="149"/>
      <c r="D153" s="149"/>
      <c r="E153" s="149"/>
      <c r="F153" s="149"/>
      <c r="G153" s="149"/>
      <c r="H153" s="149"/>
      <c r="I153" s="149"/>
      <c r="J153" s="166"/>
      <c r="K153" s="167"/>
    </row>
    <row r="154" spans="1:11" x14ac:dyDescent="0.2">
      <c r="A154" s="170"/>
      <c r="B154" s="149"/>
      <c r="C154" s="171"/>
      <c r="D154" s="149"/>
      <c r="E154" s="149"/>
      <c r="F154" s="149"/>
      <c r="G154" s="149"/>
      <c r="H154" s="149"/>
      <c r="I154" s="149"/>
      <c r="J154" s="166"/>
      <c r="K154" s="167"/>
    </row>
    <row r="155" spans="1:11" ht="36" customHeight="1" x14ac:dyDescent="0.2">
      <c r="A155" s="658" t="s">
        <v>122</v>
      </c>
      <c r="B155" s="149">
        <v>5</v>
      </c>
      <c r="C155" s="659"/>
      <c r="D155" s="655"/>
      <c r="E155" s="656"/>
      <c r="F155" s="656"/>
      <c r="G155" s="656"/>
      <c r="H155" s="149"/>
      <c r="I155" s="149"/>
      <c r="J155" s="665" t="s">
        <v>121</v>
      </c>
      <c r="K155" s="666"/>
    </row>
    <row r="156" spans="1:11" ht="15" x14ac:dyDescent="0.2">
      <c r="A156" s="658"/>
      <c r="B156" s="149" t="s">
        <v>124</v>
      </c>
      <c r="C156" s="660"/>
      <c r="D156" s="655"/>
      <c r="E156" s="656"/>
      <c r="F156" s="656"/>
      <c r="G156" s="656"/>
      <c r="H156" s="149"/>
      <c r="I156" s="149"/>
      <c r="J156" s="151"/>
      <c r="K156" s="152"/>
    </row>
    <row r="157" spans="1:11" ht="27" customHeight="1" x14ac:dyDescent="0.2">
      <c r="A157" s="658"/>
      <c r="B157" s="149">
        <v>4</v>
      </c>
      <c r="C157" s="702"/>
      <c r="D157" s="655"/>
      <c r="E157" s="655"/>
      <c r="F157" s="664"/>
      <c r="G157" s="656"/>
      <c r="H157" s="149"/>
      <c r="I157" s="149"/>
      <c r="J157" s="157" t="str">
        <f xml:space="preserve"> IF(OR(E155="X",F155="X",G155="x",F157="x",G157="X",F159="X",G159="X",G161="X" ),"x","")</f>
        <v/>
      </c>
      <c r="K157" s="152" t="s">
        <v>123</v>
      </c>
    </row>
    <row r="158" spans="1:11" ht="27.75" x14ac:dyDescent="0.2">
      <c r="A158" s="658"/>
      <c r="B158" s="149" t="s">
        <v>126</v>
      </c>
      <c r="C158" s="703"/>
      <c r="D158" s="655"/>
      <c r="E158" s="655"/>
      <c r="F158" s="664"/>
      <c r="G158" s="656"/>
      <c r="H158" s="149"/>
      <c r="I158" s="149"/>
      <c r="J158" s="158"/>
      <c r="K158" s="152"/>
    </row>
    <row r="159" spans="1:11" ht="27.75" customHeight="1" x14ac:dyDescent="0.2">
      <c r="A159" s="658"/>
      <c r="B159" s="149">
        <v>3</v>
      </c>
      <c r="C159" s="649"/>
      <c r="D159" s="653"/>
      <c r="E159" s="654"/>
      <c r="F159" s="664"/>
      <c r="G159" s="656"/>
      <c r="H159" s="149"/>
      <c r="I159" s="149"/>
      <c r="J159" s="159" t="str">
        <f xml:space="preserve"> IF(OR(C155="X",D155="X",D157="x",E157="x",E159="X",F161="X",F163="X",G163="X" ),"x","")</f>
        <v/>
      </c>
      <c r="K159" s="152" t="s">
        <v>125</v>
      </c>
    </row>
    <row r="160" spans="1:11" ht="27.75" x14ac:dyDescent="0.2">
      <c r="A160" s="658"/>
      <c r="B160" s="149" t="s">
        <v>128</v>
      </c>
      <c r="C160" s="650"/>
      <c r="D160" s="653"/>
      <c r="E160" s="655"/>
      <c r="F160" s="664"/>
      <c r="G160" s="656"/>
      <c r="H160" s="149"/>
      <c r="I160" s="149"/>
      <c r="J160" s="160"/>
      <c r="K160" s="152"/>
    </row>
    <row r="161" spans="1:11" ht="27.75" customHeight="1" x14ac:dyDescent="0.2">
      <c r="A161" s="658"/>
      <c r="B161" s="149">
        <v>2</v>
      </c>
      <c r="C161" s="649"/>
      <c r="D161" s="651"/>
      <c r="E161" s="652"/>
      <c r="F161" s="654"/>
      <c r="G161" s="656"/>
      <c r="H161" s="149"/>
      <c r="I161" s="149"/>
      <c r="J161" s="161" t="str">
        <f xml:space="preserve"> IF(OR(C157="X",D159="X",E161="x",E163="x" ),"x","")</f>
        <v/>
      </c>
      <c r="K161" s="152" t="s">
        <v>127</v>
      </c>
    </row>
    <row r="162" spans="1:11" ht="27.75" x14ac:dyDescent="0.2">
      <c r="A162" s="658"/>
      <c r="B162" s="149" t="s">
        <v>250</v>
      </c>
      <c r="C162" s="650"/>
      <c r="D162" s="651"/>
      <c r="E162" s="653"/>
      <c r="F162" s="655"/>
      <c r="G162" s="656"/>
      <c r="H162" s="149"/>
      <c r="I162" s="149"/>
      <c r="J162" s="160"/>
      <c r="K162" s="152"/>
    </row>
    <row r="163" spans="1:11" ht="27.75" x14ac:dyDescent="0.2">
      <c r="A163" s="658"/>
      <c r="B163" s="149">
        <v>1</v>
      </c>
      <c r="C163" s="649"/>
      <c r="D163" s="680"/>
      <c r="E163" s="682"/>
      <c r="F163" s="684"/>
      <c r="G163" s="686"/>
      <c r="H163" s="149"/>
      <c r="I163" s="149"/>
      <c r="J163" s="162" t="str">
        <f xml:space="preserve"> IF(OR(C159="X",C161="X",C163="x",D161="x",D163="x" ),"x","")</f>
        <v/>
      </c>
      <c r="K163" s="152" t="s">
        <v>129</v>
      </c>
    </row>
    <row r="164" spans="1:11" ht="26.25" customHeight="1" x14ac:dyDescent="0.2">
      <c r="A164" s="658"/>
      <c r="B164" s="149" t="s">
        <v>130</v>
      </c>
      <c r="C164" s="679"/>
      <c r="D164" s="681"/>
      <c r="E164" s="683"/>
      <c r="F164" s="685"/>
      <c r="G164" s="687"/>
      <c r="H164" s="149"/>
      <c r="I164" s="149"/>
      <c r="J164" s="149"/>
      <c r="K164" s="150"/>
    </row>
    <row r="165" spans="1:11" x14ac:dyDescent="0.2">
      <c r="A165" s="170"/>
      <c r="B165" s="149"/>
      <c r="C165" s="149">
        <v>1</v>
      </c>
      <c r="D165" s="149">
        <v>2</v>
      </c>
      <c r="E165" s="149">
        <v>3</v>
      </c>
      <c r="F165" s="149">
        <v>4</v>
      </c>
      <c r="G165" s="149">
        <v>5</v>
      </c>
      <c r="H165" s="149"/>
      <c r="I165" s="149"/>
      <c r="J165" s="149"/>
      <c r="K165" s="150"/>
    </row>
    <row r="166" spans="1:11" x14ac:dyDescent="0.2">
      <c r="A166" s="170"/>
      <c r="B166" s="149"/>
      <c r="C166" s="149" t="s">
        <v>131</v>
      </c>
      <c r="D166" s="149" t="s">
        <v>132</v>
      </c>
      <c r="E166" s="149" t="s">
        <v>133</v>
      </c>
      <c r="F166" s="149" t="s">
        <v>134</v>
      </c>
      <c r="G166" s="149" t="s">
        <v>135</v>
      </c>
      <c r="H166" s="149"/>
      <c r="I166" s="149"/>
      <c r="J166" s="149"/>
      <c r="K166" s="150"/>
    </row>
    <row r="167" spans="1:11" x14ac:dyDescent="0.2">
      <c r="A167" s="170"/>
      <c r="B167" s="149"/>
      <c r="C167" s="657" t="s">
        <v>136</v>
      </c>
      <c r="D167" s="657"/>
      <c r="E167" s="657"/>
      <c r="F167" s="657"/>
      <c r="G167" s="657"/>
      <c r="H167" s="149"/>
      <c r="I167" s="149"/>
      <c r="J167" s="149"/>
      <c r="K167" s="150"/>
    </row>
    <row r="168" spans="1:11" x14ac:dyDescent="0.2">
      <c r="A168" s="170"/>
      <c r="B168" s="149"/>
      <c r="C168" s="657"/>
      <c r="D168" s="657"/>
      <c r="E168" s="657"/>
      <c r="F168" s="657"/>
      <c r="G168" s="657"/>
      <c r="H168" s="149"/>
      <c r="I168" s="149"/>
      <c r="J168" s="149"/>
      <c r="K168" s="150"/>
    </row>
    <row r="169" spans="1:11" ht="15" thickBot="1" x14ac:dyDescent="0.25">
      <c r="A169" s="172"/>
      <c r="B169" s="173"/>
      <c r="C169" s="173"/>
      <c r="D169" s="173"/>
      <c r="E169" s="173"/>
      <c r="F169" s="173"/>
      <c r="G169" s="173"/>
      <c r="H169" s="173"/>
      <c r="I169" s="173"/>
      <c r="J169" s="173"/>
      <c r="K169" s="174"/>
    </row>
    <row r="171" spans="1:11" ht="15" thickBot="1" x14ac:dyDescent="0.25"/>
    <row r="172" spans="1:11" ht="33.75" customHeight="1" thickBot="1" x14ac:dyDescent="0.25">
      <c r="A172" s="136" t="s">
        <v>120</v>
      </c>
      <c r="B172" s="739" t="e">
        <f>DESCRIPCION!#REF!</f>
        <v>#REF!</v>
      </c>
      <c r="C172" s="740"/>
      <c r="D172" s="740"/>
      <c r="E172" s="740"/>
      <c r="F172" s="740"/>
      <c r="G172" s="740"/>
      <c r="H172" s="740"/>
      <c r="I172" s="741"/>
      <c r="J172" s="137" t="s">
        <v>349</v>
      </c>
      <c r="K172" s="135" t="str">
        <f>IF(J178="x","EXTREMA",IF(J180="x","ALTA",IF(J182="x","MODERADA",IF(J184="x","BAJA",""))))</f>
        <v/>
      </c>
    </row>
    <row r="173" spans="1:11" ht="16.5" thickBot="1" x14ac:dyDescent="0.25">
      <c r="A173" s="642" t="s">
        <v>122</v>
      </c>
      <c r="B173" s="643"/>
      <c r="C173" s="643"/>
      <c r="D173" s="644" t="str">
        <f>PROBABILIDAD!T19</f>
        <v xml:space="preserve"> </v>
      </c>
      <c r="E173" s="645"/>
      <c r="F173" s="642" t="s">
        <v>350</v>
      </c>
      <c r="G173" s="643"/>
      <c r="H173" s="643"/>
      <c r="I173" s="646"/>
      <c r="J173" s="647"/>
      <c r="K173" s="648"/>
    </row>
    <row r="174" spans="1:11" x14ac:dyDescent="0.2">
      <c r="A174" s="170"/>
      <c r="B174" s="149"/>
      <c r="C174" s="149"/>
      <c r="D174" s="149"/>
      <c r="E174" s="149"/>
      <c r="F174" s="149"/>
      <c r="G174" s="149"/>
      <c r="H174" s="149"/>
      <c r="I174" s="149"/>
      <c r="J174" s="166"/>
      <c r="K174" s="167"/>
    </row>
    <row r="175" spans="1:11" x14ac:dyDescent="0.2">
      <c r="A175" s="170"/>
      <c r="B175" s="149"/>
      <c r="C175" s="171"/>
      <c r="D175" s="149"/>
      <c r="E175" s="149"/>
      <c r="F175" s="149"/>
      <c r="G175" s="149"/>
      <c r="H175" s="149"/>
      <c r="I175" s="149"/>
      <c r="J175" s="166"/>
      <c r="K175" s="167"/>
    </row>
    <row r="176" spans="1:11" ht="31.5" customHeight="1" x14ac:dyDescent="0.2">
      <c r="A176" s="658" t="s">
        <v>122</v>
      </c>
      <c r="B176" s="149">
        <v>5</v>
      </c>
      <c r="C176" s="659"/>
      <c r="D176" s="655"/>
      <c r="E176" s="656"/>
      <c r="F176" s="656"/>
      <c r="G176" s="656"/>
      <c r="H176" s="149"/>
      <c r="I176" s="149"/>
      <c r="J176" s="665" t="s">
        <v>121</v>
      </c>
      <c r="K176" s="666"/>
    </row>
    <row r="177" spans="1:11" ht="15" x14ac:dyDescent="0.2">
      <c r="A177" s="658"/>
      <c r="B177" s="149" t="s">
        <v>124</v>
      </c>
      <c r="C177" s="660"/>
      <c r="D177" s="655"/>
      <c r="E177" s="656"/>
      <c r="F177" s="656"/>
      <c r="G177" s="656"/>
      <c r="H177" s="149"/>
      <c r="I177" s="149"/>
      <c r="J177" s="151"/>
      <c r="K177" s="152"/>
    </row>
    <row r="178" spans="1:11" ht="27.75" customHeight="1" x14ac:dyDescent="0.2">
      <c r="A178" s="658"/>
      <c r="B178" s="149">
        <v>4</v>
      </c>
      <c r="C178" s="702"/>
      <c r="D178" s="655"/>
      <c r="E178" s="655"/>
      <c r="F178" s="664"/>
      <c r="G178" s="656"/>
      <c r="H178" s="149"/>
      <c r="I178" s="149"/>
      <c r="J178" s="157" t="str">
        <f xml:space="preserve"> IF(OR(E176="X",F176="X",G176="x",F178="x",G178="X",F180="X",G180="X",G182="X" ),"x","")</f>
        <v/>
      </c>
      <c r="K178" s="152" t="s">
        <v>123</v>
      </c>
    </row>
    <row r="179" spans="1:11" ht="27.75" x14ac:dyDescent="0.2">
      <c r="A179" s="658"/>
      <c r="B179" s="149" t="s">
        <v>126</v>
      </c>
      <c r="C179" s="703"/>
      <c r="D179" s="655"/>
      <c r="E179" s="655"/>
      <c r="F179" s="664"/>
      <c r="G179" s="656"/>
      <c r="H179" s="149"/>
      <c r="I179" s="149"/>
      <c r="J179" s="158"/>
      <c r="K179" s="152"/>
    </row>
    <row r="180" spans="1:11" ht="32.25" customHeight="1" x14ac:dyDescent="0.2">
      <c r="A180" s="658"/>
      <c r="B180" s="149">
        <v>3</v>
      </c>
      <c r="C180" s="649"/>
      <c r="D180" s="653"/>
      <c r="E180" s="654"/>
      <c r="F180" s="664"/>
      <c r="G180" s="656"/>
      <c r="H180" s="149"/>
      <c r="I180" s="149"/>
      <c r="J180" s="159" t="str">
        <f xml:space="preserve"> IF(OR(C176="X",D176="X",D178="x",E178="x",E180="X",F182="X",F184="X",G184="X" ),"x","")</f>
        <v/>
      </c>
      <c r="K180" s="152" t="s">
        <v>125</v>
      </c>
    </row>
    <row r="181" spans="1:11" ht="27.75" x14ac:dyDescent="0.2">
      <c r="A181" s="658"/>
      <c r="B181" s="149" t="s">
        <v>128</v>
      </c>
      <c r="C181" s="650"/>
      <c r="D181" s="653"/>
      <c r="E181" s="655"/>
      <c r="F181" s="664"/>
      <c r="G181" s="656"/>
      <c r="H181" s="149"/>
      <c r="I181" s="149"/>
      <c r="J181" s="160"/>
      <c r="K181" s="152"/>
    </row>
    <row r="182" spans="1:11" ht="32.25" customHeight="1" x14ac:dyDescent="0.2">
      <c r="A182" s="658"/>
      <c r="B182" s="149">
        <v>2</v>
      </c>
      <c r="C182" s="649"/>
      <c r="D182" s="651"/>
      <c r="E182" s="652"/>
      <c r="F182" s="654"/>
      <c r="G182" s="656"/>
      <c r="H182" s="149"/>
      <c r="I182" s="149"/>
      <c r="J182" s="161" t="str">
        <f xml:space="preserve"> IF(OR(E182="X",D180="X",C178="x",E184="x" ),"x","")</f>
        <v/>
      </c>
      <c r="K182" s="152" t="s">
        <v>127</v>
      </c>
    </row>
    <row r="183" spans="1:11" ht="27.75" x14ac:dyDescent="0.2">
      <c r="A183" s="658"/>
      <c r="B183" s="149" t="s">
        <v>250</v>
      </c>
      <c r="C183" s="650"/>
      <c r="D183" s="651"/>
      <c r="E183" s="653"/>
      <c r="F183" s="655"/>
      <c r="G183" s="656"/>
      <c r="H183" s="149"/>
      <c r="I183" s="149"/>
      <c r="J183" s="160"/>
      <c r="K183" s="152"/>
    </row>
    <row r="184" spans="1:11" ht="27.75" x14ac:dyDescent="0.2">
      <c r="A184" s="658"/>
      <c r="B184" s="149">
        <v>1</v>
      </c>
      <c r="C184" s="649"/>
      <c r="D184" s="680"/>
      <c r="E184" s="682"/>
      <c r="F184" s="684"/>
      <c r="G184" s="686"/>
      <c r="H184" s="149"/>
      <c r="I184" s="149"/>
      <c r="J184" s="162" t="str">
        <f xml:space="preserve"> IF(OR(C180="X",C182="X",D182="x",D184="x",C184="x" ),"x","")</f>
        <v/>
      </c>
      <c r="K184" s="152" t="s">
        <v>129</v>
      </c>
    </row>
    <row r="185" spans="1:11" ht="24" customHeight="1" x14ac:dyDescent="0.2">
      <c r="A185" s="658"/>
      <c r="B185" s="149" t="s">
        <v>130</v>
      </c>
      <c r="C185" s="679"/>
      <c r="D185" s="681"/>
      <c r="E185" s="683"/>
      <c r="F185" s="685"/>
      <c r="G185" s="687"/>
      <c r="H185" s="149"/>
      <c r="I185" s="149"/>
      <c r="J185" s="149"/>
      <c r="K185" s="150"/>
    </row>
    <row r="186" spans="1:11" x14ac:dyDescent="0.2">
      <c r="A186" s="170"/>
      <c r="B186" s="149"/>
      <c r="C186" s="149">
        <v>1</v>
      </c>
      <c r="D186" s="149">
        <v>2</v>
      </c>
      <c r="E186" s="149">
        <v>3</v>
      </c>
      <c r="F186" s="149">
        <v>4</v>
      </c>
      <c r="G186" s="149">
        <v>5</v>
      </c>
      <c r="H186" s="149"/>
      <c r="I186" s="149"/>
      <c r="J186" s="149"/>
      <c r="K186" s="150"/>
    </row>
    <row r="187" spans="1:11" x14ac:dyDescent="0.2">
      <c r="A187" s="170"/>
      <c r="B187" s="149"/>
      <c r="C187" s="149" t="s">
        <v>131</v>
      </c>
      <c r="D187" s="149" t="s">
        <v>132</v>
      </c>
      <c r="E187" s="149" t="s">
        <v>133</v>
      </c>
      <c r="F187" s="149" t="s">
        <v>134</v>
      </c>
      <c r="G187" s="149" t="s">
        <v>135</v>
      </c>
      <c r="H187" s="149"/>
      <c r="I187" s="149"/>
      <c r="J187" s="149"/>
      <c r="K187" s="150"/>
    </row>
    <row r="188" spans="1:11" x14ac:dyDescent="0.2">
      <c r="A188" s="170"/>
      <c r="B188" s="149"/>
      <c r="C188" s="657" t="s">
        <v>136</v>
      </c>
      <c r="D188" s="657"/>
      <c r="E188" s="657"/>
      <c r="F188" s="657"/>
      <c r="G188" s="657"/>
      <c r="H188" s="149"/>
      <c r="I188" s="149"/>
      <c r="J188" s="149"/>
      <c r="K188" s="150"/>
    </row>
    <row r="189" spans="1:11" x14ac:dyDescent="0.2">
      <c r="A189" s="170"/>
      <c r="B189" s="149"/>
      <c r="C189" s="657"/>
      <c r="D189" s="657"/>
      <c r="E189" s="657"/>
      <c r="F189" s="657"/>
      <c r="G189" s="657"/>
      <c r="H189" s="149"/>
      <c r="I189" s="149"/>
      <c r="J189" s="149"/>
      <c r="K189" s="150"/>
    </row>
    <row r="190" spans="1:11" ht="15" thickBot="1" x14ac:dyDescent="0.25">
      <c r="A190" s="78"/>
      <c r="B190" s="79"/>
      <c r="C190" s="79"/>
      <c r="D190" s="79"/>
      <c r="E190" s="79"/>
      <c r="F190" s="79"/>
      <c r="G190" s="79"/>
      <c r="H190" s="79"/>
      <c r="I190" s="79"/>
      <c r="J190" s="79"/>
      <c r="K190" s="80"/>
    </row>
    <row r="191" spans="1:11" ht="15" thickBot="1" x14ac:dyDescent="0.25"/>
    <row r="192" spans="1:11" ht="33" customHeight="1" thickBot="1" x14ac:dyDescent="0.25">
      <c r="A192" s="136" t="s">
        <v>120</v>
      </c>
      <c r="B192" s="661" t="e">
        <f>DESCRIPCION!#REF!</f>
        <v>#REF!</v>
      </c>
      <c r="C192" s="662"/>
      <c r="D192" s="662"/>
      <c r="E192" s="662"/>
      <c r="F192" s="662"/>
      <c r="G192" s="662"/>
      <c r="H192" s="662"/>
      <c r="I192" s="663"/>
      <c r="J192" s="137" t="s">
        <v>349</v>
      </c>
      <c r="K192" s="135" t="str">
        <f>IF(J198="x","EXTREMA",IF(J200="x","ALTA",IF(J202="x","MODERADA",IF(J204="x","BAJA",""))))</f>
        <v/>
      </c>
    </row>
    <row r="193" spans="1:11" ht="16.5" thickBot="1" x14ac:dyDescent="0.25">
      <c r="A193" s="642" t="s">
        <v>122</v>
      </c>
      <c r="B193" s="643"/>
      <c r="C193" s="643"/>
      <c r="D193" s="644" t="str">
        <f>PROBABILIDAD!T20</f>
        <v xml:space="preserve"> </v>
      </c>
      <c r="E193" s="645"/>
      <c r="F193" s="642" t="s">
        <v>350</v>
      </c>
      <c r="G193" s="643"/>
      <c r="H193" s="643"/>
      <c r="I193" s="646"/>
      <c r="J193" s="647"/>
      <c r="K193" s="648"/>
    </row>
    <row r="194" spans="1:11" x14ac:dyDescent="0.2">
      <c r="A194" s="170"/>
      <c r="B194" s="149"/>
      <c r="C194" s="149"/>
      <c r="D194" s="149"/>
      <c r="E194" s="149"/>
      <c r="F194" s="149"/>
      <c r="G194" s="149"/>
      <c r="H194" s="149"/>
      <c r="I194" s="149"/>
      <c r="J194" s="166"/>
      <c r="K194" s="167"/>
    </row>
    <row r="195" spans="1:11" x14ac:dyDescent="0.2">
      <c r="A195" s="170"/>
      <c r="B195" s="149"/>
      <c r="C195" s="171"/>
      <c r="D195" s="149"/>
      <c r="E195" s="149"/>
      <c r="F195" s="149"/>
      <c r="G195" s="149"/>
      <c r="H195" s="149"/>
      <c r="I195" s="149"/>
      <c r="J195" s="166"/>
      <c r="K195" s="167"/>
    </row>
    <row r="196" spans="1:11" ht="27" customHeight="1" x14ac:dyDescent="0.2">
      <c r="A196" s="658" t="s">
        <v>122</v>
      </c>
      <c r="B196" s="149">
        <v>5</v>
      </c>
      <c r="C196" s="659"/>
      <c r="D196" s="655"/>
      <c r="E196" s="656"/>
      <c r="F196" s="656"/>
      <c r="G196" s="656"/>
      <c r="H196" s="149"/>
      <c r="I196" s="149"/>
      <c r="J196" s="665" t="s">
        <v>121</v>
      </c>
      <c r="K196" s="666"/>
    </row>
    <row r="197" spans="1:11" ht="15" x14ac:dyDescent="0.2">
      <c r="A197" s="658"/>
      <c r="B197" s="149" t="s">
        <v>124</v>
      </c>
      <c r="C197" s="660"/>
      <c r="D197" s="655"/>
      <c r="E197" s="656"/>
      <c r="F197" s="656"/>
      <c r="G197" s="656"/>
      <c r="H197" s="149"/>
      <c r="I197" s="149"/>
      <c r="J197" s="151"/>
      <c r="K197" s="152"/>
    </row>
    <row r="198" spans="1:11" ht="30.75" customHeight="1" x14ac:dyDescent="0.2">
      <c r="A198" s="658"/>
      <c r="B198" s="149">
        <v>4</v>
      </c>
      <c r="C198" s="702"/>
      <c r="D198" s="655"/>
      <c r="E198" s="655"/>
      <c r="F198" s="664"/>
      <c r="G198" s="656"/>
      <c r="H198" s="149"/>
      <c r="I198" s="149"/>
      <c r="J198" s="157" t="str">
        <f xml:space="preserve"> IF(OR(E196="X",F196="X",G196="x",F198="x",G198="X",F200="X",G200="X",G202="X" ),"x","")</f>
        <v/>
      </c>
      <c r="K198" s="152" t="s">
        <v>123</v>
      </c>
    </row>
    <row r="199" spans="1:11" ht="27.75" x14ac:dyDescent="0.2">
      <c r="A199" s="658"/>
      <c r="B199" s="149" t="s">
        <v>126</v>
      </c>
      <c r="C199" s="703"/>
      <c r="D199" s="655"/>
      <c r="E199" s="655"/>
      <c r="F199" s="664"/>
      <c r="G199" s="656"/>
      <c r="H199" s="149"/>
      <c r="I199" s="149"/>
      <c r="J199" s="158"/>
      <c r="K199" s="152"/>
    </row>
    <row r="200" spans="1:11" ht="25.5" customHeight="1" x14ac:dyDescent="0.2">
      <c r="A200" s="658"/>
      <c r="B200" s="149">
        <v>3</v>
      </c>
      <c r="C200" s="649"/>
      <c r="D200" s="653"/>
      <c r="E200" s="654"/>
      <c r="F200" s="664"/>
      <c r="G200" s="656"/>
      <c r="H200" s="149"/>
      <c r="I200" s="149"/>
      <c r="J200" s="159" t="str">
        <f xml:space="preserve"> IF(OR(C196="X",D196="X",D198="x",E198="x",E200="X",F202="X",F204="X",G204="X" ),"x","")</f>
        <v/>
      </c>
      <c r="K200" s="152" t="s">
        <v>125</v>
      </c>
    </row>
    <row r="201" spans="1:11" ht="27.75" x14ac:dyDescent="0.2">
      <c r="A201" s="658"/>
      <c r="B201" s="149" t="s">
        <v>128</v>
      </c>
      <c r="C201" s="650"/>
      <c r="D201" s="653"/>
      <c r="E201" s="655"/>
      <c r="F201" s="664"/>
      <c r="G201" s="656"/>
      <c r="H201" s="149"/>
      <c r="I201" s="149"/>
      <c r="J201" s="160"/>
      <c r="K201" s="152"/>
    </row>
    <row r="202" spans="1:11" ht="32.25" customHeight="1" x14ac:dyDescent="0.2">
      <c r="A202" s="658"/>
      <c r="B202" s="149">
        <v>2</v>
      </c>
      <c r="C202" s="649"/>
      <c r="D202" s="651"/>
      <c r="E202" s="652"/>
      <c r="F202" s="654"/>
      <c r="G202" s="656"/>
      <c r="H202" s="149"/>
      <c r="I202" s="149"/>
      <c r="J202" s="161" t="str">
        <f xml:space="preserve"> IF(OR(C198="X",D200="X",E202="x",E204="x" ),"x","")</f>
        <v/>
      </c>
      <c r="K202" s="152" t="s">
        <v>127</v>
      </c>
    </row>
    <row r="203" spans="1:11" ht="27.75" x14ac:dyDescent="0.2">
      <c r="A203" s="658"/>
      <c r="B203" s="149" t="s">
        <v>250</v>
      </c>
      <c r="C203" s="650"/>
      <c r="D203" s="651"/>
      <c r="E203" s="653"/>
      <c r="F203" s="655"/>
      <c r="G203" s="656"/>
      <c r="H203" s="149"/>
      <c r="I203" s="149"/>
      <c r="J203" s="160"/>
      <c r="K203" s="152"/>
    </row>
    <row r="204" spans="1:11" ht="27.75" x14ac:dyDescent="0.2">
      <c r="A204" s="658"/>
      <c r="B204" s="149">
        <v>1</v>
      </c>
      <c r="C204" s="649"/>
      <c r="D204" s="680"/>
      <c r="E204" s="682"/>
      <c r="F204" s="684"/>
      <c r="G204" s="686"/>
      <c r="H204" s="149"/>
      <c r="I204" s="149"/>
      <c r="J204" s="162" t="str">
        <f xml:space="preserve"> IF(OR(C200="X",C202="X",D202="x",D204="x",C204="x" ),"x","")</f>
        <v/>
      </c>
      <c r="K204" s="152" t="s">
        <v>129</v>
      </c>
    </row>
    <row r="205" spans="1:11" ht="26.25" customHeight="1" x14ac:dyDescent="0.2">
      <c r="A205" s="658"/>
      <c r="B205" s="149" t="s">
        <v>130</v>
      </c>
      <c r="C205" s="679"/>
      <c r="D205" s="681"/>
      <c r="E205" s="683"/>
      <c r="F205" s="685"/>
      <c r="G205" s="687"/>
      <c r="H205" s="149"/>
      <c r="I205" s="149"/>
      <c r="J205" s="149"/>
      <c r="K205" s="150"/>
    </row>
    <row r="206" spans="1:11" x14ac:dyDescent="0.2">
      <c r="A206" s="170"/>
      <c r="B206" s="149"/>
      <c r="C206" s="149">
        <v>1</v>
      </c>
      <c r="D206" s="149">
        <v>2</v>
      </c>
      <c r="E206" s="149">
        <v>3</v>
      </c>
      <c r="F206" s="149">
        <v>4</v>
      </c>
      <c r="G206" s="149">
        <v>5</v>
      </c>
      <c r="H206" s="149"/>
      <c r="I206" s="149"/>
      <c r="J206" s="149"/>
      <c r="K206" s="150"/>
    </row>
    <row r="207" spans="1:11" x14ac:dyDescent="0.2">
      <c r="A207" s="170"/>
      <c r="B207" s="149"/>
      <c r="C207" s="149" t="s">
        <v>131</v>
      </c>
      <c r="D207" s="149" t="s">
        <v>132</v>
      </c>
      <c r="E207" s="149" t="s">
        <v>133</v>
      </c>
      <c r="F207" s="149" t="s">
        <v>134</v>
      </c>
      <c r="G207" s="149" t="s">
        <v>135</v>
      </c>
      <c r="H207" s="149"/>
      <c r="I207" s="149"/>
      <c r="J207" s="149"/>
      <c r="K207" s="150"/>
    </row>
    <row r="208" spans="1:11" x14ac:dyDescent="0.2">
      <c r="A208" s="170"/>
      <c r="B208" s="149"/>
      <c r="C208" s="657" t="s">
        <v>136</v>
      </c>
      <c r="D208" s="657"/>
      <c r="E208" s="657"/>
      <c r="F208" s="657"/>
      <c r="G208" s="657"/>
      <c r="H208" s="149"/>
      <c r="I208" s="149"/>
      <c r="J208" s="149"/>
      <c r="K208" s="150"/>
    </row>
    <row r="209" spans="1:11" x14ac:dyDescent="0.2">
      <c r="A209" s="170"/>
      <c r="B209" s="149"/>
      <c r="C209" s="657"/>
      <c r="D209" s="657"/>
      <c r="E209" s="657"/>
      <c r="F209" s="657"/>
      <c r="G209" s="657"/>
      <c r="H209" s="149"/>
      <c r="I209" s="149"/>
      <c r="J209" s="149"/>
      <c r="K209" s="150"/>
    </row>
    <row r="210" spans="1:11" ht="15" thickBot="1" x14ac:dyDescent="0.25">
      <c r="A210" s="78"/>
      <c r="B210" s="79"/>
      <c r="C210" s="79"/>
      <c r="D210" s="79"/>
      <c r="E210" s="79"/>
      <c r="F210" s="79"/>
      <c r="G210" s="79"/>
      <c r="H210" s="79"/>
      <c r="I210" s="79"/>
      <c r="J210" s="79"/>
      <c r="K210" s="80"/>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0</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13</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351</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352</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A4" zoomScale="70" zoomScaleNormal="70" workbookViewId="0">
      <selection activeCell="C11" sqref="C11:C17"/>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748"/>
      <c r="B1" s="806" t="str">
        <f>CONTEXTO!B1</f>
        <v xml:space="preserve">PROCESO: </v>
      </c>
      <c r="C1" s="807"/>
      <c r="D1" s="807"/>
      <c r="E1" s="807"/>
      <c r="F1" s="807"/>
      <c r="G1" s="807"/>
      <c r="H1" s="808"/>
      <c r="I1" s="398" t="s">
        <v>472</v>
      </c>
      <c r="J1" s="398"/>
      <c r="K1" s="796"/>
    </row>
    <row r="2" spans="1:230" customFormat="1" ht="15.75" customHeight="1" x14ac:dyDescent="0.25">
      <c r="A2" s="420"/>
      <c r="B2" s="809"/>
      <c r="C2" s="810"/>
      <c r="D2" s="810"/>
      <c r="E2" s="810"/>
      <c r="F2" s="810"/>
      <c r="G2" s="810"/>
      <c r="H2" s="811"/>
      <c r="I2" s="400" t="s">
        <v>465</v>
      </c>
      <c r="J2" s="400"/>
      <c r="K2" s="797"/>
    </row>
    <row r="3" spans="1:230" customFormat="1" ht="36" customHeight="1" x14ac:dyDescent="0.25">
      <c r="A3" s="420"/>
      <c r="B3" s="812" t="s">
        <v>204</v>
      </c>
      <c r="C3" s="812"/>
      <c r="D3" s="812"/>
      <c r="E3" s="812"/>
      <c r="F3" s="812"/>
      <c r="G3" s="812"/>
      <c r="H3" s="812"/>
      <c r="I3" s="400" t="s">
        <v>466</v>
      </c>
      <c r="J3" s="400"/>
      <c r="K3" s="797"/>
    </row>
    <row r="4" spans="1:230" customFormat="1" ht="15.75" customHeight="1" thickBot="1" x14ac:dyDescent="0.3">
      <c r="A4" s="421"/>
      <c r="B4" s="813"/>
      <c r="C4" s="813"/>
      <c r="D4" s="813"/>
      <c r="E4" s="813"/>
      <c r="F4" s="813"/>
      <c r="G4" s="813"/>
      <c r="H4" s="813"/>
      <c r="I4" s="435" t="s">
        <v>484</v>
      </c>
      <c r="J4" s="435"/>
      <c r="K4" s="798"/>
    </row>
    <row r="5" spans="1:230" ht="15" thickBot="1" x14ac:dyDescent="0.25">
      <c r="B5" s="310"/>
      <c r="C5" s="310"/>
      <c r="D5" s="310"/>
      <c r="E5" s="310"/>
      <c r="F5" s="310"/>
      <c r="G5" s="310"/>
    </row>
    <row r="6" spans="1:230" customFormat="1" ht="24" customHeight="1" x14ac:dyDescent="0.25">
      <c r="A6" s="800" t="str">
        <f>CONTEXTO!A8</f>
        <v>PROCESO: GESTIÓN ARTÍSTICA Y CULTURAL</v>
      </c>
      <c r="B6" s="801"/>
      <c r="C6" s="801"/>
      <c r="D6" s="801"/>
      <c r="E6" s="801"/>
      <c r="F6" s="801"/>
      <c r="G6" s="801"/>
      <c r="H6" s="801"/>
      <c r="I6" s="801"/>
      <c r="J6" s="801"/>
      <c r="K6" s="802"/>
    </row>
    <row r="7" spans="1:230" customFormat="1" ht="54.75" customHeight="1" thickBot="1" x14ac:dyDescent="0.3">
      <c r="A7" s="803"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04"/>
      <c r="C7" s="804"/>
      <c r="D7" s="804"/>
      <c r="E7" s="804"/>
      <c r="F7" s="804"/>
      <c r="G7" s="804"/>
      <c r="H7" s="804"/>
      <c r="I7" s="804"/>
      <c r="J7" s="804"/>
      <c r="K7" s="805"/>
    </row>
    <row r="8" spans="1:230" ht="15" thickBot="1" x14ac:dyDescent="0.25">
      <c r="C8" s="32"/>
      <c r="D8" s="32"/>
      <c r="E8" s="32"/>
      <c r="F8" s="32"/>
      <c r="G8" s="32"/>
      <c r="H8" s="32"/>
    </row>
    <row r="9" spans="1:230" s="53" customFormat="1" ht="30" customHeight="1" x14ac:dyDescent="0.25">
      <c r="A9" s="780" t="s">
        <v>87</v>
      </c>
      <c r="B9" s="778" t="s">
        <v>232</v>
      </c>
      <c r="C9" s="782" t="s">
        <v>251</v>
      </c>
      <c r="D9" s="784" t="s">
        <v>206</v>
      </c>
      <c r="E9" s="784"/>
      <c r="F9" s="784"/>
      <c r="G9" s="784"/>
      <c r="H9" s="784"/>
      <c r="I9" s="102" t="s">
        <v>207</v>
      </c>
      <c r="J9" s="785" t="s">
        <v>208</v>
      </c>
      <c r="K9" s="787" t="s">
        <v>209</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781"/>
      <c r="B10" s="779"/>
      <c r="C10" s="783"/>
      <c r="D10" s="103" t="s">
        <v>210</v>
      </c>
      <c r="E10" s="51" t="s">
        <v>211</v>
      </c>
      <c r="F10" s="146" t="s">
        <v>212</v>
      </c>
      <c r="G10" s="146" t="s">
        <v>213</v>
      </c>
      <c r="H10" s="103" t="s">
        <v>214</v>
      </c>
      <c r="I10" s="52" t="s">
        <v>215</v>
      </c>
      <c r="J10" s="786"/>
      <c r="K10" s="788"/>
    </row>
    <row r="11" spans="1:230" ht="20.25" customHeight="1" x14ac:dyDescent="0.2">
      <c r="A11" s="750" t="str">
        <f>+DESCRIPCION!A10</f>
        <v>Posibilidad de recibir y/o solicitar dadivas para el otorgamiento de estimulo sin el lleno de los requisitos.</v>
      </c>
      <c r="B11" s="743" t="str">
        <f>+DESCRIPCION!D11</f>
        <v>Limitacion en el presupuesto de inversion destinado para la entrega de  beneficios a los programas y prestacion de servicios.</v>
      </c>
      <c r="C11" s="799" t="s">
        <v>427</v>
      </c>
      <c r="D11" s="753" t="s">
        <v>216</v>
      </c>
      <c r="E11" s="119" t="s">
        <v>217</v>
      </c>
      <c r="F11" s="249" t="s">
        <v>179</v>
      </c>
      <c r="G11" s="120">
        <f>IF(F11="Asignado",15,0)</f>
        <v>15</v>
      </c>
      <c r="H11" s="774" t="str">
        <f>IF(AND(G18&gt;0,G18&lt;=85),"Débil",IF(AND(G18&gt;85,G18&lt;=95),"Moderado",IF(G18&gt;96,"Fuerte"," ")))</f>
        <v>Débil</v>
      </c>
      <c r="I11" s="756" t="s">
        <v>201</v>
      </c>
      <c r="J11" s="744"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747" t="str">
        <f>IF(J11="Fuerte","NO",IF(J11=" "," ","SI"))</f>
        <v>SI</v>
      </c>
      <c r="L11" s="61"/>
    </row>
    <row r="12" spans="1:230" ht="29.25" customHeight="1" x14ac:dyDescent="0.2">
      <c r="A12" s="750"/>
      <c r="B12" s="743"/>
      <c r="C12" s="793"/>
      <c r="D12" s="753"/>
      <c r="E12" s="99" t="s">
        <v>218</v>
      </c>
      <c r="F12" s="64" t="s">
        <v>181</v>
      </c>
      <c r="G12" s="63">
        <f>IF(F12="Adecuado",15,0)</f>
        <v>15</v>
      </c>
      <c r="H12" s="774"/>
      <c r="I12" s="776"/>
      <c r="J12" s="769"/>
      <c r="K12" s="771"/>
    </row>
    <row r="13" spans="1:230" ht="43.5" customHeight="1" x14ac:dyDescent="0.2">
      <c r="A13" s="750"/>
      <c r="B13" s="743"/>
      <c r="C13" s="793"/>
      <c r="D13" s="50" t="s">
        <v>219</v>
      </c>
      <c r="E13" s="99" t="s">
        <v>220</v>
      </c>
      <c r="F13" s="64" t="s">
        <v>184</v>
      </c>
      <c r="G13" s="63">
        <f>IF(F13="Oportuna",15,0)</f>
        <v>15</v>
      </c>
      <c r="H13" s="774"/>
      <c r="I13" s="776"/>
      <c r="J13" s="769"/>
      <c r="K13" s="771"/>
      <c r="N13" s="209"/>
    </row>
    <row r="14" spans="1:230" ht="43.5" customHeight="1" x14ac:dyDescent="0.2">
      <c r="A14" s="750"/>
      <c r="B14" s="743"/>
      <c r="C14" s="793"/>
      <c r="D14" s="50" t="s">
        <v>221</v>
      </c>
      <c r="E14" s="99" t="s">
        <v>222</v>
      </c>
      <c r="F14" s="210" t="s">
        <v>187</v>
      </c>
      <c r="G14" s="63">
        <f>IF(F14="Prevenir",15,IF(F14="Detectar",10,0))</f>
        <v>15</v>
      </c>
      <c r="H14" s="774"/>
      <c r="I14" s="776"/>
      <c r="J14" s="769"/>
      <c r="K14" s="771"/>
    </row>
    <row r="15" spans="1:230" ht="29.25" customHeight="1" x14ac:dyDescent="0.2">
      <c r="A15" s="750"/>
      <c r="B15" s="743"/>
      <c r="C15" s="793"/>
      <c r="D15" s="50" t="s">
        <v>276</v>
      </c>
      <c r="E15" s="99" t="s">
        <v>224</v>
      </c>
      <c r="F15" s="64" t="s">
        <v>191</v>
      </c>
      <c r="G15" s="63">
        <f>IF(F15="Confiable",15,0)</f>
        <v>15</v>
      </c>
      <c r="H15" s="774"/>
      <c r="I15" s="776"/>
      <c r="J15" s="769"/>
      <c r="K15" s="771"/>
    </row>
    <row r="16" spans="1:230" ht="43.5" customHeight="1" x14ac:dyDescent="0.2">
      <c r="A16" s="750"/>
      <c r="B16" s="743"/>
      <c r="C16" s="793"/>
      <c r="D16" s="50" t="s">
        <v>277</v>
      </c>
      <c r="E16" s="99" t="s">
        <v>226</v>
      </c>
      <c r="F16" s="210" t="s">
        <v>195</v>
      </c>
      <c r="G16" s="63">
        <f>IF(F16="Se investigan y se resuelven oportunamente",15,0)</f>
        <v>0</v>
      </c>
      <c r="H16" s="774"/>
      <c r="I16" s="776"/>
      <c r="J16" s="769"/>
      <c r="K16" s="771"/>
    </row>
    <row r="17" spans="1:76" ht="29.25" customHeight="1" x14ac:dyDescent="0.2">
      <c r="A17" s="751"/>
      <c r="B17" s="743"/>
      <c r="C17" s="794"/>
      <c r="D17" s="45" t="s">
        <v>227</v>
      </c>
      <c r="E17" s="99" t="s">
        <v>228</v>
      </c>
      <c r="F17" s="64" t="s">
        <v>197</v>
      </c>
      <c r="G17" s="63">
        <f>IF(F17="Completa",10,IF(F17="Incompleta",5,0))</f>
        <v>10</v>
      </c>
      <c r="H17" s="775"/>
      <c r="I17" s="776"/>
      <c r="J17" s="769"/>
      <c r="K17" s="771"/>
    </row>
    <row r="18" spans="1:76" ht="15.75" thickBot="1" x14ac:dyDescent="0.25">
      <c r="A18" s="111"/>
      <c r="B18" s="110"/>
      <c r="C18" s="109"/>
      <c r="D18" s="57"/>
      <c r="E18" s="58" t="s">
        <v>229</v>
      </c>
      <c r="F18" s="16"/>
      <c r="G18" s="121">
        <f>SUM(G11:G17)</f>
        <v>85</v>
      </c>
      <c r="H18" s="59"/>
      <c r="I18" s="112"/>
      <c r="J18" s="112"/>
      <c r="K18" s="113"/>
    </row>
    <row r="19" spans="1:76" ht="15" thickBot="1" x14ac:dyDescent="0.25">
      <c r="A19" s="55"/>
    </row>
    <row r="20" spans="1:76" s="54" customFormat="1" ht="30" customHeight="1" x14ac:dyDescent="0.25">
      <c r="A20" s="780" t="s">
        <v>87</v>
      </c>
      <c r="B20" s="778" t="s">
        <v>232</v>
      </c>
      <c r="C20" s="782" t="s">
        <v>205</v>
      </c>
      <c r="D20" s="784" t="s">
        <v>206</v>
      </c>
      <c r="E20" s="784"/>
      <c r="F20" s="784"/>
      <c r="G20" s="784"/>
      <c r="H20" s="784"/>
      <c r="I20" s="102" t="s">
        <v>207</v>
      </c>
      <c r="J20" s="785" t="s">
        <v>208</v>
      </c>
      <c r="K20" s="787" t="s">
        <v>209</v>
      </c>
    </row>
    <row r="21" spans="1:76" s="54" customFormat="1" ht="60.75" thickBot="1" x14ac:dyDescent="0.3">
      <c r="A21" s="781"/>
      <c r="B21" s="795"/>
      <c r="C21" s="783"/>
      <c r="D21" s="103" t="s">
        <v>210</v>
      </c>
      <c r="E21" s="51" t="s">
        <v>211</v>
      </c>
      <c r="F21" s="103" t="s">
        <v>212</v>
      </c>
      <c r="G21" s="103" t="s">
        <v>213</v>
      </c>
      <c r="H21" s="103" t="s">
        <v>230</v>
      </c>
      <c r="I21" s="52" t="s">
        <v>215</v>
      </c>
      <c r="J21" s="786"/>
      <c r="K21" s="788"/>
    </row>
    <row r="22" spans="1:76" ht="20.25" customHeight="1" x14ac:dyDescent="0.2">
      <c r="A22" s="750" t="str">
        <f>+DESCRIPCION!A10</f>
        <v>Posibilidad de recibir y/o solicitar dadivas para el otorgamiento de estimulo sin el lleno de los requisitos.</v>
      </c>
      <c r="B22" s="743" t="str">
        <f>+DESCRIPCION!D12</f>
        <v>Desconocimiento de la actualización normativa por parte de algunos funcionarios</v>
      </c>
      <c r="C22" s="791" t="s">
        <v>428</v>
      </c>
      <c r="D22" s="752" t="s">
        <v>216</v>
      </c>
      <c r="E22" s="101" t="s">
        <v>217</v>
      </c>
      <c r="F22" s="211" t="s">
        <v>179</v>
      </c>
      <c r="G22" s="123">
        <f>IF(F22="Asignado",15,0)</f>
        <v>15</v>
      </c>
      <c r="H22" s="774" t="str">
        <f>IF(AND(G29&gt;0,G29&lt;=85),"Débil",IF(AND(G29&gt;85,G29&lt;=95),"Moderado",IF(G29&gt;96,"Fuerte"," ")))</f>
        <v>Débil</v>
      </c>
      <c r="I22" s="756" t="s">
        <v>202</v>
      </c>
      <c r="J22" s="744"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747" t="str">
        <f>IF(J22="Fuerte","NO",IF(J22=" "," ","SI"))</f>
        <v>SI</v>
      </c>
    </row>
    <row r="23" spans="1:76" ht="29.25" customHeight="1" x14ac:dyDescent="0.2">
      <c r="A23" s="750"/>
      <c r="B23" s="743"/>
      <c r="C23" s="789"/>
      <c r="D23" s="753"/>
      <c r="E23" s="99" t="s">
        <v>218</v>
      </c>
      <c r="F23" s="64" t="s">
        <v>181</v>
      </c>
      <c r="G23" s="63">
        <f>IF(F23="Adecuado",15,0)</f>
        <v>15</v>
      </c>
      <c r="H23" s="774"/>
      <c r="I23" s="776"/>
      <c r="J23" s="769"/>
      <c r="K23" s="771"/>
    </row>
    <row r="24" spans="1:76" ht="43.5" customHeight="1" x14ac:dyDescent="0.2">
      <c r="A24" s="750"/>
      <c r="B24" s="743"/>
      <c r="C24" s="789"/>
      <c r="D24" s="50" t="s">
        <v>219</v>
      </c>
      <c r="E24" s="99" t="s">
        <v>220</v>
      </c>
      <c r="F24" s="64" t="s">
        <v>185</v>
      </c>
      <c r="G24" s="63">
        <f>IF(F24="Oportuna",15,0)</f>
        <v>0</v>
      </c>
      <c r="H24" s="774"/>
      <c r="I24" s="776"/>
      <c r="J24" s="769"/>
      <c r="K24" s="771"/>
    </row>
    <row r="25" spans="1:76" ht="43.5" customHeight="1" x14ac:dyDescent="0.2">
      <c r="A25" s="750"/>
      <c r="B25" s="743"/>
      <c r="C25" s="789"/>
      <c r="D25" s="50" t="s">
        <v>221</v>
      </c>
      <c r="E25" s="99" t="s">
        <v>222</v>
      </c>
      <c r="F25" s="210" t="s">
        <v>187</v>
      </c>
      <c r="G25" s="63">
        <f>IF(F25="Prevenir",15,IF(F25="Detectar",10,0))</f>
        <v>15</v>
      </c>
      <c r="H25" s="774"/>
      <c r="I25" s="776"/>
      <c r="J25" s="769"/>
      <c r="K25" s="771"/>
    </row>
    <row r="26" spans="1:76" ht="29.25" customHeight="1" x14ac:dyDescent="0.2">
      <c r="A26" s="750"/>
      <c r="B26" s="743"/>
      <c r="C26" s="789"/>
      <c r="D26" s="50" t="s">
        <v>223</v>
      </c>
      <c r="E26" s="99" t="s">
        <v>224</v>
      </c>
      <c r="F26" s="64" t="s">
        <v>191</v>
      </c>
      <c r="G26" s="63">
        <f>IF(F26="Confiable",15,0)</f>
        <v>15</v>
      </c>
      <c r="H26" s="774"/>
      <c r="I26" s="776"/>
      <c r="J26" s="769"/>
      <c r="K26" s="771"/>
    </row>
    <row r="27" spans="1:76" ht="43.5" customHeight="1" x14ac:dyDescent="0.2">
      <c r="A27" s="750"/>
      <c r="B27" s="743"/>
      <c r="C27" s="789"/>
      <c r="D27" s="50" t="s">
        <v>225</v>
      </c>
      <c r="E27" s="99" t="s">
        <v>226</v>
      </c>
      <c r="F27" s="210" t="s">
        <v>195</v>
      </c>
      <c r="G27" s="63">
        <f>IF(F27="Se investigan y se resuelven oportunamente",15,0)</f>
        <v>0</v>
      </c>
      <c r="H27" s="774"/>
      <c r="I27" s="776"/>
      <c r="J27" s="769"/>
      <c r="K27" s="771"/>
    </row>
    <row r="28" spans="1:76" ht="29.25" customHeight="1" x14ac:dyDescent="0.2">
      <c r="A28" s="751"/>
      <c r="B28" s="743"/>
      <c r="C28" s="790"/>
      <c r="D28" s="45" t="s">
        <v>227</v>
      </c>
      <c r="E28" s="99" t="s">
        <v>228</v>
      </c>
      <c r="F28" s="64" t="s">
        <v>197</v>
      </c>
      <c r="G28" s="63">
        <f>IF(F28="Completa",10,IF(F28="Incompleta",5,0))</f>
        <v>10</v>
      </c>
      <c r="H28" s="775"/>
      <c r="I28" s="776"/>
      <c r="J28" s="769"/>
      <c r="K28" s="771"/>
    </row>
    <row r="29" spans="1:76" s="60" customFormat="1" ht="15.75" thickBot="1" x14ac:dyDescent="0.25">
      <c r="A29" s="111"/>
      <c r="B29" s="114"/>
      <c r="C29" s="56"/>
      <c r="D29" s="57"/>
      <c r="E29" s="122" t="s">
        <v>229</v>
      </c>
      <c r="F29" s="121"/>
      <c r="G29" s="121">
        <f>SUM(G22:G28)</f>
        <v>70</v>
      </c>
      <c r="H29" s="59"/>
      <c r="I29" s="112"/>
      <c r="J29" s="112"/>
      <c r="K29" s="11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780" t="s">
        <v>87</v>
      </c>
      <c r="B31" s="778" t="s">
        <v>232</v>
      </c>
      <c r="C31" s="782" t="s">
        <v>205</v>
      </c>
      <c r="D31" s="784" t="s">
        <v>206</v>
      </c>
      <c r="E31" s="784"/>
      <c r="F31" s="784"/>
      <c r="G31" s="784"/>
      <c r="H31" s="784"/>
      <c r="I31" s="102" t="s">
        <v>207</v>
      </c>
      <c r="J31" s="785" t="s">
        <v>208</v>
      </c>
      <c r="K31" s="787" t="s">
        <v>209</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781"/>
      <c r="B32" s="779"/>
      <c r="C32" s="783"/>
      <c r="D32" s="103" t="s">
        <v>210</v>
      </c>
      <c r="E32" s="51" t="s">
        <v>211</v>
      </c>
      <c r="F32" s="103" t="s">
        <v>212</v>
      </c>
      <c r="G32" s="103" t="s">
        <v>213</v>
      </c>
      <c r="H32" s="103" t="s">
        <v>230</v>
      </c>
      <c r="I32" s="52" t="s">
        <v>215</v>
      </c>
      <c r="J32" s="786"/>
      <c r="K32" s="788"/>
    </row>
    <row r="33" spans="1:11" ht="20.25" customHeight="1" x14ac:dyDescent="0.2">
      <c r="A33" s="750"/>
      <c r="B33" s="743"/>
      <c r="C33" s="793"/>
      <c r="D33" s="753" t="s">
        <v>216</v>
      </c>
      <c r="E33" s="119" t="s">
        <v>217</v>
      </c>
      <c r="F33" s="67" t="s">
        <v>178</v>
      </c>
      <c r="G33" s="120">
        <f>IF(F33="Asignado",15,0)</f>
        <v>0</v>
      </c>
      <c r="H33" s="774" t="str">
        <f>IF(AND(G40&gt;0,G40&lt;=85),"Débil",IF(AND(G40&gt;85,G40&lt;=95),"Moderado",IF(G40&gt;96,"Fuerte"," ")))</f>
        <v xml:space="preserve"> </v>
      </c>
      <c r="I33" s="756" t="s">
        <v>178</v>
      </c>
      <c r="J33" s="744"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747" t="str">
        <f>IF(J33="Fuerte","NO",IF(J33=" "," ","SI"))</f>
        <v xml:space="preserve"> </v>
      </c>
    </row>
    <row r="34" spans="1:11" ht="28.5" x14ac:dyDescent="0.2">
      <c r="A34" s="750"/>
      <c r="B34" s="743"/>
      <c r="C34" s="793"/>
      <c r="D34" s="753"/>
      <c r="E34" s="99" t="s">
        <v>218</v>
      </c>
      <c r="F34" s="64" t="s">
        <v>178</v>
      </c>
      <c r="G34" s="63">
        <f>IF(F34="Adecuado",15,0)</f>
        <v>0</v>
      </c>
      <c r="H34" s="774"/>
      <c r="I34" s="776"/>
      <c r="J34" s="769"/>
      <c r="K34" s="771"/>
    </row>
    <row r="35" spans="1:11" ht="42.75" x14ac:dyDescent="0.2">
      <c r="A35" s="750"/>
      <c r="B35" s="743"/>
      <c r="C35" s="793"/>
      <c r="D35" s="50" t="s">
        <v>219</v>
      </c>
      <c r="E35" s="99" t="s">
        <v>220</v>
      </c>
      <c r="F35" s="64" t="s">
        <v>178</v>
      </c>
      <c r="G35" s="63">
        <f>IF(F35="Oportuna",15,0)</f>
        <v>0</v>
      </c>
      <c r="H35" s="774"/>
      <c r="I35" s="776"/>
      <c r="J35" s="769"/>
      <c r="K35" s="771"/>
    </row>
    <row r="36" spans="1:11" ht="42.75" x14ac:dyDescent="0.2">
      <c r="A36" s="750"/>
      <c r="B36" s="743"/>
      <c r="C36" s="793"/>
      <c r="D36" s="50" t="s">
        <v>221</v>
      </c>
      <c r="E36" s="99" t="s">
        <v>222</v>
      </c>
      <c r="F36" s="210" t="s">
        <v>178</v>
      </c>
      <c r="G36" s="63">
        <f>IF(F36="Prevenir",15,IF(F36="Detectar",10,0))</f>
        <v>0</v>
      </c>
      <c r="H36" s="774"/>
      <c r="I36" s="776"/>
      <c r="J36" s="769"/>
      <c r="K36" s="771"/>
    </row>
    <row r="37" spans="1:11" ht="28.5" x14ac:dyDescent="0.2">
      <c r="A37" s="750"/>
      <c r="B37" s="743"/>
      <c r="C37" s="793"/>
      <c r="D37" s="50" t="s">
        <v>223</v>
      </c>
      <c r="E37" s="99" t="s">
        <v>224</v>
      </c>
      <c r="F37" s="64" t="s">
        <v>178</v>
      </c>
      <c r="G37" s="63">
        <f>IF(F37="Confiable",15,0)</f>
        <v>0</v>
      </c>
      <c r="H37" s="774"/>
      <c r="I37" s="776"/>
      <c r="J37" s="769"/>
      <c r="K37" s="771"/>
    </row>
    <row r="38" spans="1:11" ht="42.75" x14ac:dyDescent="0.2">
      <c r="A38" s="750"/>
      <c r="B38" s="743"/>
      <c r="C38" s="793"/>
      <c r="D38" s="50" t="s">
        <v>225</v>
      </c>
      <c r="E38" s="99" t="s">
        <v>226</v>
      </c>
      <c r="F38" s="210" t="s">
        <v>178</v>
      </c>
      <c r="G38" s="63">
        <f>IF(F38="Se investigan y se resuelven oportunamente",15,0)</f>
        <v>0</v>
      </c>
      <c r="H38" s="774"/>
      <c r="I38" s="776"/>
      <c r="J38" s="769"/>
      <c r="K38" s="771"/>
    </row>
    <row r="39" spans="1:11" ht="28.5" x14ac:dyDescent="0.2">
      <c r="A39" s="751"/>
      <c r="B39" s="743"/>
      <c r="C39" s="794"/>
      <c r="D39" s="45" t="s">
        <v>227</v>
      </c>
      <c r="E39" s="99" t="s">
        <v>228</v>
      </c>
      <c r="F39" s="64" t="s">
        <v>178</v>
      </c>
      <c r="G39" s="63">
        <f>IF(F39="Completa",10,IF(F39="Incompleta",5,0))</f>
        <v>0</v>
      </c>
      <c r="H39" s="775"/>
      <c r="I39" s="776"/>
      <c r="J39" s="769"/>
      <c r="K39" s="771"/>
    </row>
    <row r="40" spans="1:11" ht="15.75" thickBot="1" x14ac:dyDescent="0.25">
      <c r="A40" s="115"/>
      <c r="B40" s="116"/>
      <c r="C40" s="109"/>
      <c r="D40" s="57"/>
      <c r="E40" s="124" t="s">
        <v>229</v>
      </c>
      <c r="F40" s="121"/>
      <c r="G40" s="121">
        <f>SUM(G33:G39)</f>
        <v>0</v>
      </c>
      <c r="H40" s="59"/>
      <c r="I40" s="112"/>
      <c r="J40" s="112"/>
      <c r="K40" s="113"/>
    </row>
    <row r="41" spans="1:11" ht="15" thickBot="1" x14ac:dyDescent="0.25">
      <c r="A41" s="55"/>
    </row>
    <row r="42" spans="1:11" s="54" customFormat="1" ht="30" customHeight="1" x14ac:dyDescent="0.25">
      <c r="A42" s="780" t="s">
        <v>87</v>
      </c>
      <c r="B42" s="778" t="s">
        <v>232</v>
      </c>
      <c r="C42" s="782" t="s">
        <v>205</v>
      </c>
      <c r="D42" s="784" t="s">
        <v>206</v>
      </c>
      <c r="E42" s="784"/>
      <c r="F42" s="784"/>
      <c r="G42" s="784"/>
      <c r="H42" s="784"/>
      <c r="I42" s="102" t="s">
        <v>207</v>
      </c>
      <c r="J42" s="785" t="s">
        <v>208</v>
      </c>
      <c r="K42" s="787" t="s">
        <v>209</v>
      </c>
    </row>
    <row r="43" spans="1:11" s="54" customFormat="1" ht="60.75" thickBot="1" x14ac:dyDescent="0.3">
      <c r="A43" s="781"/>
      <c r="B43" s="779"/>
      <c r="C43" s="783"/>
      <c r="D43" s="103" t="s">
        <v>210</v>
      </c>
      <c r="E43" s="51" t="s">
        <v>211</v>
      </c>
      <c r="F43" s="103" t="s">
        <v>212</v>
      </c>
      <c r="G43" s="103" t="s">
        <v>213</v>
      </c>
      <c r="H43" s="103" t="s">
        <v>230</v>
      </c>
      <c r="I43" s="52" t="s">
        <v>215</v>
      </c>
      <c r="J43" s="786"/>
      <c r="K43" s="788"/>
    </row>
    <row r="44" spans="1:11" ht="20.25" customHeight="1" x14ac:dyDescent="0.2">
      <c r="A44" s="749" t="e">
        <f>+DESCRIPCION!#REF!</f>
        <v>#REF!</v>
      </c>
      <c r="B44" s="532" t="e">
        <f>+DESCRIPCION!#REF!</f>
        <v>#REF!</v>
      </c>
      <c r="C44" s="792" t="s">
        <v>427</v>
      </c>
      <c r="D44" s="753" t="s">
        <v>216</v>
      </c>
      <c r="E44" s="119" t="s">
        <v>217</v>
      </c>
      <c r="F44" s="67" t="s">
        <v>179</v>
      </c>
      <c r="G44" s="120">
        <f>IF(F44="Asignado",15,0)</f>
        <v>15</v>
      </c>
      <c r="H44" s="774" t="str">
        <f>IF(AND(G51&gt;0,G51&lt;=85),"Débil",IF(AND(G51&gt;85,G51&lt;=95),"Moderado",IF(G51&gt;96,"Fuerte"," ")))</f>
        <v>Débil</v>
      </c>
      <c r="I44" s="756" t="s">
        <v>201</v>
      </c>
      <c r="J44" s="744"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747" t="str">
        <f>IF(J44="Fuerte","NO",IF(J44=" "," ","SI"))</f>
        <v>SI</v>
      </c>
    </row>
    <row r="45" spans="1:11" ht="28.5" x14ac:dyDescent="0.2">
      <c r="A45" s="750"/>
      <c r="B45" s="533"/>
      <c r="C45" s="789"/>
      <c r="D45" s="753"/>
      <c r="E45" s="99" t="s">
        <v>218</v>
      </c>
      <c r="F45" s="64" t="s">
        <v>181</v>
      </c>
      <c r="G45" s="63">
        <f>IF(F45="Adecuado",15,0)</f>
        <v>15</v>
      </c>
      <c r="H45" s="774"/>
      <c r="I45" s="776"/>
      <c r="J45" s="769"/>
      <c r="K45" s="771"/>
    </row>
    <row r="46" spans="1:11" ht="42.75" x14ac:dyDescent="0.2">
      <c r="A46" s="750"/>
      <c r="B46" s="533"/>
      <c r="C46" s="789"/>
      <c r="D46" s="50" t="s">
        <v>219</v>
      </c>
      <c r="E46" s="99" t="s">
        <v>220</v>
      </c>
      <c r="F46" s="64" t="s">
        <v>184</v>
      </c>
      <c r="G46" s="63">
        <f>IF(F46="Oportuna",15,0)</f>
        <v>15</v>
      </c>
      <c r="H46" s="774"/>
      <c r="I46" s="776"/>
      <c r="J46" s="769"/>
      <c r="K46" s="771"/>
    </row>
    <row r="47" spans="1:11" ht="42.75" x14ac:dyDescent="0.2">
      <c r="A47" s="750"/>
      <c r="B47" s="533"/>
      <c r="C47" s="789"/>
      <c r="D47" s="50" t="s">
        <v>221</v>
      </c>
      <c r="E47" s="99" t="s">
        <v>222</v>
      </c>
      <c r="F47" s="210" t="s">
        <v>187</v>
      </c>
      <c r="G47" s="63">
        <f>IF(F47="Prevenir",15,IF(F47="Detectar",10,0))</f>
        <v>15</v>
      </c>
      <c r="H47" s="774"/>
      <c r="I47" s="776"/>
      <c r="J47" s="769"/>
      <c r="K47" s="771"/>
    </row>
    <row r="48" spans="1:11" ht="28.5" x14ac:dyDescent="0.2">
      <c r="A48" s="750"/>
      <c r="B48" s="533"/>
      <c r="C48" s="789"/>
      <c r="D48" s="50" t="s">
        <v>223</v>
      </c>
      <c r="E48" s="99" t="s">
        <v>224</v>
      </c>
      <c r="F48" s="64" t="s">
        <v>191</v>
      </c>
      <c r="G48" s="63">
        <f>IF(F48="Confiable",15,0)</f>
        <v>15</v>
      </c>
      <c r="H48" s="774"/>
      <c r="I48" s="776"/>
      <c r="J48" s="769"/>
      <c r="K48" s="771"/>
    </row>
    <row r="49" spans="1:77" ht="57" x14ac:dyDescent="0.2">
      <c r="A49" s="750"/>
      <c r="B49" s="533"/>
      <c r="C49" s="789"/>
      <c r="D49" s="50" t="s">
        <v>225</v>
      </c>
      <c r="E49" s="99" t="s">
        <v>226</v>
      </c>
      <c r="F49" s="210" t="s">
        <v>195</v>
      </c>
      <c r="G49" s="63">
        <f>IF(F49="Se investigan y se resuelven oportunamente",15,0)</f>
        <v>0</v>
      </c>
      <c r="H49" s="774"/>
      <c r="I49" s="776"/>
      <c r="J49" s="769"/>
      <c r="K49" s="771"/>
    </row>
    <row r="50" spans="1:77" ht="28.5" x14ac:dyDescent="0.2">
      <c r="A50" s="751"/>
      <c r="B50" s="533"/>
      <c r="C50" s="790"/>
      <c r="D50" s="45" t="s">
        <v>227</v>
      </c>
      <c r="E50" s="99" t="s">
        <v>228</v>
      </c>
      <c r="F50" s="64" t="s">
        <v>197</v>
      </c>
      <c r="G50" s="63">
        <f>IF(F50="Completa",10,IF(F50="Incompleta",5,0))</f>
        <v>10</v>
      </c>
      <c r="H50" s="775"/>
      <c r="I50" s="776"/>
      <c r="J50" s="769"/>
      <c r="K50" s="771"/>
    </row>
    <row r="51" spans="1:77" s="60" customFormat="1" ht="15.75" thickBot="1" x14ac:dyDescent="0.25">
      <c r="A51" s="115"/>
      <c r="B51" s="117"/>
      <c r="C51" s="56"/>
      <c r="D51" s="57"/>
      <c r="E51" s="124" t="s">
        <v>229</v>
      </c>
      <c r="F51" s="121"/>
      <c r="G51" s="121">
        <f>SUM(G44:G50)</f>
        <v>85</v>
      </c>
      <c r="H51" s="59"/>
      <c r="I51" s="112"/>
      <c r="J51" s="112"/>
      <c r="K51" s="11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780" t="s">
        <v>87</v>
      </c>
      <c r="B53" s="778" t="s">
        <v>232</v>
      </c>
      <c r="C53" s="782" t="s">
        <v>205</v>
      </c>
      <c r="D53" s="784" t="s">
        <v>206</v>
      </c>
      <c r="E53" s="784"/>
      <c r="F53" s="784"/>
      <c r="G53" s="784"/>
      <c r="H53" s="784"/>
      <c r="I53" s="102" t="s">
        <v>207</v>
      </c>
      <c r="J53" s="785" t="s">
        <v>208</v>
      </c>
      <c r="K53" s="787" t="s">
        <v>209</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781"/>
      <c r="B54" s="779"/>
      <c r="C54" s="783"/>
      <c r="D54" s="103" t="s">
        <v>210</v>
      </c>
      <c r="E54" s="51" t="s">
        <v>211</v>
      </c>
      <c r="F54" s="103" t="s">
        <v>212</v>
      </c>
      <c r="G54" s="103" t="s">
        <v>213</v>
      </c>
      <c r="H54" s="103" t="s">
        <v>230</v>
      </c>
      <c r="I54" s="52" t="s">
        <v>215</v>
      </c>
      <c r="J54" s="786"/>
      <c r="K54" s="788"/>
    </row>
    <row r="55" spans="1:77" ht="20.25" customHeight="1" x14ac:dyDescent="0.2">
      <c r="A55" s="749" t="e">
        <f>+DESCRIPCION!#REF!</f>
        <v>#REF!</v>
      </c>
      <c r="B55" s="532" t="e">
        <f>+DESCRIPCION!#REF!</f>
        <v>#REF!</v>
      </c>
      <c r="C55" s="791" t="s">
        <v>429</v>
      </c>
      <c r="D55" s="753" t="s">
        <v>216</v>
      </c>
      <c r="E55" s="119" t="s">
        <v>217</v>
      </c>
      <c r="F55" s="67" t="s">
        <v>179</v>
      </c>
      <c r="G55" s="120">
        <f>IF(F55="Asignado",15,0)</f>
        <v>15</v>
      </c>
      <c r="H55" s="774" t="str">
        <f>IF(AND(G62&gt;0,G62&lt;=85),"Débil",IF(AND(G62&gt;85,G62&lt;=95),"Moderado",IF(G62&gt;96,"Fuerte"," ")))</f>
        <v>Débil</v>
      </c>
      <c r="I55" s="756" t="s">
        <v>202</v>
      </c>
      <c r="J55" s="744"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747" t="str">
        <f>IF(J55="Fuerte","NO",IF(J55=" "," ","SI"))</f>
        <v>SI</v>
      </c>
    </row>
    <row r="56" spans="1:77" ht="28.5" x14ac:dyDescent="0.2">
      <c r="A56" s="750"/>
      <c r="B56" s="533"/>
      <c r="C56" s="789"/>
      <c r="D56" s="753"/>
      <c r="E56" s="99" t="s">
        <v>218</v>
      </c>
      <c r="F56" s="64" t="s">
        <v>181</v>
      </c>
      <c r="G56" s="63">
        <f>IF(F56="Adecuado",15,0)</f>
        <v>15</v>
      </c>
      <c r="H56" s="774"/>
      <c r="I56" s="776"/>
      <c r="J56" s="769"/>
      <c r="K56" s="771"/>
    </row>
    <row r="57" spans="1:77" ht="42.75" x14ac:dyDescent="0.2">
      <c r="A57" s="750"/>
      <c r="B57" s="533"/>
      <c r="C57" s="789"/>
      <c r="D57" s="50" t="s">
        <v>219</v>
      </c>
      <c r="E57" s="99" t="s">
        <v>220</v>
      </c>
      <c r="F57" s="64" t="s">
        <v>185</v>
      </c>
      <c r="G57" s="63">
        <f>IF(F57="Oportuna",15,0)</f>
        <v>0</v>
      </c>
      <c r="H57" s="774"/>
      <c r="I57" s="776"/>
      <c r="J57" s="769"/>
      <c r="K57" s="771"/>
    </row>
    <row r="58" spans="1:77" ht="42.75" x14ac:dyDescent="0.2">
      <c r="A58" s="750"/>
      <c r="B58" s="533"/>
      <c r="C58" s="789"/>
      <c r="D58" s="50" t="s">
        <v>221</v>
      </c>
      <c r="E58" s="99" t="s">
        <v>222</v>
      </c>
      <c r="F58" s="210" t="s">
        <v>187</v>
      </c>
      <c r="G58" s="63">
        <f>IF(F58="Prevenir",15,IF(F58="Detectar",10,0))</f>
        <v>15</v>
      </c>
      <c r="H58" s="774"/>
      <c r="I58" s="776"/>
      <c r="J58" s="769"/>
      <c r="K58" s="771"/>
    </row>
    <row r="59" spans="1:77" ht="28.5" x14ac:dyDescent="0.2">
      <c r="A59" s="750"/>
      <c r="B59" s="533"/>
      <c r="C59" s="789"/>
      <c r="D59" s="50" t="s">
        <v>223</v>
      </c>
      <c r="E59" s="99" t="s">
        <v>224</v>
      </c>
      <c r="F59" s="64" t="s">
        <v>191</v>
      </c>
      <c r="G59" s="63">
        <f>IF(F59="Confiable",15,0)</f>
        <v>15</v>
      </c>
      <c r="H59" s="774"/>
      <c r="I59" s="776"/>
      <c r="J59" s="769"/>
      <c r="K59" s="771"/>
    </row>
    <row r="60" spans="1:77" ht="57" x14ac:dyDescent="0.2">
      <c r="A60" s="750"/>
      <c r="B60" s="533"/>
      <c r="C60" s="789"/>
      <c r="D60" s="50" t="s">
        <v>225</v>
      </c>
      <c r="E60" s="99" t="s">
        <v>226</v>
      </c>
      <c r="F60" s="210" t="s">
        <v>195</v>
      </c>
      <c r="G60" s="63">
        <f>IF(F60="Se investigan y se resuelven oportunamente",15,0)</f>
        <v>0</v>
      </c>
      <c r="H60" s="774"/>
      <c r="I60" s="776"/>
      <c r="J60" s="769"/>
      <c r="K60" s="771"/>
    </row>
    <row r="61" spans="1:77" ht="28.5" x14ac:dyDescent="0.2">
      <c r="A61" s="751"/>
      <c r="B61" s="533"/>
      <c r="C61" s="789"/>
      <c r="D61" s="45" t="s">
        <v>227</v>
      </c>
      <c r="E61" s="99" t="s">
        <v>228</v>
      </c>
      <c r="F61" s="64" t="s">
        <v>197</v>
      </c>
      <c r="G61" s="63">
        <f>IF(F61="Completa",10,IF(F61="Incompleta",5,0))</f>
        <v>10</v>
      </c>
      <c r="H61" s="775"/>
      <c r="I61" s="776"/>
      <c r="J61" s="769"/>
      <c r="K61" s="771"/>
    </row>
    <row r="62" spans="1:77" ht="15.75" thickBot="1" x14ac:dyDescent="0.25">
      <c r="A62" s="115"/>
      <c r="B62" s="116"/>
      <c r="C62" s="118"/>
      <c r="D62" s="57"/>
      <c r="E62" s="58" t="s">
        <v>229</v>
      </c>
      <c r="F62" s="16"/>
      <c r="G62" s="16">
        <f>SUM(G55:G61)</f>
        <v>70</v>
      </c>
      <c r="H62" s="59"/>
      <c r="I62" s="112"/>
      <c r="J62" s="112"/>
      <c r="K62" s="113"/>
    </row>
    <row r="63" spans="1:77" ht="15" thickBot="1" x14ac:dyDescent="0.25">
      <c r="A63" s="55"/>
    </row>
    <row r="64" spans="1:77" ht="27" customHeight="1" x14ac:dyDescent="0.2">
      <c r="A64" s="780" t="s">
        <v>87</v>
      </c>
      <c r="B64" s="778" t="s">
        <v>232</v>
      </c>
      <c r="C64" s="782" t="s">
        <v>205</v>
      </c>
      <c r="D64" s="784" t="s">
        <v>206</v>
      </c>
      <c r="E64" s="784"/>
      <c r="F64" s="784"/>
      <c r="G64" s="784"/>
      <c r="H64" s="784"/>
      <c r="I64" s="102" t="s">
        <v>207</v>
      </c>
      <c r="J64" s="785" t="s">
        <v>208</v>
      </c>
      <c r="K64" s="787" t="s">
        <v>209</v>
      </c>
    </row>
    <row r="65" spans="1:11" ht="37.5" customHeight="1" thickBot="1" x14ac:dyDescent="0.25">
      <c r="A65" s="781"/>
      <c r="B65" s="779"/>
      <c r="C65" s="783"/>
      <c r="D65" s="103" t="s">
        <v>210</v>
      </c>
      <c r="E65" s="51" t="s">
        <v>211</v>
      </c>
      <c r="F65" s="103" t="s">
        <v>212</v>
      </c>
      <c r="G65" s="103" t="s">
        <v>213</v>
      </c>
      <c r="H65" s="103" t="s">
        <v>230</v>
      </c>
      <c r="I65" s="52" t="s">
        <v>215</v>
      </c>
      <c r="J65" s="786"/>
      <c r="K65" s="788"/>
    </row>
    <row r="66" spans="1:11" ht="28.5" customHeight="1" x14ac:dyDescent="0.2">
      <c r="A66" s="749" t="e">
        <f>+DESCRIPCION!#REF!</f>
        <v>#REF!</v>
      </c>
      <c r="B66" s="532" t="e">
        <f>+DESCRIPCION!#REF!</f>
        <v>#REF!</v>
      </c>
      <c r="C66" s="791" t="s">
        <v>430</v>
      </c>
      <c r="D66" s="753" t="s">
        <v>216</v>
      </c>
      <c r="E66" s="119" t="s">
        <v>217</v>
      </c>
      <c r="F66" s="67" t="s">
        <v>179</v>
      </c>
      <c r="G66" s="120">
        <f>IF(F66="Asignado",15,0)</f>
        <v>15</v>
      </c>
      <c r="H66" s="774" t="str">
        <f>IF(AND(G73&gt;0,G73&lt;=85),"Débil",IF(AND(G73&gt;85,G73&lt;=95),"Moderado",IF(G73&gt;96,"Fuerte"," ")))</f>
        <v>Fuerte</v>
      </c>
      <c r="I66" s="756" t="s">
        <v>201</v>
      </c>
      <c r="J66" s="744"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47" t="str">
        <f>IF(J66="Fuerte","NO",IF(J66=" "," ","SI"))</f>
        <v>NO</v>
      </c>
    </row>
    <row r="67" spans="1:11" ht="31.5" customHeight="1" x14ac:dyDescent="0.2">
      <c r="A67" s="750"/>
      <c r="B67" s="533"/>
      <c r="C67" s="789"/>
      <c r="D67" s="753"/>
      <c r="E67" s="99" t="s">
        <v>218</v>
      </c>
      <c r="F67" s="64" t="s">
        <v>181</v>
      </c>
      <c r="G67" s="63">
        <f>IF(F67="Adecuado",15,0)</f>
        <v>15</v>
      </c>
      <c r="H67" s="774"/>
      <c r="I67" s="776"/>
      <c r="J67" s="769"/>
      <c r="K67" s="771"/>
    </row>
    <row r="68" spans="1:11" ht="34.5" customHeight="1" x14ac:dyDescent="0.2">
      <c r="A68" s="750"/>
      <c r="B68" s="533"/>
      <c r="C68" s="789"/>
      <c r="D68" s="50" t="s">
        <v>219</v>
      </c>
      <c r="E68" s="99" t="s">
        <v>220</v>
      </c>
      <c r="F68" s="64" t="s">
        <v>184</v>
      </c>
      <c r="G68" s="63">
        <f>IF(F68="Oportuna",15,0)</f>
        <v>15</v>
      </c>
      <c r="H68" s="774"/>
      <c r="I68" s="776"/>
      <c r="J68" s="769"/>
      <c r="K68" s="771"/>
    </row>
    <row r="69" spans="1:11" ht="46.5" customHeight="1" x14ac:dyDescent="0.2">
      <c r="A69" s="750"/>
      <c r="B69" s="533"/>
      <c r="C69" s="789"/>
      <c r="D69" s="50" t="s">
        <v>221</v>
      </c>
      <c r="E69" s="99" t="s">
        <v>222</v>
      </c>
      <c r="F69" s="210" t="s">
        <v>187</v>
      </c>
      <c r="G69" s="63">
        <f>IF(F69="Prevenir",15,IF(F69="Detectar",10,0))</f>
        <v>15</v>
      </c>
      <c r="H69" s="774"/>
      <c r="I69" s="776"/>
      <c r="J69" s="769"/>
      <c r="K69" s="771"/>
    </row>
    <row r="70" spans="1:11" ht="42.75" customHeight="1" x14ac:dyDescent="0.2">
      <c r="A70" s="750"/>
      <c r="B70" s="533"/>
      <c r="C70" s="789"/>
      <c r="D70" s="50" t="s">
        <v>223</v>
      </c>
      <c r="E70" s="99" t="s">
        <v>224</v>
      </c>
      <c r="F70" s="64" t="s">
        <v>191</v>
      </c>
      <c r="G70" s="63">
        <f>IF(F70="Confiable",15,0)</f>
        <v>15</v>
      </c>
      <c r="H70" s="774"/>
      <c r="I70" s="776"/>
      <c r="J70" s="769"/>
      <c r="K70" s="771"/>
    </row>
    <row r="71" spans="1:11" ht="47.25" customHeight="1" x14ac:dyDescent="0.2">
      <c r="A71" s="750"/>
      <c r="B71" s="533"/>
      <c r="C71" s="789"/>
      <c r="D71" s="50" t="s">
        <v>225</v>
      </c>
      <c r="E71" s="99" t="s">
        <v>226</v>
      </c>
      <c r="F71" s="210" t="s">
        <v>194</v>
      </c>
      <c r="G71" s="63">
        <f>IF(F71="Se investigan y se resuelven oportunamente",15,0)</f>
        <v>15</v>
      </c>
      <c r="H71" s="774"/>
      <c r="I71" s="776"/>
      <c r="J71" s="769"/>
      <c r="K71" s="771"/>
    </row>
    <row r="72" spans="1:11" ht="48" customHeight="1" x14ac:dyDescent="0.2">
      <c r="A72" s="751"/>
      <c r="B72" s="533"/>
      <c r="C72" s="789"/>
      <c r="D72" s="45" t="s">
        <v>227</v>
      </c>
      <c r="E72" s="99" t="s">
        <v>228</v>
      </c>
      <c r="F72" s="64" t="s">
        <v>197</v>
      </c>
      <c r="G72" s="63">
        <f>IF(F72="Completa",10,IF(F72="Incompleta",5,0))</f>
        <v>10</v>
      </c>
      <c r="H72" s="775"/>
      <c r="I72" s="776"/>
      <c r="J72" s="769"/>
      <c r="K72" s="771"/>
    </row>
    <row r="73" spans="1:11" ht="29.25" customHeight="1" thickBot="1" x14ac:dyDescent="0.25">
      <c r="A73" s="115"/>
      <c r="B73" s="116"/>
      <c r="C73" s="118"/>
      <c r="D73" s="57"/>
      <c r="E73" s="124" t="s">
        <v>229</v>
      </c>
      <c r="F73" s="121"/>
      <c r="G73" s="121">
        <f>SUM(G66:G72)</f>
        <v>100</v>
      </c>
      <c r="H73" s="59"/>
      <c r="I73" s="112"/>
      <c r="J73" s="112"/>
      <c r="K73" s="113"/>
    </row>
    <row r="74" spans="1:11" ht="18.75" customHeight="1" thickBot="1" x14ac:dyDescent="0.25">
      <c r="A74" s="55"/>
    </row>
    <row r="75" spans="1:11" s="54" customFormat="1" ht="30" customHeight="1" x14ac:dyDescent="0.25">
      <c r="A75" s="780" t="s">
        <v>87</v>
      </c>
      <c r="B75" s="778" t="s">
        <v>232</v>
      </c>
      <c r="C75" s="782" t="s">
        <v>205</v>
      </c>
      <c r="D75" s="784" t="s">
        <v>206</v>
      </c>
      <c r="E75" s="784"/>
      <c r="F75" s="784"/>
      <c r="G75" s="784"/>
      <c r="H75" s="784"/>
      <c r="I75" s="102" t="s">
        <v>207</v>
      </c>
      <c r="J75" s="785" t="s">
        <v>208</v>
      </c>
      <c r="K75" s="787" t="s">
        <v>209</v>
      </c>
    </row>
    <row r="76" spans="1:11" s="54" customFormat="1" ht="60.75" thickBot="1" x14ac:dyDescent="0.3">
      <c r="A76" s="781"/>
      <c r="B76" s="779"/>
      <c r="C76" s="783"/>
      <c r="D76" s="103" t="s">
        <v>210</v>
      </c>
      <c r="E76" s="51" t="s">
        <v>211</v>
      </c>
      <c r="F76" s="103" t="s">
        <v>212</v>
      </c>
      <c r="G76" s="103" t="s">
        <v>213</v>
      </c>
      <c r="H76" s="103" t="s">
        <v>230</v>
      </c>
      <c r="I76" s="52" t="s">
        <v>215</v>
      </c>
      <c r="J76" s="786"/>
      <c r="K76" s="788"/>
    </row>
    <row r="77" spans="1:11" ht="20.25" customHeight="1" x14ac:dyDescent="0.2">
      <c r="A77" s="749" t="e">
        <f>+DESCRIPCION!#REF!</f>
        <v>#REF!</v>
      </c>
      <c r="B77" s="532" t="e">
        <f>+DESCRIPCION!#REF!</f>
        <v>#REF!</v>
      </c>
      <c r="C77" s="814" t="s">
        <v>435</v>
      </c>
      <c r="D77" s="753" t="s">
        <v>216</v>
      </c>
      <c r="E77" s="119" t="s">
        <v>217</v>
      </c>
      <c r="F77" s="67" t="s">
        <v>179</v>
      </c>
      <c r="G77" s="120">
        <f>IF(F77="Asignado",15,0)</f>
        <v>15</v>
      </c>
      <c r="H77" s="774" t="str">
        <f>IF(AND(G84&gt;0,G84&lt;=85),"Débil",IF(AND(G84&gt;85,G84&lt;=95),"Moderado",IF(G84&gt;96,"Fuerte"," ")))</f>
        <v>Débil</v>
      </c>
      <c r="I77" s="756" t="s">
        <v>202</v>
      </c>
      <c r="J77" s="744"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747" t="str">
        <f>IF(J77="Fuerte","NO",IF(J77=" "," ","SI"))</f>
        <v>SI</v>
      </c>
    </row>
    <row r="78" spans="1:11" ht="28.5" x14ac:dyDescent="0.2">
      <c r="A78" s="750"/>
      <c r="B78" s="533"/>
      <c r="C78" s="815"/>
      <c r="D78" s="753"/>
      <c r="E78" s="99" t="s">
        <v>218</v>
      </c>
      <c r="F78" s="64" t="s">
        <v>181</v>
      </c>
      <c r="G78" s="63">
        <f>IF(F78="Adecuado",15,0)</f>
        <v>15</v>
      </c>
      <c r="H78" s="774"/>
      <c r="I78" s="776"/>
      <c r="J78" s="769"/>
      <c r="K78" s="771"/>
    </row>
    <row r="79" spans="1:11" ht="42.75" x14ac:dyDescent="0.2">
      <c r="A79" s="750"/>
      <c r="B79" s="533"/>
      <c r="C79" s="815"/>
      <c r="D79" s="50" t="s">
        <v>219</v>
      </c>
      <c r="E79" s="99" t="s">
        <v>220</v>
      </c>
      <c r="F79" s="64" t="s">
        <v>185</v>
      </c>
      <c r="G79" s="63">
        <f>IF(F79="Oportuna",15,0)</f>
        <v>0</v>
      </c>
      <c r="H79" s="774"/>
      <c r="I79" s="776"/>
      <c r="J79" s="769"/>
      <c r="K79" s="771"/>
    </row>
    <row r="80" spans="1:11" ht="42.75" x14ac:dyDescent="0.2">
      <c r="A80" s="750"/>
      <c r="B80" s="533"/>
      <c r="C80" s="815"/>
      <c r="D80" s="50" t="s">
        <v>221</v>
      </c>
      <c r="E80" s="99" t="s">
        <v>222</v>
      </c>
      <c r="F80" s="210" t="s">
        <v>188</v>
      </c>
      <c r="G80" s="63">
        <f>IF(F80="Prevenir",15,IF(F80="Detectar",10,0))</f>
        <v>10</v>
      </c>
      <c r="H80" s="774"/>
      <c r="I80" s="776"/>
      <c r="J80" s="769"/>
      <c r="K80" s="771"/>
    </row>
    <row r="81" spans="1:78" ht="28.5" x14ac:dyDescent="0.2">
      <c r="A81" s="750"/>
      <c r="B81" s="533"/>
      <c r="C81" s="815"/>
      <c r="D81" s="50" t="s">
        <v>223</v>
      </c>
      <c r="E81" s="99" t="s">
        <v>224</v>
      </c>
      <c r="F81" s="64" t="s">
        <v>191</v>
      </c>
      <c r="G81" s="63">
        <f>IF(F81="Confiable",15,0)</f>
        <v>15</v>
      </c>
      <c r="H81" s="774"/>
      <c r="I81" s="776"/>
      <c r="J81" s="769"/>
      <c r="K81" s="771"/>
    </row>
    <row r="82" spans="1:78" ht="42.75" x14ac:dyDescent="0.2">
      <c r="A82" s="750"/>
      <c r="B82" s="533"/>
      <c r="C82" s="815"/>
      <c r="D82" s="50" t="s">
        <v>225</v>
      </c>
      <c r="E82" s="99" t="s">
        <v>226</v>
      </c>
      <c r="F82" s="210" t="s">
        <v>194</v>
      </c>
      <c r="G82" s="63">
        <f>IF(F82="Se investigan y se resuelven oportunamente",15,0)</f>
        <v>15</v>
      </c>
      <c r="H82" s="774"/>
      <c r="I82" s="776"/>
      <c r="J82" s="769"/>
      <c r="K82" s="771"/>
    </row>
    <row r="83" spans="1:78" ht="28.5" x14ac:dyDescent="0.2">
      <c r="A83" s="751"/>
      <c r="B83" s="534"/>
      <c r="C83" s="816"/>
      <c r="D83" s="45" t="s">
        <v>227</v>
      </c>
      <c r="E83" s="99" t="s">
        <v>228</v>
      </c>
      <c r="F83" s="64" t="s">
        <v>197</v>
      </c>
      <c r="G83" s="63">
        <f>IF(F83="Completa",10,IF(F83="Incompleta",5,0))</f>
        <v>10</v>
      </c>
      <c r="H83" s="775"/>
      <c r="I83" s="776"/>
      <c r="J83" s="769"/>
      <c r="K83" s="771"/>
    </row>
    <row r="84" spans="1:78" s="60" customFormat="1" ht="15.75" thickBot="1" x14ac:dyDescent="0.25">
      <c r="A84" s="115"/>
      <c r="B84" s="116"/>
      <c r="C84" s="56" t="s">
        <v>252</v>
      </c>
      <c r="D84" s="57"/>
      <c r="E84" s="124" t="s">
        <v>229</v>
      </c>
      <c r="F84" s="121"/>
      <c r="G84" s="121">
        <f>SUM(G77:G83)</f>
        <v>80</v>
      </c>
      <c r="H84" s="59"/>
      <c r="I84" s="112"/>
      <c r="J84" s="112"/>
      <c r="K84" s="11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780" t="s">
        <v>87</v>
      </c>
      <c r="B86" s="778" t="s">
        <v>232</v>
      </c>
      <c r="C86" s="782" t="s">
        <v>205</v>
      </c>
      <c r="D86" s="784" t="s">
        <v>206</v>
      </c>
      <c r="E86" s="784"/>
      <c r="F86" s="784"/>
      <c r="G86" s="784"/>
      <c r="H86" s="784"/>
      <c r="I86" s="102" t="s">
        <v>207</v>
      </c>
      <c r="J86" s="785" t="s">
        <v>208</v>
      </c>
      <c r="K86" s="787" t="s">
        <v>209</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781"/>
      <c r="B87" s="779"/>
      <c r="C87" s="783"/>
      <c r="D87" s="103" t="s">
        <v>210</v>
      </c>
      <c r="E87" s="51" t="s">
        <v>211</v>
      </c>
      <c r="F87" s="103" t="s">
        <v>212</v>
      </c>
      <c r="G87" s="103" t="s">
        <v>213</v>
      </c>
      <c r="H87" s="103" t="s">
        <v>230</v>
      </c>
      <c r="I87" s="52" t="s">
        <v>215</v>
      </c>
      <c r="J87" s="786"/>
      <c r="K87" s="788"/>
    </row>
    <row r="88" spans="1:78" ht="20.25" customHeight="1" x14ac:dyDescent="0.2">
      <c r="A88" s="749" t="e">
        <f>+DESCRIPCION!#REF!</f>
        <v>#REF!</v>
      </c>
      <c r="B88" s="532" t="e">
        <f>+DESCRIPCION!#REF!</f>
        <v>#REF!</v>
      </c>
      <c r="C88" s="792" t="s">
        <v>432</v>
      </c>
      <c r="D88" s="753" t="s">
        <v>216</v>
      </c>
      <c r="E88" s="119" t="s">
        <v>217</v>
      </c>
      <c r="F88" s="67" t="s">
        <v>179</v>
      </c>
      <c r="G88" s="120">
        <f>IF(F88="Asignado",15,0)</f>
        <v>15</v>
      </c>
      <c r="H88" s="774" t="str">
        <f>IF(AND(G95&gt;0,G95&lt;=85),"Débil",IF(AND(G95&gt;85,G95&lt;=95),"Moderado",IF(G95&gt;96,"Fuerte"," ")))</f>
        <v>Débil</v>
      </c>
      <c r="I88" s="756" t="s">
        <v>202</v>
      </c>
      <c r="J88" s="744"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Débil</v>
      </c>
      <c r="K88" s="747" t="str">
        <f>IF(J88="Fuerte","NO",IF(J88=" "," ","SI"))</f>
        <v>SI</v>
      </c>
    </row>
    <row r="89" spans="1:78" ht="28.5" x14ac:dyDescent="0.2">
      <c r="A89" s="750"/>
      <c r="B89" s="533"/>
      <c r="C89" s="789"/>
      <c r="D89" s="753"/>
      <c r="E89" s="99" t="s">
        <v>218</v>
      </c>
      <c r="F89" s="64" t="s">
        <v>181</v>
      </c>
      <c r="G89" s="63">
        <f>IF(F89="Adecuado",15,0)</f>
        <v>15</v>
      </c>
      <c r="H89" s="774"/>
      <c r="I89" s="776"/>
      <c r="J89" s="769"/>
      <c r="K89" s="771"/>
    </row>
    <row r="90" spans="1:78" ht="42.75" x14ac:dyDescent="0.2">
      <c r="A90" s="750"/>
      <c r="B90" s="533"/>
      <c r="C90" s="789"/>
      <c r="D90" s="50" t="s">
        <v>219</v>
      </c>
      <c r="E90" s="99" t="s">
        <v>220</v>
      </c>
      <c r="F90" s="64" t="s">
        <v>185</v>
      </c>
      <c r="G90" s="63">
        <f>IF(F90="Oportuna",15,0)</f>
        <v>0</v>
      </c>
      <c r="H90" s="774"/>
      <c r="I90" s="776"/>
      <c r="J90" s="769"/>
      <c r="K90" s="771"/>
    </row>
    <row r="91" spans="1:78" ht="42.75" x14ac:dyDescent="0.2">
      <c r="A91" s="750"/>
      <c r="B91" s="533"/>
      <c r="C91" s="789"/>
      <c r="D91" s="50" t="s">
        <v>221</v>
      </c>
      <c r="E91" s="99" t="s">
        <v>222</v>
      </c>
      <c r="F91" s="210" t="s">
        <v>187</v>
      </c>
      <c r="G91" s="63">
        <f>IF(F91="Prevenir",15,IF(F91="Detectar",10,0))</f>
        <v>15</v>
      </c>
      <c r="H91" s="774"/>
      <c r="I91" s="776"/>
      <c r="J91" s="769"/>
      <c r="K91" s="771"/>
    </row>
    <row r="92" spans="1:78" ht="28.5" x14ac:dyDescent="0.2">
      <c r="A92" s="750"/>
      <c r="B92" s="533"/>
      <c r="C92" s="789"/>
      <c r="D92" s="50" t="s">
        <v>223</v>
      </c>
      <c r="E92" s="99" t="s">
        <v>224</v>
      </c>
      <c r="F92" s="64" t="s">
        <v>191</v>
      </c>
      <c r="G92" s="63">
        <f>IF(F92="Confiable",15,0)</f>
        <v>15</v>
      </c>
      <c r="H92" s="774"/>
      <c r="I92" s="776"/>
      <c r="J92" s="769"/>
      <c r="K92" s="771"/>
    </row>
    <row r="93" spans="1:78" ht="57" x14ac:dyDescent="0.2">
      <c r="A93" s="750"/>
      <c r="B93" s="533"/>
      <c r="C93" s="789"/>
      <c r="D93" s="50" t="s">
        <v>225</v>
      </c>
      <c r="E93" s="99" t="s">
        <v>226</v>
      </c>
      <c r="F93" s="210" t="s">
        <v>195</v>
      </c>
      <c r="G93" s="63">
        <f>IF(F93="Se investigan y se resuelven oportunamente",15,0)</f>
        <v>0</v>
      </c>
      <c r="H93" s="774"/>
      <c r="I93" s="776"/>
      <c r="J93" s="769"/>
      <c r="K93" s="771"/>
    </row>
    <row r="94" spans="1:78" ht="28.5" x14ac:dyDescent="0.2">
      <c r="A94" s="751"/>
      <c r="B94" s="534"/>
      <c r="C94" s="790"/>
      <c r="D94" s="45" t="s">
        <v>227</v>
      </c>
      <c r="E94" s="99" t="s">
        <v>228</v>
      </c>
      <c r="F94" s="64" t="s">
        <v>197</v>
      </c>
      <c r="G94" s="63">
        <f>IF(F94="Completa",10,IF(F94="Incompleta",5,0))</f>
        <v>10</v>
      </c>
      <c r="H94" s="775"/>
      <c r="I94" s="776"/>
      <c r="J94" s="769"/>
      <c r="K94" s="771"/>
    </row>
    <row r="95" spans="1:78" ht="15.75" thickBot="1" x14ac:dyDescent="0.25">
      <c r="A95" s="115"/>
      <c r="B95" s="116"/>
      <c r="C95" s="56"/>
      <c r="D95" s="57"/>
      <c r="E95" s="58" t="s">
        <v>229</v>
      </c>
      <c r="F95" s="16"/>
      <c r="G95" s="16">
        <f>SUM(G88:G94)</f>
        <v>70</v>
      </c>
      <c r="H95" s="59"/>
      <c r="I95" s="112"/>
      <c r="J95" s="112"/>
      <c r="K95" s="113"/>
    </row>
    <row r="96" spans="1:78" ht="15" thickBot="1" x14ac:dyDescent="0.25">
      <c r="A96" s="55"/>
    </row>
    <row r="97" spans="1:78" s="54" customFormat="1" ht="30" customHeight="1" x14ac:dyDescent="0.25">
      <c r="A97" s="780" t="s">
        <v>87</v>
      </c>
      <c r="B97" s="778" t="s">
        <v>232</v>
      </c>
      <c r="C97" s="782" t="s">
        <v>205</v>
      </c>
      <c r="D97" s="784" t="s">
        <v>206</v>
      </c>
      <c r="E97" s="784"/>
      <c r="F97" s="784"/>
      <c r="G97" s="784"/>
      <c r="H97" s="784"/>
      <c r="I97" s="102" t="s">
        <v>207</v>
      </c>
      <c r="J97" s="785" t="s">
        <v>208</v>
      </c>
      <c r="K97" s="787" t="s">
        <v>209</v>
      </c>
    </row>
    <row r="98" spans="1:78" s="54" customFormat="1" ht="60.75" thickBot="1" x14ac:dyDescent="0.3">
      <c r="A98" s="781"/>
      <c r="B98" s="779"/>
      <c r="C98" s="783"/>
      <c r="D98" s="103" t="s">
        <v>210</v>
      </c>
      <c r="E98" s="51" t="s">
        <v>211</v>
      </c>
      <c r="F98" s="103" t="s">
        <v>212</v>
      </c>
      <c r="G98" s="103" t="s">
        <v>213</v>
      </c>
      <c r="H98" s="103" t="s">
        <v>230</v>
      </c>
      <c r="I98" s="52" t="s">
        <v>215</v>
      </c>
      <c r="J98" s="786"/>
      <c r="K98" s="788"/>
    </row>
    <row r="99" spans="1:78" ht="20.25" customHeight="1" x14ac:dyDescent="0.2">
      <c r="A99" s="749"/>
      <c r="B99" s="532"/>
      <c r="C99" s="789"/>
      <c r="D99" s="753" t="s">
        <v>216</v>
      </c>
      <c r="E99" s="119" t="s">
        <v>217</v>
      </c>
      <c r="F99" s="67" t="s">
        <v>178</v>
      </c>
      <c r="G99" s="120">
        <f>IF(F99="Asignado",15,0)</f>
        <v>0</v>
      </c>
      <c r="H99" s="774" t="str">
        <f>IF(AND(G106&gt;0,G106&lt;=85),"Débil",IF(AND(G106&gt;85,G106&lt;=95),"Moderado",IF(G106&gt;96,"Fuerte"," ")))</f>
        <v xml:space="preserve"> </v>
      </c>
      <c r="I99" s="756" t="s">
        <v>178</v>
      </c>
      <c r="J99" s="744"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47" t="str">
        <f>IF(J99="Fuerte","NO",IF(J99=" "," ","SI"))</f>
        <v xml:space="preserve"> </v>
      </c>
    </row>
    <row r="100" spans="1:78" ht="28.5" x14ac:dyDescent="0.2">
      <c r="A100" s="750"/>
      <c r="B100" s="533"/>
      <c r="C100" s="789"/>
      <c r="D100" s="753"/>
      <c r="E100" s="99" t="s">
        <v>218</v>
      </c>
      <c r="F100" s="64" t="s">
        <v>178</v>
      </c>
      <c r="G100" s="63">
        <f>IF(F100="Adecuado",15,0)</f>
        <v>0</v>
      </c>
      <c r="H100" s="774"/>
      <c r="I100" s="776"/>
      <c r="J100" s="769"/>
      <c r="K100" s="771"/>
    </row>
    <row r="101" spans="1:78" ht="42.75" customHeight="1" x14ac:dyDescent="0.2">
      <c r="A101" s="750"/>
      <c r="B101" s="533"/>
      <c r="C101" s="789"/>
      <c r="D101" s="50" t="s">
        <v>219</v>
      </c>
      <c r="E101" s="99" t="s">
        <v>220</v>
      </c>
      <c r="F101" s="64" t="s">
        <v>178</v>
      </c>
      <c r="G101" s="63">
        <f>IF(F101="Oportuna",15,0)</f>
        <v>0</v>
      </c>
      <c r="H101" s="774"/>
      <c r="I101" s="776"/>
      <c r="J101" s="769"/>
      <c r="K101" s="771"/>
    </row>
    <row r="102" spans="1:78" ht="42.75" x14ac:dyDescent="0.2">
      <c r="A102" s="750"/>
      <c r="B102" s="533"/>
      <c r="C102" s="789"/>
      <c r="D102" s="50" t="s">
        <v>221</v>
      </c>
      <c r="E102" s="99" t="s">
        <v>222</v>
      </c>
      <c r="F102" s="210" t="s">
        <v>178</v>
      </c>
      <c r="G102" s="63">
        <f>IF(F102="Prevenir",15,IF(F102="Detectar",10,0))</f>
        <v>0</v>
      </c>
      <c r="H102" s="774"/>
      <c r="I102" s="776"/>
      <c r="J102" s="769"/>
      <c r="K102" s="771"/>
    </row>
    <row r="103" spans="1:78" ht="28.5" x14ac:dyDescent="0.2">
      <c r="A103" s="750"/>
      <c r="B103" s="533"/>
      <c r="C103" s="789"/>
      <c r="D103" s="50" t="s">
        <v>223</v>
      </c>
      <c r="E103" s="99" t="s">
        <v>224</v>
      </c>
      <c r="F103" s="64" t="s">
        <v>178</v>
      </c>
      <c r="G103" s="63">
        <f>IF(F103="Confiable",15,0)</f>
        <v>0</v>
      </c>
      <c r="H103" s="774"/>
      <c r="I103" s="776"/>
      <c r="J103" s="769"/>
      <c r="K103" s="771"/>
    </row>
    <row r="104" spans="1:78" ht="42.75" x14ac:dyDescent="0.2">
      <c r="A104" s="750"/>
      <c r="B104" s="533"/>
      <c r="C104" s="789"/>
      <c r="D104" s="50" t="s">
        <v>225</v>
      </c>
      <c r="E104" s="99" t="s">
        <v>226</v>
      </c>
      <c r="F104" s="210" t="s">
        <v>178</v>
      </c>
      <c r="G104" s="63">
        <f>IF(F104="Se investigan y se resuelven oportunamente",15,0)</f>
        <v>0</v>
      </c>
      <c r="H104" s="774"/>
      <c r="I104" s="776"/>
      <c r="J104" s="769"/>
      <c r="K104" s="771"/>
    </row>
    <row r="105" spans="1:78" ht="28.5" x14ac:dyDescent="0.2">
      <c r="A105" s="751"/>
      <c r="B105" s="534"/>
      <c r="C105" s="790"/>
      <c r="D105" s="45" t="s">
        <v>227</v>
      </c>
      <c r="E105" s="99" t="s">
        <v>228</v>
      </c>
      <c r="F105" s="64" t="s">
        <v>178</v>
      </c>
      <c r="G105" s="63">
        <f>IF(F105="Completa",10,IF(F105="Incompleta",5,0))</f>
        <v>0</v>
      </c>
      <c r="H105" s="775"/>
      <c r="I105" s="776"/>
      <c r="J105" s="769"/>
      <c r="K105" s="771"/>
    </row>
    <row r="106" spans="1:78" s="60" customFormat="1" ht="15.75" thickBot="1" x14ac:dyDescent="0.25">
      <c r="A106" s="115"/>
      <c r="B106" s="116"/>
      <c r="C106" s="56"/>
      <c r="D106" s="57"/>
      <c r="E106" s="58" t="s">
        <v>229</v>
      </c>
      <c r="F106" s="16"/>
      <c r="G106" s="16">
        <f>SUM(G99:G105)</f>
        <v>0</v>
      </c>
      <c r="H106" s="59"/>
      <c r="I106" s="112"/>
      <c r="J106" s="112"/>
      <c r="K106" s="11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780" t="s">
        <v>87</v>
      </c>
      <c r="B108" s="778" t="s">
        <v>232</v>
      </c>
      <c r="C108" s="782" t="s">
        <v>205</v>
      </c>
      <c r="D108" s="784" t="s">
        <v>206</v>
      </c>
      <c r="E108" s="784"/>
      <c r="F108" s="784"/>
      <c r="G108" s="784"/>
      <c r="H108" s="784"/>
      <c r="I108" s="102" t="s">
        <v>207</v>
      </c>
      <c r="J108" s="785" t="s">
        <v>208</v>
      </c>
      <c r="K108" s="787" t="s">
        <v>209</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781"/>
      <c r="B109" s="779"/>
      <c r="C109" s="783"/>
      <c r="D109" s="103" t="s">
        <v>210</v>
      </c>
      <c r="E109" s="51" t="s">
        <v>211</v>
      </c>
      <c r="F109" s="103" t="s">
        <v>212</v>
      </c>
      <c r="G109" s="103" t="s">
        <v>213</v>
      </c>
      <c r="H109" s="103" t="s">
        <v>230</v>
      </c>
      <c r="I109" s="52" t="s">
        <v>215</v>
      </c>
      <c r="J109" s="786"/>
      <c r="K109" s="788"/>
    </row>
    <row r="110" spans="1:78" ht="20.25" customHeight="1" x14ac:dyDescent="0.2">
      <c r="A110" s="749" t="e">
        <f>+DESCRIPCION!#REF!</f>
        <v>#REF!</v>
      </c>
      <c r="B110" s="532" t="e">
        <f>+DESCRIPCION!#REF!</f>
        <v>#REF!</v>
      </c>
      <c r="C110" s="773" t="s">
        <v>433</v>
      </c>
      <c r="D110" s="753" t="s">
        <v>216</v>
      </c>
      <c r="E110" s="119" t="s">
        <v>217</v>
      </c>
      <c r="F110" s="67" t="s">
        <v>180</v>
      </c>
      <c r="G110" s="120">
        <f>IF(F110="Asignado",15,0)</f>
        <v>0</v>
      </c>
      <c r="H110" s="774" t="str">
        <f>IF(AND(G117&gt;0,G117&lt;=85),"Débil",IF(AND(G117&gt;85,G117&lt;=95),"Moderado",IF(G117&gt;96,"Fuerte"," ")))</f>
        <v>Débil</v>
      </c>
      <c r="I110" s="756" t="s">
        <v>203</v>
      </c>
      <c r="J110" s="744"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Débil</v>
      </c>
      <c r="K110" s="747" t="str">
        <f>IF(J110="Fuerte","NO",IF(J110=" "," ","SI"))</f>
        <v>SI</v>
      </c>
    </row>
    <row r="111" spans="1:78" ht="28.5" x14ac:dyDescent="0.2">
      <c r="A111" s="750"/>
      <c r="B111" s="533"/>
      <c r="C111" s="750"/>
      <c r="D111" s="753"/>
      <c r="E111" s="99" t="s">
        <v>218</v>
      </c>
      <c r="F111" s="64" t="s">
        <v>178</v>
      </c>
      <c r="G111" s="63">
        <f>IF(F111="Adecuado",15,0)</f>
        <v>0</v>
      </c>
      <c r="H111" s="774"/>
      <c r="I111" s="776"/>
      <c r="J111" s="769"/>
      <c r="K111" s="771"/>
    </row>
    <row r="112" spans="1:78" ht="42.75" customHeight="1" x14ac:dyDescent="0.2">
      <c r="A112" s="750"/>
      <c r="B112" s="533"/>
      <c r="C112" s="750"/>
      <c r="D112" s="50" t="s">
        <v>219</v>
      </c>
      <c r="E112" s="99" t="s">
        <v>220</v>
      </c>
      <c r="F112" s="64" t="s">
        <v>178</v>
      </c>
      <c r="G112" s="63">
        <f>IF(F112="Oportuna",15,0)</f>
        <v>0</v>
      </c>
      <c r="H112" s="774"/>
      <c r="I112" s="776"/>
      <c r="J112" s="769"/>
      <c r="K112" s="771"/>
    </row>
    <row r="113" spans="1:78" ht="42.75" x14ac:dyDescent="0.2">
      <c r="A113" s="750"/>
      <c r="B113" s="533"/>
      <c r="C113" s="750"/>
      <c r="D113" s="50" t="s">
        <v>221</v>
      </c>
      <c r="E113" s="99" t="s">
        <v>222</v>
      </c>
      <c r="F113" s="210" t="s">
        <v>178</v>
      </c>
      <c r="G113" s="63">
        <f>IF(F113="Prevenir",15,IF(F113="Detectar",10,0))</f>
        <v>0</v>
      </c>
      <c r="H113" s="774"/>
      <c r="I113" s="776"/>
      <c r="J113" s="769"/>
      <c r="K113" s="771"/>
    </row>
    <row r="114" spans="1:78" ht="28.5" x14ac:dyDescent="0.2">
      <c r="A114" s="750"/>
      <c r="B114" s="533"/>
      <c r="C114" s="750"/>
      <c r="D114" s="50" t="s">
        <v>223</v>
      </c>
      <c r="E114" s="99" t="s">
        <v>224</v>
      </c>
      <c r="F114" s="64" t="s">
        <v>178</v>
      </c>
      <c r="G114" s="63">
        <f>IF(F114="Confiable",15,0)</f>
        <v>0</v>
      </c>
      <c r="H114" s="774"/>
      <c r="I114" s="776"/>
      <c r="J114" s="769"/>
      <c r="K114" s="771"/>
    </row>
    <row r="115" spans="1:78" ht="42.75" x14ac:dyDescent="0.2">
      <c r="A115" s="750"/>
      <c r="B115" s="533"/>
      <c r="C115" s="750"/>
      <c r="D115" s="50" t="s">
        <v>225</v>
      </c>
      <c r="E115" s="99" t="s">
        <v>226</v>
      </c>
      <c r="F115" s="210" t="s">
        <v>178</v>
      </c>
      <c r="G115" s="63">
        <f>IF(F115="Se investigan y se resuelven oportunamente",15,0)</f>
        <v>0</v>
      </c>
      <c r="H115" s="774"/>
      <c r="I115" s="776"/>
      <c r="J115" s="769"/>
      <c r="K115" s="771"/>
    </row>
    <row r="116" spans="1:78" ht="28.5" x14ac:dyDescent="0.2">
      <c r="A116" s="751"/>
      <c r="B116" s="534"/>
      <c r="C116" s="751"/>
      <c r="D116" s="45" t="s">
        <v>227</v>
      </c>
      <c r="E116" s="99" t="s">
        <v>228</v>
      </c>
      <c r="F116" s="64" t="s">
        <v>198</v>
      </c>
      <c r="G116" s="63">
        <f>IF(F116="Completa",10,IF(F116="Incompleta",5,0))</f>
        <v>5</v>
      </c>
      <c r="H116" s="775"/>
      <c r="I116" s="777"/>
      <c r="J116" s="770"/>
      <c r="K116" s="772"/>
    </row>
    <row r="117" spans="1:78" ht="15.75" thickBot="1" x14ac:dyDescent="0.25">
      <c r="A117" s="115"/>
      <c r="B117" s="116"/>
      <c r="C117" s="56"/>
      <c r="D117" s="57"/>
      <c r="E117" s="58" t="s">
        <v>229</v>
      </c>
      <c r="F117" s="16"/>
      <c r="G117" s="16">
        <f>SUM(G110:G116)</f>
        <v>5</v>
      </c>
      <c r="H117" s="125"/>
      <c r="I117" s="126"/>
      <c r="J117" s="126"/>
      <c r="K117" s="127"/>
    </row>
    <row r="118" spans="1:78" ht="15" thickBot="1" x14ac:dyDescent="0.25">
      <c r="A118" s="55"/>
    </row>
    <row r="119" spans="1:78" s="54" customFormat="1" ht="30" customHeight="1" x14ac:dyDescent="0.25">
      <c r="A119" s="757" t="s">
        <v>87</v>
      </c>
      <c r="B119" s="778" t="s">
        <v>232</v>
      </c>
      <c r="C119" s="759" t="s">
        <v>205</v>
      </c>
      <c r="D119" s="761" t="s">
        <v>206</v>
      </c>
      <c r="E119" s="762"/>
      <c r="F119" s="762"/>
      <c r="G119" s="762"/>
      <c r="H119" s="763"/>
      <c r="I119" s="102" t="s">
        <v>207</v>
      </c>
      <c r="J119" s="764" t="s">
        <v>208</v>
      </c>
      <c r="K119" s="766" t="s">
        <v>209</v>
      </c>
    </row>
    <row r="120" spans="1:78" s="54" customFormat="1" ht="60.75" thickBot="1" x14ac:dyDescent="0.3">
      <c r="A120" s="758"/>
      <c r="B120" s="779"/>
      <c r="C120" s="760"/>
      <c r="D120" s="103" t="s">
        <v>210</v>
      </c>
      <c r="E120" s="51" t="s">
        <v>211</v>
      </c>
      <c r="F120" s="103" t="s">
        <v>212</v>
      </c>
      <c r="G120" s="103" t="s">
        <v>213</v>
      </c>
      <c r="H120" s="103" t="s">
        <v>230</v>
      </c>
      <c r="I120" s="52" t="s">
        <v>215</v>
      </c>
      <c r="J120" s="765"/>
      <c r="K120" s="767"/>
    </row>
    <row r="121" spans="1:78" ht="20.25" customHeight="1" x14ac:dyDescent="0.2">
      <c r="A121" s="749" t="e">
        <f>+DESCRIPCION!#REF!</f>
        <v>#REF!</v>
      </c>
      <c r="B121" s="532" t="e">
        <f>+DESCRIPCION!#REF!</f>
        <v>#REF!</v>
      </c>
      <c r="C121" s="768" t="s">
        <v>433</v>
      </c>
      <c r="D121" s="752" t="s">
        <v>216</v>
      </c>
      <c r="E121" s="119" t="s">
        <v>217</v>
      </c>
      <c r="F121" s="67" t="s">
        <v>178</v>
      </c>
      <c r="G121" s="120">
        <f>IF(F121="Asignado",15,0)</f>
        <v>0</v>
      </c>
      <c r="H121" s="742" t="str">
        <f>IF(AND(G128&gt;0,G128&lt;=85),"Débil",IF(AND(G128&gt;85,G128&lt;=95),"Moderado",IF(G128&gt;96,"Fuerte"," ")))</f>
        <v>Débil</v>
      </c>
      <c r="I121" s="754" t="s">
        <v>203</v>
      </c>
      <c r="J121" s="742"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Débil</v>
      </c>
      <c r="K121" s="745" t="str">
        <f>IF(J121="Fuerte","NO",IF(J121=" "," ","SI"))</f>
        <v>SI</v>
      </c>
    </row>
    <row r="122" spans="1:78" ht="28.5" x14ac:dyDescent="0.2">
      <c r="A122" s="750"/>
      <c r="B122" s="533"/>
      <c r="C122" s="750"/>
      <c r="D122" s="753"/>
      <c r="E122" s="99" t="s">
        <v>218</v>
      </c>
      <c r="F122" s="64" t="s">
        <v>178</v>
      </c>
      <c r="G122" s="63">
        <f>IF(F122="Adecuado",15,0)</f>
        <v>0</v>
      </c>
      <c r="H122" s="743"/>
      <c r="I122" s="755"/>
      <c r="J122" s="743"/>
      <c r="K122" s="746"/>
    </row>
    <row r="123" spans="1:78" ht="42.75" x14ac:dyDescent="0.2">
      <c r="A123" s="750"/>
      <c r="B123" s="533"/>
      <c r="C123" s="750"/>
      <c r="D123" s="50" t="s">
        <v>219</v>
      </c>
      <c r="E123" s="99" t="s">
        <v>220</v>
      </c>
      <c r="F123" s="64" t="s">
        <v>178</v>
      </c>
      <c r="G123" s="63">
        <f>IF(F123="Oportuna",15,0)</f>
        <v>0</v>
      </c>
      <c r="H123" s="743"/>
      <c r="I123" s="755"/>
      <c r="J123" s="743"/>
      <c r="K123" s="746"/>
    </row>
    <row r="124" spans="1:78" ht="42.75" x14ac:dyDescent="0.2">
      <c r="A124" s="750"/>
      <c r="B124" s="533"/>
      <c r="C124" s="750"/>
      <c r="D124" s="50" t="s">
        <v>221</v>
      </c>
      <c r="E124" s="99" t="s">
        <v>222</v>
      </c>
      <c r="F124" s="210" t="s">
        <v>188</v>
      </c>
      <c r="G124" s="63">
        <f>IF(F124="Prevenir",15,IF(F124="Detectar",10,0))</f>
        <v>10</v>
      </c>
      <c r="H124" s="743"/>
      <c r="I124" s="755"/>
      <c r="J124" s="743"/>
      <c r="K124" s="746"/>
    </row>
    <row r="125" spans="1:78" ht="28.5" x14ac:dyDescent="0.2">
      <c r="A125" s="750"/>
      <c r="B125" s="533"/>
      <c r="C125" s="750"/>
      <c r="D125" s="50" t="s">
        <v>223</v>
      </c>
      <c r="E125" s="99" t="s">
        <v>224</v>
      </c>
      <c r="F125" s="64" t="s">
        <v>178</v>
      </c>
      <c r="G125" s="63">
        <f>IF(F125="Confiable",15,0)</f>
        <v>0</v>
      </c>
      <c r="H125" s="743"/>
      <c r="I125" s="755"/>
      <c r="J125" s="743"/>
      <c r="K125" s="746"/>
    </row>
    <row r="126" spans="1:78" ht="42.75" x14ac:dyDescent="0.2">
      <c r="A126" s="750"/>
      <c r="B126" s="533"/>
      <c r="C126" s="750"/>
      <c r="D126" s="50" t="s">
        <v>225</v>
      </c>
      <c r="E126" s="99" t="s">
        <v>226</v>
      </c>
      <c r="F126" s="210" t="s">
        <v>178</v>
      </c>
      <c r="G126" s="63">
        <f>IF(F126="Se investigan y se resuelven oportunamente",15,0)</f>
        <v>0</v>
      </c>
      <c r="H126" s="743"/>
      <c r="I126" s="755"/>
      <c r="J126" s="743"/>
      <c r="K126" s="746"/>
    </row>
    <row r="127" spans="1:78" ht="28.5" x14ac:dyDescent="0.2">
      <c r="A127" s="751"/>
      <c r="B127" s="534"/>
      <c r="C127" s="751"/>
      <c r="D127" s="45" t="s">
        <v>227</v>
      </c>
      <c r="E127" s="99" t="s">
        <v>228</v>
      </c>
      <c r="F127" s="64" t="s">
        <v>178</v>
      </c>
      <c r="G127" s="63">
        <f>IF(F127="Completa",10,IF(F127="Incompleta",5,0))</f>
        <v>0</v>
      </c>
      <c r="H127" s="744"/>
      <c r="I127" s="756"/>
      <c r="J127" s="744"/>
      <c r="K127" s="747"/>
    </row>
    <row r="128" spans="1:78" s="60" customFormat="1" ht="15.75" thickBot="1" x14ac:dyDescent="0.25">
      <c r="A128" s="115"/>
      <c r="B128" s="116"/>
      <c r="C128" s="56"/>
      <c r="D128" s="57"/>
      <c r="E128" s="58" t="s">
        <v>229</v>
      </c>
      <c r="F128" s="16"/>
      <c r="G128" s="16">
        <f>SUM(G121:G127)</f>
        <v>10</v>
      </c>
      <c r="H128" s="125"/>
      <c r="I128" s="126"/>
      <c r="J128" s="126"/>
      <c r="K128" s="12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57" t="s">
        <v>87</v>
      </c>
      <c r="B130" s="778" t="s">
        <v>232</v>
      </c>
      <c r="C130" s="759" t="s">
        <v>205</v>
      </c>
      <c r="D130" s="761" t="s">
        <v>206</v>
      </c>
      <c r="E130" s="762"/>
      <c r="F130" s="762"/>
      <c r="G130" s="762"/>
      <c r="H130" s="763"/>
      <c r="I130" s="102" t="s">
        <v>207</v>
      </c>
      <c r="J130" s="764" t="s">
        <v>208</v>
      </c>
      <c r="K130" s="766" t="s">
        <v>209</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58"/>
      <c r="B131" s="779"/>
      <c r="C131" s="760"/>
      <c r="D131" s="103" t="s">
        <v>210</v>
      </c>
      <c r="E131" s="51" t="s">
        <v>211</v>
      </c>
      <c r="F131" s="103" t="s">
        <v>212</v>
      </c>
      <c r="G131" s="103" t="s">
        <v>213</v>
      </c>
      <c r="H131" s="103" t="s">
        <v>230</v>
      </c>
      <c r="I131" s="52" t="s">
        <v>215</v>
      </c>
      <c r="J131" s="765"/>
      <c r="K131" s="767"/>
    </row>
    <row r="132" spans="1:78" ht="20.25" customHeight="1" x14ac:dyDescent="0.2">
      <c r="A132" s="749" t="e">
        <f>+DESCRIPCION!#REF!</f>
        <v>#REF!</v>
      </c>
      <c r="B132" s="532" t="e">
        <f>+DESCRIPCION!#REF!</f>
        <v>#REF!</v>
      </c>
      <c r="C132" s="768" t="s">
        <v>434</v>
      </c>
      <c r="D132" s="752" t="s">
        <v>216</v>
      </c>
      <c r="E132" s="119" t="s">
        <v>217</v>
      </c>
      <c r="F132" s="67" t="s">
        <v>179</v>
      </c>
      <c r="G132" s="120">
        <f>IF(F132="Asignado",15,0)</f>
        <v>15</v>
      </c>
      <c r="H132" s="742" t="str">
        <f>IF(AND(G139&gt;0,G139&lt;=85),"Débil",IF(AND(G139&gt;85,G139&lt;=95),"Moderado",IF(G139&gt;96,"Fuerte"," ")))</f>
        <v>Débil</v>
      </c>
      <c r="I132" s="754" t="s">
        <v>202</v>
      </c>
      <c r="J132" s="742"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Débil</v>
      </c>
      <c r="K132" s="745" t="str">
        <f>IF(J132="Fuerte","NO",IF(J132=" "," ","SI"))</f>
        <v>SI</v>
      </c>
    </row>
    <row r="133" spans="1:78" ht="28.5" x14ac:dyDescent="0.2">
      <c r="A133" s="750"/>
      <c r="B133" s="533"/>
      <c r="C133" s="750"/>
      <c r="D133" s="753"/>
      <c r="E133" s="99" t="s">
        <v>218</v>
      </c>
      <c r="F133" s="64" t="s">
        <v>181</v>
      </c>
      <c r="G133" s="63">
        <f>IF(F133="Adecuado",15,0)</f>
        <v>15</v>
      </c>
      <c r="H133" s="743"/>
      <c r="I133" s="755"/>
      <c r="J133" s="743"/>
      <c r="K133" s="746"/>
    </row>
    <row r="134" spans="1:78" ht="42.75" x14ac:dyDescent="0.2">
      <c r="A134" s="750"/>
      <c r="B134" s="533"/>
      <c r="C134" s="750"/>
      <c r="D134" s="50" t="s">
        <v>219</v>
      </c>
      <c r="E134" s="99" t="s">
        <v>220</v>
      </c>
      <c r="F134" s="64" t="s">
        <v>185</v>
      </c>
      <c r="G134" s="63">
        <f>IF(F134="Oportuna",15,0)</f>
        <v>0</v>
      </c>
      <c r="H134" s="743"/>
      <c r="I134" s="755"/>
      <c r="J134" s="743"/>
      <c r="K134" s="746"/>
    </row>
    <row r="135" spans="1:78" ht="42.75" x14ac:dyDescent="0.2">
      <c r="A135" s="750"/>
      <c r="B135" s="533"/>
      <c r="C135" s="750"/>
      <c r="D135" s="50" t="s">
        <v>221</v>
      </c>
      <c r="E135" s="99" t="s">
        <v>222</v>
      </c>
      <c r="F135" s="210" t="s">
        <v>187</v>
      </c>
      <c r="G135" s="63">
        <f>IF(F135="Prevenir",15,IF(F135="Detectar",10,0))</f>
        <v>15</v>
      </c>
      <c r="H135" s="743"/>
      <c r="I135" s="755"/>
      <c r="J135" s="743"/>
      <c r="K135" s="746"/>
    </row>
    <row r="136" spans="1:78" ht="28.5" x14ac:dyDescent="0.2">
      <c r="A136" s="750"/>
      <c r="B136" s="533"/>
      <c r="C136" s="750"/>
      <c r="D136" s="50" t="s">
        <v>223</v>
      </c>
      <c r="E136" s="99" t="s">
        <v>224</v>
      </c>
      <c r="F136" s="64" t="s">
        <v>191</v>
      </c>
      <c r="G136" s="63">
        <f>IF(F136="Confiable",15,0)</f>
        <v>15</v>
      </c>
      <c r="H136" s="743"/>
      <c r="I136" s="755"/>
      <c r="J136" s="743"/>
      <c r="K136" s="746"/>
    </row>
    <row r="137" spans="1:78" ht="57" x14ac:dyDescent="0.2">
      <c r="A137" s="750"/>
      <c r="B137" s="533"/>
      <c r="C137" s="750"/>
      <c r="D137" s="50" t="s">
        <v>225</v>
      </c>
      <c r="E137" s="99" t="s">
        <v>226</v>
      </c>
      <c r="F137" s="210" t="s">
        <v>195</v>
      </c>
      <c r="G137" s="63">
        <f>IF(F137="Se investigan y se resuelven oportunamente",15,0)</f>
        <v>0</v>
      </c>
      <c r="H137" s="743"/>
      <c r="I137" s="755"/>
      <c r="J137" s="743"/>
      <c r="K137" s="746"/>
    </row>
    <row r="138" spans="1:78" ht="28.5" x14ac:dyDescent="0.2">
      <c r="A138" s="751"/>
      <c r="B138" s="534"/>
      <c r="C138" s="751"/>
      <c r="D138" s="45" t="s">
        <v>227</v>
      </c>
      <c r="E138" s="99" t="s">
        <v>228</v>
      </c>
      <c r="F138" s="64" t="s">
        <v>197</v>
      </c>
      <c r="G138" s="63">
        <f>IF(F138="Completa",10,IF(F138="Incompleta",5,0))</f>
        <v>10</v>
      </c>
      <c r="H138" s="744"/>
      <c r="I138" s="756"/>
      <c r="J138" s="744"/>
      <c r="K138" s="747"/>
    </row>
    <row r="139" spans="1:78" ht="15.75" thickBot="1" x14ac:dyDescent="0.25">
      <c r="A139" s="115"/>
      <c r="B139" s="116"/>
      <c r="C139" s="56"/>
      <c r="D139" s="57"/>
      <c r="E139" s="58" t="s">
        <v>229</v>
      </c>
      <c r="F139" s="16"/>
      <c r="G139" s="16">
        <f>SUM(G132:G138)</f>
        <v>70</v>
      </c>
      <c r="H139" s="125"/>
      <c r="I139" s="126"/>
      <c r="J139" s="126"/>
      <c r="K139" s="127"/>
    </row>
    <row r="140" spans="1:78" ht="15" thickBot="1" x14ac:dyDescent="0.25">
      <c r="A140" s="55"/>
    </row>
    <row r="141" spans="1:78" s="54" customFormat="1" ht="30" customHeight="1" x14ac:dyDescent="0.25">
      <c r="A141" s="757" t="s">
        <v>87</v>
      </c>
      <c r="B141" s="778" t="s">
        <v>232</v>
      </c>
      <c r="C141" s="759" t="s">
        <v>205</v>
      </c>
      <c r="D141" s="761" t="s">
        <v>206</v>
      </c>
      <c r="E141" s="762"/>
      <c r="F141" s="762"/>
      <c r="G141" s="762"/>
      <c r="H141" s="763"/>
      <c r="I141" s="102" t="s">
        <v>207</v>
      </c>
      <c r="J141" s="764" t="s">
        <v>208</v>
      </c>
      <c r="K141" s="766" t="s">
        <v>209</v>
      </c>
    </row>
    <row r="142" spans="1:78" s="54" customFormat="1" ht="60.75" thickBot="1" x14ac:dyDescent="0.3">
      <c r="A142" s="758"/>
      <c r="B142" s="779"/>
      <c r="C142" s="760"/>
      <c r="D142" s="103" t="s">
        <v>210</v>
      </c>
      <c r="E142" s="51" t="s">
        <v>211</v>
      </c>
      <c r="F142" s="103" t="s">
        <v>212</v>
      </c>
      <c r="G142" s="103" t="s">
        <v>213</v>
      </c>
      <c r="H142" s="103" t="s">
        <v>230</v>
      </c>
      <c r="I142" s="52" t="s">
        <v>215</v>
      </c>
      <c r="J142" s="765"/>
      <c r="K142" s="767"/>
    </row>
    <row r="143" spans="1:78" ht="20.25" customHeight="1" x14ac:dyDescent="0.2">
      <c r="A143" s="749" t="e">
        <f>DESCRIPCION!#REF!</f>
        <v>#REF!</v>
      </c>
      <c r="B143" s="532" t="e">
        <f>DESCRIPCION!#REF!</f>
        <v>#REF!</v>
      </c>
      <c r="C143" s="749"/>
      <c r="D143" s="752" t="s">
        <v>216</v>
      </c>
      <c r="E143" s="119" t="s">
        <v>217</v>
      </c>
      <c r="F143" s="67" t="s">
        <v>178</v>
      </c>
      <c r="G143" s="120">
        <f>IF(F143="Asignado",15,0)</f>
        <v>0</v>
      </c>
      <c r="H143" s="742" t="str">
        <f>IF(AND(G150&gt;0,G150&lt;=85),"Débil",IF(AND(G150&gt;85,G150&lt;=95),"Moderado",IF(G150&gt;96,"Fuerte"," ")))</f>
        <v xml:space="preserve"> </v>
      </c>
      <c r="I143" s="754" t="s">
        <v>178</v>
      </c>
      <c r="J143" s="742"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45" t="str">
        <f>IF(J143="Fuerte","NO",IF(J143=" "," ","SI"))</f>
        <v xml:space="preserve"> </v>
      </c>
    </row>
    <row r="144" spans="1:78" ht="28.5" x14ac:dyDescent="0.2">
      <c r="A144" s="750"/>
      <c r="B144" s="533"/>
      <c r="C144" s="750"/>
      <c r="D144" s="753"/>
      <c r="E144" s="99" t="s">
        <v>218</v>
      </c>
      <c r="F144" s="64" t="s">
        <v>178</v>
      </c>
      <c r="G144" s="63">
        <f>IF(F144="Adecuado",15,0)</f>
        <v>0</v>
      </c>
      <c r="H144" s="743"/>
      <c r="I144" s="755"/>
      <c r="J144" s="743"/>
      <c r="K144" s="746"/>
    </row>
    <row r="145" spans="1:98" ht="42.75" x14ac:dyDescent="0.2">
      <c r="A145" s="750"/>
      <c r="B145" s="533"/>
      <c r="C145" s="750"/>
      <c r="D145" s="50" t="s">
        <v>219</v>
      </c>
      <c r="E145" s="99" t="s">
        <v>220</v>
      </c>
      <c r="F145" s="64" t="s">
        <v>178</v>
      </c>
      <c r="G145" s="63">
        <f>IF(F145="Oportuna",15,0)</f>
        <v>0</v>
      </c>
      <c r="H145" s="743"/>
      <c r="I145" s="755"/>
      <c r="J145" s="743"/>
      <c r="K145" s="746"/>
    </row>
    <row r="146" spans="1:98" ht="42.75" x14ac:dyDescent="0.2">
      <c r="A146" s="750"/>
      <c r="B146" s="533"/>
      <c r="C146" s="750"/>
      <c r="D146" s="50" t="s">
        <v>221</v>
      </c>
      <c r="E146" s="99" t="s">
        <v>222</v>
      </c>
      <c r="F146" s="210" t="s">
        <v>178</v>
      </c>
      <c r="G146" s="63">
        <f>IF(F146="Prevenir",15,IF(F146="Detectar",10,0))</f>
        <v>0</v>
      </c>
      <c r="H146" s="743"/>
      <c r="I146" s="755"/>
      <c r="J146" s="743"/>
      <c r="K146" s="746"/>
    </row>
    <row r="147" spans="1:98" ht="28.5" x14ac:dyDescent="0.2">
      <c r="A147" s="750"/>
      <c r="B147" s="533"/>
      <c r="C147" s="750"/>
      <c r="D147" s="50" t="s">
        <v>223</v>
      </c>
      <c r="E147" s="99" t="s">
        <v>224</v>
      </c>
      <c r="F147" s="64" t="s">
        <v>178</v>
      </c>
      <c r="G147" s="63">
        <f>IF(F147="Confiable",15,0)</f>
        <v>0</v>
      </c>
      <c r="H147" s="743"/>
      <c r="I147" s="755"/>
      <c r="J147" s="743"/>
      <c r="K147" s="746"/>
    </row>
    <row r="148" spans="1:98" ht="42.75" x14ac:dyDescent="0.2">
      <c r="A148" s="750"/>
      <c r="B148" s="533"/>
      <c r="C148" s="750"/>
      <c r="D148" s="50" t="s">
        <v>225</v>
      </c>
      <c r="E148" s="99" t="s">
        <v>226</v>
      </c>
      <c r="F148" s="210" t="s">
        <v>178</v>
      </c>
      <c r="G148" s="63">
        <f>IF(F148="Se investigan y se resuelven oportunamente",15,0)</f>
        <v>0</v>
      </c>
      <c r="H148" s="743"/>
      <c r="I148" s="755"/>
      <c r="J148" s="743"/>
      <c r="K148" s="746"/>
    </row>
    <row r="149" spans="1:98" ht="28.5" x14ac:dyDescent="0.2">
      <c r="A149" s="751"/>
      <c r="B149" s="534"/>
      <c r="C149" s="751"/>
      <c r="D149" s="45" t="s">
        <v>227</v>
      </c>
      <c r="E149" s="99" t="s">
        <v>228</v>
      </c>
      <c r="F149" s="64" t="s">
        <v>178</v>
      </c>
      <c r="G149" s="63">
        <f>IF(F149="Completa",10,IF(F149="Incompleta",5,0))</f>
        <v>0</v>
      </c>
      <c r="H149" s="744"/>
      <c r="I149" s="756"/>
      <c r="J149" s="744"/>
      <c r="K149" s="747"/>
    </row>
    <row r="150" spans="1:98" s="60" customFormat="1" ht="15.75" thickBot="1" x14ac:dyDescent="0.25">
      <c r="A150" s="115"/>
      <c r="B150" s="116"/>
      <c r="C150" s="56"/>
      <c r="D150" s="57"/>
      <c r="E150" s="58" t="s">
        <v>229</v>
      </c>
      <c r="F150" s="16"/>
      <c r="G150" s="16">
        <f>SUM(G143:G149)</f>
        <v>0</v>
      </c>
      <c r="H150" s="125"/>
      <c r="I150" s="126"/>
      <c r="J150" s="126"/>
      <c r="K150" s="12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57" t="s">
        <v>87</v>
      </c>
      <c r="B152" s="778" t="s">
        <v>232</v>
      </c>
      <c r="C152" s="759" t="s">
        <v>205</v>
      </c>
      <c r="D152" s="761" t="s">
        <v>206</v>
      </c>
      <c r="E152" s="762"/>
      <c r="F152" s="762"/>
      <c r="G152" s="762"/>
      <c r="H152" s="763"/>
      <c r="I152" s="102" t="s">
        <v>207</v>
      </c>
      <c r="J152" s="764" t="s">
        <v>208</v>
      </c>
      <c r="K152" s="766" t="s">
        <v>209</v>
      </c>
    </row>
    <row r="153" spans="1:98" ht="60.75" thickBot="1" x14ac:dyDescent="0.25">
      <c r="A153" s="758"/>
      <c r="B153" s="779"/>
      <c r="C153" s="760"/>
      <c r="D153" s="103" t="s">
        <v>210</v>
      </c>
      <c r="E153" s="51" t="s">
        <v>211</v>
      </c>
      <c r="F153" s="103" t="s">
        <v>212</v>
      </c>
      <c r="G153" s="103" t="s">
        <v>213</v>
      </c>
      <c r="H153" s="103" t="s">
        <v>230</v>
      </c>
      <c r="I153" s="52" t="s">
        <v>215</v>
      </c>
      <c r="J153" s="765"/>
      <c r="K153" s="767"/>
    </row>
    <row r="154" spans="1:98" x14ac:dyDescent="0.2">
      <c r="A154" s="749" t="e">
        <f>DESCRIPCION!#REF!</f>
        <v>#REF!</v>
      </c>
      <c r="B154" s="532" t="e">
        <f>DESCRIPCION!#REF!</f>
        <v>#REF!</v>
      </c>
      <c r="C154" s="749"/>
      <c r="D154" s="752" t="s">
        <v>216</v>
      </c>
      <c r="E154" s="119" t="s">
        <v>217</v>
      </c>
      <c r="F154" s="67" t="s">
        <v>178</v>
      </c>
      <c r="G154" s="120">
        <f>IF(F154="Asignado",15,0)</f>
        <v>0</v>
      </c>
      <c r="H154" s="742" t="str">
        <f>IF(AND(G161&gt;0,G161&lt;=85),"Débil",IF(AND(G161&gt;85,G161&lt;=95),"Moderado",IF(G161&gt;96,"Fuerte"," ")))</f>
        <v xml:space="preserve"> </v>
      </c>
      <c r="I154" s="754" t="s">
        <v>178</v>
      </c>
      <c r="J154" s="742"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45" t="str">
        <f>IF(J154="Fuerte","NO",IF(J154=" "," ","SI"))</f>
        <v xml:space="preserve"> </v>
      </c>
    </row>
    <row r="155" spans="1:98" ht="28.5" x14ac:dyDescent="0.2">
      <c r="A155" s="750"/>
      <c r="B155" s="533"/>
      <c r="C155" s="750"/>
      <c r="D155" s="753"/>
      <c r="E155" s="99" t="s">
        <v>218</v>
      </c>
      <c r="F155" s="64" t="s">
        <v>178</v>
      </c>
      <c r="G155" s="63">
        <f>IF(F155="Adecuado",15,0)</f>
        <v>0</v>
      </c>
      <c r="H155" s="743"/>
      <c r="I155" s="755"/>
      <c r="J155" s="743"/>
      <c r="K155" s="746"/>
    </row>
    <row r="156" spans="1:98" ht="42.75" x14ac:dyDescent="0.2">
      <c r="A156" s="750"/>
      <c r="B156" s="533"/>
      <c r="C156" s="750"/>
      <c r="D156" s="50" t="s">
        <v>219</v>
      </c>
      <c r="E156" s="99" t="s">
        <v>220</v>
      </c>
      <c r="F156" s="64" t="s">
        <v>178</v>
      </c>
      <c r="G156" s="63">
        <f>IF(F156="Oportuna",15,0)</f>
        <v>0</v>
      </c>
      <c r="H156" s="743"/>
      <c r="I156" s="755"/>
      <c r="J156" s="743"/>
      <c r="K156" s="746"/>
    </row>
    <row r="157" spans="1:98" ht="42.75" x14ac:dyDescent="0.2">
      <c r="A157" s="750"/>
      <c r="B157" s="533"/>
      <c r="C157" s="750"/>
      <c r="D157" s="50" t="s">
        <v>221</v>
      </c>
      <c r="E157" s="99" t="s">
        <v>222</v>
      </c>
      <c r="F157" s="210" t="s">
        <v>178</v>
      </c>
      <c r="G157" s="63">
        <f>IF(F157="Prevenir",15,IF(F157="Detectar",10,0))</f>
        <v>0</v>
      </c>
      <c r="H157" s="743"/>
      <c r="I157" s="755"/>
      <c r="J157" s="743"/>
      <c r="K157" s="746"/>
    </row>
    <row r="158" spans="1:98" ht="28.5" x14ac:dyDescent="0.2">
      <c r="A158" s="750"/>
      <c r="B158" s="533"/>
      <c r="C158" s="750"/>
      <c r="D158" s="50" t="s">
        <v>223</v>
      </c>
      <c r="E158" s="99" t="s">
        <v>224</v>
      </c>
      <c r="F158" s="64" t="s">
        <v>178</v>
      </c>
      <c r="G158" s="63">
        <f>IF(F158="Confiable",15,0)</f>
        <v>0</v>
      </c>
      <c r="H158" s="743"/>
      <c r="I158" s="755"/>
      <c r="J158" s="743"/>
      <c r="K158" s="746"/>
    </row>
    <row r="159" spans="1:98" ht="42.75" x14ac:dyDescent="0.2">
      <c r="A159" s="750"/>
      <c r="B159" s="533"/>
      <c r="C159" s="750"/>
      <c r="D159" s="50" t="s">
        <v>225</v>
      </c>
      <c r="E159" s="99" t="s">
        <v>226</v>
      </c>
      <c r="F159" s="210" t="s">
        <v>178</v>
      </c>
      <c r="G159" s="63">
        <f>IF(F159="Se investigan y se resuelven oportunamente",15,0)</f>
        <v>0</v>
      </c>
      <c r="H159" s="743"/>
      <c r="I159" s="755"/>
      <c r="J159" s="743"/>
      <c r="K159" s="746"/>
    </row>
    <row r="160" spans="1:98" ht="28.5" x14ac:dyDescent="0.2">
      <c r="A160" s="751"/>
      <c r="B160" s="534"/>
      <c r="C160" s="751"/>
      <c r="D160" s="45" t="s">
        <v>227</v>
      </c>
      <c r="E160" s="99" t="s">
        <v>228</v>
      </c>
      <c r="F160" s="64" t="s">
        <v>178</v>
      </c>
      <c r="G160" s="63">
        <f>IF(F160="Completa",10,IF(F160="Incompleta",5,0))</f>
        <v>0</v>
      </c>
      <c r="H160" s="744"/>
      <c r="I160" s="756"/>
      <c r="J160" s="744"/>
      <c r="K160" s="747"/>
    </row>
    <row r="161" spans="1:11" ht="15.75" thickBot="1" x14ac:dyDescent="0.25">
      <c r="A161" s="115"/>
      <c r="B161" s="116"/>
      <c r="C161" s="56"/>
      <c r="D161" s="57"/>
      <c r="E161" s="58" t="s">
        <v>229</v>
      </c>
      <c r="F161" s="16"/>
      <c r="G161" s="16">
        <f>SUM(G154:G160)</f>
        <v>0</v>
      </c>
      <c r="H161" s="125"/>
      <c r="I161" s="126"/>
      <c r="J161" s="126"/>
      <c r="K161" s="127"/>
    </row>
    <row r="162" spans="1:11" ht="15" thickBot="1" x14ac:dyDescent="0.25"/>
    <row r="163" spans="1:11" ht="30" customHeight="1" x14ac:dyDescent="0.2">
      <c r="A163" s="757" t="s">
        <v>87</v>
      </c>
      <c r="B163" s="778" t="s">
        <v>232</v>
      </c>
      <c r="C163" s="759" t="s">
        <v>205</v>
      </c>
      <c r="D163" s="761" t="s">
        <v>206</v>
      </c>
      <c r="E163" s="762"/>
      <c r="F163" s="762"/>
      <c r="G163" s="762"/>
      <c r="H163" s="763"/>
      <c r="I163" s="102" t="s">
        <v>207</v>
      </c>
      <c r="J163" s="764" t="s">
        <v>208</v>
      </c>
      <c r="K163" s="766" t="s">
        <v>209</v>
      </c>
    </row>
    <row r="164" spans="1:11" ht="60.75" thickBot="1" x14ac:dyDescent="0.25">
      <c r="A164" s="758"/>
      <c r="B164" s="779"/>
      <c r="C164" s="760"/>
      <c r="D164" s="103" t="s">
        <v>210</v>
      </c>
      <c r="E164" s="51" t="s">
        <v>211</v>
      </c>
      <c r="F164" s="103" t="s">
        <v>212</v>
      </c>
      <c r="G164" s="103" t="s">
        <v>213</v>
      </c>
      <c r="H164" s="103" t="s">
        <v>230</v>
      </c>
      <c r="I164" s="52" t="s">
        <v>215</v>
      </c>
      <c r="J164" s="765"/>
      <c r="K164" s="767"/>
    </row>
    <row r="165" spans="1:11" ht="14.25" customHeight="1" x14ac:dyDescent="0.2">
      <c r="A165" s="749" t="e">
        <f>DESCRIPCION!#REF!</f>
        <v>#REF!</v>
      </c>
      <c r="B165" s="532" t="e">
        <f>DESCRIPCION!#REF!</f>
        <v>#REF!</v>
      </c>
      <c r="C165" s="749"/>
      <c r="D165" s="752" t="s">
        <v>216</v>
      </c>
      <c r="E165" s="119" t="s">
        <v>217</v>
      </c>
      <c r="F165" s="67" t="s">
        <v>178</v>
      </c>
      <c r="G165" s="120">
        <f>IF(F165="Asignado",15,0)</f>
        <v>0</v>
      </c>
      <c r="H165" s="742" t="str">
        <f>IF(AND(G172&gt;0,G172&lt;=85),"Débil",IF(AND(G172&gt;85,G172&lt;=95),"Moderado",IF(G172&gt;96,"Fuerte"," ")))</f>
        <v xml:space="preserve"> </v>
      </c>
      <c r="I165" s="754" t="s">
        <v>178</v>
      </c>
      <c r="J165" s="742"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45" t="str">
        <f>IF(J165="Fuerte","NO",IF(J165=" "," ","SI"))</f>
        <v xml:space="preserve"> </v>
      </c>
    </row>
    <row r="166" spans="1:11" ht="28.5" x14ac:dyDescent="0.2">
      <c r="A166" s="750"/>
      <c r="B166" s="533"/>
      <c r="C166" s="750"/>
      <c r="D166" s="753"/>
      <c r="E166" s="99" t="s">
        <v>218</v>
      </c>
      <c r="F166" s="64" t="s">
        <v>178</v>
      </c>
      <c r="G166" s="63">
        <f>IF(F166="Adecuado",15,0)</f>
        <v>0</v>
      </c>
      <c r="H166" s="743"/>
      <c r="I166" s="755"/>
      <c r="J166" s="743"/>
      <c r="K166" s="746"/>
    </row>
    <row r="167" spans="1:11" ht="42.75" x14ac:dyDescent="0.2">
      <c r="A167" s="750"/>
      <c r="B167" s="533"/>
      <c r="C167" s="750"/>
      <c r="D167" s="50" t="s">
        <v>219</v>
      </c>
      <c r="E167" s="99" t="s">
        <v>220</v>
      </c>
      <c r="F167" s="64" t="s">
        <v>178</v>
      </c>
      <c r="G167" s="63">
        <f>IF(F167="Oportuna",15,0)</f>
        <v>0</v>
      </c>
      <c r="H167" s="743"/>
      <c r="I167" s="755"/>
      <c r="J167" s="743"/>
      <c r="K167" s="746"/>
    </row>
    <row r="168" spans="1:11" ht="42.75" x14ac:dyDescent="0.2">
      <c r="A168" s="750"/>
      <c r="B168" s="533"/>
      <c r="C168" s="750"/>
      <c r="D168" s="50" t="s">
        <v>221</v>
      </c>
      <c r="E168" s="99" t="s">
        <v>222</v>
      </c>
      <c r="F168" s="210" t="s">
        <v>178</v>
      </c>
      <c r="G168" s="63">
        <f>IF(F168="Prevenir",15,IF(F168="Detectar",10,0))</f>
        <v>0</v>
      </c>
      <c r="H168" s="743"/>
      <c r="I168" s="755"/>
      <c r="J168" s="743"/>
      <c r="K168" s="746"/>
    </row>
    <row r="169" spans="1:11" ht="28.5" x14ac:dyDescent="0.2">
      <c r="A169" s="750"/>
      <c r="B169" s="533"/>
      <c r="C169" s="750"/>
      <c r="D169" s="50" t="s">
        <v>223</v>
      </c>
      <c r="E169" s="99" t="s">
        <v>224</v>
      </c>
      <c r="F169" s="64" t="s">
        <v>178</v>
      </c>
      <c r="G169" s="63">
        <f>IF(F169="Confiable",15,0)</f>
        <v>0</v>
      </c>
      <c r="H169" s="743"/>
      <c r="I169" s="755"/>
      <c r="J169" s="743"/>
      <c r="K169" s="746"/>
    </row>
    <row r="170" spans="1:11" ht="42.75" x14ac:dyDescent="0.2">
      <c r="A170" s="750"/>
      <c r="B170" s="533"/>
      <c r="C170" s="750"/>
      <c r="D170" s="50" t="s">
        <v>225</v>
      </c>
      <c r="E170" s="99" t="s">
        <v>226</v>
      </c>
      <c r="F170" s="210" t="s">
        <v>178</v>
      </c>
      <c r="G170" s="63">
        <f>IF(F170="Se investigan y se resuelven oportunamente",15,0)</f>
        <v>0</v>
      </c>
      <c r="H170" s="743"/>
      <c r="I170" s="755"/>
      <c r="J170" s="743"/>
      <c r="K170" s="746"/>
    </row>
    <row r="171" spans="1:11" ht="28.5" x14ac:dyDescent="0.2">
      <c r="A171" s="751"/>
      <c r="B171" s="534"/>
      <c r="C171" s="751"/>
      <c r="D171" s="45" t="s">
        <v>227</v>
      </c>
      <c r="E171" s="99" t="s">
        <v>228</v>
      </c>
      <c r="F171" s="64" t="s">
        <v>178</v>
      </c>
      <c r="G171" s="63">
        <f>IF(F171="Completa",10,IF(F171="Incompleta",5,0))</f>
        <v>0</v>
      </c>
      <c r="H171" s="744"/>
      <c r="I171" s="756"/>
      <c r="J171" s="744"/>
      <c r="K171" s="747"/>
    </row>
    <row r="172" spans="1:11" ht="15.75" thickBot="1" x14ac:dyDescent="0.25">
      <c r="A172" s="115"/>
      <c r="B172" s="116"/>
      <c r="C172" s="56"/>
      <c r="D172" s="57"/>
      <c r="E172" s="58" t="s">
        <v>229</v>
      </c>
      <c r="F172" s="16"/>
      <c r="G172" s="16">
        <f>SUM(G165:G171)</f>
        <v>0</v>
      </c>
      <c r="H172" s="125"/>
      <c r="I172" s="126"/>
      <c r="J172" s="126"/>
      <c r="K172" s="127"/>
    </row>
    <row r="173" spans="1:11" ht="15" thickBot="1" x14ac:dyDescent="0.25"/>
    <row r="174" spans="1:11" ht="30" x14ac:dyDescent="0.2">
      <c r="A174" s="757" t="s">
        <v>87</v>
      </c>
      <c r="B174" s="778" t="s">
        <v>232</v>
      </c>
      <c r="C174" s="759" t="s">
        <v>205</v>
      </c>
      <c r="D174" s="761" t="s">
        <v>206</v>
      </c>
      <c r="E174" s="762"/>
      <c r="F174" s="762"/>
      <c r="G174" s="762"/>
      <c r="H174" s="763"/>
      <c r="I174" s="102" t="s">
        <v>207</v>
      </c>
      <c r="J174" s="764" t="s">
        <v>208</v>
      </c>
      <c r="K174" s="766" t="s">
        <v>209</v>
      </c>
    </row>
    <row r="175" spans="1:11" ht="60.75" thickBot="1" x14ac:dyDescent="0.25">
      <c r="A175" s="758"/>
      <c r="B175" s="779"/>
      <c r="C175" s="760"/>
      <c r="D175" s="103" t="s">
        <v>210</v>
      </c>
      <c r="E175" s="51" t="s">
        <v>211</v>
      </c>
      <c r="F175" s="103" t="s">
        <v>212</v>
      </c>
      <c r="G175" s="103" t="s">
        <v>213</v>
      </c>
      <c r="H175" s="103" t="s">
        <v>230</v>
      </c>
      <c r="I175" s="52" t="s">
        <v>215</v>
      </c>
      <c r="J175" s="765"/>
      <c r="K175" s="767"/>
    </row>
    <row r="176" spans="1:11" x14ac:dyDescent="0.2">
      <c r="A176" s="749" t="e">
        <f>DESCRIPCION!#REF!</f>
        <v>#REF!</v>
      </c>
      <c r="B176" s="532" t="e">
        <f>DESCRIPCION!#REF!</f>
        <v>#REF!</v>
      </c>
      <c r="C176" s="749"/>
      <c r="D176" s="752" t="s">
        <v>216</v>
      </c>
      <c r="E176" s="119" t="s">
        <v>217</v>
      </c>
      <c r="F176" s="67" t="s">
        <v>180</v>
      </c>
      <c r="G176" s="120">
        <f>IF(F176="Asignado",15,0)</f>
        <v>0</v>
      </c>
      <c r="H176" s="742" t="str">
        <f>IF(AND(G183&gt;0,G183&lt;=85),"Débil",IF(AND(G183&gt;85,G183&lt;=95),"Moderado",IF(G183&gt;96,"Fuerte"," ")))</f>
        <v>Débil</v>
      </c>
      <c r="I176" s="754" t="s">
        <v>201</v>
      </c>
      <c r="J176" s="742"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45" t="str">
        <f>IF(J176="Fuerte","NO",IF(J176=" "," ","SI"))</f>
        <v>SI</v>
      </c>
    </row>
    <row r="177" spans="1:11" ht="28.5" x14ac:dyDescent="0.2">
      <c r="A177" s="750"/>
      <c r="B177" s="533"/>
      <c r="C177" s="750"/>
      <c r="D177" s="753"/>
      <c r="E177" s="99" t="s">
        <v>218</v>
      </c>
      <c r="F177" s="64" t="s">
        <v>181</v>
      </c>
      <c r="G177" s="63">
        <f>IF(F177="Adecuado",15,0)</f>
        <v>15</v>
      </c>
      <c r="H177" s="743"/>
      <c r="I177" s="755"/>
      <c r="J177" s="743"/>
      <c r="K177" s="746"/>
    </row>
    <row r="178" spans="1:11" ht="42.75" x14ac:dyDescent="0.2">
      <c r="A178" s="750"/>
      <c r="B178" s="533"/>
      <c r="C178" s="750"/>
      <c r="D178" s="50" t="s">
        <v>219</v>
      </c>
      <c r="E178" s="99" t="s">
        <v>220</v>
      </c>
      <c r="F178" s="64" t="s">
        <v>184</v>
      </c>
      <c r="G178" s="63">
        <f>IF(F178="Oportuna",15,0)</f>
        <v>15</v>
      </c>
      <c r="H178" s="743"/>
      <c r="I178" s="755"/>
      <c r="J178" s="743"/>
      <c r="K178" s="746"/>
    </row>
    <row r="179" spans="1:11" ht="42.75" x14ac:dyDescent="0.2">
      <c r="A179" s="750"/>
      <c r="B179" s="533"/>
      <c r="C179" s="750"/>
      <c r="D179" s="50" t="s">
        <v>221</v>
      </c>
      <c r="E179" s="99" t="s">
        <v>222</v>
      </c>
      <c r="F179" s="210" t="s">
        <v>178</v>
      </c>
      <c r="G179" s="63">
        <f>IF(F179="Prevenir",15,IF(F179="Detectar",10,0))</f>
        <v>0</v>
      </c>
      <c r="H179" s="743"/>
      <c r="I179" s="755"/>
      <c r="J179" s="743"/>
      <c r="K179" s="746"/>
    </row>
    <row r="180" spans="1:11" ht="28.5" x14ac:dyDescent="0.2">
      <c r="A180" s="750"/>
      <c r="B180" s="533"/>
      <c r="C180" s="750"/>
      <c r="D180" s="50" t="s">
        <v>223</v>
      </c>
      <c r="E180" s="99" t="s">
        <v>224</v>
      </c>
      <c r="F180" s="64" t="s">
        <v>178</v>
      </c>
      <c r="G180" s="63">
        <f>IF(F180="Confiable",15,0)</f>
        <v>0</v>
      </c>
      <c r="H180" s="743"/>
      <c r="I180" s="755"/>
      <c r="J180" s="743"/>
      <c r="K180" s="746"/>
    </row>
    <row r="181" spans="1:11" ht="42.75" x14ac:dyDescent="0.2">
      <c r="A181" s="750"/>
      <c r="B181" s="533"/>
      <c r="C181" s="750"/>
      <c r="D181" s="50" t="s">
        <v>225</v>
      </c>
      <c r="E181" s="99" t="s">
        <v>226</v>
      </c>
      <c r="F181" s="210" t="s">
        <v>178</v>
      </c>
      <c r="G181" s="63">
        <f>IF(F181="Se investigan y se resuelven oportunamente",15,0)</f>
        <v>0</v>
      </c>
      <c r="H181" s="743"/>
      <c r="I181" s="755"/>
      <c r="J181" s="743"/>
      <c r="K181" s="746"/>
    </row>
    <row r="182" spans="1:11" ht="28.5" x14ac:dyDescent="0.2">
      <c r="A182" s="751"/>
      <c r="B182" s="534"/>
      <c r="C182" s="751"/>
      <c r="D182" s="45" t="s">
        <v>227</v>
      </c>
      <c r="E182" s="99" t="s">
        <v>228</v>
      </c>
      <c r="F182" s="64" t="s">
        <v>178</v>
      </c>
      <c r="G182" s="63">
        <f>IF(F182="Completa",10,IF(F182="Incompleta",5,0))</f>
        <v>0</v>
      </c>
      <c r="H182" s="744"/>
      <c r="I182" s="756"/>
      <c r="J182" s="744"/>
      <c r="K182" s="747"/>
    </row>
    <row r="183" spans="1:11" ht="15.75" thickBot="1" x14ac:dyDescent="0.25">
      <c r="A183" s="115"/>
      <c r="B183" s="116"/>
      <c r="C183" s="56"/>
      <c r="D183" s="57"/>
      <c r="E183" s="58" t="s">
        <v>229</v>
      </c>
      <c r="F183" s="16"/>
      <c r="G183" s="16">
        <f>SUM(G176:G182)</f>
        <v>30</v>
      </c>
      <c r="H183" s="125"/>
      <c r="I183" s="126"/>
      <c r="J183" s="126"/>
      <c r="K183" s="127"/>
    </row>
    <row r="184" spans="1:11" ht="15" thickBot="1" x14ac:dyDescent="0.25"/>
    <row r="185" spans="1:11" ht="30" x14ac:dyDescent="0.2">
      <c r="A185" s="757" t="s">
        <v>87</v>
      </c>
      <c r="B185" s="778" t="s">
        <v>232</v>
      </c>
      <c r="C185" s="759" t="s">
        <v>205</v>
      </c>
      <c r="D185" s="761" t="s">
        <v>206</v>
      </c>
      <c r="E185" s="762"/>
      <c r="F185" s="762"/>
      <c r="G185" s="762"/>
      <c r="H185" s="763"/>
      <c r="I185" s="102" t="s">
        <v>207</v>
      </c>
      <c r="J185" s="764" t="s">
        <v>208</v>
      </c>
      <c r="K185" s="766" t="s">
        <v>209</v>
      </c>
    </row>
    <row r="186" spans="1:11" ht="60.75" thickBot="1" x14ac:dyDescent="0.25">
      <c r="A186" s="758"/>
      <c r="B186" s="779"/>
      <c r="C186" s="760"/>
      <c r="D186" s="103" t="s">
        <v>210</v>
      </c>
      <c r="E186" s="51" t="s">
        <v>211</v>
      </c>
      <c r="F186" s="103" t="s">
        <v>212</v>
      </c>
      <c r="G186" s="103" t="s">
        <v>213</v>
      </c>
      <c r="H186" s="103" t="s">
        <v>230</v>
      </c>
      <c r="I186" s="52" t="s">
        <v>215</v>
      </c>
      <c r="J186" s="765"/>
      <c r="K186" s="767"/>
    </row>
    <row r="187" spans="1:11" x14ac:dyDescent="0.2">
      <c r="A187" s="749" t="e">
        <f>DESCRIPCION!#REF!</f>
        <v>#REF!</v>
      </c>
      <c r="B187" s="532" t="e">
        <f>DESCRIPCION!#REF!</f>
        <v>#REF!</v>
      </c>
      <c r="C187" s="749"/>
      <c r="D187" s="752" t="s">
        <v>216</v>
      </c>
      <c r="E187" s="119" t="s">
        <v>217</v>
      </c>
      <c r="F187" s="67" t="s">
        <v>178</v>
      </c>
      <c r="G187" s="120">
        <f>IF(F187="Asignado",15,0)</f>
        <v>0</v>
      </c>
      <c r="H187" s="742" t="str">
        <f>IF(AND(G194&gt;0,G194&lt;=85),"Débil",IF(AND(G194&gt;85,G194&lt;=95),"Moderado",IF(G194&gt;96,"Fuerte"," ")))</f>
        <v xml:space="preserve"> </v>
      </c>
      <c r="I187" s="754" t="s">
        <v>178</v>
      </c>
      <c r="J187" s="742"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45" t="str">
        <f>IF(J187="Fuerte","NO",IF(J187=" "," ","SI"))</f>
        <v xml:space="preserve"> </v>
      </c>
    </row>
    <row r="188" spans="1:11" ht="28.5" x14ac:dyDescent="0.2">
      <c r="A188" s="750"/>
      <c r="B188" s="533"/>
      <c r="C188" s="750"/>
      <c r="D188" s="753"/>
      <c r="E188" s="99" t="s">
        <v>218</v>
      </c>
      <c r="F188" s="64" t="s">
        <v>178</v>
      </c>
      <c r="G188" s="63">
        <f>IF(F188="Adecuado",15,0)</f>
        <v>0</v>
      </c>
      <c r="H188" s="743"/>
      <c r="I188" s="755"/>
      <c r="J188" s="743"/>
      <c r="K188" s="746"/>
    </row>
    <row r="189" spans="1:11" ht="42.75" x14ac:dyDescent="0.2">
      <c r="A189" s="750"/>
      <c r="B189" s="533"/>
      <c r="C189" s="750"/>
      <c r="D189" s="50" t="s">
        <v>219</v>
      </c>
      <c r="E189" s="99" t="s">
        <v>220</v>
      </c>
      <c r="F189" s="64" t="s">
        <v>178</v>
      </c>
      <c r="G189" s="63">
        <f>IF(F189="Oportuna",15,0)</f>
        <v>0</v>
      </c>
      <c r="H189" s="743"/>
      <c r="I189" s="755"/>
      <c r="J189" s="743"/>
      <c r="K189" s="746"/>
    </row>
    <row r="190" spans="1:11" ht="42.75" x14ac:dyDescent="0.2">
      <c r="A190" s="750"/>
      <c r="B190" s="533"/>
      <c r="C190" s="750"/>
      <c r="D190" s="50" t="s">
        <v>221</v>
      </c>
      <c r="E190" s="99" t="s">
        <v>222</v>
      </c>
      <c r="F190" s="210" t="s">
        <v>178</v>
      </c>
      <c r="G190" s="63">
        <f>IF(F190="Prevenir",15,IF(F190="Detectar",10,0))</f>
        <v>0</v>
      </c>
      <c r="H190" s="743"/>
      <c r="I190" s="755"/>
      <c r="J190" s="743"/>
      <c r="K190" s="746"/>
    </row>
    <row r="191" spans="1:11" ht="28.5" x14ac:dyDescent="0.2">
      <c r="A191" s="750"/>
      <c r="B191" s="533"/>
      <c r="C191" s="750"/>
      <c r="D191" s="50" t="s">
        <v>223</v>
      </c>
      <c r="E191" s="99" t="s">
        <v>224</v>
      </c>
      <c r="F191" s="64" t="s">
        <v>178</v>
      </c>
      <c r="G191" s="63">
        <f>IF(F191="Confiable",15,0)</f>
        <v>0</v>
      </c>
      <c r="H191" s="743"/>
      <c r="I191" s="755"/>
      <c r="J191" s="743"/>
      <c r="K191" s="746"/>
    </row>
    <row r="192" spans="1:11" ht="42.75" x14ac:dyDescent="0.2">
      <c r="A192" s="750"/>
      <c r="B192" s="533"/>
      <c r="C192" s="750"/>
      <c r="D192" s="50" t="s">
        <v>225</v>
      </c>
      <c r="E192" s="99" t="s">
        <v>226</v>
      </c>
      <c r="F192" s="210" t="s">
        <v>178</v>
      </c>
      <c r="G192" s="63">
        <f>IF(F192="Se investigan y se resuelven oportunamente",15,0)</f>
        <v>0</v>
      </c>
      <c r="H192" s="743"/>
      <c r="I192" s="755"/>
      <c r="J192" s="743"/>
      <c r="K192" s="746"/>
    </row>
    <row r="193" spans="1:11" ht="28.5" x14ac:dyDescent="0.2">
      <c r="A193" s="751"/>
      <c r="B193" s="534"/>
      <c r="C193" s="751"/>
      <c r="D193" s="45" t="s">
        <v>227</v>
      </c>
      <c r="E193" s="99" t="s">
        <v>228</v>
      </c>
      <c r="F193" s="64" t="s">
        <v>178</v>
      </c>
      <c r="G193" s="63">
        <f>IF(F193="Completa",10,IF(F193="Incompleta",5,0))</f>
        <v>0</v>
      </c>
      <c r="H193" s="744"/>
      <c r="I193" s="756"/>
      <c r="J193" s="744"/>
      <c r="K193" s="747"/>
    </row>
    <row r="194" spans="1:11" ht="15.75" thickBot="1" x14ac:dyDescent="0.25">
      <c r="A194" s="115"/>
      <c r="B194" s="116"/>
      <c r="C194" s="56"/>
      <c r="D194" s="57"/>
      <c r="E194" s="58" t="s">
        <v>229</v>
      </c>
      <c r="F194" s="16"/>
      <c r="G194" s="16">
        <f>SUM(G187:G193)</f>
        <v>0</v>
      </c>
      <c r="H194" s="125"/>
      <c r="I194" s="126"/>
      <c r="J194" s="126"/>
      <c r="K194" s="127"/>
    </row>
    <row r="195" spans="1:11" ht="15" thickBot="1" x14ac:dyDescent="0.25"/>
    <row r="196" spans="1:11" ht="30" x14ac:dyDescent="0.2">
      <c r="A196" s="757" t="s">
        <v>87</v>
      </c>
      <c r="B196" s="778" t="s">
        <v>232</v>
      </c>
      <c r="C196" s="759" t="s">
        <v>205</v>
      </c>
      <c r="D196" s="761" t="s">
        <v>206</v>
      </c>
      <c r="E196" s="762"/>
      <c r="F196" s="762"/>
      <c r="G196" s="762"/>
      <c r="H196" s="763"/>
      <c r="I196" s="102" t="s">
        <v>207</v>
      </c>
      <c r="J196" s="764" t="s">
        <v>208</v>
      </c>
      <c r="K196" s="766" t="s">
        <v>209</v>
      </c>
    </row>
    <row r="197" spans="1:11" ht="60.75" thickBot="1" x14ac:dyDescent="0.25">
      <c r="A197" s="758"/>
      <c r="B197" s="779"/>
      <c r="C197" s="760"/>
      <c r="D197" s="103" t="s">
        <v>210</v>
      </c>
      <c r="E197" s="51" t="s">
        <v>211</v>
      </c>
      <c r="F197" s="103" t="s">
        <v>212</v>
      </c>
      <c r="G197" s="103" t="s">
        <v>213</v>
      </c>
      <c r="H197" s="103" t="s">
        <v>230</v>
      </c>
      <c r="I197" s="52" t="s">
        <v>215</v>
      </c>
      <c r="J197" s="765"/>
      <c r="K197" s="767"/>
    </row>
    <row r="198" spans="1:11" x14ac:dyDescent="0.2">
      <c r="A198" s="749" t="e">
        <f>DESCRIPCION!#REF!</f>
        <v>#REF!</v>
      </c>
      <c r="B198" s="532" t="e">
        <f>DESCRIPCION!#REF!</f>
        <v>#REF!</v>
      </c>
      <c r="C198" s="749"/>
      <c r="D198" s="752" t="s">
        <v>216</v>
      </c>
      <c r="E198" s="119" t="s">
        <v>217</v>
      </c>
      <c r="F198" s="67" t="s">
        <v>178</v>
      </c>
      <c r="G198" s="120">
        <f>IF(F198="Asignado",15,0)</f>
        <v>0</v>
      </c>
      <c r="H198" s="742" t="str">
        <f>IF(AND(G205&gt;0,G205&lt;=85),"Débil",IF(AND(G205&gt;85,G205&lt;=95),"Moderado",IF(G205&gt;96,"Fuerte"," ")))</f>
        <v xml:space="preserve"> </v>
      </c>
      <c r="I198" s="754" t="s">
        <v>178</v>
      </c>
      <c r="J198" s="742"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45" t="str">
        <f>IF(J198="Fuerte","NO",IF(J198=" "," ","SI"))</f>
        <v xml:space="preserve"> </v>
      </c>
    </row>
    <row r="199" spans="1:11" ht="28.5" x14ac:dyDescent="0.2">
      <c r="A199" s="750"/>
      <c r="B199" s="533"/>
      <c r="C199" s="750"/>
      <c r="D199" s="753"/>
      <c r="E199" s="99" t="s">
        <v>218</v>
      </c>
      <c r="F199" s="64" t="s">
        <v>178</v>
      </c>
      <c r="G199" s="63">
        <f>IF(F199="Adecuado",15,0)</f>
        <v>0</v>
      </c>
      <c r="H199" s="743"/>
      <c r="I199" s="755"/>
      <c r="J199" s="743"/>
      <c r="K199" s="746"/>
    </row>
    <row r="200" spans="1:11" ht="42.75" x14ac:dyDescent="0.2">
      <c r="A200" s="750"/>
      <c r="B200" s="533"/>
      <c r="C200" s="750"/>
      <c r="D200" s="50" t="s">
        <v>219</v>
      </c>
      <c r="E200" s="99" t="s">
        <v>220</v>
      </c>
      <c r="F200" s="64" t="s">
        <v>178</v>
      </c>
      <c r="G200" s="63">
        <f>IF(F200="Oportuna",15,0)</f>
        <v>0</v>
      </c>
      <c r="H200" s="743"/>
      <c r="I200" s="755"/>
      <c r="J200" s="743"/>
      <c r="K200" s="746"/>
    </row>
    <row r="201" spans="1:11" ht="42.75" x14ac:dyDescent="0.2">
      <c r="A201" s="750"/>
      <c r="B201" s="533"/>
      <c r="C201" s="750"/>
      <c r="D201" s="50" t="s">
        <v>221</v>
      </c>
      <c r="E201" s="99" t="s">
        <v>222</v>
      </c>
      <c r="F201" s="210" t="s">
        <v>178</v>
      </c>
      <c r="G201" s="63">
        <f>IF(F201="Prevenir",15,IF(F201="Detectar",10,0))</f>
        <v>0</v>
      </c>
      <c r="H201" s="743"/>
      <c r="I201" s="755"/>
      <c r="J201" s="743"/>
      <c r="K201" s="746"/>
    </row>
    <row r="202" spans="1:11" ht="28.5" x14ac:dyDescent="0.2">
      <c r="A202" s="750"/>
      <c r="B202" s="533"/>
      <c r="C202" s="750"/>
      <c r="D202" s="50" t="s">
        <v>223</v>
      </c>
      <c r="E202" s="99" t="s">
        <v>224</v>
      </c>
      <c r="F202" s="64" t="s">
        <v>178</v>
      </c>
      <c r="G202" s="63">
        <f>IF(F202="Confiable",15,0)</f>
        <v>0</v>
      </c>
      <c r="H202" s="743"/>
      <c r="I202" s="755"/>
      <c r="J202" s="743"/>
      <c r="K202" s="746"/>
    </row>
    <row r="203" spans="1:11" ht="42.75" x14ac:dyDescent="0.2">
      <c r="A203" s="750"/>
      <c r="B203" s="533"/>
      <c r="C203" s="750"/>
      <c r="D203" s="50" t="s">
        <v>225</v>
      </c>
      <c r="E203" s="99" t="s">
        <v>226</v>
      </c>
      <c r="F203" s="210" t="s">
        <v>178</v>
      </c>
      <c r="G203" s="63">
        <f>IF(F203="Se investigan y se resuelven oportunamente",15,0)</f>
        <v>0</v>
      </c>
      <c r="H203" s="743"/>
      <c r="I203" s="755"/>
      <c r="J203" s="743"/>
      <c r="K203" s="746"/>
    </row>
    <row r="204" spans="1:11" ht="28.5" x14ac:dyDescent="0.2">
      <c r="A204" s="751"/>
      <c r="B204" s="534"/>
      <c r="C204" s="751"/>
      <c r="D204" s="45" t="s">
        <v>227</v>
      </c>
      <c r="E204" s="99" t="s">
        <v>228</v>
      </c>
      <c r="F204" s="64" t="s">
        <v>178</v>
      </c>
      <c r="G204" s="63">
        <f>IF(F204="Completa",10,IF(F204="Incompleta",5,0))</f>
        <v>0</v>
      </c>
      <c r="H204" s="744"/>
      <c r="I204" s="756"/>
      <c r="J204" s="744"/>
      <c r="K204" s="747"/>
    </row>
    <row r="205" spans="1:11" ht="15.75" thickBot="1" x14ac:dyDescent="0.25">
      <c r="A205" s="115"/>
      <c r="B205" s="116"/>
      <c r="C205" s="56"/>
      <c r="D205" s="57"/>
      <c r="E205" s="58" t="s">
        <v>229</v>
      </c>
      <c r="F205" s="16"/>
      <c r="G205" s="16">
        <f>SUM(G198:G204)</f>
        <v>0</v>
      </c>
      <c r="H205" s="125"/>
      <c r="I205" s="126"/>
      <c r="J205" s="126"/>
      <c r="K205" s="127"/>
    </row>
    <row r="206" spans="1:11" ht="15" thickBot="1" x14ac:dyDescent="0.25"/>
    <row r="207" spans="1:11" ht="30" x14ac:dyDescent="0.2">
      <c r="A207" s="757" t="s">
        <v>87</v>
      </c>
      <c r="B207" s="778" t="s">
        <v>232</v>
      </c>
      <c r="C207" s="759" t="s">
        <v>205</v>
      </c>
      <c r="D207" s="761" t="s">
        <v>206</v>
      </c>
      <c r="E207" s="762"/>
      <c r="F207" s="762"/>
      <c r="G207" s="762"/>
      <c r="H207" s="763"/>
      <c r="I207" s="102" t="s">
        <v>207</v>
      </c>
      <c r="J207" s="764" t="s">
        <v>208</v>
      </c>
      <c r="K207" s="766" t="s">
        <v>209</v>
      </c>
    </row>
    <row r="208" spans="1:11" ht="60.75" thickBot="1" x14ac:dyDescent="0.25">
      <c r="A208" s="758"/>
      <c r="B208" s="779"/>
      <c r="C208" s="760"/>
      <c r="D208" s="103" t="s">
        <v>210</v>
      </c>
      <c r="E208" s="51" t="s">
        <v>211</v>
      </c>
      <c r="F208" s="103" t="s">
        <v>212</v>
      </c>
      <c r="G208" s="103" t="s">
        <v>213</v>
      </c>
      <c r="H208" s="103" t="s">
        <v>230</v>
      </c>
      <c r="I208" s="52" t="s">
        <v>215</v>
      </c>
      <c r="J208" s="765"/>
      <c r="K208" s="767"/>
    </row>
    <row r="209" spans="1:11" x14ac:dyDescent="0.2">
      <c r="A209" s="749" t="e">
        <f>DESCRIPCION!#REF!</f>
        <v>#REF!</v>
      </c>
      <c r="B209" s="532" t="e">
        <f>DESCRIPCION!#REF!</f>
        <v>#REF!</v>
      </c>
      <c r="C209" s="749"/>
      <c r="D209" s="752" t="s">
        <v>216</v>
      </c>
      <c r="E209" s="119" t="s">
        <v>217</v>
      </c>
      <c r="F209" s="67" t="s">
        <v>178</v>
      </c>
      <c r="G209" s="120">
        <f>IF(F209="Asignado",15,0)</f>
        <v>0</v>
      </c>
      <c r="H209" s="742" t="str">
        <f>IF(AND(G216&gt;0,G216&lt;=85),"Débil",IF(AND(G216&gt;85,G216&lt;=95),"Moderado",IF(G216&gt;96,"Fuerte"," ")))</f>
        <v xml:space="preserve"> </v>
      </c>
      <c r="I209" s="754" t="s">
        <v>178</v>
      </c>
      <c r="J209" s="742"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45" t="str">
        <f>IF(J209="Fuerte","NO",IF(J209=" "," ","SI"))</f>
        <v xml:space="preserve"> </v>
      </c>
    </row>
    <row r="210" spans="1:11" ht="28.5" x14ac:dyDescent="0.2">
      <c r="A210" s="750"/>
      <c r="B210" s="533"/>
      <c r="C210" s="750"/>
      <c r="D210" s="753"/>
      <c r="E210" s="99" t="s">
        <v>218</v>
      </c>
      <c r="F210" s="64" t="s">
        <v>178</v>
      </c>
      <c r="G210" s="63">
        <f>IF(F210="Adecuado",15,0)</f>
        <v>0</v>
      </c>
      <c r="H210" s="743"/>
      <c r="I210" s="755"/>
      <c r="J210" s="743"/>
      <c r="K210" s="746"/>
    </row>
    <row r="211" spans="1:11" ht="42.75" x14ac:dyDescent="0.2">
      <c r="A211" s="750"/>
      <c r="B211" s="533"/>
      <c r="C211" s="750"/>
      <c r="D211" s="50" t="s">
        <v>219</v>
      </c>
      <c r="E211" s="99" t="s">
        <v>220</v>
      </c>
      <c r="F211" s="64" t="s">
        <v>178</v>
      </c>
      <c r="G211" s="63">
        <f>IF(F211="Oportuna",15,0)</f>
        <v>0</v>
      </c>
      <c r="H211" s="743"/>
      <c r="I211" s="755"/>
      <c r="J211" s="743"/>
      <c r="K211" s="746"/>
    </row>
    <row r="212" spans="1:11" ht="42.75" x14ac:dyDescent="0.2">
      <c r="A212" s="750"/>
      <c r="B212" s="533"/>
      <c r="C212" s="750"/>
      <c r="D212" s="50" t="s">
        <v>221</v>
      </c>
      <c r="E212" s="99" t="s">
        <v>222</v>
      </c>
      <c r="F212" s="210" t="s">
        <v>178</v>
      </c>
      <c r="G212" s="63">
        <f>IF(F212="Prevenir",15,IF(F212="Detectar",10,0))</f>
        <v>0</v>
      </c>
      <c r="H212" s="743"/>
      <c r="I212" s="755"/>
      <c r="J212" s="743"/>
      <c r="K212" s="746"/>
    </row>
    <row r="213" spans="1:11" ht="28.5" x14ac:dyDescent="0.2">
      <c r="A213" s="750"/>
      <c r="B213" s="533"/>
      <c r="C213" s="750"/>
      <c r="D213" s="50" t="s">
        <v>223</v>
      </c>
      <c r="E213" s="99" t="s">
        <v>224</v>
      </c>
      <c r="F213" s="64" t="s">
        <v>178</v>
      </c>
      <c r="G213" s="63">
        <f>IF(F213="Confiable",15,0)</f>
        <v>0</v>
      </c>
      <c r="H213" s="743"/>
      <c r="I213" s="755"/>
      <c r="J213" s="743"/>
      <c r="K213" s="746"/>
    </row>
    <row r="214" spans="1:11" ht="42.75" x14ac:dyDescent="0.2">
      <c r="A214" s="750"/>
      <c r="B214" s="533"/>
      <c r="C214" s="750"/>
      <c r="D214" s="50" t="s">
        <v>225</v>
      </c>
      <c r="E214" s="99" t="s">
        <v>226</v>
      </c>
      <c r="F214" s="210" t="s">
        <v>178</v>
      </c>
      <c r="G214" s="63">
        <f>IF(F214="Se investigan y se resuelven oportunamente",15,0)</f>
        <v>0</v>
      </c>
      <c r="H214" s="743"/>
      <c r="I214" s="755"/>
      <c r="J214" s="743"/>
      <c r="K214" s="746"/>
    </row>
    <row r="215" spans="1:11" ht="28.5" x14ac:dyDescent="0.2">
      <c r="A215" s="751"/>
      <c r="B215" s="534"/>
      <c r="C215" s="751"/>
      <c r="D215" s="45" t="s">
        <v>227</v>
      </c>
      <c r="E215" s="99" t="s">
        <v>228</v>
      </c>
      <c r="F215" s="64" t="s">
        <v>178</v>
      </c>
      <c r="G215" s="63">
        <f>IF(F215="Completa",10,IF(F215="Incompleta",5,0))</f>
        <v>0</v>
      </c>
      <c r="H215" s="744"/>
      <c r="I215" s="756"/>
      <c r="J215" s="744"/>
      <c r="K215" s="747"/>
    </row>
    <row r="216" spans="1:11" ht="15.75" thickBot="1" x14ac:dyDescent="0.25">
      <c r="A216" s="115"/>
      <c r="B216" s="116"/>
      <c r="C216" s="56"/>
      <c r="D216" s="57"/>
      <c r="E216" s="58" t="s">
        <v>229</v>
      </c>
      <c r="F216" s="16"/>
      <c r="G216" s="16">
        <f>SUM(G209:G215)</f>
        <v>0</v>
      </c>
      <c r="H216" s="125"/>
      <c r="I216" s="126"/>
      <c r="J216" s="126"/>
      <c r="K216" s="127"/>
    </row>
    <row r="217" spans="1:11" ht="15" thickBot="1" x14ac:dyDescent="0.25"/>
    <row r="218" spans="1:11" ht="30" x14ac:dyDescent="0.2">
      <c r="A218" s="757" t="s">
        <v>87</v>
      </c>
      <c r="B218" s="778" t="s">
        <v>232</v>
      </c>
      <c r="C218" s="759" t="s">
        <v>205</v>
      </c>
      <c r="D218" s="761" t="s">
        <v>206</v>
      </c>
      <c r="E218" s="762"/>
      <c r="F218" s="762"/>
      <c r="G218" s="762"/>
      <c r="H218" s="763"/>
      <c r="I218" s="102" t="s">
        <v>207</v>
      </c>
      <c r="J218" s="764" t="s">
        <v>208</v>
      </c>
      <c r="K218" s="766" t="s">
        <v>209</v>
      </c>
    </row>
    <row r="219" spans="1:11" ht="60.75" thickBot="1" x14ac:dyDescent="0.25">
      <c r="A219" s="758"/>
      <c r="B219" s="779"/>
      <c r="C219" s="760"/>
      <c r="D219" s="103" t="s">
        <v>210</v>
      </c>
      <c r="E219" s="51" t="s">
        <v>211</v>
      </c>
      <c r="F219" s="103" t="s">
        <v>212</v>
      </c>
      <c r="G219" s="103" t="s">
        <v>213</v>
      </c>
      <c r="H219" s="103" t="s">
        <v>230</v>
      </c>
      <c r="I219" s="52" t="s">
        <v>215</v>
      </c>
      <c r="J219" s="765"/>
      <c r="K219" s="767"/>
    </row>
    <row r="220" spans="1:11" x14ac:dyDescent="0.2">
      <c r="A220" s="749" t="e">
        <f>DESCRIPCION!#REF!</f>
        <v>#REF!</v>
      </c>
      <c r="B220" s="532" t="e">
        <f>DESCRIPCION!#REF!</f>
        <v>#REF!</v>
      </c>
      <c r="C220" s="749"/>
      <c r="D220" s="752" t="s">
        <v>216</v>
      </c>
      <c r="E220" s="119" t="s">
        <v>217</v>
      </c>
      <c r="F220" s="67" t="s">
        <v>178</v>
      </c>
      <c r="G220" s="120">
        <f>IF(F220="Asignado",15,0)</f>
        <v>0</v>
      </c>
      <c r="H220" s="742" t="str">
        <f>IF(AND(G227&gt;0,G227&lt;=85),"Débil",IF(AND(G227&gt;85,G227&lt;=95),"Moderado",IF(G227&gt;96,"Fuerte"," ")))</f>
        <v xml:space="preserve"> </v>
      </c>
      <c r="I220" s="754" t="s">
        <v>202</v>
      </c>
      <c r="J220" s="742"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45" t="str">
        <f>IF(J220="Fuerte","NO",IF(J220=" "," ","SI"))</f>
        <v xml:space="preserve"> </v>
      </c>
    </row>
    <row r="221" spans="1:11" ht="28.5" x14ac:dyDescent="0.2">
      <c r="A221" s="750"/>
      <c r="B221" s="533"/>
      <c r="C221" s="750"/>
      <c r="D221" s="753"/>
      <c r="E221" s="99" t="s">
        <v>218</v>
      </c>
      <c r="F221" s="64" t="s">
        <v>178</v>
      </c>
      <c r="G221" s="63">
        <f>IF(F221="Adecuado",15,0)</f>
        <v>0</v>
      </c>
      <c r="H221" s="743"/>
      <c r="I221" s="755"/>
      <c r="J221" s="743"/>
      <c r="K221" s="746"/>
    </row>
    <row r="222" spans="1:11" ht="42.75" x14ac:dyDescent="0.2">
      <c r="A222" s="750"/>
      <c r="B222" s="533"/>
      <c r="C222" s="750"/>
      <c r="D222" s="50" t="s">
        <v>219</v>
      </c>
      <c r="E222" s="99" t="s">
        <v>220</v>
      </c>
      <c r="F222" s="64" t="s">
        <v>178</v>
      </c>
      <c r="G222" s="63">
        <f>IF(F222="Oportuna",15,0)</f>
        <v>0</v>
      </c>
      <c r="H222" s="743"/>
      <c r="I222" s="755"/>
      <c r="J222" s="743"/>
      <c r="K222" s="746"/>
    </row>
    <row r="223" spans="1:11" ht="42.75" x14ac:dyDescent="0.2">
      <c r="A223" s="750"/>
      <c r="B223" s="533"/>
      <c r="C223" s="750"/>
      <c r="D223" s="50" t="s">
        <v>221</v>
      </c>
      <c r="E223" s="99" t="s">
        <v>222</v>
      </c>
      <c r="F223" s="210" t="s">
        <v>178</v>
      </c>
      <c r="G223" s="63">
        <f>IF(F223="Prevenir",15,IF(F223="Detectar",10,0))</f>
        <v>0</v>
      </c>
      <c r="H223" s="743"/>
      <c r="I223" s="755"/>
      <c r="J223" s="743"/>
      <c r="K223" s="746"/>
    </row>
    <row r="224" spans="1:11" ht="28.5" x14ac:dyDescent="0.2">
      <c r="A224" s="750"/>
      <c r="B224" s="533"/>
      <c r="C224" s="750"/>
      <c r="D224" s="50" t="s">
        <v>223</v>
      </c>
      <c r="E224" s="99" t="s">
        <v>224</v>
      </c>
      <c r="F224" s="64" t="s">
        <v>178</v>
      </c>
      <c r="G224" s="63">
        <f>IF(F224="Confiable",15,0)</f>
        <v>0</v>
      </c>
      <c r="H224" s="743"/>
      <c r="I224" s="755"/>
      <c r="J224" s="743"/>
      <c r="K224" s="746"/>
    </row>
    <row r="225" spans="1:11" ht="42.75" x14ac:dyDescent="0.2">
      <c r="A225" s="750"/>
      <c r="B225" s="533"/>
      <c r="C225" s="750"/>
      <c r="D225" s="50" t="s">
        <v>225</v>
      </c>
      <c r="E225" s="99" t="s">
        <v>226</v>
      </c>
      <c r="F225" s="210" t="s">
        <v>178</v>
      </c>
      <c r="G225" s="63">
        <f>IF(F225="Se investigan y se resuelven oportunamente",15,0)</f>
        <v>0</v>
      </c>
      <c r="H225" s="743"/>
      <c r="I225" s="755"/>
      <c r="J225" s="743"/>
      <c r="K225" s="746"/>
    </row>
    <row r="226" spans="1:11" ht="28.5" x14ac:dyDescent="0.2">
      <c r="A226" s="751"/>
      <c r="B226" s="534"/>
      <c r="C226" s="751"/>
      <c r="D226" s="45" t="s">
        <v>227</v>
      </c>
      <c r="E226" s="99" t="s">
        <v>228</v>
      </c>
      <c r="F226" s="64" t="s">
        <v>178</v>
      </c>
      <c r="G226" s="63">
        <f>IF(F226="Completa",10,IF(F226="Incompleta",5,0))</f>
        <v>0</v>
      </c>
      <c r="H226" s="744"/>
      <c r="I226" s="756"/>
      <c r="J226" s="744"/>
      <c r="K226" s="747"/>
    </row>
    <row r="227" spans="1:11" ht="15.75" thickBot="1" x14ac:dyDescent="0.25">
      <c r="A227" s="115"/>
      <c r="B227" s="116"/>
      <c r="C227" s="56"/>
      <c r="D227" s="57"/>
      <c r="E227" s="58" t="s">
        <v>229</v>
      </c>
      <c r="F227" s="16"/>
      <c r="G227" s="16">
        <f>SUM(G220:G226)</f>
        <v>0</v>
      </c>
      <c r="H227" s="125"/>
      <c r="I227" s="126"/>
      <c r="J227" s="126"/>
      <c r="K227" s="127"/>
    </row>
    <row r="228" spans="1:11" ht="15" thickBot="1" x14ac:dyDescent="0.25"/>
    <row r="229" spans="1:11" ht="30" x14ac:dyDescent="0.2">
      <c r="A229" s="757" t="s">
        <v>87</v>
      </c>
      <c r="B229" s="778" t="s">
        <v>232</v>
      </c>
      <c r="C229" s="759" t="s">
        <v>205</v>
      </c>
      <c r="D229" s="761" t="s">
        <v>206</v>
      </c>
      <c r="E229" s="762"/>
      <c r="F229" s="762"/>
      <c r="G229" s="762"/>
      <c r="H229" s="763"/>
      <c r="I229" s="102" t="s">
        <v>207</v>
      </c>
      <c r="J229" s="764" t="s">
        <v>208</v>
      </c>
      <c r="K229" s="766" t="s">
        <v>209</v>
      </c>
    </row>
    <row r="230" spans="1:11" ht="60.75" thickBot="1" x14ac:dyDescent="0.25">
      <c r="A230" s="758"/>
      <c r="B230" s="779"/>
      <c r="C230" s="760"/>
      <c r="D230" s="103" t="s">
        <v>210</v>
      </c>
      <c r="E230" s="51" t="s">
        <v>211</v>
      </c>
      <c r="F230" s="103" t="s">
        <v>212</v>
      </c>
      <c r="G230" s="103" t="s">
        <v>213</v>
      </c>
      <c r="H230" s="103" t="s">
        <v>230</v>
      </c>
      <c r="I230" s="52" t="s">
        <v>215</v>
      </c>
      <c r="J230" s="765"/>
      <c r="K230" s="767"/>
    </row>
    <row r="231" spans="1:11" x14ac:dyDescent="0.2">
      <c r="A231" s="749" t="e">
        <f>DESCRIPCION!#REF!</f>
        <v>#REF!</v>
      </c>
      <c r="B231" s="532" t="e">
        <f>DESCRIPCION!#REF!</f>
        <v>#REF!</v>
      </c>
      <c r="C231" s="749"/>
      <c r="D231" s="752" t="s">
        <v>216</v>
      </c>
      <c r="E231" s="119" t="s">
        <v>217</v>
      </c>
      <c r="F231" s="67" t="s">
        <v>178</v>
      </c>
      <c r="G231" s="120">
        <f>IF(F231="Asignado",15,0)</f>
        <v>0</v>
      </c>
      <c r="H231" s="742" t="str">
        <f>IF(AND(G238&gt;0,G238&lt;=85),"Débil",IF(AND(G238&gt;85,G238&lt;=95),"Moderado",IF(G238&gt;96,"Fuerte"," ")))</f>
        <v xml:space="preserve"> </v>
      </c>
      <c r="I231" s="754" t="s">
        <v>178</v>
      </c>
      <c r="J231" s="742"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45" t="str">
        <f>IF(J231="Fuerte","NO",IF(J231=" "," ","SI"))</f>
        <v xml:space="preserve"> </v>
      </c>
    </row>
    <row r="232" spans="1:11" ht="28.5" x14ac:dyDescent="0.2">
      <c r="A232" s="750"/>
      <c r="B232" s="533"/>
      <c r="C232" s="750"/>
      <c r="D232" s="753"/>
      <c r="E232" s="99" t="s">
        <v>218</v>
      </c>
      <c r="F232" s="64" t="s">
        <v>178</v>
      </c>
      <c r="G232" s="63">
        <f>IF(F232="Adecuado",15,0)</f>
        <v>0</v>
      </c>
      <c r="H232" s="743"/>
      <c r="I232" s="755"/>
      <c r="J232" s="743"/>
      <c r="K232" s="746"/>
    </row>
    <row r="233" spans="1:11" ht="42.75" x14ac:dyDescent="0.2">
      <c r="A233" s="750"/>
      <c r="B233" s="533"/>
      <c r="C233" s="750"/>
      <c r="D233" s="50" t="s">
        <v>219</v>
      </c>
      <c r="E233" s="99" t="s">
        <v>220</v>
      </c>
      <c r="F233" s="64" t="s">
        <v>178</v>
      </c>
      <c r="G233" s="63">
        <f>IF(F233="Oportuna",15,0)</f>
        <v>0</v>
      </c>
      <c r="H233" s="743"/>
      <c r="I233" s="755"/>
      <c r="J233" s="743"/>
      <c r="K233" s="746"/>
    </row>
    <row r="234" spans="1:11" ht="42.75" x14ac:dyDescent="0.2">
      <c r="A234" s="750"/>
      <c r="B234" s="533"/>
      <c r="C234" s="750"/>
      <c r="D234" s="50" t="s">
        <v>221</v>
      </c>
      <c r="E234" s="99" t="s">
        <v>222</v>
      </c>
      <c r="F234" s="210" t="s">
        <v>178</v>
      </c>
      <c r="G234" s="63">
        <f>IF(F234="Prevenir",15,IF(F234="Detectar",10,0))</f>
        <v>0</v>
      </c>
      <c r="H234" s="743"/>
      <c r="I234" s="755"/>
      <c r="J234" s="743"/>
      <c r="K234" s="746"/>
    </row>
    <row r="235" spans="1:11" ht="28.5" x14ac:dyDescent="0.2">
      <c r="A235" s="750"/>
      <c r="B235" s="533"/>
      <c r="C235" s="750"/>
      <c r="D235" s="50" t="s">
        <v>223</v>
      </c>
      <c r="E235" s="99" t="s">
        <v>224</v>
      </c>
      <c r="F235" s="64" t="s">
        <v>178</v>
      </c>
      <c r="G235" s="63">
        <f>IF(F235="Confiable",15,0)</f>
        <v>0</v>
      </c>
      <c r="H235" s="743"/>
      <c r="I235" s="755"/>
      <c r="J235" s="743"/>
      <c r="K235" s="746"/>
    </row>
    <row r="236" spans="1:11" ht="42.75" x14ac:dyDescent="0.2">
      <c r="A236" s="750"/>
      <c r="B236" s="533"/>
      <c r="C236" s="750"/>
      <c r="D236" s="50" t="s">
        <v>225</v>
      </c>
      <c r="E236" s="99" t="s">
        <v>226</v>
      </c>
      <c r="F236" s="210" t="s">
        <v>178</v>
      </c>
      <c r="G236" s="63">
        <f>IF(F236="Se investigan y se resuelven oportunamente",15,0)</f>
        <v>0</v>
      </c>
      <c r="H236" s="743"/>
      <c r="I236" s="755"/>
      <c r="J236" s="743"/>
      <c r="K236" s="746"/>
    </row>
    <row r="237" spans="1:11" ht="28.5" x14ac:dyDescent="0.2">
      <c r="A237" s="751"/>
      <c r="B237" s="534"/>
      <c r="C237" s="751"/>
      <c r="D237" s="45" t="s">
        <v>227</v>
      </c>
      <c r="E237" s="99" t="s">
        <v>228</v>
      </c>
      <c r="F237" s="64" t="s">
        <v>178</v>
      </c>
      <c r="G237" s="63">
        <f>IF(F237="Completa",10,IF(F237="Incompleta",5,0))</f>
        <v>0</v>
      </c>
      <c r="H237" s="744"/>
      <c r="I237" s="756"/>
      <c r="J237" s="744"/>
      <c r="K237" s="747"/>
    </row>
    <row r="238" spans="1:11" ht="15.75" thickBot="1" x14ac:dyDescent="0.25">
      <c r="A238" s="115"/>
      <c r="B238" s="116"/>
      <c r="C238" s="56"/>
      <c r="D238" s="57"/>
      <c r="E238" s="58" t="s">
        <v>229</v>
      </c>
      <c r="F238" s="16"/>
      <c r="G238" s="16">
        <f>SUM(G231:G237)</f>
        <v>0</v>
      </c>
      <c r="H238" s="125"/>
      <c r="I238" s="126"/>
      <c r="J238" s="126"/>
      <c r="K238" s="127"/>
    </row>
    <row r="239" spans="1:11" ht="15" thickBot="1" x14ac:dyDescent="0.25"/>
    <row r="240" spans="1:11" ht="30" x14ac:dyDescent="0.2">
      <c r="A240" s="757" t="s">
        <v>87</v>
      </c>
      <c r="B240" s="778" t="s">
        <v>232</v>
      </c>
      <c r="C240" s="759" t="s">
        <v>205</v>
      </c>
      <c r="D240" s="761" t="s">
        <v>206</v>
      </c>
      <c r="E240" s="762"/>
      <c r="F240" s="762"/>
      <c r="G240" s="762"/>
      <c r="H240" s="763"/>
      <c r="I240" s="102" t="s">
        <v>207</v>
      </c>
      <c r="J240" s="764" t="s">
        <v>208</v>
      </c>
      <c r="K240" s="766" t="s">
        <v>209</v>
      </c>
    </row>
    <row r="241" spans="1:11" ht="60.75" thickBot="1" x14ac:dyDescent="0.25">
      <c r="A241" s="758"/>
      <c r="B241" s="779"/>
      <c r="C241" s="760"/>
      <c r="D241" s="103" t="s">
        <v>210</v>
      </c>
      <c r="E241" s="51" t="s">
        <v>211</v>
      </c>
      <c r="F241" s="103" t="s">
        <v>212</v>
      </c>
      <c r="G241" s="103" t="s">
        <v>213</v>
      </c>
      <c r="H241" s="103" t="s">
        <v>230</v>
      </c>
      <c r="I241" s="52" t="s">
        <v>215</v>
      </c>
      <c r="J241" s="765"/>
      <c r="K241" s="767"/>
    </row>
    <row r="242" spans="1:11" x14ac:dyDescent="0.2">
      <c r="A242" s="749" t="e">
        <f>DESCRIPCION!#REF!</f>
        <v>#REF!</v>
      </c>
      <c r="B242" s="532" t="e">
        <f>DESCRIPCION!#REF!</f>
        <v>#REF!</v>
      </c>
      <c r="C242" s="749"/>
      <c r="D242" s="752" t="s">
        <v>216</v>
      </c>
      <c r="E242" s="119" t="s">
        <v>217</v>
      </c>
      <c r="F242" s="67" t="s">
        <v>178</v>
      </c>
      <c r="G242" s="120">
        <f>IF(F242="Asignado",15,0)</f>
        <v>0</v>
      </c>
      <c r="H242" s="742" t="str">
        <f>IF(AND(G249&gt;0,G249&lt;=85),"Débil",IF(AND(G249&gt;85,G249&lt;=95),"Moderado",IF(G249&gt;96,"Fuerte"," ")))</f>
        <v xml:space="preserve"> </v>
      </c>
      <c r="I242" s="754" t="s">
        <v>178</v>
      </c>
      <c r="J242" s="742"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45" t="str">
        <f>IF(J242="Fuerte","NO",IF(J242=" "," ","SI"))</f>
        <v xml:space="preserve"> </v>
      </c>
    </row>
    <row r="243" spans="1:11" ht="28.5" x14ac:dyDescent="0.2">
      <c r="A243" s="750"/>
      <c r="B243" s="533"/>
      <c r="C243" s="750"/>
      <c r="D243" s="753"/>
      <c r="E243" s="99" t="s">
        <v>218</v>
      </c>
      <c r="F243" s="64" t="s">
        <v>178</v>
      </c>
      <c r="G243" s="63">
        <f>IF(F243="Adecuado",15,0)</f>
        <v>0</v>
      </c>
      <c r="H243" s="743"/>
      <c r="I243" s="755"/>
      <c r="J243" s="743"/>
      <c r="K243" s="746"/>
    </row>
    <row r="244" spans="1:11" ht="42.75" x14ac:dyDescent="0.2">
      <c r="A244" s="750"/>
      <c r="B244" s="533"/>
      <c r="C244" s="750"/>
      <c r="D244" s="50" t="s">
        <v>219</v>
      </c>
      <c r="E244" s="99" t="s">
        <v>220</v>
      </c>
      <c r="F244" s="64" t="s">
        <v>178</v>
      </c>
      <c r="G244" s="63">
        <f>IF(F244="Oportuna",15,0)</f>
        <v>0</v>
      </c>
      <c r="H244" s="743"/>
      <c r="I244" s="755"/>
      <c r="J244" s="743"/>
      <c r="K244" s="746"/>
    </row>
    <row r="245" spans="1:11" ht="42.75" x14ac:dyDescent="0.2">
      <c r="A245" s="750"/>
      <c r="B245" s="533"/>
      <c r="C245" s="750"/>
      <c r="D245" s="50" t="s">
        <v>221</v>
      </c>
      <c r="E245" s="99" t="s">
        <v>222</v>
      </c>
      <c r="F245" s="210" t="s">
        <v>178</v>
      </c>
      <c r="G245" s="63">
        <f>IF(F245="Prevenir",15,IF(F245="Detectar",10,0))</f>
        <v>0</v>
      </c>
      <c r="H245" s="743"/>
      <c r="I245" s="755"/>
      <c r="J245" s="743"/>
      <c r="K245" s="746"/>
    </row>
    <row r="246" spans="1:11" ht="28.5" x14ac:dyDescent="0.2">
      <c r="A246" s="750"/>
      <c r="B246" s="533"/>
      <c r="C246" s="750"/>
      <c r="D246" s="50" t="s">
        <v>223</v>
      </c>
      <c r="E246" s="99" t="s">
        <v>224</v>
      </c>
      <c r="F246" s="64" t="s">
        <v>178</v>
      </c>
      <c r="G246" s="63">
        <f>IF(F246="Confiable",15,0)</f>
        <v>0</v>
      </c>
      <c r="H246" s="743"/>
      <c r="I246" s="755"/>
      <c r="J246" s="743"/>
      <c r="K246" s="746"/>
    </row>
    <row r="247" spans="1:11" ht="42.75" x14ac:dyDescent="0.2">
      <c r="A247" s="750"/>
      <c r="B247" s="533"/>
      <c r="C247" s="750"/>
      <c r="D247" s="50" t="s">
        <v>225</v>
      </c>
      <c r="E247" s="99" t="s">
        <v>226</v>
      </c>
      <c r="F247" s="210" t="s">
        <v>178</v>
      </c>
      <c r="G247" s="63">
        <f>IF(F247="Se investigan y se resuelven oportunamente",15,0)</f>
        <v>0</v>
      </c>
      <c r="H247" s="743"/>
      <c r="I247" s="755"/>
      <c r="J247" s="743"/>
      <c r="K247" s="746"/>
    </row>
    <row r="248" spans="1:11" ht="28.5" x14ac:dyDescent="0.2">
      <c r="A248" s="751"/>
      <c r="B248" s="534"/>
      <c r="C248" s="751"/>
      <c r="D248" s="45" t="s">
        <v>227</v>
      </c>
      <c r="E248" s="99" t="s">
        <v>228</v>
      </c>
      <c r="F248" s="64" t="s">
        <v>178</v>
      </c>
      <c r="G248" s="63">
        <f>IF(F248="Completa",10,IF(F248="Incompleta",5,0))</f>
        <v>0</v>
      </c>
      <c r="H248" s="744"/>
      <c r="I248" s="756"/>
      <c r="J248" s="744"/>
      <c r="K248" s="747"/>
    </row>
    <row r="249" spans="1:11" ht="15.75" thickBot="1" x14ac:dyDescent="0.25">
      <c r="A249" s="115"/>
      <c r="B249" s="116"/>
      <c r="C249" s="56"/>
      <c r="D249" s="57"/>
      <c r="E249" s="58" t="s">
        <v>229</v>
      </c>
      <c r="F249" s="16"/>
      <c r="G249" s="16">
        <f>SUM(G242:G248)</f>
        <v>0</v>
      </c>
      <c r="H249" s="125"/>
      <c r="I249" s="126"/>
      <c r="J249" s="126"/>
      <c r="K249" s="127"/>
    </row>
    <row r="250" spans="1:11" ht="15" thickBot="1" x14ac:dyDescent="0.25"/>
    <row r="251" spans="1:11" ht="30" x14ac:dyDescent="0.2">
      <c r="A251" s="757" t="s">
        <v>87</v>
      </c>
      <c r="B251" s="778" t="s">
        <v>232</v>
      </c>
      <c r="C251" s="759" t="s">
        <v>205</v>
      </c>
      <c r="D251" s="761" t="s">
        <v>206</v>
      </c>
      <c r="E251" s="762"/>
      <c r="F251" s="762"/>
      <c r="G251" s="762"/>
      <c r="H251" s="763"/>
      <c r="I251" s="102" t="s">
        <v>207</v>
      </c>
      <c r="J251" s="764" t="s">
        <v>208</v>
      </c>
      <c r="K251" s="766" t="s">
        <v>209</v>
      </c>
    </row>
    <row r="252" spans="1:11" ht="60.75" thickBot="1" x14ac:dyDescent="0.25">
      <c r="A252" s="758"/>
      <c r="B252" s="779"/>
      <c r="C252" s="760"/>
      <c r="D252" s="103" t="s">
        <v>210</v>
      </c>
      <c r="E252" s="51" t="s">
        <v>211</v>
      </c>
      <c r="F252" s="103" t="s">
        <v>212</v>
      </c>
      <c r="G252" s="103" t="s">
        <v>213</v>
      </c>
      <c r="H252" s="103" t="s">
        <v>230</v>
      </c>
      <c r="I252" s="52" t="s">
        <v>215</v>
      </c>
      <c r="J252" s="765"/>
      <c r="K252" s="767"/>
    </row>
    <row r="253" spans="1:11" x14ac:dyDescent="0.2">
      <c r="A253" s="749" t="e">
        <f>DESCRIPCION!#REF!</f>
        <v>#REF!</v>
      </c>
      <c r="B253" s="532" t="e">
        <f>DESCRIPCION!#REF!</f>
        <v>#REF!</v>
      </c>
      <c r="C253" s="749"/>
      <c r="D253" s="752" t="s">
        <v>216</v>
      </c>
      <c r="E253" s="119" t="s">
        <v>217</v>
      </c>
      <c r="F253" s="67" t="s">
        <v>178</v>
      </c>
      <c r="G253" s="120">
        <f>IF(F253="Asignado",15,0)</f>
        <v>0</v>
      </c>
      <c r="H253" s="742" t="str">
        <f>IF(AND(G260&gt;0,G260&lt;=85),"Débil",IF(AND(G260&gt;85,G260&lt;=95),"Moderado",IF(G260&gt;96,"Fuerte"," ")))</f>
        <v xml:space="preserve"> </v>
      </c>
      <c r="I253" s="754" t="s">
        <v>178</v>
      </c>
      <c r="J253" s="742"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45" t="str">
        <f>IF(J253="Fuerte","NO",IF(J253=" "," ","SI"))</f>
        <v xml:space="preserve"> </v>
      </c>
    </row>
    <row r="254" spans="1:11" ht="28.5" x14ac:dyDescent="0.2">
      <c r="A254" s="750"/>
      <c r="B254" s="533"/>
      <c r="C254" s="750"/>
      <c r="D254" s="753"/>
      <c r="E254" s="99" t="s">
        <v>218</v>
      </c>
      <c r="F254" s="64" t="s">
        <v>178</v>
      </c>
      <c r="G254" s="63">
        <f>IF(F254="Adecuado",15,0)</f>
        <v>0</v>
      </c>
      <c r="H254" s="743"/>
      <c r="I254" s="755"/>
      <c r="J254" s="743"/>
      <c r="K254" s="746"/>
    </row>
    <row r="255" spans="1:11" ht="42.75" x14ac:dyDescent="0.2">
      <c r="A255" s="750"/>
      <c r="B255" s="533"/>
      <c r="C255" s="750"/>
      <c r="D255" s="50" t="s">
        <v>219</v>
      </c>
      <c r="E255" s="99" t="s">
        <v>220</v>
      </c>
      <c r="F255" s="64" t="s">
        <v>178</v>
      </c>
      <c r="G255" s="63">
        <f>IF(F255="Oportuna",15,0)</f>
        <v>0</v>
      </c>
      <c r="H255" s="743"/>
      <c r="I255" s="755"/>
      <c r="J255" s="743"/>
      <c r="K255" s="746"/>
    </row>
    <row r="256" spans="1:11" ht="42.75" x14ac:dyDescent="0.2">
      <c r="A256" s="750"/>
      <c r="B256" s="533"/>
      <c r="C256" s="750"/>
      <c r="D256" s="50" t="s">
        <v>221</v>
      </c>
      <c r="E256" s="99" t="s">
        <v>222</v>
      </c>
      <c r="F256" s="210" t="s">
        <v>178</v>
      </c>
      <c r="G256" s="63">
        <f>IF(F256="Prevenir",15,IF(F256="Detectar",10,0))</f>
        <v>0</v>
      </c>
      <c r="H256" s="743"/>
      <c r="I256" s="755"/>
      <c r="J256" s="743"/>
      <c r="K256" s="746"/>
    </row>
    <row r="257" spans="1:11" ht="28.5" x14ac:dyDescent="0.2">
      <c r="A257" s="750"/>
      <c r="B257" s="533"/>
      <c r="C257" s="750"/>
      <c r="D257" s="50" t="s">
        <v>223</v>
      </c>
      <c r="E257" s="99" t="s">
        <v>224</v>
      </c>
      <c r="F257" s="64" t="s">
        <v>178</v>
      </c>
      <c r="G257" s="63">
        <f>IF(F257="Confiable",15,0)</f>
        <v>0</v>
      </c>
      <c r="H257" s="743"/>
      <c r="I257" s="755"/>
      <c r="J257" s="743"/>
      <c r="K257" s="746"/>
    </row>
    <row r="258" spans="1:11" ht="42.75" x14ac:dyDescent="0.2">
      <c r="A258" s="750"/>
      <c r="B258" s="533"/>
      <c r="C258" s="750"/>
      <c r="D258" s="50" t="s">
        <v>225</v>
      </c>
      <c r="E258" s="99" t="s">
        <v>226</v>
      </c>
      <c r="F258" s="210" t="s">
        <v>178</v>
      </c>
      <c r="G258" s="63">
        <f>IF(F258="Se investigan y se resuelven oportunamente",15,0)</f>
        <v>0</v>
      </c>
      <c r="H258" s="743"/>
      <c r="I258" s="755"/>
      <c r="J258" s="743"/>
      <c r="K258" s="746"/>
    </row>
    <row r="259" spans="1:11" ht="28.5" x14ac:dyDescent="0.2">
      <c r="A259" s="751"/>
      <c r="B259" s="534"/>
      <c r="C259" s="751"/>
      <c r="D259" s="45" t="s">
        <v>227</v>
      </c>
      <c r="E259" s="99" t="s">
        <v>228</v>
      </c>
      <c r="F259" s="64" t="s">
        <v>178</v>
      </c>
      <c r="G259" s="63">
        <f>IF(F259="Completa",10,IF(F259="Incompleta",5,0))</f>
        <v>0</v>
      </c>
      <c r="H259" s="744"/>
      <c r="I259" s="756"/>
      <c r="J259" s="744"/>
      <c r="K259" s="747"/>
    </row>
    <row r="260" spans="1:11" ht="15.75" thickBot="1" x14ac:dyDescent="0.25">
      <c r="A260" s="115"/>
      <c r="B260" s="116"/>
      <c r="C260" s="56"/>
      <c r="D260" s="57"/>
      <c r="E260" s="58" t="s">
        <v>229</v>
      </c>
      <c r="F260" s="16"/>
      <c r="G260" s="16">
        <f>SUM(G253:G259)</f>
        <v>0</v>
      </c>
      <c r="H260" s="125"/>
      <c r="I260" s="126"/>
      <c r="J260" s="126"/>
      <c r="K260" s="127"/>
    </row>
    <row r="261" spans="1:11" ht="15" thickBot="1" x14ac:dyDescent="0.25"/>
    <row r="262" spans="1:11" ht="30" x14ac:dyDescent="0.2">
      <c r="A262" s="757" t="s">
        <v>87</v>
      </c>
      <c r="B262" s="778" t="s">
        <v>232</v>
      </c>
      <c r="C262" s="759" t="s">
        <v>205</v>
      </c>
      <c r="D262" s="761" t="s">
        <v>206</v>
      </c>
      <c r="E262" s="762"/>
      <c r="F262" s="762"/>
      <c r="G262" s="762"/>
      <c r="H262" s="763"/>
      <c r="I262" s="102" t="s">
        <v>207</v>
      </c>
      <c r="J262" s="764" t="s">
        <v>208</v>
      </c>
      <c r="K262" s="766" t="s">
        <v>209</v>
      </c>
    </row>
    <row r="263" spans="1:11" ht="60.75" thickBot="1" x14ac:dyDescent="0.25">
      <c r="A263" s="758"/>
      <c r="B263" s="779"/>
      <c r="C263" s="760"/>
      <c r="D263" s="103" t="s">
        <v>210</v>
      </c>
      <c r="E263" s="51" t="s">
        <v>211</v>
      </c>
      <c r="F263" s="103" t="s">
        <v>212</v>
      </c>
      <c r="G263" s="103" t="s">
        <v>213</v>
      </c>
      <c r="H263" s="103" t="s">
        <v>230</v>
      </c>
      <c r="I263" s="52" t="s">
        <v>215</v>
      </c>
      <c r="J263" s="765"/>
      <c r="K263" s="767"/>
    </row>
    <row r="264" spans="1:11" x14ac:dyDescent="0.2">
      <c r="A264" s="749" t="e">
        <f>DESCRIPCION!#REF!</f>
        <v>#REF!</v>
      </c>
      <c r="B264" s="532" t="e">
        <f>DESCRIPCION!#REF!</f>
        <v>#REF!</v>
      </c>
      <c r="C264" s="749"/>
      <c r="D264" s="752" t="s">
        <v>216</v>
      </c>
      <c r="E264" s="119" t="s">
        <v>217</v>
      </c>
      <c r="F264" s="67" t="s">
        <v>178</v>
      </c>
      <c r="G264" s="120">
        <f>IF(F264="Asignado",15,0)</f>
        <v>0</v>
      </c>
      <c r="H264" s="742" t="str">
        <f>IF(AND(G271&gt;0,G271&lt;=85),"Débil",IF(AND(G271&gt;85,G271&lt;=95),"Moderado",IF(G271&gt;96,"Fuerte"," ")))</f>
        <v xml:space="preserve"> </v>
      </c>
      <c r="I264" s="754" t="s">
        <v>178</v>
      </c>
      <c r="J264" s="742"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45" t="str">
        <f>IF(J264="Fuerte","NO",IF(J264=" "," ","SI"))</f>
        <v xml:space="preserve"> </v>
      </c>
    </row>
    <row r="265" spans="1:11" ht="28.5" x14ac:dyDescent="0.2">
      <c r="A265" s="750"/>
      <c r="B265" s="533"/>
      <c r="C265" s="750"/>
      <c r="D265" s="753"/>
      <c r="E265" s="99" t="s">
        <v>218</v>
      </c>
      <c r="F265" s="64" t="s">
        <v>178</v>
      </c>
      <c r="G265" s="63">
        <f>IF(F265="Adecuado",15,0)</f>
        <v>0</v>
      </c>
      <c r="H265" s="743"/>
      <c r="I265" s="755"/>
      <c r="J265" s="743"/>
      <c r="K265" s="746"/>
    </row>
    <row r="266" spans="1:11" ht="42.75" x14ac:dyDescent="0.2">
      <c r="A266" s="750"/>
      <c r="B266" s="533"/>
      <c r="C266" s="750"/>
      <c r="D266" s="50" t="s">
        <v>219</v>
      </c>
      <c r="E266" s="99" t="s">
        <v>220</v>
      </c>
      <c r="F266" s="64" t="s">
        <v>178</v>
      </c>
      <c r="G266" s="63">
        <f>IF(F266="Oportuna",15,0)</f>
        <v>0</v>
      </c>
      <c r="H266" s="743"/>
      <c r="I266" s="755"/>
      <c r="J266" s="743"/>
      <c r="K266" s="746"/>
    </row>
    <row r="267" spans="1:11" ht="42.75" x14ac:dyDescent="0.2">
      <c r="A267" s="750"/>
      <c r="B267" s="533"/>
      <c r="C267" s="750"/>
      <c r="D267" s="50" t="s">
        <v>221</v>
      </c>
      <c r="E267" s="99" t="s">
        <v>222</v>
      </c>
      <c r="F267" s="210" t="s">
        <v>178</v>
      </c>
      <c r="G267" s="63">
        <f>IF(F267="Prevenir",15,IF(F267="Detectar",10,0))</f>
        <v>0</v>
      </c>
      <c r="H267" s="743"/>
      <c r="I267" s="755"/>
      <c r="J267" s="743"/>
      <c r="K267" s="746"/>
    </row>
    <row r="268" spans="1:11" ht="28.5" x14ac:dyDescent="0.2">
      <c r="A268" s="750"/>
      <c r="B268" s="533"/>
      <c r="C268" s="750"/>
      <c r="D268" s="50" t="s">
        <v>223</v>
      </c>
      <c r="E268" s="99" t="s">
        <v>224</v>
      </c>
      <c r="F268" s="64" t="s">
        <v>178</v>
      </c>
      <c r="G268" s="63">
        <f>IF(F268="Confiable",15,0)</f>
        <v>0</v>
      </c>
      <c r="H268" s="743"/>
      <c r="I268" s="755"/>
      <c r="J268" s="743"/>
      <c r="K268" s="746"/>
    </row>
    <row r="269" spans="1:11" ht="42.75" x14ac:dyDescent="0.2">
      <c r="A269" s="750"/>
      <c r="B269" s="533"/>
      <c r="C269" s="750"/>
      <c r="D269" s="50" t="s">
        <v>225</v>
      </c>
      <c r="E269" s="99" t="s">
        <v>226</v>
      </c>
      <c r="F269" s="210" t="s">
        <v>178</v>
      </c>
      <c r="G269" s="63">
        <f>IF(F269="Se investigan y se resuelven oportunamente",15,0)</f>
        <v>0</v>
      </c>
      <c r="H269" s="743"/>
      <c r="I269" s="755"/>
      <c r="J269" s="743"/>
      <c r="K269" s="746"/>
    </row>
    <row r="270" spans="1:11" ht="28.5" x14ac:dyDescent="0.2">
      <c r="A270" s="751"/>
      <c r="B270" s="534"/>
      <c r="C270" s="751"/>
      <c r="D270" s="45" t="s">
        <v>227</v>
      </c>
      <c r="E270" s="99" t="s">
        <v>228</v>
      </c>
      <c r="F270" s="64" t="s">
        <v>178</v>
      </c>
      <c r="G270" s="63">
        <f>IF(F270="Completa",10,IF(F270="Incompleta",5,0))</f>
        <v>0</v>
      </c>
      <c r="H270" s="744"/>
      <c r="I270" s="756"/>
      <c r="J270" s="744"/>
      <c r="K270" s="747"/>
    </row>
    <row r="271" spans="1:11" ht="15.75" thickBot="1" x14ac:dyDescent="0.25">
      <c r="A271" s="115"/>
      <c r="B271" s="116"/>
      <c r="C271" s="56"/>
      <c r="D271" s="57"/>
      <c r="E271" s="58" t="s">
        <v>229</v>
      </c>
      <c r="F271" s="16"/>
      <c r="G271" s="16">
        <f>SUM(G264:G270)</f>
        <v>0</v>
      </c>
      <c r="H271" s="125"/>
      <c r="I271" s="126"/>
      <c r="J271" s="126"/>
      <c r="K271" s="127"/>
    </row>
    <row r="272" spans="1:11" ht="15" thickBot="1" x14ac:dyDescent="0.25"/>
    <row r="273" spans="1:11" ht="30" x14ac:dyDescent="0.2">
      <c r="A273" s="757" t="s">
        <v>87</v>
      </c>
      <c r="B273" s="778" t="s">
        <v>232</v>
      </c>
      <c r="C273" s="759" t="s">
        <v>205</v>
      </c>
      <c r="D273" s="761" t="s">
        <v>206</v>
      </c>
      <c r="E273" s="762"/>
      <c r="F273" s="762"/>
      <c r="G273" s="762"/>
      <c r="H273" s="763"/>
      <c r="I273" s="102" t="s">
        <v>207</v>
      </c>
      <c r="J273" s="764" t="s">
        <v>208</v>
      </c>
      <c r="K273" s="766" t="s">
        <v>209</v>
      </c>
    </row>
    <row r="274" spans="1:11" ht="60.75" thickBot="1" x14ac:dyDescent="0.25">
      <c r="A274" s="758"/>
      <c r="B274" s="779"/>
      <c r="C274" s="760"/>
      <c r="D274" s="103" t="s">
        <v>210</v>
      </c>
      <c r="E274" s="51" t="s">
        <v>211</v>
      </c>
      <c r="F274" s="103" t="s">
        <v>212</v>
      </c>
      <c r="G274" s="103" t="s">
        <v>213</v>
      </c>
      <c r="H274" s="103" t="s">
        <v>230</v>
      </c>
      <c r="I274" s="52" t="s">
        <v>215</v>
      </c>
      <c r="J274" s="765"/>
      <c r="K274" s="767"/>
    </row>
    <row r="275" spans="1:11" x14ac:dyDescent="0.2">
      <c r="A275" s="749" t="e">
        <f>DESCRIPCION!#REF!</f>
        <v>#REF!</v>
      </c>
      <c r="B275" s="532" t="e">
        <f>DESCRIPCION!#REF!</f>
        <v>#REF!</v>
      </c>
      <c r="C275" s="749"/>
      <c r="D275" s="752" t="s">
        <v>216</v>
      </c>
      <c r="E275" s="119" t="s">
        <v>217</v>
      </c>
      <c r="F275" s="67" t="s">
        <v>178</v>
      </c>
      <c r="G275" s="120">
        <f>IF(F275="Asignado",15,0)</f>
        <v>0</v>
      </c>
      <c r="H275" s="742" t="str">
        <f>IF(AND(G282&gt;0,G282&lt;=85),"Débil",IF(AND(G282&gt;85,G282&lt;=95),"Moderado",IF(G282&gt;96,"Fuerte"," ")))</f>
        <v xml:space="preserve"> </v>
      </c>
      <c r="I275" s="754" t="s">
        <v>178</v>
      </c>
      <c r="J275" s="742"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45" t="str">
        <f>IF(J275="Fuerte","NO",IF(J275=" "," ","SI"))</f>
        <v xml:space="preserve"> </v>
      </c>
    </row>
    <row r="276" spans="1:11" ht="28.5" x14ac:dyDescent="0.2">
      <c r="A276" s="750"/>
      <c r="B276" s="533"/>
      <c r="C276" s="750"/>
      <c r="D276" s="753"/>
      <c r="E276" s="99" t="s">
        <v>218</v>
      </c>
      <c r="F276" s="64" t="s">
        <v>178</v>
      </c>
      <c r="G276" s="63">
        <f>IF(F276="Adecuado",15,0)</f>
        <v>0</v>
      </c>
      <c r="H276" s="743"/>
      <c r="I276" s="755"/>
      <c r="J276" s="743"/>
      <c r="K276" s="746"/>
    </row>
    <row r="277" spans="1:11" ht="42.75" x14ac:dyDescent="0.2">
      <c r="A277" s="750"/>
      <c r="B277" s="533"/>
      <c r="C277" s="750"/>
      <c r="D277" s="50" t="s">
        <v>219</v>
      </c>
      <c r="E277" s="99" t="s">
        <v>220</v>
      </c>
      <c r="F277" s="64" t="s">
        <v>178</v>
      </c>
      <c r="G277" s="63">
        <f>IF(F277="Oportuna",15,0)</f>
        <v>0</v>
      </c>
      <c r="H277" s="743"/>
      <c r="I277" s="755"/>
      <c r="J277" s="743"/>
      <c r="K277" s="746"/>
    </row>
    <row r="278" spans="1:11" ht="42.75" x14ac:dyDescent="0.2">
      <c r="A278" s="750"/>
      <c r="B278" s="533"/>
      <c r="C278" s="750"/>
      <c r="D278" s="50" t="s">
        <v>221</v>
      </c>
      <c r="E278" s="99" t="s">
        <v>222</v>
      </c>
      <c r="F278" s="210" t="s">
        <v>178</v>
      </c>
      <c r="G278" s="63">
        <f>IF(F278="Prevenir",15,IF(F278="Detectar",10,0))</f>
        <v>0</v>
      </c>
      <c r="H278" s="743"/>
      <c r="I278" s="755"/>
      <c r="J278" s="743"/>
      <c r="K278" s="746"/>
    </row>
    <row r="279" spans="1:11" ht="28.5" x14ac:dyDescent="0.2">
      <c r="A279" s="750"/>
      <c r="B279" s="533"/>
      <c r="C279" s="750"/>
      <c r="D279" s="50" t="s">
        <v>223</v>
      </c>
      <c r="E279" s="99" t="s">
        <v>224</v>
      </c>
      <c r="F279" s="64" t="s">
        <v>178</v>
      </c>
      <c r="G279" s="63">
        <f>IF(F279="Confiable",15,0)</f>
        <v>0</v>
      </c>
      <c r="H279" s="743"/>
      <c r="I279" s="755"/>
      <c r="J279" s="743"/>
      <c r="K279" s="746"/>
    </row>
    <row r="280" spans="1:11" ht="42.75" x14ac:dyDescent="0.2">
      <c r="A280" s="750"/>
      <c r="B280" s="533"/>
      <c r="C280" s="750"/>
      <c r="D280" s="50" t="s">
        <v>225</v>
      </c>
      <c r="E280" s="99" t="s">
        <v>226</v>
      </c>
      <c r="F280" s="210" t="s">
        <v>178</v>
      </c>
      <c r="G280" s="63">
        <f>IF(F280="Se investigan y se resuelven oportunamente",15,0)</f>
        <v>0</v>
      </c>
      <c r="H280" s="743"/>
      <c r="I280" s="755"/>
      <c r="J280" s="743"/>
      <c r="K280" s="746"/>
    </row>
    <row r="281" spans="1:11" ht="28.5" x14ac:dyDescent="0.2">
      <c r="A281" s="751"/>
      <c r="B281" s="534"/>
      <c r="C281" s="751"/>
      <c r="D281" s="45" t="s">
        <v>227</v>
      </c>
      <c r="E281" s="99" t="s">
        <v>228</v>
      </c>
      <c r="F281" s="64" t="s">
        <v>178</v>
      </c>
      <c r="G281" s="63">
        <f>IF(F281="Completa",10,IF(F281="Incompleta",5,0))</f>
        <v>0</v>
      </c>
      <c r="H281" s="744"/>
      <c r="I281" s="756"/>
      <c r="J281" s="744"/>
      <c r="K281" s="747"/>
    </row>
    <row r="282" spans="1:11" ht="15.75" thickBot="1" x14ac:dyDescent="0.25">
      <c r="A282" s="115"/>
      <c r="B282" s="116"/>
      <c r="C282" s="56"/>
      <c r="D282" s="57"/>
      <c r="E282" s="58" t="s">
        <v>229</v>
      </c>
      <c r="F282" s="16"/>
      <c r="G282" s="16">
        <f>SUM(G275:G281)</f>
        <v>0</v>
      </c>
      <c r="H282" s="125"/>
      <c r="I282" s="126"/>
      <c r="J282" s="126"/>
      <c r="K282" s="127"/>
    </row>
    <row r="283" spans="1:11" ht="15" thickBot="1" x14ac:dyDescent="0.25"/>
    <row r="284" spans="1:11" ht="30" x14ac:dyDescent="0.2">
      <c r="A284" s="757" t="s">
        <v>87</v>
      </c>
      <c r="B284" s="778" t="s">
        <v>232</v>
      </c>
      <c r="C284" s="759" t="s">
        <v>205</v>
      </c>
      <c r="D284" s="761" t="s">
        <v>206</v>
      </c>
      <c r="E284" s="762"/>
      <c r="F284" s="762"/>
      <c r="G284" s="762"/>
      <c r="H284" s="763"/>
      <c r="I284" s="102" t="s">
        <v>207</v>
      </c>
      <c r="J284" s="764" t="s">
        <v>208</v>
      </c>
      <c r="K284" s="766" t="s">
        <v>209</v>
      </c>
    </row>
    <row r="285" spans="1:11" ht="60.75" thickBot="1" x14ac:dyDescent="0.25">
      <c r="A285" s="758"/>
      <c r="B285" s="779"/>
      <c r="C285" s="760"/>
      <c r="D285" s="103" t="s">
        <v>210</v>
      </c>
      <c r="E285" s="51" t="s">
        <v>211</v>
      </c>
      <c r="F285" s="103" t="s">
        <v>212</v>
      </c>
      <c r="G285" s="103" t="s">
        <v>213</v>
      </c>
      <c r="H285" s="103" t="s">
        <v>230</v>
      </c>
      <c r="I285" s="52" t="s">
        <v>215</v>
      </c>
      <c r="J285" s="765"/>
      <c r="K285" s="767"/>
    </row>
    <row r="286" spans="1:11" x14ac:dyDescent="0.2">
      <c r="A286" s="749" t="e">
        <f>DESCRIPCION!#REF!</f>
        <v>#REF!</v>
      </c>
      <c r="B286" s="532" t="e">
        <f>DESCRIPCION!#REF!</f>
        <v>#REF!</v>
      </c>
      <c r="C286" s="749"/>
      <c r="D286" s="752" t="s">
        <v>216</v>
      </c>
      <c r="E286" s="119" t="s">
        <v>217</v>
      </c>
      <c r="F286" s="67" t="s">
        <v>178</v>
      </c>
      <c r="G286" s="120">
        <f>IF(F286="Asignado",15,0)</f>
        <v>0</v>
      </c>
      <c r="H286" s="742" t="str">
        <f>IF(AND(G293&gt;0,G293&lt;=85),"Débil",IF(AND(G293&gt;85,G293&lt;=95),"Moderado",IF(G293&gt;96,"Fuerte"," ")))</f>
        <v xml:space="preserve"> </v>
      </c>
      <c r="I286" s="754" t="s">
        <v>178</v>
      </c>
      <c r="J286" s="742"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45" t="str">
        <f>IF(J286="Fuerte","NO",IF(J286=" "," ","SI"))</f>
        <v xml:space="preserve"> </v>
      </c>
    </row>
    <row r="287" spans="1:11" ht="28.5" x14ac:dyDescent="0.2">
      <c r="A287" s="750"/>
      <c r="B287" s="533"/>
      <c r="C287" s="750"/>
      <c r="D287" s="753"/>
      <c r="E287" s="99" t="s">
        <v>218</v>
      </c>
      <c r="F287" s="64" t="s">
        <v>178</v>
      </c>
      <c r="G287" s="63">
        <f>IF(F287="Adecuado",15,0)</f>
        <v>0</v>
      </c>
      <c r="H287" s="743"/>
      <c r="I287" s="755"/>
      <c r="J287" s="743"/>
      <c r="K287" s="746"/>
    </row>
    <row r="288" spans="1:11" ht="42.75" x14ac:dyDescent="0.2">
      <c r="A288" s="750"/>
      <c r="B288" s="533"/>
      <c r="C288" s="750"/>
      <c r="D288" s="50" t="s">
        <v>219</v>
      </c>
      <c r="E288" s="99" t="s">
        <v>220</v>
      </c>
      <c r="F288" s="64" t="s">
        <v>178</v>
      </c>
      <c r="G288" s="63">
        <f>IF(F288="Oportuna",15,0)</f>
        <v>0</v>
      </c>
      <c r="H288" s="743"/>
      <c r="I288" s="755"/>
      <c r="J288" s="743"/>
      <c r="K288" s="746"/>
    </row>
    <row r="289" spans="1:11" ht="42.75" x14ac:dyDescent="0.2">
      <c r="A289" s="750"/>
      <c r="B289" s="533"/>
      <c r="C289" s="750"/>
      <c r="D289" s="50" t="s">
        <v>221</v>
      </c>
      <c r="E289" s="99" t="s">
        <v>222</v>
      </c>
      <c r="F289" s="210" t="s">
        <v>178</v>
      </c>
      <c r="G289" s="63">
        <f>IF(F289="Prevenir",15,IF(F289="Detectar",10,0))</f>
        <v>0</v>
      </c>
      <c r="H289" s="743"/>
      <c r="I289" s="755"/>
      <c r="J289" s="743"/>
      <c r="K289" s="746"/>
    </row>
    <row r="290" spans="1:11" ht="28.5" x14ac:dyDescent="0.2">
      <c r="A290" s="750"/>
      <c r="B290" s="533"/>
      <c r="C290" s="750"/>
      <c r="D290" s="50" t="s">
        <v>223</v>
      </c>
      <c r="E290" s="99" t="s">
        <v>224</v>
      </c>
      <c r="F290" s="64" t="s">
        <v>178</v>
      </c>
      <c r="G290" s="63">
        <f>IF(F290="Confiable",15,0)</f>
        <v>0</v>
      </c>
      <c r="H290" s="743"/>
      <c r="I290" s="755"/>
      <c r="J290" s="743"/>
      <c r="K290" s="746"/>
    </row>
    <row r="291" spans="1:11" ht="42.75" x14ac:dyDescent="0.2">
      <c r="A291" s="750"/>
      <c r="B291" s="533"/>
      <c r="C291" s="750"/>
      <c r="D291" s="50" t="s">
        <v>225</v>
      </c>
      <c r="E291" s="99" t="s">
        <v>226</v>
      </c>
      <c r="F291" s="210" t="s">
        <v>178</v>
      </c>
      <c r="G291" s="63">
        <f>IF(F291="Se investigan y se resuelven oportunamente",15,0)</f>
        <v>0</v>
      </c>
      <c r="H291" s="743"/>
      <c r="I291" s="755"/>
      <c r="J291" s="743"/>
      <c r="K291" s="746"/>
    </row>
    <row r="292" spans="1:11" ht="28.5" x14ac:dyDescent="0.2">
      <c r="A292" s="751"/>
      <c r="B292" s="534"/>
      <c r="C292" s="751"/>
      <c r="D292" s="45" t="s">
        <v>227</v>
      </c>
      <c r="E292" s="99" t="s">
        <v>228</v>
      </c>
      <c r="F292" s="64" t="s">
        <v>178</v>
      </c>
      <c r="G292" s="63">
        <f>IF(F292="Completa",10,IF(F292="Incompleta",5,0))</f>
        <v>0</v>
      </c>
      <c r="H292" s="744"/>
      <c r="I292" s="756"/>
      <c r="J292" s="744"/>
      <c r="K292" s="747"/>
    </row>
    <row r="293" spans="1:11" ht="15.75" thickBot="1" x14ac:dyDescent="0.25">
      <c r="A293" s="115"/>
      <c r="B293" s="116"/>
      <c r="C293" s="56"/>
      <c r="D293" s="57"/>
      <c r="E293" s="58" t="s">
        <v>229</v>
      </c>
      <c r="F293" s="16"/>
      <c r="G293" s="16">
        <f>SUM(G286:G292)</f>
        <v>0</v>
      </c>
      <c r="H293" s="125"/>
      <c r="I293" s="126"/>
      <c r="J293" s="126"/>
      <c r="K293" s="127"/>
    </row>
    <row r="294" spans="1:11" ht="15" thickBot="1" x14ac:dyDescent="0.25"/>
    <row r="295" spans="1:11" ht="30" x14ac:dyDescent="0.2">
      <c r="A295" s="757" t="s">
        <v>87</v>
      </c>
      <c r="B295" s="778" t="s">
        <v>232</v>
      </c>
      <c r="C295" s="759" t="s">
        <v>205</v>
      </c>
      <c r="D295" s="761" t="s">
        <v>206</v>
      </c>
      <c r="E295" s="762"/>
      <c r="F295" s="762"/>
      <c r="G295" s="762"/>
      <c r="H295" s="763"/>
      <c r="I295" s="102" t="s">
        <v>207</v>
      </c>
      <c r="J295" s="764" t="s">
        <v>208</v>
      </c>
      <c r="K295" s="766" t="s">
        <v>209</v>
      </c>
    </row>
    <row r="296" spans="1:11" ht="60.75" thickBot="1" x14ac:dyDescent="0.25">
      <c r="A296" s="758"/>
      <c r="B296" s="779"/>
      <c r="C296" s="760"/>
      <c r="D296" s="103" t="s">
        <v>210</v>
      </c>
      <c r="E296" s="51" t="s">
        <v>211</v>
      </c>
      <c r="F296" s="103" t="s">
        <v>212</v>
      </c>
      <c r="G296" s="103" t="s">
        <v>213</v>
      </c>
      <c r="H296" s="103" t="s">
        <v>230</v>
      </c>
      <c r="I296" s="52" t="s">
        <v>215</v>
      </c>
      <c r="J296" s="765"/>
      <c r="K296" s="767"/>
    </row>
    <row r="297" spans="1:11" x14ac:dyDescent="0.2">
      <c r="A297" s="749" t="e">
        <f>DESCRIPCION!#REF!</f>
        <v>#REF!</v>
      </c>
      <c r="B297" s="532" t="e">
        <f>DESCRIPCION!#REF!</f>
        <v>#REF!</v>
      </c>
      <c r="C297" s="749"/>
      <c r="D297" s="752" t="s">
        <v>216</v>
      </c>
      <c r="E297" s="119" t="s">
        <v>217</v>
      </c>
      <c r="F297" s="67" t="s">
        <v>178</v>
      </c>
      <c r="G297" s="120">
        <f>IF(F297="Asignado",15,0)</f>
        <v>0</v>
      </c>
      <c r="H297" s="742" t="str">
        <f>IF(AND(G304&gt;0,G304&lt;=85),"Débil",IF(AND(G304&gt;85,G304&lt;=95),"Moderado",IF(G304&gt;96,"Fuerte"," ")))</f>
        <v xml:space="preserve"> </v>
      </c>
      <c r="I297" s="754" t="s">
        <v>178</v>
      </c>
      <c r="J297" s="742"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45" t="str">
        <f>IF(J297="Fuerte","NO",IF(J297=" "," ","SI"))</f>
        <v xml:space="preserve"> </v>
      </c>
    </row>
    <row r="298" spans="1:11" ht="28.5" x14ac:dyDescent="0.2">
      <c r="A298" s="750"/>
      <c r="B298" s="533"/>
      <c r="C298" s="750"/>
      <c r="D298" s="753"/>
      <c r="E298" s="99" t="s">
        <v>218</v>
      </c>
      <c r="F298" s="64" t="s">
        <v>178</v>
      </c>
      <c r="G298" s="63">
        <f>IF(F298="Adecuado",15,0)</f>
        <v>0</v>
      </c>
      <c r="H298" s="743"/>
      <c r="I298" s="755"/>
      <c r="J298" s="743"/>
      <c r="K298" s="746"/>
    </row>
    <row r="299" spans="1:11" ht="42.75" x14ac:dyDescent="0.2">
      <c r="A299" s="750"/>
      <c r="B299" s="533"/>
      <c r="C299" s="750"/>
      <c r="D299" s="50" t="s">
        <v>219</v>
      </c>
      <c r="E299" s="99" t="s">
        <v>220</v>
      </c>
      <c r="F299" s="64" t="s">
        <v>178</v>
      </c>
      <c r="G299" s="63">
        <f>IF(F299="Oportuna",15,0)</f>
        <v>0</v>
      </c>
      <c r="H299" s="743"/>
      <c r="I299" s="755"/>
      <c r="J299" s="743"/>
      <c r="K299" s="746"/>
    </row>
    <row r="300" spans="1:11" ht="42.75" x14ac:dyDescent="0.2">
      <c r="A300" s="750"/>
      <c r="B300" s="533"/>
      <c r="C300" s="750"/>
      <c r="D300" s="50" t="s">
        <v>221</v>
      </c>
      <c r="E300" s="99" t="s">
        <v>222</v>
      </c>
      <c r="F300" s="210" t="s">
        <v>178</v>
      </c>
      <c r="G300" s="63">
        <f>IF(F300="Prevenir",15,IF(F300="Detectar",10,0))</f>
        <v>0</v>
      </c>
      <c r="H300" s="743"/>
      <c r="I300" s="755"/>
      <c r="J300" s="743"/>
      <c r="K300" s="746"/>
    </row>
    <row r="301" spans="1:11" ht="28.5" x14ac:dyDescent="0.2">
      <c r="A301" s="750"/>
      <c r="B301" s="533"/>
      <c r="C301" s="750"/>
      <c r="D301" s="50" t="s">
        <v>223</v>
      </c>
      <c r="E301" s="99" t="s">
        <v>224</v>
      </c>
      <c r="F301" s="64" t="s">
        <v>178</v>
      </c>
      <c r="G301" s="63">
        <f>IF(F301="Confiable",15,0)</f>
        <v>0</v>
      </c>
      <c r="H301" s="743"/>
      <c r="I301" s="755"/>
      <c r="J301" s="743"/>
      <c r="K301" s="746"/>
    </row>
    <row r="302" spans="1:11" ht="42.75" x14ac:dyDescent="0.2">
      <c r="A302" s="750"/>
      <c r="B302" s="533"/>
      <c r="C302" s="750"/>
      <c r="D302" s="50" t="s">
        <v>225</v>
      </c>
      <c r="E302" s="99" t="s">
        <v>226</v>
      </c>
      <c r="F302" s="210" t="s">
        <v>178</v>
      </c>
      <c r="G302" s="63">
        <f>IF(F302="Se investigan y se resuelven oportunamente",15,0)</f>
        <v>0</v>
      </c>
      <c r="H302" s="743"/>
      <c r="I302" s="755"/>
      <c r="J302" s="743"/>
      <c r="K302" s="746"/>
    </row>
    <row r="303" spans="1:11" ht="28.5" x14ac:dyDescent="0.2">
      <c r="A303" s="751"/>
      <c r="B303" s="534"/>
      <c r="C303" s="751"/>
      <c r="D303" s="45" t="s">
        <v>227</v>
      </c>
      <c r="E303" s="99" t="s">
        <v>228</v>
      </c>
      <c r="F303" s="64" t="s">
        <v>178</v>
      </c>
      <c r="G303" s="63">
        <f>IF(F303="Completa",10,IF(F303="Incompleta",5,0))</f>
        <v>0</v>
      </c>
      <c r="H303" s="744"/>
      <c r="I303" s="756"/>
      <c r="J303" s="744"/>
      <c r="K303" s="747"/>
    </row>
    <row r="304" spans="1:11" ht="15.75" thickBot="1" x14ac:dyDescent="0.25">
      <c r="A304" s="115"/>
      <c r="B304" s="116"/>
      <c r="C304" s="56"/>
      <c r="D304" s="57"/>
      <c r="E304" s="58" t="s">
        <v>229</v>
      </c>
      <c r="F304" s="16"/>
      <c r="G304" s="16">
        <f>SUM(G297:G303)</f>
        <v>0</v>
      </c>
      <c r="H304" s="125"/>
      <c r="I304" s="126"/>
      <c r="J304" s="126"/>
      <c r="K304" s="127"/>
    </row>
    <row r="305" spans="1:11" ht="15" thickBot="1" x14ac:dyDescent="0.25"/>
    <row r="306" spans="1:11" ht="30" x14ac:dyDescent="0.2">
      <c r="A306" s="757" t="s">
        <v>87</v>
      </c>
      <c r="B306" s="778" t="s">
        <v>232</v>
      </c>
      <c r="C306" s="759" t="s">
        <v>205</v>
      </c>
      <c r="D306" s="761" t="s">
        <v>206</v>
      </c>
      <c r="E306" s="762"/>
      <c r="F306" s="762"/>
      <c r="G306" s="762"/>
      <c r="H306" s="763"/>
      <c r="I306" s="102" t="s">
        <v>207</v>
      </c>
      <c r="J306" s="764" t="s">
        <v>208</v>
      </c>
      <c r="K306" s="766" t="s">
        <v>209</v>
      </c>
    </row>
    <row r="307" spans="1:11" ht="60.75" thickBot="1" x14ac:dyDescent="0.25">
      <c r="A307" s="758"/>
      <c r="B307" s="779"/>
      <c r="C307" s="760"/>
      <c r="D307" s="103" t="s">
        <v>210</v>
      </c>
      <c r="E307" s="51" t="s">
        <v>211</v>
      </c>
      <c r="F307" s="103" t="s">
        <v>212</v>
      </c>
      <c r="G307" s="103" t="s">
        <v>213</v>
      </c>
      <c r="H307" s="103" t="s">
        <v>230</v>
      </c>
      <c r="I307" s="52" t="s">
        <v>215</v>
      </c>
      <c r="J307" s="765"/>
      <c r="K307" s="767"/>
    </row>
    <row r="308" spans="1:11" x14ac:dyDescent="0.2">
      <c r="A308" s="749" t="e">
        <f>DESCRIPCION!#REF!</f>
        <v>#REF!</v>
      </c>
      <c r="B308" s="532" t="e">
        <f>DESCRIPCION!#REF!</f>
        <v>#REF!</v>
      </c>
      <c r="C308" s="749"/>
      <c r="D308" s="752" t="s">
        <v>216</v>
      </c>
      <c r="E308" s="119" t="s">
        <v>217</v>
      </c>
      <c r="F308" s="67" t="s">
        <v>178</v>
      </c>
      <c r="G308" s="120">
        <f>IF(F308="Asignado",15,0)</f>
        <v>0</v>
      </c>
      <c r="H308" s="742" t="str">
        <f>IF(AND(G315&gt;0,G315&lt;=85),"Débil",IF(AND(G315&gt;85,G315&lt;=95),"Moderado",IF(G315&gt;96,"Fuerte"," ")))</f>
        <v xml:space="preserve"> </v>
      </c>
      <c r="I308" s="754" t="s">
        <v>178</v>
      </c>
      <c r="J308" s="742"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45" t="str">
        <f>IF(J308="Fuerte","NO",IF(J308=" "," ","SI"))</f>
        <v xml:space="preserve"> </v>
      </c>
    </row>
    <row r="309" spans="1:11" ht="28.5" x14ac:dyDescent="0.2">
      <c r="A309" s="750"/>
      <c r="B309" s="533"/>
      <c r="C309" s="750"/>
      <c r="D309" s="753"/>
      <c r="E309" s="99" t="s">
        <v>218</v>
      </c>
      <c r="F309" s="64" t="s">
        <v>178</v>
      </c>
      <c r="G309" s="63">
        <f>IF(F309="Adecuado",15,0)</f>
        <v>0</v>
      </c>
      <c r="H309" s="743"/>
      <c r="I309" s="755"/>
      <c r="J309" s="743"/>
      <c r="K309" s="746"/>
    </row>
    <row r="310" spans="1:11" ht="42.75" x14ac:dyDescent="0.2">
      <c r="A310" s="750"/>
      <c r="B310" s="533"/>
      <c r="C310" s="750"/>
      <c r="D310" s="50" t="s">
        <v>219</v>
      </c>
      <c r="E310" s="99" t="s">
        <v>220</v>
      </c>
      <c r="F310" s="64" t="s">
        <v>178</v>
      </c>
      <c r="G310" s="63">
        <f>IF(F310="Oportuna",15,0)</f>
        <v>0</v>
      </c>
      <c r="H310" s="743"/>
      <c r="I310" s="755"/>
      <c r="J310" s="743"/>
      <c r="K310" s="746"/>
    </row>
    <row r="311" spans="1:11" ht="42.75" x14ac:dyDescent="0.2">
      <c r="A311" s="750"/>
      <c r="B311" s="533"/>
      <c r="C311" s="750"/>
      <c r="D311" s="50" t="s">
        <v>221</v>
      </c>
      <c r="E311" s="99" t="s">
        <v>222</v>
      </c>
      <c r="F311" s="210" t="s">
        <v>178</v>
      </c>
      <c r="G311" s="63">
        <f>IF(F311="Prevenir",15,IF(F311="Detectar",10,0))</f>
        <v>0</v>
      </c>
      <c r="H311" s="743"/>
      <c r="I311" s="755"/>
      <c r="J311" s="743"/>
      <c r="K311" s="746"/>
    </row>
    <row r="312" spans="1:11" ht="28.5" x14ac:dyDescent="0.2">
      <c r="A312" s="750"/>
      <c r="B312" s="533"/>
      <c r="C312" s="750"/>
      <c r="D312" s="50" t="s">
        <v>223</v>
      </c>
      <c r="E312" s="99" t="s">
        <v>224</v>
      </c>
      <c r="F312" s="64" t="s">
        <v>178</v>
      </c>
      <c r="G312" s="63">
        <f>IF(F312="Confiable",15,0)</f>
        <v>0</v>
      </c>
      <c r="H312" s="743"/>
      <c r="I312" s="755"/>
      <c r="J312" s="743"/>
      <c r="K312" s="746"/>
    </row>
    <row r="313" spans="1:11" ht="42.75" x14ac:dyDescent="0.2">
      <c r="A313" s="750"/>
      <c r="B313" s="533"/>
      <c r="C313" s="750"/>
      <c r="D313" s="50" t="s">
        <v>225</v>
      </c>
      <c r="E313" s="99" t="s">
        <v>226</v>
      </c>
      <c r="F313" s="210" t="s">
        <v>178</v>
      </c>
      <c r="G313" s="63">
        <f>IF(F313="Se investigan y se resuelven oportunamente",15,0)</f>
        <v>0</v>
      </c>
      <c r="H313" s="743"/>
      <c r="I313" s="755"/>
      <c r="J313" s="743"/>
      <c r="K313" s="746"/>
    </row>
    <row r="314" spans="1:11" ht="28.5" x14ac:dyDescent="0.2">
      <c r="A314" s="751"/>
      <c r="B314" s="534"/>
      <c r="C314" s="751"/>
      <c r="D314" s="45" t="s">
        <v>227</v>
      </c>
      <c r="E314" s="99" t="s">
        <v>228</v>
      </c>
      <c r="F314" s="64" t="s">
        <v>178</v>
      </c>
      <c r="G314" s="63">
        <f>IF(F314="Completa",10,IF(F314="Incompleta",5,0))</f>
        <v>0</v>
      </c>
      <c r="H314" s="744"/>
      <c r="I314" s="756"/>
      <c r="J314" s="744"/>
      <c r="K314" s="747"/>
    </row>
    <row r="315" spans="1:11" ht="15.75" thickBot="1" x14ac:dyDescent="0.25">
      <c r="A315" s="115"/>
      <c r="B315" s="116"/>
      <c r="C315" s="56"/>
      <c r="D315" s="57"/>
      <c r="E315" s="58" t="s">
        <v>229</v>
      </c>
      <c r="F315" s="16"/>
      <c r="G315" s="16">
        <f>SUM(G308:G314)</f>
        <v>0</v>
      </c>
      <c r="H315" s="125"/>
      <c r="I315" s="126"/>
      <c r="J315" s="126"/>
      <c r="K315" s="127"/>
    </row>
    <row r="316" spans="1:11" ht="15" thickBot="1" x14ac:dyDescent="0.25"/>
    <row r="317" spans="1:11" ht="30" x14ac:dyDescent="0.2">
      <c r="A317" s="757" t="s">
        <v>87</v>
      </c>
      <c r="B317" s="778" t="s">
        <v>232</v>
      </c>
      <c r="C317" s="759" t="s">
        <v>205</v>
      </c>
      <c r="D317" s="761" t="s">
        <v>206</v>
      </c>
      <c r="E317" s="762"/>
      <c r="F317" s="762"/>
      <c r="G317" s="762"/>
      <c r="H317" s="763"/>
      <c r="I317" s="102" t="s">
        <v>207</v>
      </c>
      <c r="J317" s="764" t="s">
        <v>208</v>
      </c>
      <c r="K317" s="766" t="s">
        <v>209</v>
      </c>
    </row>
    <row r="318" spans="1:11" ht="60.75" thickBot="1" x14ac:dyDescent="0.25">
      <c r="A318" s="758"/>
      <c r="B318" s="779"/>
      <c r="C318" s="760"/>
      <c r="D318" s="103" t="s">
        <v>210</v>
      </c>
      <c r="E318" s="51" t="s">
        <v>211</v>
      </c>
      <c r="F318" s="103" t="s">
        <v>212</v>
      </c>
      <c r="G318" s="103" t="s">
        <v>213</v>
      </c>
      <c r="H318" s="103" t="s">
        <v>230</v>
      </c>
      <c r="I318" s="52" t="s">
        <v>215</v>
      </c>
      <c r="J318" s="765"/>
      <c r="K318" s="767"/>
    </row>
    <row r="319" spans="1:11" x14ac:dyDescent="0.2">
      <c r="A319" s="749" t="e">
        <f>DESCRIPCION!#REF!</f>
        <v>#REF!</v>
      </c>
      <c r="B319" s="532" t="e">
        <f>DESCRIPCION!#REF!</f>
        <v>#REF!</v>
      </c>
      <c r="C319" s="749"/>
      <c r="D319" s="752" t="s">
        <v>216</v>
      </c>
      <c r="E319" s="119" t="s">
        <v>217</v>
      </c>
      <c r="F319" s="67" t="s">
        <v>178</v>
      </c>
      <c r="G319" s="120">
        <f>IF(F319="Asignado",15,0)</f>
        <v>0</v>
      </c>
      <c r="H319" s="742" t="str">
        <f>IF(AND(G326&gt;0,G326&lt;=85),"Débil",IF(AND(G326&gt;85,G326&lt;=95),"Moderado",IF(G326&gt;96,"Fuerte"," ")))</f>
        <v xml:space="preserve"> </v>
      </c>
      <c r="I319" s="754" t="s">
        <v>201</v>
      </c>
      <c r="J319" s="742"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45" t="str">
        <f>IF(J319="Fuerte","NO",IF(J319=" "," ","SI"))</f>
        <v xml:space="preserve"> </v>
      </c>
    </row>
    <row r="320" spans="1:11" ht="28.5" x14ac:dyDescent="0.2">
      <c r="A320" s="750"/>
      <c r="B320" s="533"/>
      <c r="C320" s="750"/>
      <c r="D320" s="753"/>
      <c r="E320" s="99" t="s">
        <v>218</v>
      </c>
      <c r="F320" s="64" t="s">
        <v>178</v>
      </c>
      <c r="G320" s="63">
        <f>IF(F320="Adecuado",15,0)</f>
        <v>0</v>
      </c>
      <c r="H320" s="743"/>
      <c r="I320" s="755"/>
      <c r="J320" s="743"/>
      <c r="K320" s="746"/>
    </row>
    <row r="321" spans="1:11" ht="42.75" x14ac:dyDescent="0.2">
      <c r="A321" s="750"/>
      <c r="B321" s="533"/>
      <c r="C321" s="750"/>
      <c r="D321" s="50" t="s">
        <v>219</v>
      </c>
      <c r="E321" s="99" t="s">
        <v>220</v>
      </c>
      <c r="F321" s="64" t="s">
        <v>178</v>
      </c>
      <c r="G321" s="63">
        <f>IF(F321="Oportuna",15,0)</f>
        <v>0</v>
      </c>
      <c r="H321" s="743"/>
      <c r="I321" s="755"/>
      <c r="J321" s="743"/>
      <c r="K321" s="746"/>
    </row>
    <row r="322" spans="1:11" ht="42.75" x14ac:dyDescent="0.2">
      <c r="A322" s="750"/>
      <c r="B322" s="533"/>
      <c r="C322" s="750"/>
      <c r="D322" s="50" t="s">
        <v>221</v>
      </c>
      <c r="E322" s="99" t="s">
        <v>222</v>
      </c>
      <c r="F322" s="210" t="s">
        <v>178</v>
      </c>
      <c r="G322" s="63">
        <f>IF(F322="Prevenir",15,IF(F322="Detectar",10,0))</f>
        <v>0</v>
      </c>
      <c r="H322" s="743"/>
      <c r="I322" s="755"/>
      <c r="J322" s="743"/>
      <c r="K322" s="746"/>
    </row>
    <row r="323" spans="1:11" ht="28.5" x14ac:dyDescent="0.2">
      <c r="A323" s="750"/>
      <c r="B323" s="533"/>
      <c r="C323" s="750"/>
      <c r="D323" s="50" t="s">
        <v>223</v>
      </c>
      <c r="E323" s="99" t="s">
        <v>224</v>
      </c>
      <c r="F323" s="64" t="s">
        <v>178</v>
      </c>
      <c r="G323" s="63">
        <f>IF(F323="Confiable",15,0)</f>
        <v>0</v>
      </c>
      <c r="H323" s="743"/>
      <c r="I323" s="755"/>
      <c r="J323" s="743"/>
      <c r="K323" s="746"/>
    </row>
    <row r="324" spans="1:11" ht="42.75" x14ac:dyDescent="0.2">
      <c r="A324" s="750"/>
      <c r="B324" s="533"/>
      <c r="C324" s="750"/>
      <c r="D324" s="50" t="s">
        <v>225</v>
      </c>
      <c r="E324" s="99" t="s">
        <v>226</v>
      </c>
      <c r="F324" s="210" t="s">
        <v>178</v>
      </c>
      <c r="G324" s="63">
        <f>IF(F324="Se investigan y se resuelven oportunamente",15,0)</f>
        <v>0</v>
      </c>
      <c r="H324" s="743"/>
      <c r="I324" s="755"/>
      <c r="J324" s="743"/>
      <c r="K324" s="746"/>
    </row>
    <row r="325" spans="1:11" ht="28.5" x14ac:dyDescent="0.2">
      <c r="A325" s="751"/>
      <c r="B325" s="534"/>
      <c r="C325" s="751"/>
      <c r="D325" s="45" t="s">
        <v>227</v>
      </c>
      <c r="E325" s="99" t="s">
        <v>228</v>
      </c>
      <c r="F325" s="64" t="s">
        <v>178</v>
      </c>
      <c r="G325" s="63">
        <f>IF(F325="Completa",10,IF(F325="Incompleta",5,0))</f>
        <v>0</v>
      </c>
      <c r="H325" s="744"/>
      <c r="I325" s="756"/>
      <c r="J325" s="744"/>
      <c r="K325" s="747"/>
    </row>
    <row r="326" spans="1:11" ht="15.75" thickBot="1" x14ac:dyDescent="0.25">
      <c r="A326" s="115"/>
      <c r="B326" s="116"/>
      <c r="C326" s="56"/>
      <c r="D326" s="57"/>
      <c r="E326" s="58" t="s">
        <v>229</v>
      </c>
      <c r="F326" s="16"/>
      <c r="G326" s="16">
        <f>SUM(G319:G325)</f>
        <v>0</v>
      </c>
      <c r="H326" s="125"/>
      <c r="I326" s="126"/>
      <c r="J326" s="126"/>
      <c r="K326" s="127"/>
    </row>
    <row r="327" spans="1:11" ht="15" thickBot="1" x14ac:dyDescent="0.25"/>
    <row r="328" spans="1:11" ht="30" x14ac:dyDescent="0.2">
      <c r="A328" s="757" t="s">
        <v>87</v>
      </c>
      <c r="B328" s="778" t="s">
        <v>232</v>
      </c>
      <c r="C328" s="759" t="s">
        <v>205</v>
      </c>
      <c r="D328" s="761" t="s">
        <v>206</v>
      </c>
      <c r="E328" s="762"/>
      <c r="F328" s="762"/>
      <c r="G328" s="762"/>
      <c r="H328" s="763"/>
      <c r="I328" s="102" t="s">
        <v>207</v>
      </c>
      <c r="J328" s="764" t="s">
        <v>208</v>
      </c>
      <c r="K328" s="766" t="s">
        <v>209</v>
      </c>
    </row>
    <row r="329" spans="1:11" ht="60.75" thickBot="1" x14ac:dyDescent="0.25">
      <c r="A329" s="758"/>
      <c r="B329" s="779"/>
      <c r="C329" s="760"/>
      <c r="D329" s="103" t="s">
        <v>210</v>
      </c>
      <c r="E329" s="51" t="s">
        <v>211</v>
      </c>
      <c r="F329" s="103" t="s">
        <v>212</v>
      </c>
      <c r="G329" s="103" t="s">
        <v>213</v>
      </c>
      <c r="H329" s="103" t="s">
        <v>230</v>
      </c>
      <c r="I329" s="52" t="s">
        <v>215</v>
      </c>
      <c r="J329" s="765"/>
      <c r="K329" s="767"/>
    </row>
    <row r="330" spans="1:11" x14ac:dyDescent="0.2">
      <c r="A330" s="749" t="e">
        <f>DESCRIPCION!#REF!</f>
        <v>#REF!</v>
      </c>
      <c r="B330" s="532" t="e">
        <f>DESCRIPCION!#REF!</f>
        <v>#REF!</v>
      </c>
      <c r="C330" s="749"/>
      <c r="D330" s="752" t="s">
        <v>216</v>
      </c>
      <c r="E330" s="119" t="s">
        <v>217</v>
      </c>
      <c r="F330" s="67" t="s">
        <v>178</v>
      </c>
      <c r="G330" s="120">
        <f>IF(F330="Asignado",15,0)</f>
        <v>0</v>
      </c>
      <c r="H330" s="742" t="str">
        <f>IF(AND(G337&gt;0,G337&lt;=85),"Débil",IF(AND(G337&gt;85,G337&lt;=95),"Moderado",IF(G337&gt;96,"Fuerte"," ")))</f>
        <v xml:space="preserve"> </v>
      </c>
      <c r="I330" s="754" t="s">
        <v>178</v>
      </c>
      <c r="J330" s="742"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45" t="str">
        <f>IF(J330="Fuerte","NO",IF(J330=" "," ","SI"))</f>
        <v xml:space="preserve"> </v>
      </c>
    </row>
    <row r="331" spans="1:11" ht="28.5" x14ac:dyDescent="0.2">
      <c r="A331" s="750"/>
      <c r="B331" s="533"/>
      <c r="C331" s="750"/>
      <c r="D331" s="753"/>
      <c r="E331" s="99" t="s">
        <v>218</v>
      </c>
      <c r="F331" s="64" t="s">
        <v>178</v>
      </c>
      <c r="G331" s="63">
        <f>IF(F331="Adecuado",15,0)</f>
        <v>0</v>
      </c>
      <c r="H331" s="743"/>
      <c r="I331" s="755"/>
      <c r="J331" s="743"/>
      <c r="K331" s="746"/>
    </row>
    <row r="332" spans="1:11" ht="42.75" x14ac:dyDescent="0.2">
      <c r="A332" s="750"/>
      <c r="B332" s="533"/>
      <c r="C332" s="750"/>
      <c r="D332" s="50" t="s">
        <v>219</v>
      </c>
      <c r="E332" s="99" t="s">
        <v>220</v>
      </c>
      <c r="F332" s="64" t="s">
        <v>178</v>
      </c>
      <c r="G332" s="63">
        <f>IF(F332="Oportuna",15,0)</f>
        <v>0</v>
      </c>
      <c r="H332" s="743"/>
      <c r="I332" s="755"/>
      <c r="J332" s="743"/>
      <c r="K332" s="746"/>
    </row>
    <row r="333" spans="1:11" ht="42.75" x14ac:dyDescent="0.2">
      <c r="A333" s="750"/>
      <c r="B333" s="533"/>
      <c r="C333" s="750"/>
      <c r="D333" s="50" t="s">
        <v>221</v>
      </c>
      <c r="E333" s="99" t="s">
        <v>222</v>
      </c>
      <c r="F333" s="210" t="s">
        <v>178</v>
      </c>
      <c r="G333" s="63">
        <f>IF(F333="Prevenir",15,IF(F333="Detectar",10,0))</f>
        <v>0</v>
      </c>
      <c r="H333" s="743"/>
      <c r="I333" s="755"/>
      <c r="J333" s="743"/>
      <c r="K333" s="746"/>
    </row>
    <row r="334" spans="1:11" ht="28.5" x14ac:dyDescent="0.2">
      <c r="A334" s="750"/>
      <c r="B334" s="533"/>
      <c r="C334" s="750"/>
      <c r="D334" s="50" t="s">
        <v>223</v>
      </c>
      <c r="E334" s="99" t="s">
        <v>224</v>
      </c>
      <c r="F334" s="64" t="s">
        <v>178</v>
      </c>
      <c r="G334" s="63">
        <f>IF(F334="Confiable",15,0)</f>
        <v>0</v>
      </c>
      <c r="H334" s="743"/>
      <c r="I334" s="755"/>
      <c r="J334" s="743"/>
      <c r="K334" s="746"/>
    </row>
    <row r="335" spans="1:11" ht="42.75" x14ac:dyDescent="0.2">
      <c r="A335" s="750"/>
      <c r="B335" s="533"/>
      <c r="C335" s="750"/>
      <c r="D335" s="50" t="s">
        <v>225</v>
      </c>
      <c r="E335" s="99" t="s">
        <v>226</v>
      </c>
      <c r="F335" s="210" t="s">
        <v>178</v>
      </c>
      <c r="G335" s="63">
        <f>IF(F335="Se investigan y se resuelven oportunamente",15,0)</f>
        <v>0</v>
      </c>
      <c r="H335" s="743"/>
      <c r="I335" s="755"/>
      <c r="J335" s="743"/>
      <c r="K335" s="746"/>
    </row>
    <row r="336" spans="1:11" ht="28.5" x14ac:dyDescent="0.2">
      <c r="A336" s="751"/>
      <c r="B336" s="534"/>
      <c r="C336" s="751"/>
      <c r="D336" s="45" t="s">
        <v>227</v>
      </c>
      <c r="E336" s="99" t="s">
        <v>228</v>
      </c>
      <c r="F336" s="64" t="s">
        <v>178</v>
      </c>
      <c r="G336" s="63">
        <f>IF(F336="Completa",10,IF(F336="Incompleta",5,0))</f>
        <v>0</v>
      </c>
      <c r="H336" s="744"/>
      <c r="I336" s="756"/>
      <c r="J336" s="744"/>
      <c r="K336" s="747"/>
    </row>
    <row r="337" spans="1:11" ht="15.75" thickBot="1" x14ac:dyDescent="0.25">
      <c r="A337" s="115"/>
      <c r="B337" s="116"/>
      <c r="C337" s="56"/>
      <c r="D337" s="57"/>
      <c r="E337" s="58" t="s">
        <v>229</v>
      </c>
      <c r="F337" s="16"/>
      <c r="G337" s="16">
        <f>SUM(G330:G336)</f>
        <v>0</v>
      </c>
      <c r="H337" s="125"/>
      <c r="I337" s="126"/>
      <c r="J337" s="126"/>
      <c r="K337" s="127"/>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I22:I28 I33:I39 I330:I336 I44:I50 I55:I61 I77:I83 I88:I94 I99:I105 I110:I116 I66:I72 I121:I127 I132:I138 I143:I149 I154:I160 I165:I171 I176:I182 I187:I193 I198:I204 I209:I215 I220:I226 I231:I237 I242:I248 I253:I259 I264:I270 I275:I281 I286:I292 I297:I303 I308:I314 I319:I325 I11:I17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zoomScale="80" zoomScaleNormal="80" workbookViewId="0">
      <selection activeCell="E1" sqref="E1:E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47"/>
      <c r="B1" s="379" t="s">
        <v>371</v>
      </c>
      <c r="C1" s="379"/>
      <c r="D1" s="379"/>
      <c r="E1" s="287" t="s">
        <v>464</v>
      </c>
      <c r="F1" s="350"/>
      <c r="G1" s="2"/>
      <c r="J1" s="378"/>
    </row>
    <row r="2" spans="1:10" ht="15" customHeight="1" x14ac:dyDescent="0.2">
      <c r="A2" s="348"/>
      <c r="B2" s="380"/>
      <c r="C2" s="380"/>
      <c r="D2" s="380"/>
      <c r="E2" s="288" t="s">
        <v>465</v>
      </c>
      <c r="F2" s="351"/>
      <c r="G2" s="2"/>
      <c r="J2" s="378"/>
    </row>
    <row r="3" spans="1:10" ht="15" customHeight="1" x14ac:dyDescent="0.2">
      <c r="A3" s="348"/>
      <c r="B3" s="380" t="s">
        <v>3</v>
      </c>
      <c r="C3" s="380"/>
      <c r="D3" s="380"/>
      <c r="E3" s="288" t="s">
        <v>466</v>
      </c>
      <c r="F3" s="351"/>
      <c r="G3" s="2"/>
      <c r="J3" s="378"/>
    </row>
    <row r="4" spans="1:10" ht="15.75" customHeight="1" x14ac:dyDescent="0.2">
      <c r="A4" s="348"/>
      <c r="B4" s="380"/>
      <c r="C4" s="380"/>
      <c r="D4" s="380"/>
      <c r="E4" s="288" t="s">
        <v>468</v>
      </c>
      <c r="F4" s="351"/>
      <c r="G4" s="2"/>
      <c r="J4" s="378"/>
    </row>
    <row r="5" spans="1:10" ht="15.75" customHeight="1" x14ac:dyDescent="0.2">
      <c r="A5" s="382"/>
      <c r="B5" s="383"/>
      <c r="C5" s="383"/>
      <c r="D5" s="383"/>
      <c r="E5" s="383"/>
      <c r="F5" s="384"/>
      <c r="G5" s="2"/>
      <c r="J5" s="62"/>
    </row>
    <row r="6" spans="1:10" ht="15" customHeight="1" x14ac:dyDescent="0.2">
      <c r="A6" s="391" t="s">
        <v>6</v>
      </c>
      <c r="B6" s="392"/>
      <c r="C6" s="392"/>
      <c r="D6" s="392"/>
      <c r="E6" s="392"/>
      <c r="F6" s="393"/>
    </row>
    <row r="7" spans="1:10" ht="15.75" customHeight="1" x14ac:dyDescent="0.2">
      <c r="A7" s="391"/>
      <c r="B7" s="392"/>
      <c r="C7" s="392"/>
      <c r="D7" s="392"/>
      <c r="E7" s="392"/>
      <c r="F7" s="393"/>
    </row>
    <row r="8" spans="1:10" ht="27" customHeight="1" x14ac:dyDescent="0.2">
      <c r="A8" s="385" t="s">
        <v>381</v>
      </c>
      <c r="B8" s="386"/>
      <c r="C8" s="386"/>
      <c r="D8" s="386"/>
      <c r="E8" s="386"/>
      <c r="F8" s="387"/>
    </row>
    <row r="9" spans="1:10" ht="57.75" customHeight="1" thickBot="1" x14ac:dyDescent="0.25">
      <c r="A9" s="388" t="s">
        <v>382</v>
      </c>
      <c r="B9" s="389"/>
      <c r="C9" s="389"/>
      <c r="D9" s="389"/>
      <c r="E9" s="389"/>
      <c r="F9" s="390"/>
    </row>
    <row r="10" spans="1:10" ht="18.75" customHeight="1" thickBot="1" x14ac:dyDescent="0.25">
      <c r="A10" s="381"/>
      <c r="B10" s="381"/>
      <c r="C10" s="381"/>
      <c r="D10" s="381"/>
      <c r="E10" s="381"/>
      <c r="F10" s="381"/>
    </row>
    <row r="11" spans="1:10" ht="22.5" customHeight="1" thickBot="1" x14ac:dyDescent="0.25">
      <c r="A11" s="197" t="s">
        <v>7</v>
      </c>
      <c r="B11" s="198" t="s">
        <v>8</v>
      </c>
      <c r="C11" s="198" t="s">
        <v>9</v>
      </c>
      <c r="D11" s="198" t="s">
        <v>8</v>
      </c>
      <c r="E11" s="198" t="s">
        <v>10</v>
      </c>
      <c r="F11" s="199" t="s">
        <v>8</v>
      </c>
    </row>
    <row r="12" spans="1:10" ht="107.25" customHeight="1" x14ac:dyDescent="0.2">
      <c r="A12" s="202" t="s">
        <v>284</v>
      </c>
      <c r="B12" s="101" t="s">
        <v>383</v>
      </c>
      <c r="C12" s="205" t="s">
        <v>296</v>
      </c>
      <c r="D12" s="265" t="s">
        <v>391</v>
      </c>
      <c r="E12" s="205" t="s">
        <v>290</v>
      </c>
      <c r="F12" s="268" t="s">
        <v>386</v>
      </c>
    </row>
    <row r="13" spans="1:10" ht="102" customHeight="1" x14ac:dyDescent="0.2">
      <c r="A13" s="203" t="s">
        <v>309</v>
      </c>
      <c r="B13" s="266" t="s">
        <v>384</v>
      </c>
      <c r="C13" s="206" t="s">
        <v>296</v>
      </c>
      <c r="D13" s="264" t="s">
        <v>392</v>
      </c>
      <c r="E13" s="206" t="s">
        <v>255</v>
      </c>
      <c r="F13" s="267" t="s">
        <v>393</v>
      </c>
    </row>
    <row r="14" spans="1:10" ht="105.75" customHeight="1" x14ac:dyDescent="0.2">
      <c r="A14" s="277" t="s">
        <v>281</v>
      </c>
      <c r="B14" s="266" t="s">
        <v>385</v>
      </c>
      <c r="C14" s="206" t="s">
        <v>297</v>
      </c>
      <c r="D14" s="264" t="s">
        <v>394</v>
      </c>
      <c r="E14" s="206" t="s">
        <v>256</v>
      </c>
      <c r="F14" s="267" t="s">
        <v>395</v>
      </c>
    </row>
    <row r="15" spans="1:10" ht="73.5" customHeight="1" x14ac:dyDescent="0.2">
      <c r="A15" s="203" t="s">
        <v>279</v>
      </c>
      <c r="B15" s="264" t="s">
        <v>387</v>
      </c>
      <c r="C15" s="206" t="s">
        <v>297</v>
      </c>
      <c r="D15" s="264" t="s">
        <v>431</v>
      </c>
      <c r="E15" s="206"/>
      <c r="F15" s="106"/>
    </row>
    <row r="16" spans="1:10" ht="125.25" customHeight="1" x14ac:dyDescent="0.2">
      <c r="A16" s="203" t="s">
        <v>283</v>
      </c>
      <c r="B16" s="264" t="s">
        <v>388</v>
      </c>
      <c r="C16" s="206" t="s">
        <v>285</v>
      </c>
      <c r="D16" s="264" t="s">
        <v>396</v>
      </c>
      <c r="E16" s="206"/>
      <c r="F16" s="106"/>
    </row>
    <row r="17" spans="1:6" ht="69.75" customHeight="1" x14ac:dyDescent="0.2">
      <c r="A17" s="203" t="s">
        <v>280</v>
      </c>
      <c r="B17" s="264" t="s">
        <v>389</v>
      </c>
      <c r="C17" s="206" t="s">
        <v>285</v>
      </c>
      <c r="D17" s="264" t="s">
        <v>397</v>
      </c>
      <c r="E17" s="206"/>
      <c r="F17" s="106"/>
    </row>
    <row r="18" spans="1:6" ht="66.75" customHeight="1" x14ac:dyDescent="0.2">
      <c r="A18" s="203" t="s">
        <v>282</v>
      </c>
      <c r="B18" s="264" t="s">
        <v>390</v>
      </c>
      <c r="C18" s="206" t="s">
        <v>297</v>
      </c>
      <c r="D18" s="264" t="s">
        <v>398</v>
      </c>
      <c r="E18" s="206"/>
      <c r="F18" s="106"/>
    </row>
    <row r="19" spans="1:6" ht="73.5" customHeight="1" x14ac:dyDescent="0.2">
      <c r="A19" s="203" t="s">
        <v>282</v>
      </c>
      <c r="B19" s="264" t="s">
        <v>400</v>
      </c>
      <c r="C19" s="206" t="s">
        <v>297</v>
      </c>
      <c r="D19" s="264" t="s">
        <v>426</v>
      </c>
      <c r="E19" s="206"/>
      <c r="F19" s="106"/>
    </row>
    <row r="20" spans="1:6" ht="65.25" customHeight="1" x14ac:dyDescent="0.2">
      <c r="A20" s="203"/>
      <c r="B20" s="99"/>
      <c r="C20" s="206" t="s">
        <v>297</v>
      </c>
      <c r="D20" s="200" t="s">
        <v>399</v>
      </c>
      <c r="E20" s="206"/>
      <c r="F20" s="106"/>
    </row>
    <row r="21" spans="1:6" ht="66.75" customHeight="1" x14ac:dyDescent="0.2">
      <c r="A21" s="203"/>
      <c r="B21" s="99"/>
      <c r="C21" s="206"/>
      <c r="D21" s="200"/>
      <c r="E21" s="206"/>
      <c r="F21" s="106"/>
    </row>
    <row r="22" spans="1:6" ht="69" customHeight="1" x14ac:dyDescent="0.2">
      <c r="A22" s="203"/>
      <c r="B22" s="99"/>
      <c r="C22" s="206"/>
      <c r="D22" s="200"/>
      <c r="E22" s="206"/>
      <c r="F22" s="106"/>
    </row>
    <row r="23" spans="1:6" ht="61.5" customHeight="1" x14ac:dyDescent="0.2">
      <c r="A23" s="203"/>
      <c r="B23" s="99"/>
      <c r="C23" s="206"/>
      <c r="D23" s="200"/>
      <c r="E23" s="206"/>
      <c r="F23" s="106"/>
    </row>
    <row r="24" spans="1:6" ht="57.75" customHeight="1" x14ac:dyDescent="0.2">
      <c r="A24" s="203"/>
      <c r="B24" s="99"/>
      <c r="C24" s="206"/>
      <c r="D24" s="200"/>
      <c r="E24" s="206"/>
      <c r="F24" s="106"/>
    </row>
    <row r="25" spans="1:6" ht="62.25" customHeight="1" x14ac:dyDescent="0.2">
      <c r="A25" s="203"/>
      <c r="B25" s="99"/>
      <c r="C25" s="206"/>
      <c r="D25" s="200"/>
      <c r="E25" s="206"/>
      <c r="F25" s="106"/>
    </row>
    <row r="26" spans="1:6" ht="56.25" customHeight="1" thickBot="1" x14ac:dyDescent="0.25">
      <c r="A26" s="204"/>
      <c r="B26" s="155"/>
      <c r="C26" s="207"/>
      <c r="D26" s="201"/>
      <c r="E26" s="207"/>
      <c r="F26" s="156"/>
    </row>
    <row r="27" spans="1:6" ht="65.25" customHeight="1" x14ac:dyDescent="0.2">
      <c r="A27" s="191"/>
      <c r="B27" s="133"/>
      <c r="C27" s="191"/>
      <c r="D27" s="192"/>
      <c r="E27" s="191"/>
      <c r="F27" s="192"/>
    </row>
    <row r="28" spans="1:6" ht="62.25" customHeight="1" x14ac:dyDescent="0.2">
      <c r="A28" s="191"/>
      <c r="B28" s="133"/>
      <c r="C28" s="191"/>
      <c r="D28" s="192"/>
      <c r="E28" s="191"/>
      <c r="F28" s="192"/>
    </row>
    <row r="29" spans="1:6" ht="63" customHeight="1" x14ac:dyDescent="0.2">
      <c r="A29" s="191"/>
      <c r="B29" s="133"/>
      <c r="C29" s="191"/>
      <c r="D29" s="192"/>
      <c r="E29" s="191"/>
      <c r="F29" s="133"/>
    </row>
    <row r="30" spans="1:6" ht="51.75" customHeight="1" x14ac:dyDescent="0.2">
      <c r="A30" s="191"/>
      <c r="B30" s="133"/>
      <c r="C30" s="191"/>
      <c r="D30" s="192"/>
      <c r="E30" s="191"/>
      <c r="F30" s="133"/>
    </row>
    <row r="31" spans="1:6" ht="52.5" customHeight="1" x14ac:dyDescent="0.2">
      <c r="A31" s="191"/>
      <c r="B31" s="192"/>
      <c r="C31" s="191"/>
      <c r="D31" s="192"/>
      <c r="E31" s="191"/>
      <c r="F31" s="192"/>
    </row>
    <row r="32" spans="1:6" ht="63.75" customHeight="1" x14ac:dyDescent="0.2">
      <c r="A32" s="191"/>
      <c r="B32" s="192"/>
      <c r="C32" s="191"/>
      <c r="D32" s="192"/>
      <c r="E32" s="191"/>
      <c r="F32" s="192"/>
    </row>
    <row r="33" spans="1:6" ht="66" customHeight="1" x14ac:dyDescent="0.2">
      <c r="A33" s="191"/>
      <c r="B33" s="193"/>
      <c r="C33" s="191"/>
      <c r="D33" s="194"/>
      <c r="E33" s="191"/>
      <c r="F33" s="193"/>
    </row>
    <row r="34" spans="1:6" ht="55.5" customHeight="1" x14ac:dyDescent="0.2">
      <c r="A34" s="191"/>
      <c r="B34" s="193"/>
      <c r="C34" s="191"/>
      <c r="D34" s="194"/>
      <c r="E34" s="191"/>
      <c r="F34" s="195"/>
    </row>
    <row r="35" spans="1:6" ht="51.75" customHeight="1" x14ac:dyDescent="0.2">
      <c r="A35" s="191"/>
      <c r="B35" s="195"/>
      <c r="C35" s="191"/>
      <c r="D35" s="196"/>
      <c r="E35" s="191"/>
      <c r="F35" s="195"/>
    </row>
    <row r="36" spans="1:6" ht="55.5" customHeight="1" x14ac:dyDescent="0.2">
      <c r="A36" s="191"/>
      <c r="B36" s="195"/>
      <c r="C36" s="191"/>
      <c r="D36" s="195"/>
      <c r="E36" s="191"/>
      <c r="F36" s="195"/>
    </row>
    <row r="37" spans="1:6" ht="55.5" customHeight="1" x14ac:dyDescent="0.2">
      <c r="A37" s="191"/>
      <c r="B37" s="195"/>
      <c r="C37" s="191"/>
      <c r="D37" s="195"/>
      <c r="E37" s="191"/>
      <c r="F37" s="195"/>
    </row>
    <row r="38" spans="1:6" ht="54.75" customHeight="1" x14ac:dyDescent="0.2">
      <c r="A38" s="191"/>
      <c r="B38" s="195"/>
      <c r="C38" s="191"/>
      <c r="D38" s="195"/>
      <c r="E38" s="191"/>
      <c r="F38" s="195"/>
    </row>
    <row r="39" spans="1:6" ht="56.25" customHeight="1" x14ac:dyDescent="0.2">
      <c r="A39" s="191"/>
      <c r="B39" s="195"/>
      <c r="C39" s="191"/>
      <c r="D39" s="195"/>
      <c r="E39" s="191"/>
      <c r="F39" s="195"/>
    </row>
    <row r="40" spans="1:6" ht="54.75" customHeight="1" x14ac:dyDescent="0.2">
      <c r="A40" s="191"/>
      <c r="B40" s="193"/>
      <c r="C40" s="191"/>
      <c r="D40" s="194"/>
      <c r="E40" s="191"/>
      <c r="F40" s="193"/>
    </row>
    <row r="41" spans="1:6" ht="55.5" customHeight="1" x14ac:dyDescent="0.2">
      <c r="A41" s="191"/>
      <c r="B41" s="193"/>
      <c r="C41" s="191"/>
      <c r="D41" s="194"/>
      <c r="E41" s="191"/>
      <c r="F41" s="195"/>
    </row>
    <row r="42" spans="1:6" ht="54.75" customHeight="1" x14ac:dyDescent="0.2">
      <c r="A42" s="191"/>
      <c r="B42" s="195"/>
      <c r="C42" s="191"/>
      <c r="D42" s="196"/>
      <c r="E42" s="191"/>
      <c r="F42" s="195"/>
    </row>
    <row r="43" spans="1:6" ht="55.5" customHeight="1" x14ac:dyDescent="0.2">
      <c r="A43" s="191"/>
      <c r="B43" s="195"/>
      <c r="C43" s="191"/>
      <c r="D43" s="195"/>
      <c r="E43" s="191"/>
      <c r="F43" s="195"/>
    </row>
    <row r="44" spans="1:6" ht="56.25" customHeight="1" x14ac:dyDescent="0.2">
      <c r="A44" s="191"/>
      <c r="B44" s="195"/>
      <c r="C44" s="191"/>
      <c r="D44" s="195"/>
      <c r="E44" s="191"/>
      <c r="F44" s="195"/>
    </row>
    <row r="45" spans="1:6" ht="59.25" customHeight="1" x14ac:dyDescent="0.2">
      <c r="A45" s="191"/>
      <c r="B45" s="195"/>
      <c r="C45" s="191"/>
      <c r="D45" s="195"/>
      <c r="E45" s="191"/>
      <c r="F45" s="195"/>
    </row>
    <row r="46" spans="1:6" ht="55.5" customHeight="1" x14ac:dyDescent="0.2">
      <c r="A46" s="191"/>
      <c r="B46" s="195"/>
      <c r="C46" s="191"/>
      <c r="D46" s="195"/>
      <c r="E46" s="191"/>
      <c r="F46" s="195"/>
    </row>
    <row r="47" spans="1:6" ht="55.5" customHeight="1" x14ac:dyDescent="0.2">
      <c r="A47" s="191"/>
      <c r="B47" s="193"/>
      <c r="C47" s="191"/>
      <c r="D47" s="194"/>
      <c r="E47" s="191"/>
      <c r="F47" s="193"/>
    </row>
    <row r="48" spans="1:6" ht="56.25" customHeight="1" x14ac:dyDescent="0.2">
      <c r="A48" s="191"/>
      <c r="B48" s="193"/>
      <c r="C48" s="191"/>
      <c r="D48" s="194"/>
      <c r="E48" s="191"/>
      <c r="F48" s="195"/>
    </row>
    <row r="49" spans="1:6" ht="54" customHeight="1" x14ac:dyDescent="0.2">
      <c r="A49" s="191"/>
      <c r="B49" s="195"/>
      <c r="C49" s="191"/>
      <c r="D49" s="196"/>
      <c r="E49" s="191"/>
      <c r="F49" s="195"/>
    </row>
    <row r="50" spans="1:6" ht="56.25" customHeight="1" x14ac:dyDescent="0.2">
      <c r="A50" s="191"/>
      <c r="B50" s="195"/>
      <c r="C50" s="191"/>
      <c r="D50" s="195"/>
      <c r="E50" s="191"/>
      <c r="F50" s="195"/>
    </row>
    <row r="51" spans="1:6" ht="59.25" customHeight="1" x14ac:dyDescent="0.2">
      <c r="A51" s="191"/>
      <c r="B51" s="195"/>
      <c r="C51" s="191"/>
      <c r="D51" s="195"/>
      <c r="E51" s="191"/>
      <c r="F51" s="195"/>
    </row>
    <row r="52" spans="1:6" ht="54.75" customHeight="1" x14ac:dyDescent="0.2">
      <c r="A52" s="191"/>
      <c r="B52" s="195"/>
      <c r="C52" s="191"/>
      <c r="D52" s="195"/>
      <c r="E52" s="191"/>
      <c r="F52" s="195"/>
    </row>
    <row r="53" spans="1:6" ht="55.5" customHeight="1" x14ac:dyDescent="0.2">
      <c r="A53" s="191"/>
      <c r="B53" s="195"/>
      <c r="C53" s="191"/>
      <c r="D53" s="195"/>
      <c r="E53" s="191"/>
      <c r="F53" s="195"/>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A15" zoomScale="90" zoomScaleNormal="90" workbookViewId="0">
      <selection activeCell="A15" sqref="A15:A17"/>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748"/>
      <c r="B1" s="832" t="str">
        <f>CONTEXTO!B1</f>
        <v xml:space="preserve">PROCESO: </v>
      </c>
      <c r="C1" s="833"/>
      <c r="D1" s="834"/>
      <c r="E1" s="398" t="s">
        <v>472</v>
      </c>
      <c r="F1" s="398"/>
      <c r="G1" s="398"/>
      <c r="H1" s="532"/>
    </row>
    <row r="2" spans="1:111" customFormat="1" ht="15.75" customHeight="1" x14ac:dyDescent="0.25">
      <c r="A2" s="420"/>
      <c r="B2" s="835"/>
      <c r="C2" s="836"/>
      <c r="D2" s="837"/>
      <c r="E2" s="400" t="s">
        <v>465</v>
      </c>
      <c r="F2" s="400"/>
      <c r="G2" s="400"/>
      <c r="H2" s="533"/>
    </row>
    <row r="3" spans="1:111" customFormat="1" ht="36" customHeight="1" x14ac:dyDescent="0.25">
      <c r="A3" s="420"/>
      <c r="B3" s="835" t="s">
        <v>231</v>
      </c>
      <c r="C3" s="836"/>
      <c r="D3" s="837"/>
      <c r="E3" s="400" t="s">
        <v>466</v>
      </c>
      <c r="F3" s="400"/>
      <c r="G3" s="400"/>
      <c r="H3" s="533"/>
    </row>
    <row r="4" spans="1:111" customFormat="1" ht="15.75" customHeight="1" thickBot="1" x14ac:dyDescent="0.3">
      <c r="A4" s="421"/>
      <c r="B4" s="838"/>
      <c r="C4" s="839"/>
      <c r="D4" s="840"/>
      <c r="E4" s="435" t="s">
        <v>485</v>
      </c>
      <c r="F4" s="435"/>
      <c r="G4" s="435"/>
      <c r="H4" s="829"/>
    </row>
    <row r="5" spans="1:111" ht="15" thickBot="1" x14ac:dyDescent="0.25">
      <c r="A5" s="55"/>
      <c r="C5" s="32"/>
      <c r="D5" s="32"/>
      <c r="E5" s="32"/>
      <c r="F5" s="32"/>
      <c r="G5" s="32"/>
      <c r="H5" s="70"/>
    </row>
    <row r="6" spans="1:111" customFormat="1" ht="24" customHeight="1" x14ac:dyDescent="0.25">
      <c r="A6" s="849" t="str">
        <f>+CONTEXTO!A8</f>
        <v>PROCESO: GESTIÓN ARTÍSTICA Y CULTURAL</v>
      </c>
      <c r="B6" s="850"/>
      <c r="C6" s="850"/>
      <c r="D6" s="850"/>
      <c r="E6" s="850"/>
      <c r="F6" s="850"/>
      <c r="G6" s="850"/>
      <c r="H6" s="851"/>
    </row>
    <row r="7" spans="1:111" customFormat="1" ht="72" customHeight="1" thickBot="1" x14ac:dyDescent="0.3">
      <c r="A7" s="852"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53"/>
      <c r="C7" s="853"/>
      <c r="D7" s="853"/>
      <c r="E7" s="853"/>
      <c r="F7" s="853"/>
      <c r="G7" s="853"/>
      <c r="H7" s="854"/>
    </row>
    <row r="8" spans="1:111" ht="15" thickBot="1" x14ac:dyDescent="0.25">
      <c r="A8" s="55"/>
      <c r="C8" s="32"/>
      <c r="D8" s="32"/>
      <c r="E8" s="32"/>
      <c r="F8" s="32"/>
      <c r="G8" s="32"/>
      <c r="H8" s="70"/>
    </row>
    <row r="9" spans="1:111" s="53" customFormat="1" ht="30" customHeight="1" x14ac:dyDescent="0.25">
      <c r="A9" s="841" t="s">
        <v>87</v>
      </c>
      <c r="B9" s="830" t="s">
        <v>232</v>
      </c>
      <c r="C9" s="831" t="s">
        <v>205</v>
      </c>
      <c r="D9" s="831" t="s">
        <v>214</v>
      </c>
      <c r="E9" s="831" t="s">
        <v>233</v>
      </c>
      <c r="F9" s="842" t="s">
        <v>234</v>
      </c>
      <c r="G9" s="842"/>
      <c r="H9" s="820" t="s">
        <v>235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41"/>
      <c r="B10" s="830"/>
      <c r="C10" s="831"/>
      <c r="D10" s="831"/>
      <c r="E10" s="831"/>
      <c r="F10" s="842"/>
      <c r="G10" s="842"/>
      <c r="H10" s="820"/>
    </row>
    <row r="11" spans="1:111" s="54" customFormat="1" ht="151.5" customHeight="1" x14ac:dyDescent="0.25">
      <c r="A11" s="821" t="str">
        <f>DESCRIPCION!A10</f>
        <v>Posibilidad de recibir y/o solicitar dadivas para el otorgamiento de estimulo sin el lleno de los requisitos.</v>
      </c>
      <c r="B11" s="99" t="str">
        <f>DESCRIPCION!D11</f>
        <v>Limitacion en el presupuesto de inversion destinado para la entrega de  beneficios a los programas y prestacion de servicios.</v>
      </c>
      <c r="C11" s="129" t="str">
        <f>'CONTROLES Y EVALUACIÓN'!C11:C17</f>
        <v>El Secretario junto con la dirección de cultura, fomento y patrimonio anualmente definen las actividades de estimulos por sectores, de acuerdo a las metas del plan de Desarrollo y al presupuesto asignado, con el fin de dar cubrimiento a los diferentes sectores culturales. Si se lanza un estimulo y no se ejecuta completamente se redistribuyen los recursos. Dejando como evidencia el plan indicativo</v>
      </c>
      <c r="D11" s="246" t="str">
        <f>'CONTROLES Y EVALUACIÓN'!H11:H17</f>
        <v>Débil</v>
      </c>
      <c r="E11" s="246" t="str">
        <f>'CONTROLES Y EVALUACIÓN'!I11:I17</f>
        <v>Fuerte (Siempre se Ejecuta)</v>
      </c>
      <c r="F11" s="12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3">
        <f>IF(F11="Fuerte",100,IF(F11="Moderado",50,IF(F11="Débil",0," ")))</f>
        <v>0</v>
      </c>
      <c r="H11" s="636" t="str">
        <f>IF(G14=100,"Fuerte",IF(AND(G14&gt;=50,G14&lt;=99),"Moderado",IF(AND(G14&gt;=0,G14&lt;=49),"Débil"," ")))</f>
        <v>Débil</v>
      </c>
    </row>
    <row r="12" spans="1:111" s="54" customFormat="1" ht="182.25" customHeight="1" x14ac:dyDescent="0.25">
      <c r="A12" s="750"/>
      <c r="B12" s="99" t="str">
        <f>DESCRIPCION!D12</f>
        <v>Desconocimiento de la actualización normativa por parte de algunos funcionarios</v>
      </c>
      <c r="C12" s="129" t="str">
        <f>'CONTROLES Y EVALUACIÓN'!C22</f>
        <v>El Secretario solicita semestralmente capaciaciones a la dirección de talento humano, control interno disciplinario y Dirección de Fortalecimiento Institucional; capacitaciones y socializaciones relacionadas con actualización normativa o procedimental. En la cual participan funcionarios de planta y contratistas. Dejando como evidencia planilla de asistencia y actas</v>
      </c>
      <c r="D12" s="100" t="str">
        <f>'CONTROLES Y EVALUACIÓN'!H22</f>
        <v>Débil</v>
      </c>
      <c r="E12" s="100" t="str">
        <f>'CONTROLES Y EVALUACIÓN'!I22</f>
        <v>Moderado (Algunas veces se ejecuta)</v>
      </c>
      <c r="F12" s="12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3">
        <f t="shared" ref="G12" si="1">IF(F12="Fuerte",100,IF(F12="Moderado",50,IF(F12="Débil",0," ")))</f>
        <v>0</v>
      </c>
      <c r="H12" s="637"/>
    </row>
    <row r="13" spans="1:111" s="54" customFormat="1" ht="126" customHeight="1" x14ac:dyDescent="0.25">
      <c r="A13" s="751"/>
      <c r="B13" s="99"/>
      <c r="C13" s="129">
        <f>'CONTROLES Y EVALUACIÓN'!C33</f>
        <v>0</v>
      </c>
      <c r="D13" s="100" t="str">
        <f>'CONTROLES Y EVALUACIÓN'!H33</f>
        <v xml:space="preserve"> </v>
      </c>
      <c r="E13" s="100" t="str">
        <f>'CONTROLES Y EVALUACIÓN'!I33</f>
        <v>Seleccionar</v>
      </c>
      <c r="F13" s="128" t="str">
        <f t="shared" si="0"/>
        <v xml:space="preserve"> </v>
      </c>
      <c r="G13" s="63" t="str">
        <f>IF(F13="Fuerte",100,IF(F13="Moderado",50,IF(F13="Débil",0," ")))</f>
        <v xml:space="preserve"> </v>
      </c>
      <c r="H13" s="637"/>
    </row>
    <row r="14" spans="1:111" s="54" customFormat="1" ht="30.75" customHeight="1" x14ac:dyDescent="0.25">
      <c r="A14" s="823"/>
      <c r="B14" s="824"/>
      <c r="C14" s="824"/>
      <c r="D14" s="824"/>
      <c r="E14" s="824"/>
      <c r="F14" s="825"/>
      <c r="G14" s="248">
        <f>AVERAGE(G11:G13)</f>
        <v>0</v>
      </c>
      <c r="H14" s="822"/>
    </row>
    <row r="15" spans="1:111" s="54" customFormat="1" ht="153.75" customHeight="1" x14ac:dyDescent="0.25">
      <c r="A15" s="769" t="e">
        <f>DESCRIPCION!#REF!</f>
        <v>#REF!</v>
      </c>
      <c r="B15" s="99" t="e">
        <f>DESCRIPCION!#REF!</f>
        <v>#REF!</v>
      </c>
      <c r="C15" s="129" t="str">
        <f>'CONTROLES Y EVALUACIÓN'!C44</f>
        <v>El Secretario junto con la dirección de cultura, fomento y patrimonio anualmente definen las actividades de estimulos por sectores, de acuerdo a las metas del plan de Desarrollo y al presupuesto asignado, con el fin de dar cubrimiento a los diferentes sectores culturales. Si se lanza un estimulo y no se ejecuta completamente se redistribuyen los recursos. Dejando como evidencia el plan indicativo</v>
      </c>
      <c r="D15" s="100" t="str">
        <f>'CONTROLES Y EVALUACIÓN'!H44</f>
        <v>Débil</v>
      </c>
      <c r="E15" s="100" t="str">
        <f>'CONTROLES Y EVALUACIÓN'!I44</f>
        <v>Fuerte (Siempre se Ejecuta)</v>
      </c>
      <c r="F15" s="128" t="str">
        <f>'CONTROLES Y EVALUACIÓN'!J44</f>
        <v>Débil</v>
      </c>
      <c r="G15" s="63">
        <f>IF(F15="Fuerte",100,IF(F15="Moderado",50,IF(F15="Débil",0," ")))</f>
        <v>0</v>
      </c>
      <c r="H15" s="636" t="str">
        <f>IF(G18=100,"Fuerte",IF(AND(G18&gt;=50,G18&lt;=99),"Moderado",IF(AND(G18&gt;0,G18&lt;=49),"Débil"," ")))</f>
        <v>Débil</v>
      </c>
    </row>
    <row r="16" spans="1:111" s="54" customFormat="1" ht="153.75" customHeight="1" x14ac:dyDescent="0.25">
      <c r="A16" s="769"/>
      <c r="B16" s="99" t="e">
        <f>DESCRIPCION!#REF!</f>
        <v>#REF!</v>
      </c>
      <c r="C16" s="129" t="str">
        <f>'CONTROLES Y EVALUACIÓN'!C55</f>
        <v>El secretario, previa adopción de los decretos municipales de declaratoria, definió la realizacion de comites técnicos de manera semanal con el fin de orientar el trabajo y asignar tareas especialmente bajo la modalidad de trabajo en causa. Semanlamente se remiten los informes de las actividades desarrolladas.</v>
      </c>
      <c r="D16" s="100" t="str">
        <f>'CONTROLES Y EVALUACIÓN'!H55</f>
        <v>Débil</v>
      </c>
      <c r="E16" s="100" t="str">
        <f>'CONTROLES Y EVALUACIÓN'!I55</f>
        <v>Moderado (Algunas veces se ejecuta)</v>
      </c>
      <c r="F16" s="128" t="str">
        <f>'CONTROLES Y EVALUACIÓN'!J55</f>
        <v>Débil</v>
      </c>
      <c r="G16" s="63">
        <f t="shared" ref="G16:G17" si="2">IF(F16="Fuerte",100,IF(F16="Moderado",50,IF(F16="Débil",0," ")))</f>
        <v>0</v>
      </c>
      <c r="H16" s="637"/>
    </row>
    <row r="17" spans="1:8" s="54" customFormat="1" ht="162" customHeight="1" x14ac:dyDescent="0.25">
      <c r="A17" s="769"/>
      <c r="B17" s="99" t="e">
        <f>DESCRIPCION!#REF!</f>
        <v>#REF!</v>
      </c>
      <c r="C17" s="129" t="str">
        <f>+('CONTROLES Y EVALUACIÓN'!C66)</f>
        <v>El Secretario designa a la Directora y/o profesional universitario, cada vez que se requiera para que participen en las mesas, comités y reuniones interesectoriales, con el fin de darle cumplimiento a las directrices nacionales e internacionales; creando signergia entre dependencias y otras entidades para el impacto en las metas del plan de Desarrollo. Dejando como evidencia actas de cada sesión y plan de acción por cada area</v>
      </c>
      <c r="D17" s="100" t="str">
        <f>'CONTROLES Y EVALUACIÓN'!H66</f>
        <v>Fuerte</v>
      </c>
      <c r="E17" s="100" t="str">
        <f>'CONTROLES Y EVALUACIÓN'!I66</f>
        <v>Fuerte (Siempre se Ejecuta)</v>
      </c>
      <c r="F17" s="128" t="str">
        <f>'CONTROLES Y EVALUACIÓN'!J66</f>
        <v>Fuerte</v>
      </c>
      <c r="G17" s="63">
        <f t="shared" si="2"/>
        <v>100</v>
      </c>
      <c r="H17" s="637"/>
    </row>
    <row r="18" spans="1:8" s="54" customFormat="1" ht="36" customHeight="1" x14ac:dyDescent="0.25">
      <c r="A18" s="826"/>
      <c r="B18" s="827"/>
      <c r="C18" s="827"/>
      <c r="D18" s="827"/>
      <c r="E18" s="827"/>
      <c r="F18" s="828"/>
      <c r="G18" s="130">
        <f>AVERAGE(G15:G17)</f>
        <v>33.333333333333336</v>
      </c>
      <c r="H18" s="822"/>
    </row>
    <row r="19" spans="1:8" s="54" customFormat="1" ht="135" customHeight="1" x14ac:dyDescent="0.25">
      <c r="A19" s="821" t="e">
        <f>DESCRIPCION!#REF!</f>
        <v>#REF!</v>
      </c>
      <c r="B19" s="99" t="e">
        <f>DESCRIPCION!#REF!</f>
        <v>#REF!</v>
      </c>
      <c r="C19" s="129" t="str">
        <f>'CONTROLES Y EVALUACIÓN'!C77</f>
        <v>El Secretario y los Directores anualmente realizan requerimiento a la Secretaría de las TIC sobre el  Hadware y Software requerido por la Secretaría, con el fin de tener los elementos teconologicos necesarios para cumplir con el ojetivo del proceso. Si no recibe respuesta se reitera el memorando de solicitud</v>
      </c>
      <c r="D19" s="100" t="str">
        <f>'CONTROLES Y EVALUACIÓN'!H77</f>
        <v>Débil</v>
      </c>
      <c r="E19" s="100" t="str">
        <f>'CONTROLES Y EVALUACIÓN'!I77</f>
        <v>Moderado (Algunas veces se ejecuta)</v>
      </c>
      <c r="F19" s="128" t="str">
        <f>'CONTROLES Y EVALUACIÓN'!J77</f>
        <v>Débil</v>
      </c>
      <c r="G19" s="63">
        <f>IF(F19="Fuerte",100,IF(F19="Moderado",50,IF(F19="Débil",0," ")))</f>
        <v>0</v>
      </c>
      <c r="H19" s="636" t="str">
        <f>IF(G22=100,"Fuerte",IF(AND(G22&gt;=50,G22&lt;=99),"Moderado",IF(AND(G22&gt;=0,G22&lt;=49),"Débil"," ")))</f>
        <v>Débil</v>
      </c>
    </row>
    <row r="20" spans="1:8" s="54" customFormat="1" ht="114" customHeight="1" x14ac:dyDescent="0.25">
      <c r="A20" s="750"/>
      <c r="B20" s="99" t="e">
        <f>DESCRIPCION!#REF!</f>
        <v>#REF!</v>
      </c>
      <c r="C20" s="129" t="str">
        <f>'CONTROLES Y EVALUACIÓN'!C88</f>
        <v>El Secretario solicita semestralmente capaciaciones a la dirección de talento humano, control interno disciplinario y Dirección de Fortalecimiento Institucional; relacionadas con el código de Integridad y Buen Gobierno y el Código Único Disciplinario. En la cual participan funcionarios de planta y contratistas. Dejando como evidencia planilla de asistencia y actas</v>
      </c>
      <c r="D20" s="100" t="str">
        <f>'CONTROLES Y EVALUACIÓN'!H88</f>
        <v>Débil</v>
      </c>
      <c r="E20" s="100" t="str">
        <f>'CONTROLES Y EVALUACIÓN'!I88</f>
        <v>Moderado (Algunas veces se ejecuta)</v>
      </c>
      <c r="F20" s="128" t="str">
        <f>'CONTROLES Y EVALUACIÓN'!J88</f>
        <v>Débil</v>
      </c>
      <c r="G20" s="63">
        <f t="shared" ref="G20:G21" si="3">IF(F20="Fuerte",100,IF(F20="Moderado",50,IF(F20="Débil",0," ")))</f>
        <v>0</v>
      </c>
      <c r="H20" s="637"/>
    </row>
    <row r="21" spans="1:8" s="54" customFormat="1" ht="114" customHeight="1" x14ac:dyDescent="0.25">
      <c r="A21" s="751"/>
      <c r="B21" s="99" t="e">
        <f>DESCRIPCION!#REF!</f>
        <v>#REF!</v>
      </c>
      <c r="C21" s="129">
        <f>'CONTROLES Y EVALUACIÓN'!C99</f>
        <v>0</v>
      </c>
      <c r="D21" s="100" t="str">
        <f>'CONTROLES Y EVALUACIÓN'!H99</f>
        <v xml:space="preserve"> </v>
      </c>
      <c r="E21" s="100" t="str">
        <f>'CONTROLES Y EVALUACIÓN'!I99</f>
        <v>Seleccionar</v>
      </c>
      <c r="F21" s="128" t="str">
        <f>'CONTROLES Y EVALUACIÓN'!J99</f>
        <v xml:space="preserve"> </v>
      </c>
      <c r="G21" s="63" t="str">
        <f t="shared" si="3"/>
        <v xml:space="preserve"> </v>
      </c>
      <c r="H21" s="637"/>
    </row>
    <row r="22" spans="1:8" s="54" customFormat="1" ht="33.75" customHeight="1" x14ac:dyDescent="0.25">
      <c r="A22" s="817"/>
      <c r="B22" s="818"/>
      <c r="C22" s="818"/>
      <c r="D22" s="818"/>
      <c r="E22" s="818"/>
      <c r="F22" s="819"/>
      <c r="G22" s="131">
        <f>AVERAGE(G19:G21)</f>
        <v>0</v>
      </c>
      <c r="H22" s="637"/>
    </row>
    <row r="23" spans="1:8" s="54" customFormat="1" ht="113.25" customHeight="1" x14ac:dyDescent="0.25">
      <c r="A23" s="821" t="e">
        <f>DESCRIPCION!#REF!</f>
        <v>#REF!</v>
      </c>
      <c r="B23" s="99" t="e">
        <f>DESCRIPCION!#REF!</f>
        <v>#REF!</v>
      </c>
      <c r="C23" s="129" t="str">
        <f>'CONTROLES Y EVALUACIÓN'!C110</f>
        <v>No hay controles</v>
      </c>
      <c r="D23" s="100" t="str">
        <f>'CONTROLES Y EVALUACIÓN'!H110</f>
        <v>Débil</v>
      </c>
      <c r="E23" s="100" t="str">
        <f>'CONTROLES Y EVALUACIÓN'!I110</f>
        <v>Débil (No se ejecuta)</v>
      </c>
      <c r="F23" s="128" t="str">
        <f>'CONTROLES Y EVALUACIÓN'!J110</f>
        <v>Débil</v>
      </c>
      <c r="G23" s="63">
        <f>IF(F23="Fuerte",100,IF(F23="Moderado",50,IF(F23="Débil",0," ")))</f>
        <v>0</v>
      </c>
      <c r="H23" s="636" t="str">
        <f>IF(G26=100,"Fuerte",IF(AND(G26&gt;=50,G26&lt;=99),"Moderado",IF(AND(G26&gt;=0,G26&lt;=49),"Débil"," ")))</f>
        <v>Débil</v>
      </c>
    </row>
    <row r="24" spans="1:8" ht="113.25" customHeight="1" x14ac:dyDescent="0.2">
      <c r="A24" s="750"/>
      <c r="B24" s="99" t="e">
        <f>DESCRIPCION!#REF!</f>
        <v>#REF!</v>
      </c>
      <c r="C24" s="129" t="str">
        <f>'CONTROLES Y EVALUACIÓN'!C121</f>
        <v>No hay controles</v>
      </c>
      <c r="D24" s="100" t="str">
        <f>+'CONTROLES Y EVALUACIÓN'!H121</f>
        <v>Débil</v>
      </c>
      <c r="E24" s="100" t="str">
        <f>'CONTROLES Y EVALUACIÓN'!I121</f>
        <v>Débil (No se ejecuta)</v>
      </c>
      <c r="F24" s="128" t="str">
        <f>'CONTROLES Y EVALUACIÓN'!J121</f>
        <v>Débil</v>
      </c>
      <c r="G24" s="63">
        <f t="shared" ref="G24:G25" si="4">IF(F24="Fuerte",100,IF(F24="Moderado",50,IF(F24="Débil",0," ")))</f>
        <v>0</v>
      </c>
      <c r="H24" s="637"/>
    </row>
    <row r="25" spans="1:8" ht="123.75" customHeight="1" x14ac:dyDescent="0.2">
      <c r="A25" s="751"/>
      <c r="B25" s="99" t="e">
        <f>DESCRIPCION!#REF!</f>
        <v>#REF!</v>
      </c>
      <c r="C25" s="129" t="str">
        <f>'CONTROLES Y EVALUACIÓN'!C132</f>
        <v>El secretario y su equipo de trabajo anualmente, define el plan anual de adquisiciones donde determina las necesidades de OPS definiendo Profesión y Objeto Contractual, con el fin de identificar las personas a contratar durante el año. Dejando como evidencia el PAA y el contrato del pesonal contratado</v>
      </c>
      <c r="D25" s="100" t="str">
        <f>'CONTROLES Y EVALUACIÓN'!H132</f>
        <v>Débil</v>
      </c>
      <c r="E25" s="100" t="str">
        <f>'CONTROLES Y EVALUACIÓN'!I132</f>
        <v>Moderado (Algunas veces se ejecuta)</v>
      </c>
      <c r="F25" s="128" t="str">
        <f>'CONTROLES Y EVALUACIÓN'!J132</f>
        <v>Débil</v>
      </c>
      <c r="G25" s="63">
        <f t="shared" si="4"/>
        <v>0</v>
      </c>
      <c r="H25" s="637"/>
    </row>
    <row r="26" spans="1:8" ht="31.5" customHeight="1" x14ac:dyDescent="0.2">
      <c r="A26" s="817"/>
      <c r="B26" s="818"/>
      <c r="C26" s="818"/>
      <c r="D26" s="818"/>
      <c r="E26" s="818"/>
      <c r="F26" s="819"/>
      <c r="G26" s="131">
        <f>AVERAGE(G23:G25)</f>
        <v>0</v>
      </c>
      <c r="H26" s="637"/>
    </row>
    <row r="27" spans="1:8" ht="112.5" customHeight="1" x14ac:dyDescent="0.2">
      <c r="A27" s="821" t="e">
        <f>DESCRIPCION!#REF!</f>
        <v>#REF!</v>
      </c>
      <c r="B27" s="99" t="e">
        <f>DESCRIPCION!#REF!</f>
        <v>#REF!</v>
      </c>
      <c r="C27" s="129">
        <f>'CONTROLES Y EVALUACIÓN'!C143</f>
        <v>0</v>
      </c>
      <c r="D27" s="100" t="str">
        <f>'CONTROLES Y EVALUACIÓN'!H143</f>
        <v xml:space="preserve"> </v>
      </c>
      <c r="E27" s="100" t="str">
        <f>'CONTROLES Y EVALUACIÓN'!I143</f>
        <v>Seleccionar</v>
      </c>
      <c r="F27" s="128" t="str">
        <f>'CONTROLES Y EVALUACIÓN'!J143</f>
        <v xml:space="preserve"> </v>
      </c>
      <c r="G27" s="63" t="str">
        <f>IF(F27="Fuerte",100,IF(F27="Moderado",50,IF(F27="Débil",0," ")))</f>
        <v xml:space="preserve"> </v>
      </c>
      <c r="H27" s="636" t="e">
        <f>IF(G30=100,"Fuerte",IF(AND(G30&gt;=50,G30&lt;=99),"Moderado",IF(AND(G30&gt;0,G30&lt;=49),"Débil"," ")))</f>
        <v>#DIV/0!</v>
      </c>
    </row>
    <row r="28" spans="1:8" ht="99.75" customHeight="1" x14ac:dyDescent="0.2">
      <c r="A28" s="750"/>
      <c r="B28" s="99" t="e">
        <f>DESCRIPCION!#REF!</f>
        <v>#REF!</v>
      </c>
      <c r="C28" s="129">
        <f>'CONTROLES Y EVALUACIÓN'!C154</f>
        <v>0</v>
      </c>
      <c r="D28" s="100" t="str">
        <f>'CONTROLES Y EVALUACIÓN'!H154</f>
        <v xml:space="preserve"> </v>
      </c>
      <c r="E28" s="100" t="str">
        <f>'CONTROLES Y EVALUACIÓN'!I154</f>
        <v>Seleccionar</v>
      </c>
      <c r="F28" s="128" t="str">
        <f>'CONTROLES Y EVALUACIÓN'!J154</f>
        <v xml:space="preserve"> </v>
      </c>
      <c r="G28" s="63" t="str">
        <f t="shared" ref="G28:G29" si="5">IF(F28="Fuerte",100,IF(F28="Moderado",50,IF(F28="Débil",0," ")))</f>
        <v xml:space="preserve"> </v>
      </c>
      <c r="H28" s="637"/>
    </row>
    <row r="29" spans="1:8" ht="96.75" customHeight="1" x14ac:dyDescent="0.2">
      <c r="A29" s="751"/>
      <c r="B29" s="99" t="e">
        <f>DESCRIPCION!#REF!</f>
        <v>#REF!</v>
      </c>
      <c r="C29" s="129">
        <f>'CONTROLES Y EVALUACIÓN'!C165</f>
        <v>0</v>
      </c>
      <c r="D29" s="100" t="str">
        <f>'CONTROLES Y EVALUACIÓN'!H165</f>
        <v xml:space="preserve"> </v>
      </c>
      <c r="E29" s="100" t="str">
        <f>'CONTROLES Y EVALUACIÓN'!I165</f>
        <v>Seleccionar</v>
      </c>
      <c r="F29" s="128" t="str">
        <f>'CONTROLES Y EVALUACIÓN'!J165</f>
        <v xml:space="preserve"> </v>
      </c>
      <c r="G29" s="63" t="str">
        <f t="shared" si="5"/>
        <v xml:space="preserve"> </v>
      </c>
      <c r="H29" s="637"/>
    </row>
    <row r="30" spans="1:8" ht="24" customHeight="1" x14ac:dyDescent="0.2">
      <c r="A30" s="817"/>
      <c r="B30" s="818"/>
      <c r="C30" s="818"/>
      <c r="D30" s="818"/>
      <c r="E30" s="818"/>
      <c r="F30" s="819"/>
      <c r="G30" s="131" t="e">
        <f>AVERAGE(G27:G29)</f>
        <v>#DIV/0!</v>
      </c>
      <c r="H30" s="637"/>
    </row>
    <row r="31" spans="1:8" ht="120" customHeight="1" x14ac:dyDescent="0.2">
      <c r="A31" s="821" t="e">
        <f>DESCRIPCION!#REF!</f>
        <v>#REF!</v>
      </c>
      <c r="B31" s="99" t="e">
        <f>DESCRIPCION!#REF!</f>
        <v>#REF!</v>
      </c>
      <c r="C31" s="129">
        <f>'CONTROLES Y EVALUACIÓN'!C176</f>
        <v>0</v>
      </c>
      <c r="D31" s="100" t="str">
        <f>'CONTROLES Y EVALUACIÓN'!H176</f>
        <v>Débil</v>
      </c>
      <c r="E31" s="100" t="str">
        <f>'CONTROLES Y EVALUACIÓN'!I176</f>
        <v>Fuerte (Siempre se Ejecuta)</v>
      </c>
      <c r="F31" s="128" t="str">
        <f>'CONTROLES Y EVALUACIÓN'!J176</f>
        <v>Débil</v>
      </c>
      <c r="G31" s="63">
        <f>IF(F31="Fuerte",100,IF(F31="Moderado",50,IF(F31="Débil",0," ")))</f>
        <v>0</v>
      </c>
      <c r="H31" s="636" t="str">
        <f>IF(G34=100,"Fuerte",IF(AND(G34&gt;=50,G34&lt;=99),"Moderado",IF(AND(G34&gt;0,G34&lt;=49),"Débil"," ")))</f>
        <v xml:space="preserve"> </v>
      </c>
    </row>
    <row r="32" spans="1:8" ht="114" customHeight="1" x14ac:dyDescent="0.2">
      <c r="A32" s="750"/>
      <c r="B32" s="99" t="e">
        <f>DESCRIPCION!#REF!</f>
        <v>#REF!</v>
      </c>
      <c r="C32" s="129">
        <f>'CONTROLES Y EVALUACIÓN'!C187</f>
        <v>0</v>
      </c>
      <c r="D32" s="100" t="str">
        <f>'CONTROLES Y EVALUACIÓN'!H187</f>
        <v xml:space="preserve"> </v>
      </c>
      <c r="E32" s="100" t="str">
        <f>'CONTROLES Y EVALUACIÓN'!I187</f>
        <v>Seleccionar</v>
      </c>
      <c r="F32" s="128" t="str">
        <f>'CONTROLES Y EVALUACIÓN'!J187</f>
        <v xml:space="preserve"> </v>
      </c>
      <c r="G32" s="63" t="str">
        <f t="shared" ref="G32:G33" si="6">IF(F32="Fuerte",100,IF(F32="Moderado",50,IF(F32="Débil",0," ")))</f>
        <v xml:space="preserve"> </v>
      </c>
      <c r="H32" s="637"/>
    </row>
    <row r="33" spans="1:8" ht="100.5" customHeight="1" x14ac:dyDescent="0.2">
      <c r="A33" s="751"/>
      <c r="B33" s="99" t="e">
        <f>DESCRIPCION!#REF!</f>
        <v>#REF!</v>
      </c>
      <c r="C33" s="129">
        <f>'CONTROLES Y EVALUACIÓN'!C198</f>
        <v>0</v>
      </c>
      <c r="D33" s="100" t="str">
        <f>'CONTROLES Y EVALUACIÓN'!H198</f>
        <v xml:space="preserve"> </v>
      </c>
      <c r="E33" s="100" t="str">
        <f>'CONTROLES Y EVALUACIÓN'!I198</f>
        <v>Seleccionar</v>
      </c>
      <c r="F33" s="128" t="str">
        <f>'CONTROLES Y EVALUACIÓN'!J198</f>
        <v xml:space="preserve"> </v>
      </c>
      <c r="G33" s="63" t="str">
        <f t="shared" si="6"/>
        <v xml:space="preserve"> </v>
      </c>
      <c r="H33" s="637"/>
    </row>
    <row r="34" spans="1:8" ht="30" customHeight="1" x14ac:dyDescent="0.2">
      <c r="A34" s="817"/>
      <c r="B34" s="818"/>
      <c r="C34" s="818"/>
      <c r="D34" s="818"/>
      <c r="E34" s="818"/>
      <c r="F34" s="819"/>
      <c r="G34" s="131">
        <f>AVERAGE(G31:G33)</f>
        <v>0</v>
      </c>
      <c r="H34" s="637"/>
    </row>
    <row r="35" spans="1:8" ht="107.25" customHeight="1" x14ac:dyDescent="0.2">
      <c r="A35" s="821" t="e">
        <f>DESCRIPCION!#REF!</f>
        <v>#REF!</v>
      </c>
      <c r="B35" s="99" t="e">
        <f>DESCRIPCION!#REF!</f>
        <v>#REF!</v>
      </c>
      <c r="C35" s="129">
        <f>'CONTROLES Y EVALUACIÓN'!C209</f>
        <v>0</v>
      </c>
      <c r="D35" s="100" t="str">
        <f>'CONTROLES Y EVALUACIÓN'!H209</f>
        <v xml:space="preserve"> </v>
      </c>
      <c r="E35" s="100" t="str">
        <f>'CONTROLES Y EVALUACIÓN'!I209</f>
        <v>Seleccionar</v>
      </c>
      <c r="F35" s="128" t="str">
        <f>'CONTROLES Y EVALUACIÓN'!J209</f>
        <v xml:space="preserve"> </v>
      </c>
      <c r="G35" s="63" t="str">
        <f>IF(F35="Fuerte",100,IF(F35="Moderado",50,IF(F35="Débil",0," ")))</f>
        <v xml:space="preserve"> </v>
      </c>
      <c r="H35" s="636" t="e">
        <f>IF(G38=100,"Fuerte",IF(AND(G38&gt;=50,G38&lt;=99),"Moderado",IF(AND(G38&gt;0,G38&lt;=49),"Débil"," ")))</f>
        <v>#DIV/0!</v>
      </c>
    </row>
    <row r="36" spans="1:8" ht="108.75" customHeight="1" x14ac:dyDescent="0.2">
      <c r="A36" s="750"/>
      <c r="B36" s="99" t="e">
        <f>DESCRIPCION!#REF!</f>
        <v>#REF!</v>
      </c>
      <c r="C36" s="129">
        <f>'CONTROLES Y EVALUACIÓN'!C220</f>
        <v>0</v>
      </c>
      <c r="D36" s="100" t="str">
        <f>'CONTROLES Y EVALUACIÓN'!H220</f>
        <v xml:space="preserve"> </v>
      </c>
      <c r="E36" s="100" t="str">
        <f>'CONTROLES Y EVALUACIÓN'!I220</f>
        <v>Moderado (Algunas veces se ejecuta)</v>
      </c>
      <c r="F36" s="128" t="str">
        <f>'CONTROLES Y EVALUACIÓN'!J220</f>
        <v xml:space="preserve"> </v>
      </c>
      <c r="G36" s="63" t="str">
        <f t="shared" ref="G36:G37" si="7">IF(F36="Fuerte",100,IF(F36="Moderado",50,IF(F36="Débil",0," ")))</f>
        <v xml:space="preserve"> </v>
      </c>
      <c r="H36" s="637"/>
    </row>
    <row r="37" spans="1:8" ht="111" customHeight="1" x14ac:dyDescent="0.2">
      <c r="A37" s="751"/>
      <c r="B37" s="99" t="e">
        <f>DESCRIPCION!#REF!</f>
        <v>#REF!</v>
      </c>
      <c r="C37" s="129">
        <f>'CONTROLES Y EVALUACIÓN'!C231</f>
        <v>0</v>
      </c>
      <c r="D37" s="100" t="str">
        <f>'CONTROLES Y EVALUACIÓN'!H231</f>
        <v xml:space="preserve"> </v>
      </c>
      <c r="E37" s="100" t="str">
        <f>'CONTROLES Y EVALUACIÓN'!I231</f>
        <v>Seleccionar</v>
      </c>
      <c r="F37" s="128" t="str">
        <f>'CONTROLES Y EVALUACIÓN'!J231</f>
        <v xml:space="preserve"> </v>
      </c>
      <c r="G37" s="63" t="str">
        <f t="shared" si="7"/>
        <v xml:space="preserve"> </v>
      </c>
      <c r="H37" s="637"/>
    </row>
    <row r="38" spans="1:8" ht="31.5" customHeight="1" x14ac:dyDescent="0.2">
      <c r="A38" s="817"/>
      <c r="B38" s="818"/>
      <c r="C38" s="818"/>
      <c r="D38" s="818"/>
      <c r="E38" s="818"/>
      <c r="F38" s="819"/>
      <c r="G38" s="131" t="e">
        <f>AVERAGE(G35:G37)</f>
        <v>#DIV/0!</v>
      </c>
      <c r="H38" s="637"/>
    </row>
    <row r="39" spans="1:8" ht="85.5" customHeight="1" x14ac:dyDescent="0.2">
      <c r="A39" s="821" t="e">
        <f>DESCRIPCION!#REF!</f>
        <v>#REF!</v>
      </c>
      <c r="B39" s="99" t="e">
        <f>DESCRIPCION!#REF!</f>
        <v>#REF!</v>
      </c>
      <c r="C39" s="129">
        <f>'CONTROLES Y EVALUACIÓN'!C242</f>
        <v>0</v>
      </c>
      <c r="D39" s="100" t="str">
        <f>'CONTROLES Y EVALUACIÓN'!H242</f>
        <v xml:space="preserve"> </v>
      </c>
      <c r="E39" s="100" t="str">
        <f>'CONTROLES Y EVALUACIÓN'!I242</f>
        <v>Seleccionar</v>
      </c>
      <c r="F39" s="128" t="str">
        <f>'CONTROLES Y EVALUACIÓN'!J242</f>
        <v xml:space="preserve"> </v>
      </c>
      <c r="G39" s="63" t="str">
        <f>IF(F39="Fuerte",100,IF(F39="Moderado",50,IF(F39="Débil",0," ")))</f>
        <v xml:space="preserve"> </v>
      </c>
      <c r="H39" s="636" t="e">
        <f>IF(G42=100,"Fuerte",IF(AND(G42&gt;=50,G42&lt;=99),"Moderado",IF(AND(G42&gt;0,G42&lt;=49),"Débil"," ")))</f>
        <v>#DIV/0!</v>
      </c>
    </row>
    <row r="40" spans="1:8" ht="92.25" customHeight="1" x14ac:dyDescent="0.2">
      <c r="A40" s="750"/>
      <c r="B40" s="99" t="e">
        <f>DESCRIPCION!#REF!</f>
        <v>#REF!</v>
      </c>
      <c r="C40" s="129">
        <f>'CONTROLES Y EVALUACIÓN'!C253</f>
        <v>0</v>
      </c>
      <c r="D40" s="100" t="str">
        <f>'CONTROLES Y EVALUACIÓN'!H253</f>
        <v xml:space="preserve"> </v>
      </c>
      <c r="E40" s="100" t="str">
        <f>'CONTROLES Y EVALUACIÓN'!I253</f>
        <v>Seleccionar</v>
      </c>
      <c r="F40" s="128" t="str">
        <f>'CONTROLES Y EVALUACIÓN'!J253</f>
        <v xml:space="preserve"> </v>
      </c>
      <c r="G40" s="63" t="str">
        <f t="shared" ref="G40" si="8">IF(F40="Fuerte",100,IF(F40="Moderado",50,IF(F40="Débil",0," ")))</f>
        <v xml:space="preserve"> </v>
      </c>
      <c r="H40" s="637"/>
    </row>
    <row r="41" spans="1:8" ht="86.25" customHeight="1" x14ac:dyDescent="0.2">
      <c r="A41" s="751"/>
      <c r="B41" s="99" t="e">
        <f>DESCRIPCION!#REF!</f>
        <v>#REF!</v>
      </c>
      <c r="C41" s="129">
        <f>'CONTROLES Y EVALUACIÓN'!C264</f>
        <v>0</v>
      </c>
      <c r="D41" s="100" t="str">
        <f>'CONTROLES Y EVALUACIÓN'!H264</f>
        <v xml:space="preserve"> </v>
      </c>
      <c r="E41" s="100" t="str">
        <f>'CONTROLES Y EVALUACIÓN'!I264</f>
        <v>Seleccionar</v>
      </c>
      <c r="F41" s="128" t="str">
        <f>'CONTROLES Y EVALUACIÓN'!J264</f>
        <v xml:space="preserve"> </v>
      </c>
      <c r="G41" s="63" t="str">
        <f>IF(F41="Fuerte",100,IF(F41="Moderado",50,IF(F41="Débil",0," ")))</f>
        <v xml:space="preserve"> </v>
      </c>
      <c r="H41" s="637"/>
    </row>
    <row r="42" spans="1:8" ht="28.5" customHeight="1" x14ac:dyDescent="0.2">
      <c r="A42" s="817"/>
      <c r="B42" s="818"/>
      <c r="C42" s="818"/>
      <c r="D42" s="818"/>
      <c r="E42" s="818"/>
      <c r="F42" s="819"/>
      <c r="G42" s="131" t="e">
        <f>AVERAGE(G39:G41)</f>
        <v>#DIV/0!</v>
      </c>
      <c r="H42" s="637"/>
    </row>
    <row r="43" spans="1:8" ht="71.25" customHeight="1" x14ac:dyDescent="0.2">
      <c r="A43" s="821" t="e">
        <f>DESCRIPCION!#REF!</f>
        <v>#REF!</v>
      </c>
      <c r="B43" s="99" t="e">
        <f>DESCRIPCION!#REF!</f>
        <v>#REF!</v>
      </c>
      <c r="C43" s="129">
        <f>'CONTROLES Y EVALUACIÓN'!C275</f>
        <v>0</v>
      </c>
      <c r="D43" s="100" t="str">
        <f>'CONTROLES Y EVALUACIÓN'!H275</f>
        <v xml:space="preserve"> </v>
      </c>
      <c r="E43" s="100" t="str">
        <f>'CONTROLES Y EVALUACIÓN'!I275</f>
        <v>Seleccionar</v>
      </c>
      <c r="F43" s="128" t="str">
        <f>'CONTROLES Y EVALUACIÓN'!J275</f>
        <v xml:space="preserve"> </v>
      </c>
      <c r="G43" s="63" t="str">
        <f>IF(F43="Fuerte",100,IF(F43="Moderado",50,IF(F43="Débil",0," ")))</f>
        <v xml:space="preserve"> </v>
      </c>
      <c r="H43" s="636" t="e">
        <f>IF(G46=100,"Fuerte",IF(AND(G46&gt;=50,G46&lt;=99),"Moderado",IF(AND(G46&gt;0,G46&lt;=49),"Débil"," ")))</f>
        <v>#DIV/0!</v>
      </c>
    </row>
    <row r="44" spans="1:8" ht="91.5" customHeight="1" x14ac:dyDescent="0.2">
      <c r="A44" s="750"/>
      <c r="B44" s="99" t="e">
        <f>DESCRIPCION!#REF!</f>
        <v>#REF!</v>
      </c>
      <c r="C44" s="129">
        <f>'CONTROLES Y EVALUACIÓN'!C286</f>
        <v>0</v>
      </c>
      <c r="D44" s="100" t="str">
        <f>'CONTROLES Y EVALUACIÓN'!H286</f>
        <v xml:space="preserve"> </v>
      </c>
      <c r="E44" s="100" t="str">
        <f>'CONTROLES Y EVALUACIÓN'!I286</f>
        <v>Seleccionar</v>
      </c>
      <c r="F44" s="128" t="str">
        <f>'CONTROLES Y EVALUACIÓN'!J286</f>
        <v xml:space="preserve"> </v>
      </c>
      <c r="G44" s="63" t="str">
        <f t="shared" ref="G44:G45" si="9">IF(F44="Fuerte",100,IF(F44="Moderado",50,IF(F44="Débil",0," ")))</f>
        <v xml:space="preserve"> </v>
      </c>
      <c r="H44" s="637"/>
    </row>
    <row r="45" spans="1:8" ht="85.5" customHeight="1" x14ac:dyDescent="0.2">
      <c r="A45" s="751"/>
      <c r="B45" s="99" t="e">
        <f>DESCRIPCION!#REF!</f>
        <v>#REF!</v>
      </c>
      <c r="C45" s="129">
        <f>'CONTROLES Y EVALUACIÓN'!C297</f>
        <v>0</v>
      </c>
      <c r="D45" s="100" t="str">
        <f>'CONTROLES Y EVALUACIÓN'!H297</f>
        <v xml:space="preserve"> </v>
      </c>
      <c r="E45" s="100" t="str">
        <f>'CONTROLES Y EVALUACIÓN'!I297</f>
        <v>Seleccionar</v>
      </c>
      <c r="F45" s="128" t="str">
        <f>'CONTROLES Y EVALUACIÓN'!J297</f>
        <v xml:space="preserve"> </v>
      </c>
      <c r="G45" s="63" t="str">
        <f t="shared" si="9"/>
        <v xml:space="preserve"> </v>
      </c>
      <c r="H45" s="637"/>
    </row>
    <row r="46" spans="1:8" ht="33.75" customHeight="1" x14ac:dyDescent="0.2">
      <c r="A46" s="817"/>
      <c r="B46" s="818"/>
      <c r="C46" s="818"/>
      <c r="D46" s="818"/>
      <c r="E46" s="818"/>
      <c r="F46" s="819"/>
      <c r="G46" s="131" t="e">
        <f>AVERAGE(G43:G45)</f>
        <v>#DIV/0!</v>
      </c>
      <c r="H46" s="637"/>
    </row>
    <row r="47" spans="1:8" ht="107.25" customHeight="1" x14ac:dyDescent="0.2">
      <c r="A47" s="843" t="e">
        <f>DESCRIPCION!#REF!</f>
        <v>#REF!</v>
      </c>
      <c r="B47" s="99" t="e">
        <f>DESCRIPCION!#REF!</f>
        <v>#REF!</v>
      </c>
      <c r="C47" s="129">
        <f>'CONTROLES Y EVALUACIÓN'!C308</f>
        <v>0</v>
      </c>
      <c r="D47" s="100" t="str">
        <f>'CONTROLES Y EVALUACIÓN'!H308</f>
        <v xml:space="preserve"> </v>
      </c>
      <c r="E47" s="100" t="str">
        <f>'CONTROLES Y EVALUACIÓN'!I308</f>
        <v>Seleccionar</v>
      </c>
      <c r="F47" s="128" t="str">
        <f>'CONTROLES Y EVALUACIÓN'!J308</f>
        <v xml:space="preserve"> </v>
      </c>
      <c r="G47" s="63" t="str">
        <f>IF(F47="Fuerte",100,IF(F47="Moderado",50,IF(F47="Débil",0," ")))</f>
        <v xml:space="preserve"> </v>
      </c>
      <c r="H47" s="636" t="e">
        <f>IF(G50=100,"Fuerte",IF(AND(G50&gt;=50,G50&lt;=99),"Moderado",IF(AND(G50&gt;0,G50&lt;=49),"Débil"," ")))</f>
        <v>#DIV/0!</v>
      </c>
    </row>
    <row r="48" spans="1:8" ht="99.75" customHeight="1" x14ac:dyDescent="0.2">
      <c r="A48" s="844"/>
      <c r="B48" s="99" t="e">
        <f>DESCRIPCION!#REF!</f>
        <v>#REF!</v>
      </c>
      <c r="C48" s="129">
        <f>'CONTROLES Y EVALUACIÓN'!C319</f>
        <v>0</v>
      </c>
      <c r="D48" s="100" t="str">
        <f>'CONTROLES Y EVALUACIÓN'!H319</f>
        <v xml:space="preserve"> </v>
      </c>
      <c r="E48" s="100" t="str">
        <f>'CONTROLES Y EVALUACIÓN'!I319</f>
        <v>Fuerte (Siempre se Ejecuta)</v>
      </c>
      <c r="F48" s="128" t="str">
        <f>'CONTROLES Y EVALUACIÓN'!J319</f>
        <v xml:space="preserve"> </v>
      </c>
      <c r="G48" s="63" t="str">
        <f t="shared" ref="G48:G49" si="10">IF(F48="Fuerte",100,IF(F48="Moderado",50,IF(F48="Débil",0," ")))</f>
        <v xml:space="preserve"> </v>
      </c>
      <c r="H48" s="637"/>
    </row>
    <row r="49" spans="1:8" ht="96" customHeight="1" x14ac:dyDescent="0.2">
      <c r="A49" s="845"/>
      <c r="B49" s="99" t="e">
        <f>DESCRIPCION!#REF!</f>
        <v>#REF!</v>
      </c>
      <c r="C49" s="129">
        <f>'CONTROLES Y EVALUACIÓN'!C330</f>
        <v>0</v>
      </c>
      <c r="D49" s="100" t="str">
        <f>'CONTROLES Y EVALUACIÓN'!H330</f>
        <v xml:space="preserve"> </v>
      </c>
      <c r="E49" s="100" t="str">
        <f>'CONTROLES Y EVALUACIÓN'!I330</f>
        <v>Seleccionar</v>
      </c>
      <c r="F49" s="128" t="str">
        <f>'CONTROLES Y EVALUACIÓN'!J330</f>
        <v xml:space="preserve"> </v>
      </c>
      <c r="G49" s="63" t="str">
        <f t="shared" si="10"/>
        <v xml:space="preserve"> </v>
      </c>
      <c r="H49" s="637"/>
    </row>
    <row r="50" spans="1:8" ht="30.75" customHeight="1" thickBot="1" x14ac:dyDescent="0.25">
      <c r="A50" s="846"/>
      <c r="B50" s="847"/>
      <c r="C50" s="847"/>
      <c r="D50" s="847"/>
      <c r="E50" s="847"/>
      <c r="F50" s="848"/>
      <c r="G50" s="132" t="e">
        <f>AVERAGE(G47:G49)</f>
        <v>#DIV/0!</v>
      </c>
      <c r="H50" s="638"/>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110" zoomScaleNormal="110"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22"/>
      <c r="B1" s="692"/>
      <c r="C1" s="379" t="str">
        <f>CONTEXTO!B1</f>
        <v xml:space="preserve">PROCESO: </v>
      </c>
      <c r="D1" s="379"/>
      <c r="E1" s="379"/>
      <c r="F1" s="379"/>
      <c r="G1" s="398" t="s">
        <v>464</v>
      </c>
      <c r="H1" s="398"/>
      <c r="I1" s="398"/>
      <c r="J1" s="690"/>
      <c r="K1" s="350"/>
      <c r="L1" s="1"/>
    </row>
    <row r="2" spans="1:12" x14ac:dyDescent="0.25">
      <c r="A2" s="423"/>
      <c r="B2" s="417"/>
      <c r="C2" s="380"/>
      <c r="D2" s="380"/>
      <c r="E2" s="380"/>
      <c r="F2" s="380"/>
      <c r="G2" s="400" t="s">
        <v>482</v>
      </c>
      <c r="H2" s="400"/>
      <c r="I2" s="400"/>
      <c r="J2" s="691"/>
      <c r="K2" s="351"/>
      <c r="L2" s="1"/>
    </row>
    <row r="3" spans="1:12" ht="15" customHeight="1" x14ac:dyDescent="0.25">
      <c r="A3" s="423"/>
      <c r="B3" s="417"/>
      <c r="C3" s="380" t="s">
        <v>32</v>
      </c>
      <c r="D3" s="380"/>
      <c r="E3" s="380"/>
      <c r="F3" s="380"/>
      <c r="G3" s="400" t="s">
        <v>466</v>
      </c>
      <c r="H3" s="400"/>
      <c r="I3" s="400"/>
      <c r="J3" s="691"/>
      <c r="K3" s="351"/>
      <c r="L3" s="1"/>
    </row>
    <row r="4" spans="1:12" ht="15.75" customHeight="1" x14ac:dyDescent="0.25">
      <c r="A4" s="423"/>
      <c r="B4" s="417"/>
      <c r="C4" s="380"/>
      <c r="D4" s="380"/>
      <c r="E4" s="380"/>
      <c r="F4" s="380"/>
      <c r="G4" s="400" t="s">
        <v>486</v>
      </c>
      <c r="H4" s="400"/>
      <c r="I4" s="400"/>
      <c r="J4" s="691"/>
      <c r="K4" s="351"/>
      <c r="L4" s="1"/>
    </row>
    <row r="5" spans="1:12" ht="15.75" x14ac:dyDescent="0.25">
      <c r="A5" s="382"/>
      <c r="B5" s="383"/>
      <c r="C5" s="383"/>
      <c r="D5" s="383"/>
      <c r="E5" s="383"/>
      <c r="F5" s="383"/>
      <c r="G5" s="383"/>
      <c r="H5" s="383"/>
      <c r="I5" s="383"/>
      <c r="J5" s="383"/>
      <c r="K5" s="384"/>
      <c r="L5" s="1"/>
    </row>
    <row r="6" spans="1:12" x14ac:dyDescent="0.25">
      <c r="A6" s="699" t="s">
        <v>119</v>
      </c>
      <c r="B6" s="700"/>
      <c r="C6" s="700"/>
      <c r="D6" s="700"/>
      <c r="E6" s="700"/>
      <c r="F6" s="700"/>
      <c r="G6" s="700"/>
      <c r="H6" s="700"/>
      <c r="I6" s="700"/>
      <c r="J6" s="700"/>
      <c r="K6" s="701"/>
      <c r="L6" s="1"/>
    </row>
    <row r="7" spans="1:12" x14ac:dyDescent="0.25">
      <c r="A7" s="699"/>
      <c r="B7" s="700"/>
      <c r="C7" s="700"/>
      <c r="D7" s="700"/>
      <c r="E7" s="700"/>
      <c r="F7" s="700"/>
      <c r="G7" s="700"/>
      <c r="H7" s="700"/>
      <c r="I7" s="700"/>
      <c r="J7" s="700"/>
      <c r="K7" s="701"/>
      <c r="L7" s="1"/>
    </row>
    <row r="8" spans="1:12" x14ac:dyDescent="0.25">
      <c r="A8" s="695" t="str">
        <f>CONTEXTO!A8</f>
        <v>PROCESO: GESTIÓN ARTÍSTICA Y CULTURAL</v>
      </c>
      <c r="B8" s="386"/>
      <c r="C8" s="386"/>
      <c r="D8" s="386"/>
      <c r="E8" s="386"/>
      <c r="F8" s="386"/>
      <c r="G8" s="386"/>
      <c r="H8" s="386"/>
      <c r="I8" s="386"/>
      <c r="J8" s="386"/>
      <c r="K8" s="387"/>
      <c r="L8" s="1"/>
    </row>
    <row r="9" spans="1:12" ht="56.25" customHeight="1" thickBot="1" x14ac:dyDescent="0.3">
      <c r="A9" s="696"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697"/>
      <c r="C9" s="697"/>
      <c r="D9" s="697"/>
      <c r="E9" s="697"/>
      <c r="F9" s="697"/>
      <c r="G9" s="697"/>
      <c r="H9" s="697"/>
      <c r="I9" s="697"/>
      <c r="J9" s="697"/>
      <c r="K9" s="698"/>
      <c r="L9" s="1"/>
    </row>
    <row r="10" spans="1:12" ht="15.75" thickBot="1" x14ac:dyDescent="0.3">
      <c r="A10" s="693"/>
      <c r="B10" s="694"/>
      <c r="C10" s="694"/>
      <c r="D10" s="694"/>
      <c r="E10" s="694"/>
      <c r="F10" s="694"/>
      <c r="G10" s="694"/>
      <c r="H10" s="694"/>
      <c r="I10" s="694"/>
      <c r="J10" s="694"/>
      <c r="K10" s="694"/>
      <c r="L10" s="1"/>
    </row>
    <row r="11" spans="1:12" ht="15.75" customHeight="1" thickBot="1" x14ac:dyDescent="0.3">
      <c r="A11" s="861" t="s">
        <v>120</v>
      </c>
      <c r="B11" s="855" t="str">
        <f>DESCRIPCION!A10</f>
        <v>Posibilidad de recibir y/o solicitar dadivas para el otorgamiento de estimulo sin el lleno de los requisitos.</v>
      </c>
      <c r="C11" s="855"/>
      <c r="D11" s="855"/>
      <c r="E11" s="855"/>
      <c r="F11" s="855"/>
      <c r="G11" s="855"/>
      <c r="H11" s="856"/>
      <c r="I11" s="864" t="s">
        <v>347</v>
      </c>
      <c r="J11" s="865"/>
      <c r="K11" s="140" t="str">
        <f>IF(J18="x","EXTREMA",IF(J20="x","ALTA",IF(J22="x","MODERADA",IF(J24="x","BAJA",""))))</f>
        <v>EXTREMA</v>
      </c>
      <c r="L11" s="1"/>
    </row>
    <row r="12" spans="1:12" ht="16.5" thickBot="1" x14ac:dyDescent="0.3">
      <c r="A12" s="862"/>
      <c r="B12" s="857"/>
      <c r="C12" s="857"/>
      <c r="D12" s="857"/>
      <c r="E12" s="857"/>
      <c r="F12" s="857"/>
      <c r="G12" s="857"/>
      <c r="H12" s="858"/>
      <c r="I12" s="859" t="s">
        <v>348</v>
      </c>
      <c r="J12" s="860"/>
      <c r="K12" s="186" t="str">
        <f>'VALORACION RIESGOS INHERENTES'!K11</f>
        <v>EXTREMA</v>
      </c>
      <c r="L12" s="1"/>
    </row>
    <row r="13" spans="1:12" ht="16.5" thickBot="1" x14ac:dyDescent="0.3">
      <c r="A13" s="863"/>
      <c r="B13" s="642" t="s">
        <v>298</v>
      </c>
      <c r="C13" s="643"/>
      <c r="D13" s="643"/>
      <c r="E13" s="643"/>
      <c r="F13" s="643"/>
      <c r="G13" s="643"/>
      <c r="H13" s="643"/>
      <c r="I13" s="643"/>
      <c r="J13" s="646"/>
      <c r="K13" s="251" t="str">
        <f>'EVALUACIÓN SOLIDEZ CONTROLES'!H11</f>
        <v>Débil</v>
      </c>
      <c r="L13" s="1"/>
    </row>
    <row r="14" spans="1:12" ht="16.5" thickBot="1" x14ac:dyDescent="0.3">
      <c r="A14" s="188" t="s">
        <v>122</v>
      </c>
      <c r="B14" s="189"/>
      <c r="C14" s="189"/>
      <c r="D14" s="247"/>
      <c r="E14" s="878" t="s">
        <v>250</v>
      </c>
      <c r="F14" s="879"/>
      <c r="G14" s="880"/>
      <c r="H14" s="642" t="s">
        <v>350</v>
      </c>
      <c r="I14" s="646"/>
      <c r="J14" s="647" t="s">
        <v>135</v>
      </c>
      <c r="K14" s="648"/>
      <c r="L14" s="1"/>
    </row>
    <row r="15" spans="1:12" ht="47.25" customHeight="1" x14ac:dyDescent="0.25">
      <c r="A15" s="170"/>
      <c r="B15" s="149"/>
      <c r="C15" s="171"/>
      <c r="D15" s="149"/>
      <c r="E15" s="149"/>
      <c r="F15" s="149"/>
      <c r="G15" s="149"/>
      <c r="H15" s="149"/>
      <c r="I15" s="149"/>
      <c r="J15" s="166"/>
      <c r="K15" s="167"/>
      <c r="L15" s="1"/>
    </row>
    <row r="16" spans="1:12" ht="39" customHeight="1" x14ac:dyDescent="0.25">
      <c r="A16" s="658" t="s">
        <v>122</v>
      </c>
      <c r="B16" s="149">
        <v>5</v>
      </c>
      <c r="C16" s="659"/>
      <c r="D16" s="655"/>
      <c r="E16" s="656"/>
      <c r="F16" s="656"/>
      <c r="G16" s="656"/>
      <c r="H16" s="149"/>
      <c r="I16" s="149"/>
      <c r="J16" s="665" t="s">
        <v>121</v>
      </c>
      <c r="K16" s="666"/>
      <c r="L16" s="1"/>
    </row>
    <row r="17" spans="1:24" x14ac:dyDescent="0.25">
      <c r="A17" s="658"/>
      <c r="B17" s="149" t="s">
        <v>124</v>
      </c>
      <c r="C17" s="660"/>
      <c r="D17" s="655"/>
      <c r="E17" s="656"/>
      <c r="F17" s="656"/>
      <c r="G17" s="656"/>
      <c r="H17" s="149"/>
      <c r="I17" s="149"/>
      <c r="J17" s="151"/>
      <c r="K17" s="152"/>
      <c r="L17" s="1"/>
    </row>
    <row r="18" spans="1:24" ht="27.75" x14ac:dyDescent="0.25">
      <c r="A18" s="658"/>
      <c r="B18" s="149">
        <v>4</v>
      </c>
      <c r="C18" s="702"/>
      <c r="D18" s="655"/>
      <c r="E18" s="655"/>
      <c r="F18" s="664"/>
      <c r="G18" s="656"/>
      <c r="H18" s="149"/>
      <c r="I18" s="149"/>
      <c r="J18" s="157" t="str">
        <f xml:space="preserve"> IF(OR(E16="X",F16="X",G16="x",F18="x",G18="X",F20="X",G20="X",G22="X" ),"x","")</f>
        <v>x</v>
      </c>
      <c r="K18" s="152" t="s">
        <v>123</v>
      </c>
      <c r="L18" s="1"/>
    </row>
    <row r="19" spans="1:24" ht="27.75" x14ac:dyDescent="0.25">
      <c r="A19" s="658"/>
      <c r="B19" s="149" t="s">
        <v>126</v>
      </c>
      <c r="C19" s="703"/>
      <c r="D19" s="655"/>
      <c r="E19" s="655"/>
      <c r="F19" s="664"/>
      <c r="G19" s="656"/>
      <c r="H19" s="149"/>
      <c r="I19" s="149"/>
      <c r="J19" s="158"/>
      <c r="K19" s="152"/>
      <c r="L19" s="1"/>
    </row>
    <row r="20" spans="1:24" ht="27.75" x14ac:dyDescent="0.25">
      <c r="A20" s="658"/>
      <c r="B20" s="149">
        <v>3</v>
      </c>
      <c r="C20" s="649"/>
      <c r="D20" s="653"/>
      <c r="E20" s="654"/>
      <c r="F20" s="664"/>
      <c r="G20" s="656"/>
      <c r="H20" s="149"/>
      <c r="I20" s="149"/>
      <c r="J20" s="159" t="str">
        <f xml:space="preserve"> IF(OR(C16="X",D16="X",D18="x",E18="x",E20="X",F22="X",F24="X",G24="X" ),"x","")</f>
        <v/>
      </c>
      <c r="K20" s="152" t="s">
        <v>125</v>
      </c>
      <c r="L20" s="1"/>
      <c r="X20" s="41"/>
    </row>
    <row r="21" spans="1:24" ht="27.75" x14ac:dyDescent="0.25">
      <c r="A21" s="658"/>
      <c r="B21" s="149" t="s">
        <v>128</v>
      </c>
      <c r="C21" s="650"/>
      <c r="D21" s="653"/>
      <c r="E21" s="655"/>
      <c r="F21" s="664"/>
      <c r="G21" s="656"/>
      <c r="H21" s="149"/>
      <c r="I21" s="149"/>
      <c r="J21" s="160"/>
      <c r="K21" s="152"/>
      <c r="L21" s="1"/>
    </row>
    <row r="22" spans="1:24" ht="27.75" x14ac:dyDescent="0.25">
      <c r="A22" s="658"/>
      <c r="B22" s="149">
        <v>2</v>
      </c>
      <c r="C22" s="649"/>
      <c r="D22" s="651"/>
      <c r="E22" s="652"/>
      <c r="F22" s="654"/>
      <c r="G22" s="656" t="s">
        <v>346</v>
      </c>
      <c r="H22" s="149"/>
      <c r="I22" s="149"/>
      <c r="J22" s="161" t="str">
        <f xml:space="preserve"> IF(OR(C18="X",D20="X",E22="x",E24="x" ),"x","")</f>
        <v/>
      </c>
      <c r="K22" s="152" t="s">
        <v>127</v>
      </c>
      <c r="L22" s="1"/>
    </row>
    <row r="23" spans="1:24" ht="27.75" x14ac:dyDescent="0.25">
      <c r="A23" s="658"/>
      <c r="B23" s="149" t="s">
        <v>250</v>
      </c>
      <c r="C23" s="650"/>
      <c r="D23" s="651"/>
      <c r="E23" s="653"/>
      <c r="F23" s="655"/>
      <c r="G23" s="656"/>
      <c r="H23" s="149"/>
      <c r="I23" s="149"/>
      <c r="J23" s="160"/>
      <c r="K23" s="152"/>
      <c r="L23" s="1"/>
    </row>
    <row r="24" spans="1:24" ht="27.75" x14ac:dyDescent="0.25">
      <c r="A24" s="658"/>
      <c r="B24" s="149">
        <v>1</v>
      </c>
      <c r="C24" s="649"/>
      <c r="D24" s="680"/>
      <c r="E24" s="682"/>
      <c r="F24" s="684"/>
      <c r="G24" s="686"/>
      <c r="H24" s="149"/>
      <c r="I24" s="149"/>
      <c r="J24" s="162" t="str">
        <f xml:space="preserve"> IF(OR(C20="X",C22="X",C24="x",D22="x",D24="x" ),"x","")</f>
        <v/>
      </c>
      <c r="K24" s="152" t="s">
        <v>129</v>
      </c>
      <c r="L24" s="1"/>
    </row>
    <row r="25" spans="1:24" x14ac:dyDescent="0.25">
      <c r="A25" s="658"/>
      <c r="B25" s="149" t="s">
        <v>130</v>
      </c>
      <c r="C25" s="679"/>
      <c r="D25" s="681"/>
      <c r="E25" s="683"/>
      <c r="F25" s="685"/>
      <c r="G25" s="687"/>
      <c r="H25" s="149"/>
      <c r="I25" s="149"/>
      <c r="J25" s="138"/>
      <c r="K25" s="139"/>
      <c r="L25" s="1"/>
    </row>
    <row r="26" spans="1:24" x14ac:dyDescent="0.25">
      <c r="A26" s="170"/>
      <c r="B26" s="149"/>
      <c r="C26" s="149">
        <v>1</v>
      </c>
      <c r="D26" s="149">
        <v>2</v>
      </c>
      <c r="E26" s="149">
        <v>3</v>
      </c>
      <c r="F26" s="149">
        <v>4</v>
      </c>
      <c r="G26" s="149">
        <v>5</v>
      </c>
      <c r="H26" s="149"/>
      <c r="I26" s="149"/>
      <c r="J26" s="667"/>
      <c r="K26" s="668"/>
      <c r="L26" s="1"/>
    </row>
    <row r="27" spans="1:24" x14ac:dyDescent="0.25">
      <c r="A27" s="170"/>
      <c r="B27" s="149"/>
      <c r="C27" s="149" t="s">
        <v>131</v>
      </c>
      <c r="D27" s="149" t="s">
        <v>132</v>
      </c>
      <c r="E27" s="149" t="s">
        <v>133</v>
      </c>
      <c r="F27" s="149" t="s">
        <v>134</v>
      </c>
      <c r="G27" s="149" t="s">
        <v>135</v>
      </c>
      <c r="H27" s="149"/>
      <c r="I27" s="149"/>
      <c r="J27" s="149"/>
      <c r="K27" s="167"/>
      <c r="L27" s="1"/>
    </row>
    <row r="28" spans="1:24" ht="15" customHeight="1" x14ac:dyDescent="0.25">
      <c r="A28" s="170"/>
      <c r="B28" s="149"/>
      <c r="C28" s="657" t="s">
        <v>136</v>
      </c>
      <c r="D28" s="657"/>
      <c r="E28" s="657"/>
      <c r="F28" s="657"/>
      <c r="G28" s="657"/>
      <c r="H28" s="149"/>
      <c r="I28" s="149"/>
      <c r="J28" s="149"/>
      <c r="K28" s="167"/>
      <c r="L28" s="1"/>
    </row>
    <row r="29" spans="1:24" ht="15" customHeight="1" x14ac:dyDescent="0.25">
      <c r="A29" s="170"/>
      <c r="B29" s="149"/>
      <c r="C29" s="657"/>
      <c r="D29" s="657"/>
      <c r="E29" s="657"/>
      <c r="F29" s="657"/>
      <c r="G29" s="657"/>
      <c r="H29" s="149"/>
      <c r="I29" s="149"/>
      <c r="J29" s="149"/>
      <c r="K29" s="167"/>
      <c r="L29" s="1"/>
    </row>
    <row r="30" spans="1:24" ht="15.75" thickBot="1" x14ac:dyDescent="0.3">
      <c r="A30" s="172"/>
      <c r="B30" s="173"/>
      <c r="C30" s="173"/>
      <c r="D30" s="173"/>
      <c r="E30" s="173"/>
      <c r="F30" s="173"/>
      <c r="G30" s="173"/>
      <c r="H30" s="173"/>
      <c r="I30" s="173"/>
      <c r="J30" s="173"/>
      <c r="K30" s="174"/>
      <c r="L30" s="1"/>
    </row>
    <row r="31" spans="1:24" ht="15.75" thickBot="1" x14ac:dyDescent="0.3">
      <c r="A31" s="1"/>
      <c r="B31" s="1"/>
      <c r="C31" s="1"/>
      <c r="D31" s="1"/>
      <c r="E31" s="1"/>
      <c r="F31" s="1"/>
      <c r="G31" s="1"/>
      <c r="H31" s="1"/>
      <c r="I31" s="1"/>
      <c r="J31" s="1"/>
      <c r="K31" s="1"/>
      <c r="L31" s="1"/>
    </row>
    <row r="32" spans="1:24" ht="15.75" customHeight="1" thickBot="1" x14ac:dyDescent="0.3">
      <c r="A32" s="861" t="s">
        <v>120</v>
      </c>
      <c r="B32" s="867" t="e">
        <f>DESCRIPCION!#REF!</f>
        <v>#REF!</v>
      </c>
      <c r="C32" s="855"/>
      <c r="D32" s="855"/>
      <c r="E32" s="855"/>
      <c r="F32" s="855"/>
      <c r="G32" s="855"/>
      <c r="H32" s="856"/>
      <c r="I32" s="864" t="s">
        <v>347</v>
      </c>
      <c r="J32" s="865"/>
      <c r="K32" s="135" t="str">
        <f>IF(J39="x","EXTREMA",IF(J41="x","ALTA",IF(J43="x","MODERADA",IF(J45="x","BAJA",""))))</f>
        <v>ALTA</v>
      </c>
      <c r="L32" s="1"/>
    </row>
    <row r="33" spans="1:12" ht="16.5" thickBot="1" x14ac:dyDescent="0.3">
      <c r="A33" s="862"/>
      <c r="B33" s="868"/>
      <c r="C33" s="857"/>
      <c r="D33" s="857"/>
      <c r="E33" s="857"/>
      <c r="F33" s="857"/>
      <c r="G33" s="857"/>
      <c r="H33" s="858"/>
      <c r="I33" s="859" t="s">
        <v>348</v>
      </c>
      <c r="J33" s="860"/>
      <c r="K33" s="187" t="str">
        <f>'VALORACION RIESGOS INHERENTES'!K31</f>
        <v>ALTA</v>
      </c>
      <c r="L33" s="1"/>
    </row>
    <row r="34" spans="1:12" ht="16.5" thickBot="1" x14ac:dyDescent="0.3">
      <c r="A34" s="863"/>
      <c r="B34" s="642" t="s">
        <v>298</v>
      </c>
      <c r="C34" s="643"/>
      <c r="D34" s="643"/>
      <c r="E34" s="643"/>
      <c r="F34" s="643"/>
      <c r="G34" s="643"/>
      <c r="H34" s="643"/>
      <c r="I34" s="643"/>
      <c r="J34" s="646"/>
      <c r="K34" s="251" t="str">
        <f>'EVALUACIÓN SOLIDEZ CONTROLES'!H15</f>
        <v>Débil</v>
      </c>
      <c r="L34" s="1"/>
    </row>
    <row r="35" spans="1:12" ht="16.5" thickBot="1" x14ac:dyDescent="0.3">
      <c r="A35" s="188" t="s">
        <v>122</v>
      </c>
      <c r="B35" s="189"/>
      <c r="C35" s="189"/>
      <c r="D35" s="247"/>
      <c r="E35" s="878" t="s">
        <v>126</v>
      </c>
      <c r="F35" s="879"/>
      <c r="G35" s="880"/>
      <c r="H35" s="642" t="s">
        <v>350</v>
      </c>
      <c r="I35" s="646"/>
      <c r="J35" s="647" t="s">
        <v>133</v>
      </c>
      <c r="K35" s="648"/>
      <c r="L35" s="1"/>
    </row>
    <row r="36" spans="1:12" ht="39" customHeight="1" thickBot="1" x14ac:dyDescent="0.3">
      <c r="A36" s="165"/>
      <c r="B36" s="164"/>
      <c r="C36" s="164"/>
      <c r="D36" s="164"/>
      <c r="E36" s="164"/>
      <c r="F36" s="164"/>
      <c r="G36" s="164"/>
      <c r="H36" s="164"/>
      <c r="I36" s="164"/>
      <c r="J36" s="166"/>
      <c r="K36" s="167"/>
      <c r="L36" s="1"/>
    </row>
    <row r="37" spans="1:12" ht="28.5" customHeight="1" thickBot="1" x14ac:dyDescent="0.3">
      <c r="A37" s="671" t="s">
        <v>122</v>
      </c>
      <c r="B37" s="163">
        <v>5</v>
      </c>
      <c r="C37" s="877"/>
      <c r="D37" s="674"/>
      <c r="E37" s="672"/>
      <c r="F37" s="672"/>
      <c r="G37" s="672"/>
      <c r="H37" s="164"/>
      <c r="I37" s="164"/>
      <c r="J37" s="669" t="s">
        <v>121</v>
      </c>
      <c r="K37" s="670"/>
      <c r="L37" s="1"/>
    </row>
    <row r="38" spans="1:12" ht="15.75" thickBot="1" x14ac:dyDescent="0.3">
      <c r="A38" s="671"/>
      <c r="B38" s="163" t="s">
        <v>124</v>
      </c>
      <c r="C38" s="688"/>
      <c r="D38" s="674"/>
      <c r="E38" s="672"/>
      <c r="F38" s="672"/>
      <c r="G38" s="672"/>
      <c r="H38" s="164"/>
      <c r="I38" s="164"/>
      <c r="J38" s="168"/>
      <c r="K38" s="20"/>
      <c r="L38" s="1"/>
    </row>
    <row r="39" spans="1:12" ht="29.25" thickBot="1" x14ac:dyDescent="0.3">
      <c r="A39" s="671"/>
      <c r="B39" s="163">
        <v>4</v>
      </c>
      <c r="C39" s="673"/>
      <c r="D39" s="674"/>
      <c r="E39" s="674" t="s">
        <v>346</v>
      </c>
      <c r="F39" s="675"/>
      <c r="G39" s="672"/>
      <c r="H39" s="164"/>
      <c r="I39" s="164"/>
      <c r="J39" s="178" t="str">
        <f xml:space="preserve"> IF(OR(E37="X",F37="X",G37="x",F39="x",G39="X",F41="X",G41="X",G43="X" ),"x","")</f>
        <v/>
      </c>
      <c r="K39" s="20" t="s">
        <v>123</v>
      </c>
      <c r="L39" s="1"/>
    </row>
    <row r="40" spans="1:12" ht="29.25" thickBot="1" x14ac:dyDescent="0.3">
      <c r="A40" s="671"/>
      <c r="B40" s="163" t="s">
        <v>126</v>
      </c>
      <c r="C40" s="673"/>
      <c r="D40" s="674"/>
      <c r="E40" s="674"/>
      <c r="F40" s="676"/>
      <c r="G40" s="672"/>
      <c r="H40" s="164"/>
      <c r="I40" s="164"/>
      <c r="J40" s="179"/>
      <c r="K40" s="20"/>
      <c r="L40" s="1"/>
    </row>
    <row r="41" spans="1:12" ht="29.25" thickBot="1" x14ac:dyDescent="0.3">
      <c r="A41" s="671"/>
      <c r="B41" s="163">
        <v>3</v>
      </c>
      <c r="C41" s="677"/>
      <c r="D41" s="689"/>
      <c r="E41" s="704"/>
      <c r="F41" s="675"/>
      <c r="G41" s="672"/>
      <c r="H41" s="164"/>
      <c r="I41" s="164"/>
      <c r="J41" s="180" t="str">
        <f xml:space="preserve"> IF(OR(C37="X",D37="X",D39="x",E39="x",E41="X",F43="X",F45="X",G45="X" ),"x","")</f>
        <v>x</v>
      </c>
      <c r="K41" s="20" t="s">
        <v>125</v>
      </c>
      <c r="L41" s="1"/>
    </row>
    <row r="42" spans="1:12" ht="29.25" thickBot="1" x14ac:dyDescent="0.3">
      <c r="A42" s="671"/>
      <c r="B42" s="163" t="s">
        <v>128</v>
      </c>
      <c r="C42" s="677"/>
      <c r="D42" s="689"/>
      <c r="E42" s="674"/>
      <c r="F42" s="676"/>
      <c r="G42" s="672"/>
      <c r="H42" s="164"/>
      <c r="I42" s="164"/>
      <c r="J42" s="181"/>
      <c r="K42" s="20"/>
      <c r="L42" s="1"/>
    </row>
    <row r="43" spans="1:12" ht="29.25" thickBot="1" x14ac:dyDescent="0.3">
      <c r="A43" s="671"/>
      <c r="B43" s="163">
        <v>2</v>
      </c>
      <c r="C43" s="677"/>
      <c r="D43" s="707"/>
      <c r="E43" s="714"/>
      <c r="F43" s="715"/>
      <c r="G43" s="672"/>
      <c r="H43" s="164"/>
      <c r="I43" s="164"/>
      <c r="J43" s="182" t="str">
        <f xml:space="preserve"> IF(OR(C39="X",D41="X",E43="x",E45="x" ),"x","")</f>
        <v/>
      </c>
      <c r="K43" s="20" t="s">
        <v>127</v>
      </c>
      <c r="L43" s="1"/>
    </row>
    <row r="44" spans="1:12" ht="29.25" thickBot="1" x14ac:dyDescent="0.3">
      <c r="A44" s="671"/>
      <c r="B44" s="163" t="s">
        <v>250</v>
      </c>
      <c r="C44" s="677"/>
      <c r="D44" s="707"/>
      <c r="E44" s="689"/>
      <c r="F44" s="716"/>
      <c r="G44" s="672"/>
      <c r="H44" s="164"/>
      <c r="I44" s="164"/>
      <c r="J44" s="181"/>
      <c r="K44" s="20"/>
      <c r="L44" s="1"/>
    </row>
    <row r="45" spans="1:12" ht="29.25" thickBot="1" x14ac:dyDescent="0.3">
      <c r="A45" s="671"/>
      <c r="B45" s="163">
        <v>1</v>
      </c>
      <c r="C45" s="677"/>
      <c r="D45" s="707"/>
      <c r="E45" s="709"/>
      <c r="F45" s="711"/>
      <c r="G45" s="674"/>
      <c r="H45" s="164"/>
      <c r="I45" s="164"/>
      <c r="J45" s="183" t="str">
        <f xml:space="preserve"> IF(OR(C41="X",C43="X",D43="x",C45="x",D45="x" ),"x","")</f>
        <v/>
      </c>
      <c r="K45" s="20" t="s">
        <v>129</v>
      </c>
      <c r="L45" s="1"/>
    </row>
    <row r="46" spans="1:12" ht="15.75" thickBot="1" x14ac:dyDescent="0.3">
      <c r="A46" s="671"/>
      <c r="B46" s="163" t="s">
        <v>130</v>
      </c>
      <c r="C46" s="706"/>
      <c r="D46" s="708"/>
      <c r="E46" s="710"/>
      <c r="F46" s="712"/>
      <c r="G46" s="713"/>
      <c r="H46" s="169"/>
      <c r="I46" s="164"/>
      <c r="J46" s="164"/>
      <c r="K46" s="163"/>
      <c r="L46" s="1"/>
    </row>
    <row r="47" spans="1:12" x14ac:dyDescent="0.25">
      <c r="A47" s="165"/>
      <c r="B47" s="164"/>
      <c r="C47" s="164">
        <v>1</v>
      </c>
      <c r="D47" s="164">
        <v>2</v>
      </c>
      <c r="E47" s="164">
        <v>3</v>
      </c>
      <c r="F47" s="164">
        <v>4</v>
      </c>
      <c r="G47" s="164">
        <v>5</v>
      </c>
      <c r="H47" s="164"/>
      <c r="I47" s="164"/>
      <c r="J47" s="164"/>
      <c r="K47" s="163"/>
      <c r="L47" s="1"/>
    </row>
    <row r="48" spans="1:12" x14ac:dyDescent="0.25">
      <c r="A48" s="165"/>
      <c r="B48" s="164"/>
      <c r="C48" s="164" t="s">
        <v>131</v>
      </c>
      <c r="D48" s="164" t="s">
        <v>132</v>
      </c>
      <c r="E48" s="164" t="s">
        <v>133</v>
      </c>
      <c r="F48" s="164" t="s">
        <v>134</v>
      </c>
      <c r="G48" s="164" t="s">
        <v>135</v>
      </c>
      <c r="H48" s="164"/>
      <c r="I48" s="164"/>
      <c r="J48" s="164"/>
      <c r="K48" s="163"/>
      <c r="L48" s="1"/>
    </row>
    <row r="49" spans="1:12" ht="15" customHeight="1" x14ac:dyDescent="0.25">
      <c r="A49" s="165"/>
      <c r="B49" s="164"/>
      <c r="C49" s="705" t="s">
        <v>136</v>
      </c>
      <c r="D49" s="705"/>
      <c r="E49" s="705"/>
      <c r="F49" s="705"/>
      <c r="G49" s="705"/>
      <c r="H49" s="164"/>
      <c r="I49" s="164"/>
      <c r="J49" s="164"/>
      <c r="K49" s="163"/>
      <c r="L49" s="1"/>
    </row>
    <row r="50" spans="1:12" ht="15" customHeight="1" x14ac:dyDescent="0.25">
      <c r="A50" s="165"/>
      <c r="B50" s="164"/>
      <c r="C50" s="705"/>
      <c r="D50" s="705"/>
      <c r="E50" s="705"/>
      <c r="F50" s="705"/>
      <c r="G50" s="705"/>
      <c r="H50" s="164"/>
      <c r="I50" s="164"/>
      <c r="J50" s="164"/>
      <c r="K50" s="163"/>
      <c r="L50" s="1"/>
    </row>
    <row r="51" spans="1:12" ht="15.75" thickBot="1" x14ac:dyDescent="0.3">
      <c r="A51" s="21"/>
      <c r="B51" s="19"/>
      <c r="C51" s="19"/>
      <c r="D51" s="19"/>
      <c r="E51" s="19"/>
      <c r="F51" s="19"/>
      <c r="G51" s="19"/>
      <c r="H51" s="19"/>
      <c r="I51" s="19"/>
      <c r="J51" s="19"/>
      <c r="K51" s="134"/>
      <c r="L51" s="1"/>
    </row>
    <row r="52" spans="1:12" ht="15.75" thickBot="1" x14ac:dyDescent="0.3">
      <c r="A52" s="1"/>
      <c r="B52" s="1"/>
      <c r="C52" s="1"/>
      <c r="D52" s="1"/>
      <c r="E52" s="1"/>
      <c r="F52" s="1"/>
      <c r="G52" s="1"/>
      <c r="H52" s="1"/>
      <c r="I52" s="1"/>
      <c r="J52" s="1"/>
      <c r="K52" s="1"/>
      <c r="L52" s="1"/>
    </row>
    <row r="53" spans="1:12" ht="16.5" customHeight="1" thickBot="1" x14ac:dyDescent="0.3">
      <c r="A53" s="861" t="s">
        <v>120</v>
      </c>
      <c r="B53" s="855" t="e">
        <f>DESCRIPCION!#REF!</f>
        <v>#REF!</v>
      </c>
      <c r="C53" s="855"/>
      <c r="D53" s="855"/>
      <c r="E53" s="855"/>
      <c r="F53" s="855"/>
      <c r="G53" s="855"/>
      <c r="H53" s="856"/>
      <c r="I53" s="864" t="s">
        <v>347</v>
      </c>
      <c r="J53" s="865"/>
      <c r="K53" s="135" t="str">
        <f>IF(J60="x","EXTREMA",IF(J62="x","ALTA",IF(J64="x","MODERADA",IF(J66="x","BAJA",""))))</f>
        <v>ALTA</v>
      </c>
      <c r="L53" s="1"/>
    </row>
    <row r="54" spans="1:12" ht="16.5" thickBot="1" x14ac:dyDescent="0.3">
      <c r="A54" s="862"/>
      <c r="B54" s="857"/>
      <c r="C54" s="857"/>
      <c r="D54" s="857"/>
      <c r="E54" s="857"/>
      <c r="F54" s="857"/>
      <c r="G54" s="857"/>
      <c r="H54" s="858"/>
      <c r="I54" s="859" t="s">
        <v>348</v>
      </c>
      <c r="J54" s="860"/>
      <c r="K54" s="187" t="str">
        <f>'VALORACION RIESGOS INHERENTES'!K51</f>
        <v>ALTA</v>
      </c>
      <c r="L54" s="1"/>
    </row>
    <row r="55" spans="1:12" ht="16.5" thickBot="1" x14ac:dyDescent="0.3">
      <c r="A55" s="863"/>
      <c r="B55" s="642" t="s">
        <v>298</v>
      </c>
      <c r="C55" s="643"/>
      <c r="D55" s="643"/>
      <c r="E55" s="643"/>
      <c r="F55" s="643"/>
      <c r="G55" s="643"/>
      <c r="H55" s="643"/>
      <c r="I55" s="643"/>
      <c r="J55" s="646"/>
      <c r="K55" s="185" t="str">
        <f>'EVALUACIÓN SOLIDEZ CONTROLES'!H19</f>
        <v>Débil</v>
      </c>
      <c r="L55" s="1"/>
    </row>
    <row r="56" spans="1:12" ht="16.5" thickBot="1" x14ac:dyDescent="0.3">
      <c r="A56" s="188" t="s">
        <v>122</v>
      </c>
      <c r="B56" s="189"/>
      <c r="C56" s="189"/>
      <c r="D56" s="247"/>
      <c r="E56" s="878" t="s">
        <v>126</v>
      </c>
      <c r="F56" s="879"/>
      <c r="G56" s="880"/>
      <c r="H56" s="642" t="s">
        <v>350</v>
      </c>
      <c r="I56" s="646"/>
      <c r="J56" s="647" t="s">
        <v>133</v>
      </c>
      <c r="K56" s="648"/>
      <c r="L56" s="1"/>
    </row>
    <row r="57" spans="1:12" ht="40.5" customHeight="1" thickBot="1" x14ac:dyDescent="0.3">
      <c r="A57" s="165"/>
      <c r="B57" s="164"/>
      <c r="C57" s="164"/>
      <c r="D57" s="164"/>
      <c r="E57" s="164"/>
      <c r="F57" s="164"/>
      <c r="G57" s="164"/>
      <c r="H57" s="164"/>
      <c r="I57" s="164"/>
      <c r="J57" s="166"/>
      <c r="K57" s="167"/>
      <c r="L57" s="1"/>
    </row>
    <row r="58" spans="1:12" ht="22.5" customHeight="1" thickBot="1" x14ac:dyDescent="0.3">
      <c r="A58" s="671" t="s">
        <v>122</v>
      </c>
      <c r="B58" s="163">
        <v>5</v>
      </c>
      <c r="C58" s="877"/>
      <c r="D58" s="674"/>
      <c r="E58" s="672"/>
      <c r="F58" s="672"/>
      <c r="G58" s="672"/>
      <c r="H58" s="164"/>
      <c r="I58" s="164"/>
      <c r="J58" s="669" t="s">
        <v>121</v>
      </c>
      <c r="K58" s="670"/>
      <c r="L58" s="1"/>
    </row>
    <row r="59" spans="1:12" ht="23.25" customHeight="1" thickBot="1" x14ac:dyDescent="0.3">
      <c r="A59" s="671"/>
      <c r="B59" s="163" t="s">
        <v>124</v>
      </c>
      <c r="C59" s="688"/>
      <c r="D59" s="674"/>
      <c r="E59" s="672"/>
      <c r="F59" s="672"/>
      <c r="G59" s="672"/>
      <c r="H59" s="164"/>
      <c r="I59" s="164"/>
      <c r="J59" s="168"/>
      <c r="K59" s="20"/>
      <c r="L59" s="1"/>
    </row>
    <row r="60" spans="1:12" ht="29.25" thickBot="1" x14ac:dyDescent="0.3">
      <c r="A60" s="671"/>
      <c r="B60" s="163">
        <v>4</v>
      </c>
      <c r="C60" s="673"/>
      <c r="D60" s="674"/>
      <c r="E60" s="674" t="s">
        <v>346</v>
      </c>
      <c r="F60" s="675"/>
      <c r="G60" s="672"/>
      <c r="H60" s="164"/>
      <c r="I60" s="164"/>
      <c r="J60" s="178" t="str">
        <f xml:space="preserve"> IF(OR(E58="X",F58="X",G58="x",F60="x",G60="X",F62="X",G62="X",G64="X" ),"x","")</f>
        <v/>
      </c>
      <c r="K60" s="20" t="s">
        <v>123</v>
      </c>
      <c r="L60" s="1"/>
    </row>
    <row r="61" spans="1:12" ht="29.25" thickBot="1" x14ac:dyDescent="0.3">
      <c r="A61" s="671"/>
      <c r="B61" s="163" t="s">
        <v>126</v>
      </c>
      <c r="C61" s="673"/>
      <c r="D61" s="674"/>
      <c r="E61" s="674"/>
      <c r="F61" s="676"/>
      <c r="G61" s="672"/>
      <c r="H61" s="164"/>
      <c r="I61" s="164"/>
      <c r="J61" s="179"/>
      <c r="K61" s="20"/>
      <c r="L61" s="1"/>
    </row>
    <row r="62" spans="1:12" ht="29.25" thickBot="1" x14ac:dyDescent="0.3">
      <c r="A62" s="671"/>
      <c r="B62" s="163">
        <v>3</v>
      </c>
      <c r="C62" s="677"/>
      <c r="D62" s="689"/>
      <c r="E62" s="704"/>
      <c r="F62" s="675"/>
      <c r="G62" s="672"/>
      <c r="H62" s="164"/>
      <c r="I62" s="164"/>
      <c r="J62" s="180" t="str">
        <f xml:space="preserve"> IF(OR(C58="X",D58="X",D60="x",E60="x",E62="X",F64="X",F66="X",G66="X" ),"x","")</f>
        <v>x</v>
      </c>
      <c r="K62" s="20" t="s">
        <v>125</v>
      </c>
      <c r="L62" s="1"/>
    </row>
    <row r="63" spans="1:12" ht="29.25" thickBot="1" x14ac:dyDescent="0.3">
      <c r="A63" s="671"/>
      <c r="B63" s="163" t="s">
        <v>128</v>
      </c>
      <c r="C63" s="677"/>
      <c r="D63" s="689"/>
      <c r="E63" s="674"/>
      <c r="F63" s="676"/>
      <c r="G63" s="672"/>
      <c r="H63" s="164"/>
      <c r="I63" s="164"/>
      <c r="J63" s="181"/>
      <c r="K63" s="20"/>
      <c r="L63" s="1"/>
    </row>
    <row r="64" spans="1:12" ht="29.25" thickBot="1" x14ac:dyDescent="0.3">
      <c r="A64" s="671"/>
      <c r="B64" s="163">
        <v>2</v>
      </c>
      <c r="C64" s="677"/>
      <c r="D64" s="707"/>
      <c r="E64" s="714"/>
      <c r="F64" s="715"/>
      <c r="G64" s="672"/>
      <c r="H64" s="164"/>
      <c r="I64" s="164"/>
      <c r="J64" s="182" t="str">
        <f xml:space="preserve"> IF(OR(C60="X",D62="X",E64="x",E66="x" ),"x","")</f>
        <v/>
      </c>
      <c r="K64" s="20" t="s">
        <v>127</v>
      </c>
      <c r="L64" s="1"/>
    </row>
    <row r="65" spans="1:12" ht="29.25" thickBot="1" x14ac:dyDescent="0.3">
      <c r="A65" s="671"/>
      <c r="B65" s="163" t="s">
        <v>250</v>
      </c>
      <c r="C65" s="677"/>
      <c r="D65" s="707"/>
      <c r="E65" s="689"/>
      <c r="F65" s="716"/>
      <c r="G65" s="672"/>
      <c r="H65" s="164"/>
      <c r="I65" s="164"/>
      <c r="J65" s="181"/>
      <c r="K65" s="20"/>
      <c r="L65" s="1"/>
    </row>
    <row r="66" spans="1:12" ht="29.25" thickBot="1" x14ac:dyDescent="0.3">
      <c r="A66" s="671"/>
      <c r="B66" s="163">
        <v>1</v>
      </c>
      <c r="C66" s="677"/>
      <c r="D66" s="707"/>
      <c r="E66" s="689"/>
      <c r="F66" s="674"/>
      <c r="G66" s="674"/>
      <c r="H66" s="164"/>
      <c r="I66" s="164"/>
      <c r="J66" s="183" t="str">
        <f xml:space="preserve"> IF(OR(C62="X",C64="X",D64="x",C66="x",D66="x" ),"x","")</f>
        <v/>
      </c>
      <c r="K66" s="20" t="s">
        <v>129</v>
      </c>
      <c r="L66" s="1"/>
    </row>
    <row r="67" spans="1:12" ht="15.75" thickBot="1" x14ac:dyDescent="0.3">
      <c r="A67" s="671"/>
      <c r="B67" s="163" t="s">
        <v>130</v>
      </c>
      <c r="C67" s="706"/>
      <c r="D67" s="708"/>
      <c r="E67" s="710"/>
      <c r="F67" s="713"/>
      <c r="G67" s="713"/>
      <c r="H67" s="169"/>
      <c r="I67" s="164"/>
      <c r="J67" s="164"/>
      <c r="K67" s="163"/>
      <c r="L67" s="1"/>
    </row>
    <row r="68" spans="1:12" x14ac:dyDescent="0.25">
      <c r="A68" s="165"/>
      <c r="B68" s="164"/>
      <c r="C68" s="164">
        <v>1</v>
      </c>
      <c r="D68" s="164">
        <v>2</v>
      </c>
      <c r="E68" s="164">
        <v>3</v>
      </c>
      <c r="F68" s="164">
        <v>4</v>
      </c>
      <c r="G68" s="164">
        <v>5</v>
      </c>
      <c r="H68" s="164"/>
      <c r="I68" s="164"/>
      <c r="J68" s="164"/>
      <c r="K68" s="163"/>
      <c r="L68" s="1"/>
    </row>
    <row r="69" spans="1:12" x14ac:dyDescent="0.25">
      <c r="A69" s="165"/>
      <c r="B69" s="164"/>
      <c r="C69" s="164" t="s">
        <v>131</v>
      </c>
      <c r="D69" s="164" t="s">
        <v>132</v>
      </c>
      <c r="E69" s="164" t="s">
        <v>133</v>
      </c>
      <c r="F69" s="164" t="s">
        <v>134</v>
      </c>
      <c r="G69" s="164" t="s">
        <v>135</v>
      </c>
      <c r="H69" s="164"/>
      <c r="I69" s="164"/>
      <c r="J69" s="164"/>
      <c r="K69" s="163"/>
      <c r="L69" s="1"/>
    </row>
    <row r="70" spans="1:12" ht="15" customHeight="1" x14ac:dyDescent="0.25">
      <c r="A70" s="165"/>
      <c r="B70" s="164"/>
      <c r="C70" s="705" t="s">
        <v>136</v>
      </c>
      <c r="D70" s="705"/>
      <c r="E70" s="705"/>
      <c r="F70" s="705"/>
      <c r="G70" s="705"/>
      <c r="H70" s="164"/>
      <c r="I70" s="164"/>
      <c r="J70" s="164"/>
      <c r="K70" s="163"/>
      <c r="L70" s="1"/>
    </row>
    <row r="71" spans="1:12" ht="15" customHeight="1" x14ac:dyDescent="0.25">
      <c r="A71" s="165"/>
      <c r="B71" s="164"/>
      <c r="C71" s="705"/>
      <c r="D71" s="705"/>
      <c r="E71" s="705"/>
      <c r="F71" s="705"/>
      <c r="G71" s="705"/>
      <c r="H71" s="164"/>
      <c r="I71" s="164"/>
      <c r="J71" s="164"/>
      <c r="K71" s="163"/>
      <c r="L71" s="1"/>
    </row>
    <row r="72" spans="1:12" ht="15.75" thickBot="1" x14ac:dyDescent="0.3">
      <c r="A72" s="175"/>
      <c r="B72" s="176"/>
      <c r="C72" s="176"/>
      <c r="D72" s="176"/>
      <c r="E72" s="176"/>
      <c r="F72" s="176"/>
      <c r="G72" s="176"/>
      <c r="H72" s="176"/>
      <c r="I72" s="176"/>
      <c r="J72" s="176"/>
      <c r="K72" s="177"/>
      <c r="L72" s="1"/>
    </row>
    <row r="73" spans="1:12" ht="15.75" thickBot="1" x14ac:dyDescent="0.3">
      <c r="A73" s="1"/>
      <c r="B73" s="1"/>
      <c r="C73" s="1"/>
      <c r="D73" s="1"/>
      <c r="E73" s="1"/>
      <c r="F73" s="1"/>
      <c r="G73" s="1"/>
      <c r="H73" s="1"/>
      <c r="I73" s="1"/>
      <c r="J73" s="1"/>
      <c r="K73" s="1"/>
      <c r="L73" s="1"/>
    </row>
    <row r="74" spans="1:12" ht="16.5" customHeight="1" thickBot="1" x14ac:dyDescent="0.3">
      <c r="A74" s="861" t="s">
        <v>120</v>
      </c>
      <c r="B74" s="867" t="e">
        <f>DESCRIPCION!#REF!</f>
        <v>#REF!</v>
      </c>
      <c r="C74" s="855"/>
      <c r="D74" s="855"/>
      <c r="E74" s="855"/>
      <c r="F74" s="855"/>
      <c r="G74" s="855"/>
      <c r="H74" s="856"/>
      <c r="I74" s="864" t="s">
        <v>347</v>
      </c>
      <c r="J74" s="865"/>
      <c r="K74" s="135" t="str">
        <f>IF(J81="x","EXTREMA",IF(J83="x","ALTA",IF(J85="x","MODERADA",IF(J87="x","BAJA",""))))</f>
        <v>EXTREMA</v>
      </c>
      <c r="L74" s="1"/>
    </row>
    <row r="75" spans="1:12" ht="15.75" customHeight="1" thickBot="1" x14ac:dyDescent="0.3">
      <c r="A75" s="862"/>
      <c r="B75" s="868"/>
      <c r="C75" s="857"/>
      <c r="D75" s="857"/>
      <c r="E75" s="857"/>
      <c r="F75" s="857"/>
      <c r="G75" s="857"/>
      <c r="H75" s="858"/>
      <c r="I75" s="859" t="s">
        <v>348</v>
      </c>
      <c r="J75" s="860"/>
      <c r="K75" s="185" t="str">
        <f>'VALORACION RIESGOS INHERENTES'!K71</f>
        <v>EXTREMA</v>
      </c>
      <c r="L75" s="1"/>
    </row>
    <row r="76" spans="1:12" ht="16.5" thickBot="1" x14ac:dyDescent="0.3">
      <c r="A76" s="863"/>
      <c r="B76" s="642" t="s">
        <v>298</v>
      </c>
      <c r="C76" s="643"/>
      <c r="D76" s="643"/>
      <c r="E76" s="643"/>
      <c r="F76" s="643"/>
      <c r="G76" s="643"/>
      <c r="H76" s="643"/>
      <c r="I76" s="643"/>
      <c r="J76" s="646"/>
      <c r="K76" s="185" t="str">
        <f>'EVALUACIÓN SOLIDEZ CONTROLES'!H23</f>
        <v>Débil</v>
      </c>
      <c r="L76" s="1"/>
    </row>
    <row r="77" spans="1:12" ht="21.75" customHeight="1" thickBot="1" x14ac:dyDescent="0.3">
      <c r="A77" s="188" t="s">
        <v>122</v>
      </c>
      <c r="B77" s="189"/>
      <c r="C77" s="189"/>
      <c r="D77" s="247"/>
      <c r="E77" s="878" t="s">
        <v>126</v>
      </c>
      <c r="F77" s="879"/>
      <c r="G77" s="880"/>
      <c r="H77" s="642" t="s">
        <v>350</v>
      </c>
      <c r="I77" s="646"/>
      <c r="J77" s="647" t="s">
        <v>134</v>
      </c>
      <c r="K77" s="648"/>
      <c r="L77" s="1"/>
    </row>
    <row r="78" spans="1:12" ht="36.75" customHeight="1" x14ac:dyDescent="0.25">
      <c r="A78" s="170"/>
      <c r="B78" s="149"/>
      <c r="C78" s="171"/>
      <c r="D78" s="149"/>
      <c r="E78" s="149"/>
      <c r="F78" s="149"/>
      <c r="G78" s="149"/>
      <c r="H78" s="149"/>
      <c r="I78" s="149"/>
      <c r="J78" s="166"/>
      <c r="K78" s="167"/>
      <c r="L78" s="1"/>
    </row>
    <row r="79" spans="1:12" ht="38.25" customHeight="1" x14ac:dyDescent="0.25">
      <c r="A79" s="658" t="s">
        <v>122</v>
      </c>
      <c r="B79" s="149">
        <v>5</v>
      </c>
      <c r="C79" s="659"/>
      <c r="D79" s="655"/>
      <c r="E79" s="656"/>
      <c r="F79" s="656"/>
      <c r="G79" s="656"/>
      <c r="H79" s="149"/>
      <c r="I79" s="149"/>
      <c r="J79" s="665" t="s">
        <v>121</v>
      </c>
      <c r="K79" s="666"/>
      <c r="L79" s="1"/>
    </row>
    <row r="80" spans="1:12" x14ac:dyDescent="0.25">
      <c r="A80" s="658"/>
      <c r="B80" s="149" t="s">
        <v>124</v>
      </c>
      <c r="C80" s="660"/>
      <c r="D80" s="655"/>
      <c r="E80" s="656"/>
      <c r="F80" s="656"/>
      <c r="G80" s="656"/>
      <c r="H80" s="149"/>
      <c r="I80" s="149"/>
      <c r="J80" s="151"/>
      <c r="K80" s="152"/>
      <c r="L80" s="1"/>
    </row>
    <row r="81" spans="1:12" ht="27.75" x14ac:dyDescent="0.25">
      <c r="A81" s="658"/>
      <c r="B81" s="149">
        <v>4</v>
      </c>
      <c r="C81" s="702"/>
      <c r="D81" s="655"/>
      <c r="E81" s="655"/>
      <c r="F81" s="664" t="s">
        <v>346</v>
      </c>
      <c r="G81" s="656"/>
      <c r="H81" s="149"/>
      <c r="I81" s="149"/>
      <c r="J81" s="157" t="str">
        <f xml:space="preserve"> IF(OR(E79="X",F79="X",G79="x",F81="x",G81="X",F83="X",G83="X",G85="X" ),"x","")</f>
        <v>x</v>
      </c>
      <c r="K81" s="152" t="s">
        <v>123</v>
      </c>
      <c r="L81" s="1"/>
    </row>
    <row r="82" spans="1:12" ht="27.75" x14ac:dyDescent="0.25">
      <c r="A82" s="658"/>
      <c r="B82" s="149" t="s">
        <v>126</v>
      </c>
      <c r="C82" s="703"/>
      <c r="D82" s="655"/>
      <c r="E82" s="655"/>
      <c r="F82" s="664"/>
      <c r="G82" s="656"/>
      <c r="H82" s="149"/>
      <c r="I82" s="149"/>
      <c r="J82" s="158"/>
      <c r="K82" s="152"/>
      <c r="L82" s="1"/>
    </row>
    <row r="83" spans="1:12" ht="27.75" x14ac:dyDescent="0.25">
      <c r="A83" s="658"/>
      <c r="B83" s="149">
        <v>3</v>
      </c>
      <c r="C83" s="649"/>
      <c r="D83" s="653"/>
      <c r="E83" s="654"/>
      <c r="F83" s="664"/>
      <c r="G83" s="656"/>
      <c r="H83" s="149"/>
      <c r="I83" s="149"/>
      <c r="J83" s="159" t="str">
        <f xml:space="preserve"> IF(OR(C79="X",D79="X",D81="x",E81="x",E83="X",F85="X",F87="X",G87="X" ),"x","")</f>
        <v/>
      </c>
      <c r="K83" s="152" t="s">
        <v>125</v>
      </c>
      <c r="L83" s="1"/>
    </row>
    <row r="84" spans="1:12" ht="27.75" x14ac:dyDescent="0.25">
      <c r="A84" s="658"/>
      <c r="B84" s="149" t="s">
        <v>128</v>
      </c>
      <c r="C84" s="650"/>
      <c r="D84" s="653"/>
      <c r="E84" s="655"/>
      <c r="F84" s="664"/>
      <c r="G84" s="656"/>
      <c r="H84" s="149"/>
      <c r="I84" s="149"/>
      <c r="J84" s="160"/>
      <c r="K84" s="152"/>
      <c r="L84" s="1"/>
    </row>
    <row r="85" spans="1:12" ht="27.75" x14ac:dyDescent="0.25">
      <c r="A85" s="658"/>
      <c r="B85" s="149">
        <v>2</v>
      </c>
      <c r="C85" s="649"/>
      <c r="D85" s="651"/>
      <c r="E85" s="652"/>
      <c r="F85" s="654"/>
      <c r="G85" s="656"/>
      <c r="H85" s="149"/>
      <c r="I85" s="149"/>
      <c r="J85" s="161" t="str">
        <f xml:space="preserve"> IF(OR(C81="X",D83="X",E85="x",E87="x" ),"x","")</f>
        <v/>
      </c>
      <c r="K85" s="152" t="s">
        <v>127</v>
      </c>
      <c r="L85" s="1"/>
    </row>
    <row r="86" spans="1:12" ht="27.75" x14ac:dyDescent="0.25">
      <c r="A86" s="658"/>
      <c r="B86" s="149" t="s">
        <v>250</v>
      </c>
      <c r="C86" s="650"/>
      <c r="D86" s="651"/>
      <c r="E86" s="653"/>
      <c r="F86" s="655"/>
      <c r="G86" s="656"/>
      <c r="H86" s="149"/>
      <c r="I86" s="149"/>
      <c r="J86" s="160"/>
      <c r="K86" s="152"/>
      <c r="L86" s="1"/>
    </row>
    <row r="87" spans="1:12" ht="27.75" x14ac:dyDescent="0.25">
      <c r="A87" s="658"/>
      <c r="B87" s="149">
        <v>1</v>
      </c>
      <c r="C87" s="649"/>
      <c r="D87" s="680"/>
      <c r="E87" s="682"/>
      <c r="F87" s="684"/>
      <c r="G87" s="686"/>
      <c r="H87" s="149"/>
      <c r="I87" s="149"/>
      <c r="J87" s="162" t="str">
        <f xml:space="preserve"> IF(OR(C83="X",C85="X",D85="x",D87="x",C87="x" ),"x","")</f>
        <v/>
      </c>
      <c r="K87" s="152" t="s">
        <v>129</v>
      </c>
      <c r="L87" s="1"/>
    </row>
    <row r="88" spans="1:12" x14ac:dyDescent="0.25">
      <c r="A88" s="658"/>
      <c r="B88" s="149" t="s">
        <v>130</v>
      </c>
      <c r="C88" s="679"/>
      <c r="D88" s="681"/>
      <c r="E88" s="683"/>
      <c r="F88" s="685"/>
      <c r="G88" s="687"/>
      <c r="H88" s="149"/>
      <c r="I88" s="149"/>
      <c r="J88" s="149"/>
      <c r="K88" s="150"/>
      <c r="L88" s="1"/>
    </row>
    <row r="89" spans="1:12" x14ac:dyDescent="0.25">
      <c r="A89" s="170"/>
      <c r="B89" s="149"/>
      <c r="C89" s="149">
        <v>1</v>
      </c>
      <c r="D89" s="149">
        <v>2</v>
      </c>
      <c r="E89" s="149">
        <v>3</v>
      </c>
      <c r="F89" s="149">
        <v>4</v>
      </c>
      <c r="G89" s="149">
        <v>5</v>
      </c>
      <c r="H89" s="149"/>
      <c r="I89" s="149"/>
      <c r="J89" s="149"/>
      <c r="K89" s="150"/>
      <c r="L89" s="1"/>
    </row>
    <row r="90" spans="1:12" x14ac:dyDescent="0.25">
      <c r="A90" s="170"/>
      <c r="B90" s="149"/>
      <c r="C90" s="149" t="s">
        <v>131</v>
      </c>
      <c r="D90" s="149" t="s">
        <v>132</v>
      </c>
      <c r="E90" s="149" t="s">
        <v>133</v>
      </c>
      <c r="F90" s="149" t="s">
        <v>134</v>
      </c>
      <c r="G90" s="149" t="s">
        <v>135</v>
      </c>
      <c r="H90" s="149"/>
      <c r="I90" s="665"/>
      <c r="J90" s="665"/>
      <c r="K90" s="666"/>
      <c r="L90" s="1"/>
    </row>
    <row r="91" spans="1:12" ht="15" customHeight="1" x14ac:dyDescent="0.25">
      <c r="A91" s="170"/>
      <c r="B91" s="149"/>
      <c r="C91" s="657" t="s">
        <v>136</v>
      </c>
      <c r="D91" s="657"/>
      <c r="E91" s="657"/>
      <c r="F91" s="657"/>
      <c r="G91" s="657"/>
      <c r="H91" s="149"/>
      <c r="I91" s="149"/>
      <c r="J91" s="149"/>
      <c r="K91" s="150"/>
      <c r="L91" s="1"/>
    </row>
    <row r="92" spans="1:12" ht="15" customHeight="1" x14ac:dyDescent="0.25">
      <c r="A92" s="170"/>
      <c r="B92" s="149"/>
      <c r="C92" s="657"/>
      <c r="D92" s="657"/>
      <c r="E92" s="657"/>
      <c r="F92" s="657"/>
      <c r="G92" s="657"/>
      <c r="H92" s="149"/>
      <c r="I92" s="149"/>
      <c r="J92" s="149"/>
      <c r="K92" s="150"/>
      <c r="L92" s="1"/>
    </row>
    <row r="93" spans="1:12" ht="15.75" thickBot="1" x14ac:dyDescent="0.3">
      <c r="A93" s="78"/>
      <c r="B93" s="79"/>
      <c r="C93" s="79"/>
      <c r="D93" s="79"/>
      <c r="E93" s="79"/>
      <c r="F93" s="79"/>
      <c r="G93" s="79"/>
      <c r="H93" s="79"/>
      <c r="I93" s="79"/>
      <c r="J93" s="79"/>
      <c r="K93" s="80"/>
      <c r="L93" s="1"/>
    </row>
    <row r="94" spans="1:12" ht="15.75" thickBot="1" x14ac:dyDescent="0.3">
      <c r="A94" s="1"/>
      <c r="B94" s="1"/>
      <c r="C94" s="1"/>
      <c r="D94" s="1"/>
      <c r="E94" s="1"/>
      <c r="F94" s="1"/>
      <c r="G94" s="1"/>
      <c r="H94" s="1"/>
      <c r="I94" s="1"/>
      <c r="J94" s="1"/>
      <c r="K94" s="1"/>
      <c r="L94" s="1"/>
    </row>
    <row r="95" spans="1:12" ht="15.75" customHeight="1" thickBot="1" x14ac:dyDescent="0.3">
      <c r="A95" s="861" t="s">
        <v>120</v>
      </c>
      <c r="B95" s="855" t="e">
        <f>DESCRIPCION!#REF!</f>
        <v>#REF!</v>
      </c>
      <c r="C95" s="855"/>
      <c r="D95" s="855"/>
      <c r="E95" s="855"/>
      <c r="F95" s="855"/>
      <c r="G95" s="855"/>
      <c r="H95" s="856"/>
      <c r="I95" s="864" t="s">
        <v>347</v>
      </c>
      <c r="J95" s="865"/>
      <c r="K95" s="135" t="str">
        <f>IF(J102="x","EXTREMA",IF(J104="x","ALTA",IF(J106="x","MODERADA",IF(J108="x","BAJA",""))))</f>
        <v/>
      </c>
      <c r="L95" s="1"/>
    </row>
    <row r="96" spans="1:12" ht="16.5" thickBot="1" x14ac:dyDescent="0.3">
      <c r="A96" s="862"/>
      <c r="B96" s="857"/>
      <c r="C96" s="857"/>
      <c r="D96" s="857"/>
      <c r="E96" s="857"/>
      <c r="F96" s="857"/>
      <c r="G96" s="857"/>
      <c r="H96" s="858"/>
      <c r="I96" s="859" t="s">
        <v>348</v>
      </c>
      <c r="J96" s="860"/>
      <c r="K96" s="186" t="str">
        <f>'VALORACION RIESGOS INHERENTES'!K91</f>
        <v/>
      </c>
      <c r="L96" s="1"/>
    </row>
    <row r="97" spans="1:12" ht="16.5" thickBot="1" x14ac:dyDescent="0.3">
      <c r="A97" s="863"/>
      <c r="B97" s="859" t="s">
        <v>298</v>
      </c>
      <c r="C97" s="866"/>
      <c r="D97" s="866"/>
      <c r="E97" s="866"/>
      <c r="F97" s="866"/>
      <c r="G97" s="866"/>
      <c r="H97" s="866"/>
      <c r="I97" s="866"/>
      <c r="J97" s="860"/>
      <c r="K97" s="186" t="e">
        <f>'EVALUACIÓN SOLIDEZ CONTROLES'!H27</f>
        <v>#DIV/0!</v>
      </c>
      <c r="L97" s="1"/>
    </row>
    <row r="98" spans="1:12" ht="20.25" customHeight="1" thickBot="1" x14ac:dyDescent="0.3">
      <c r="A98" s="188" t="s">
        <v>122</v>
      </c>
      <c r="B98" s="189"/>
      <c r="C98" s="189"/>
      <c r="D98" s="247"/>
      <c r="E98" s="878"/>
      <c r="F98" s="879"/>
      <c r="G98" s="880"/>
      <c r="H98" s="642" t="s">
        <v>350</v>
      </c>
      <c r="I98" s="646"/>
      <c r="J98" s="647"/>
      <c r="K98" s="648"/>
      <c r="L98" s="1"/>
    </row>
    <row r="99" spans="1:12" ht="38.25" customHeight="1" x14ac:dyDescent="0.25">
      <c r="A99" s="170"/>
      <c r="B99" s="149"/>
      <c r="C99" s="171"/>
      <c r="D99" s="149"/>
      <c r="E99" s="149"/>
      <c r="F99" s="149"/>
      <c r="G99" s="149"/>
      <c r="H99" s="149"/>
      <c r="I99" s="149"/>
      <c r="J99" s="166"/>
      <c r="K99" s="167"/>
      <c r="L99" s="1"/>
    </row>
    <row r="100" spans="1:12" ht="39" customHeight="1" x14ac:dyDescent="0.25">
      <c r="A100" s="658" t="s">
        <v>122</v>
      </c>
      <c r="B100" s="149">
        <v>5</v>
      </c>
      <c r="C100" s="659"/>
      <c r="D100" s="655"/>
      <c r="E100" s="656"/>
      <c r="F100" s="656"/>
      <c r="G100" s="656"/>
      <c r="H100" s="149"/>
      <c r="I100" s="149"/>
      <c r="J100" s="665" t="s">
        <v>121</v>
      </c>
      <c r="K100" s="666"/>
      <c r="L100" s="1"/>
    </row>
    <row r="101" spans="1:12" x14ac:dyDescent="0.25">
      <c r="A101" s="658"/>
      <c r="B101" s="149" t="s">
        <v>124</v>
      </c>
      <c r="C101" s="660"/>
      <c r="D101" s="655"/>
      <c r="E101" s="656"/>
      <c r="F101" s="656"/>
      <c r="G101" s="656"/>
      <c r="H101" s="149"/>
      <c r="I101" s="149"/>
      <c r="J101" s="151"/>
      <c r="K101" s="152"/>
      <c r="L101" s="1"/>
    </row>
    <row r="102" spans="1:12" ht="27.75" x14ac:dyDescent="0.25">
      <c r="A102" s="658"/>
      <c r="B102" s="149">
        <v>4</v>
      </c>
      <c r="C102" s="702"/>
      <c r="D102" s="655"/>
      <c r="E102" s="655"/>
      <c r="F102" s="664"/>
      <c r="G102" s="656"/>
      <c r="H102" s="149"/>
      <c r="I102" s="149"/>
      <c r="J102" s="157" t="str">
        <f xml:space="preserve"> IF(OR(E100="X",F100="X",G100="x",F102="x",G102="X",F104="X",G104="X",G106="X" ),"x","")</f>
        <v/>
      </c>
      <c r="K102" s="152" t="s">
        <v>123</v>
      </c>
      <c r="L102" s="1"/>
    </row>
    <row r="103" spans="1:12" ht="27.75" x14ac:dyDescent="0.25">
      <c r="A103" s="658"/>
      <c r="B103" s="149" t="s">
        <v>126</v>
      </c>
      <c r="C103" s="703"/>
      <c r="D103" s="655"/>
      <c r="E103" s="655"/>
      <c r="F103" s="664"/>
      <c r="G103" s="656"/>
      <c r="H103" s="149"/>
      <c r="I103" s="149"/>
      <c r="J103" s="158"/>
      <c r="K103" s="152"/>
      <c r="L103" s="1"/>
    </row>
    <row r="104" spans="1:12" ht="27.75" x14ac:dyDescent="0.25">
      <c r="A104" s="658"/>
      <c r="B104" s="149">
        <v>3</v>
      </c>
      <c r="C104" s="649"/>
      <c r="D104" s="653"/>
      <c r="E104" s="654"/>
      <c r="F104" s="664"/>
      <c r="G104" s="656"/>
      <c r="H104" s="149"/>
      <c r="I104" s="149"/>
      <c r="J104" s="159" t="str">
        <f xml:space="preserve"> IF(OR(C100="X",D100="X",D102="x",E102="x",E104="X",F106="X",F108="X",G108="X" ),"x","")</f>
        <v/>
      </c>
      <c r="K104" s="152" t="s">
        <v>125</v>
      </c>
      <c r="L104" s="1"/>
    </row>
    <row r="105" spans="1:12" ht="27.75" x14ac:dyDescent="0.25">
      <c r="A105" s="658"/>
      <c r="B105" s="149" t="s">
        <v>128</v>
      </c>
      <c r="C105" s="650"/>
      <c r="D105" s="653"/>
      <c r="E105" s="655"/>
      <c r="F105" s="664"/>
      <c r="G105" s="656"/>
      <c r="H105" s="149"/>
      <c r="I105" s="149"/>
      <c r="J105" s="160"/>
      <c r="K105" s="152"/>
      <c r="L105" s="1"/>
    </row>
    <row r="106" spans="1:12" ht="27.75" x14ac:dyDescent="0.25">
      <c r="A106" s="658"/>
      <c r="B106" s="149">
        <v>2</v>
      </c>
      <c r="C106" s="649"/>
      <c r="D106" s="651"/>
      <c r="E106" s="652"/>
      <c r="F106" s="654"/>
      <c r="G106" s="656"/>
      <c r="H106" s="149"/>
      <c r="I106" s="149"/>
      <c r="J106" s="161" t="str">
        <f xml:space="preserve"> IF(OR(C102="X",D104="X",E108="x",E106="x" ),"x","")</f>
        <v/>
      </c>
      <c r="K106" s="152" t="s">
        <v>127</v>
      </c>
      <c r="L106" s="1"/>
    </row>
    <row r="107" spans="1:12" ht="27.75" x14ac:dyDescent="0.25">
      <c r="A107" s="658"/>
      <c r="B107" s="149" t="s">
        <v>250</v>
      </c>
      <c r="C107" s="650"/>
      <c r="D107" s="651"/>
      <c r="E107" s="653"/>
      <c r="F107" s="655"/>
      <c r="G107" s="656"/>
      <c r="H107" s="149"/>
      <c r="I107" s="149"/>
      <c r="J107" s="160"/>
      <c r="K107" s="152"/>
      <c r="L107" s="1"/>
    </row>
    <row r="108" spans="1:12" ht="27.75" x14ac:dyDescent="0.25">
      <c r="A108" s="658"/>
      <c r="B108" s="149">
        <v>1</v>
      </c>
      <c r="C108" s="649"/>
      <c r="D108" s="680"/>
      <c r="E108" s="682"/>
      <c r="F108" s="684"/>
      <c r="G108" s="686"/>
      <c r="H108" s="149"/>
      <c r="I108" s="149"/>
      <c r="J108" s="162" t="str">
        <f xml:space="preserve"> IF(OR(C104="X",C106="X",C108="x",D106="x",D108="x" ),"x","")</f>
        <v/>
      </c>
      <c r="K108" s="152" t="s">
        <v>129</v>
      </c>
      <c r="L108" s="1"/>
    </row>
    <row r="109" spans="1:12" x14ac:dyDescent="0.25">
      <c r="A109" s="658"/>
      <c r="B109" s="149" t="s">
        <v>130</v>
      </c>
      <c r="C109" s="679"/>
      <c r="D109" s="681"/>
      <c r="E109" s="683"/>
      <c r="F109" s="685"/>
      <c r="G109" s="687"/>
      <c r="H109" s="149"/>
      <c r="I109" s="149"/>
      <c r="J109" s="149"/>
      <c r="K109" s="150"/>
      <c r="L109" s="1"/>
    </row>
    <row r="110" spans="1:12" x14ac:dyDescent="0.25">
      <c r="A110" s="170"/>
      <c r="B110" s="149"/>
      <c r="C110" s="149">
        <v>1</v>
      </c>
      <c r="D110" s="149">
        <v>2</v>
      </c>
      <c r="E110" s="149">
        <v>3</v>
      </c>
      <c r="F110" s="149">
        <v>4</v>
      </c>
      <c r="G110" s="149">
        <v>5</v>
      </c>
      <c r="H110" s="149"/>
      <c r="I110" s="149"/>
      <c r="J110" s="149"/>
      <c r="K110" s="150"/>
      <c r="L110" s="1"/>
    </row>
    <row r="111" spans="1:12" x14ac:dyDescent="0.25">
      <c r="A111" s="170"/>
      <c r="B111" s="149"/>
      <c r="C111" s="149" t="s">
        <v>131</v>
      </c>
      <c r="D111" s="149" t="s">
        <v>132</v>
      </c>
      <c r="E111" s="149" t="s">
        <v>133</v>
      </c>
      <c r="F111" s="149" t="s">
        <v>134</v>
      </c>
      <c r="G111" s="149" t="s">
        <v>135</v>
      </c>
      <c r="H111" s="149"/>
      <c r="I111" s="149"/>
      <c r="J111" s="149"/>
      <c r="K111" s="150"/>
      <c r="L111" s="1"/>
    </row>
    <row r="112" spans="1:12" ht="15" customHeight="1" x14ac:dyDescent="0.25">
      <c r="A112" s="170"/>
      <c r="B112" s="149"/>
      <c r="C112" s="657" t="s">
        <v>136</v>
      </c>
      <c r="D112" s="657"/>
      <c r="E112" s="657"/>
      <c r="F112" s="657"/>
      <c r="G112" s="657"/>
      <c r="H112" s="149"/>
      <c r="I112" s="149"/>
      <c r="J112" s="149"/>
      <c r="K112" s="150"/>
      <c r="L112" s="1"/>
    </row>
    <row r="113" spans="1:12" ht="15" customHeight="1" x14ac:dyDescent="0.25">
      <c r="A113" s="170"/>
      <c r="B113" s="149"/>
      <c r="C113" s="657"/>
      <c r="D113" s="657"/>
      <c r="E113" s="657"/>
      <c r="F113" s="657"/>
      <c r="G113" s="657"/>
      <c r="H113" s="149"/>
      <c r="I113" s="149"/>
      <c r="J113" s="149"/>
      <c r="K113" s="150"/>
      <c r="L113" s="1"/>
    </row>
    <row r="114" spans="1:12" ht="15.75" thickBot="1" x14ac:dyDescent="0.3">
      <c r="A114" s="78"/>
      <c r="B114" s="79"/>
      <c r="C114" s="79"/>
      <c r="D114" s="79"/>
      <c r="E114" s="79"/>
      <c r="F114" s="79"/>
      <c r="G114" s="79"/>
      <c r="H114" s="79"/>
      <c r="I114" s="79"/>
      <c r="J114" s="79"/>
      <c r="K114" s="80"/>
      <c r="L114" s="1"/>
    </row>
    <row r="115" spans="1:12" ht="15.75" thickBot="1" x14ac:dyDescent="0.3">
      <c r="A115" s="1"/>
      <c r="B115" s="1"/>
      <c r="C115" s="1"/>
      <c r="D115" s="1"/>
      <c r="E115" s="1"/>
      <c r="F115" s="1"/>
      <c r="G115" s="1"/>
      <c r="H115" s="1"/>
      <c r="I115" s="1"/>
      <c r="J115" s="1"/>
      <c r="K115" s="1"/>
      <c r="L115" s="1"/>
    </row>
    <row r="116" spans="1:12" ht="15.75" customHeight="1" thickBot="1" x14ac:dyDescent="0.3">
      <c r="A116" s="861" t="s">
        <v>120</v>
      </c>
      <c r="B116" s="855" t="e">
        <f>DESCRIPCION!#REF!</f>
        <v>#REF!</v>
      </c>
      <c r="C116" s="855"/>
      <c r="D116" s="855"/>
      <c r="E116" s="855"/>
      <c r="F116" s="855"/>
      <c r="G116" s="855"/>
      <c r="H116" s="856"/>
      <c r="I116" s="864" t="s">
        <v>347</v>
      </c>
      <c r="J116" s="865"/>
      <c r="K116" s="135" t="str">
        <f>IF(J123="x","EXTREMA",IF(J125="x","ALTA",IF(J127="x","MODERADA",IF(J129="x","BAJA",""))))</f>
        <v/>
      </c>
      <c r="L116" s="1"/>
    </row>
    <row r="117" spans="1:12" ht="16.5" thickBot="1" x14ac:dyDescent="0.3">
      <c r="A117" s="862"/>
      <c r="B117" s="857"/>
      <c r="C117" s="857"/>
      <c r="D117" s="857"/>
      <c r="E117" s="857"/>
      <c r="F117" s="857"/>
      <c r="G117" s="857"/>
      <c r="H117" s="858"/>
      <c r="I117" s="859" t="s">
        <v>348</v>
      </c>
      <c r="J117" s="860"/>
      <c r="K117" s="186" t="str">
        <f>'VALORACION RIESGOS INHERENTES'!K111</f>
        <v/>
      </c>
      <c r="L117" s="1"/>
    </row>
    <row r="118" spans="1:12" ht="16.5" thickBot="1" x14ac:dyDescent="0.3">
      <c r="A118" s="863"/>
      <c r="B118" s="642" t="s">
        <v>298</v>
      </c>
      <c r="C118" s="643"/>
      <c r="D118" s="643"/>
      <c r="E118" s="643"/>
      <c r="F118" s="643"/>
      <c r="G118" s="643"/>
      <c r="H118" s="643"/>
      <c r="I118" s="643"/>
      <c r="J118" s="646"/>
      <c r="K118" s="186" t="str">
        <f>'EVALUACIÓN SOLIDEZ CONTROLES'!H31</f>
        <v xml:space="preserve"> </v>
      </c>
      <c r="L118" s="1"/>
    </row>
    <row r="119" spans="1:12" ht="17.25" customHeight="1" thickBot="1" x14ac:dyDescent="0.3">
      <c r="A119" s="188" t="s">
        <v>122</v>
      </c>
      <c r="B119" s="189"/>
      <c r="C119" s="189"/>
      <c r="D119" s="247"/>
      <c r="E119" s="878"/>
      <c r="F119" s="879"/>
      <c r="G119" s="880"/>
      <c r="H119" s="642" t="s">
        <v>350</v>
      </c>
      <c r="I119" s="646"/>
      <c r="J119" s="647"/>
      <c r="K119" s="648"/>
      <c r="L119" s="1"/>
    </row>
    <row r="120" spans="1:12" ht="39.75" customHeight="1" x14ac:dyDescent="0.25">
      <c r="A120" s="170"/>
      <c r="B120" s="149"/>
      <c r="C120" s="171"/>
      <c r="D120" s="149"/>
      <c r="E120" s="149"/>
      <c r="F120" s="149"/>
      <c r="G120" s="149"/>
      <c r="H120" s="149"/>
      <c r="I120" s="149"/>
      <c r="J120" s="1"/>
      <c r="K120" s="70"/>
      <c r="L120" s="1"/>
    </row>
    <row r="121" spans="1:12" ht="15" customHeight="1" x14ac:dyDescent="0.25">
      <c r="A121" s="658" t="s">
        <v>122</v>
      </c>
      <c r="B121" s="149">
        <v>5</v>
      </c>
      <c r="C121" s="717"/>
      <c r="D121" s="719"/>
      <c r="E121" s="720"/>
      <c r="F121" s="720"/>
      <c r="G121" s="720"/>
      <c r="H121" s="184"/>
      <c r="I121" s="149"/>
      <c r="J121" s="665" t="s">
        <v>121</v>
      </c>
      <c r="K121" s="666"/>
      <c r="L121" s="1"/>
    </row>
    <row r="122" spans="1:12" ht="33" x14ac:dyDescent="0.25">
      <c r="A122" s="658"/>
      <c r="B122" s="149" t="s">
        <v>124</v>
      </c>
      <c r="C122" s="718"/>
      <c r="D122" s="719"/>
      <c r="E122" s="720"/>
      <c r="F122" s="720"/>
      <c r="G122" s="720"/>
      <c r="H122" s="184"/>
      <c r="I122" s="149"/>
      <c r="J122" s="151"/>
      <c r="K122" s="152"/>
      <c r="L122" s="1"/>
    </row>
    <row r="123" spans="1:12" ht="33" x14ac:dyDescent="0.25">
      <c r="A123" s="658"/>
      <c r="B123" s="149">
        <v>4</v>
      </c>
      <c r="C123" s="721"/>
      <c r="D123" s="719"/>
      <c r="E123" s="719"/>
      <c r="F123" s="723"/>
      <c r="G123" s="720"/>
      <c r="H123" s="184"/>
      <c r="I123" s="149"/>
      <c r="J123" s="157" t="str">
        <f xml:space="preserve"> IF(OR(E121="X",F121="X",G121="x",F123="x",G123="X",F125="X",G125="X",G127="X" ),"x","")</f>
        <v/>
      </c>
      <c r="K123" s="152" t="s">
        <v>123</v>
      </c>
      <c r="L123" s="1"/>
    </row>
    <row r="124" spans="1:12" ht="33" x14ac:dyDescent="0.25">
      <c r="A124" s="658"/>
      <c r="B124" s="149" t="s">
        <v>126</v>
      </c>
      <c r="C124" s="722"/>
      <c r="D124" s="719"/>
      <c r="E124" s="719"/>
      <c r="F124" s="723"/>
      <c r="G124" s="720"/>
      <c r="H124" s="184"/>
      <c r="I124" s="149"/>
      <c r="J124" s="158"/>
      <c r="K124" s="152"/>
      <c r="L124" s="1"/>
    </row>
    <row r="125" spans="1:12" ht="33" x14ac:dyDescent="0.25">
      <c r="A125" s="658"/>
      <c r="B125" s="149">
        <v>3</v>
      </c>
      <c r="C125" s="724"/>
      <c r="D125" s="726"/>
      <c r="E125" s="736"/>
      <c r="F125" s="723"/>
      <c r="G125" s="720"/>
      <c r="H125" s="184"/>
      <c r="I125" s="149"/>
      <c r="J125" s="159" t="str">
        <f xml:space="preserve"> IF(OR(C121="X",D121="X",D123="x",E123="x",E125="X",F127="X",F129="X",G129="X" ),"x","")</f>
        <v/>
      </c>
      <c r="K125" s="152" t="s">
        <v>125</v>
      </c>
      <c r="L125" s="1"/>
    </row>
    <row r="126" spans="1:12" ht="33" x14ac:dyDescent="0.25">
      <c r="A126" s="658"/>
      <c r="B126" s="149" t="s">
        <v>128</v>
      </c>
      <c r="C126" s="725"/>
      <c r="D126" s="726"/>
      <c r="E126" s="719"/>
      <c r="F126" s="723"/>
      <c r="G126" s="720"/>
      <c r="H126" s="184"/>
      <c r="I126" s="149"/>
      <c r="J126" s="160"/>
      <c r="K126" s="152"/>
      <c r="L126" s="1"/>
    </row>
    <row r="127" spans="1:12" ht="33" x14ac:dyDescent="0.25">
      <c r="A127" s="658"/>
      <c r="B127" s="149">
        <v>2</v>
      </c>
      <c r="C127" s="724"/>
      <c r="D127" s="737"/>
      <c r="E127" s="738"/>
      <c r="F127" s="736"/>
      <c r="G127" s="720"/>
      <c r="H127" s="184"/>
      <c r="I127" s="149"/>
      <c r="J127" s="161" t="str">
        <f xml:space="preserve"> IF(OR(C123="X",D125="X",E127="x",E129="x" ),"x","")</f>
        <v/>
      </c>
      <c r="K127" s="152" t="s">
        <v>127</v>
      </c>
      <c r="L127" s="1"/>
    </row>
    <row r="128" spans="1:12" ht="33" x14ac:dyDescent="0.25">
      <c r="A128" s="658"/>
      <c r="B128" s="149" t="s">
        <v>250</v>
      </c>
      <c r="C128" s="725"/>
      <c r="D128" s="737"/>
      <c r="E128" s="726"/>
      <c r="F128" s="719"/>
      <c r="G128" s="720"/>
      <c r="H128" s="184"/>
      <c r="I128" s="149"/>
      <c r="J128" s="160"/>
      <c r="K128" s="152"/>
      <c r="L128" s="1"/>
    </row>
    <row r="129" spans="1:12" ht="33" x14ac:dyDescent="0.25">
      <c r="A129" s="658"/>
      <c r="B129" s="149">
        <v>1</v>
      </c>
      <c r="C129" s="724"/>
      <c r="D129" s="728"/>
      <c r="E129" s="730"/>
      <c r="F129" s="732"/>
      <c r="G129" s="734"/>
      <c r="H129" s="184"/>
      <c r="I129" s="149"/>
      <c r="J129" s="162" t="str">
        <f xml:space="preserve"> IF(OR(C125="X",C127="X",D127="x",C129="x",D129="x" ),"x","")</f>
        <v/>
      </c>
      <c r="K129" s="152" t="s">
        <v>129</v>
      </c>
      <c r="L129" s="1"/>
    </row>
    <row r="130" spans="1:12" ht="33" x14ac:dyDescent="0.25">
      <c r="A130" s="658"/>
      <c r="B130" s="149" t="s">
        <v>130</v>
      </c>
      <c r="C130" s="727"/>
      <c r="D130" s="729"/>
      <c r="E130" s="731"/>
      <c r="F130" s="733"/>
      <c r="G130" s="735"/>
      <c r="H130" s="184"/>
      <c r="I130" s="149"/>
      <c r="J130" s="149"/>
      <c r="K130" s="150"/>
      <c r="L130" s="1"/>
    </row>
    <row r="131" spans="1:12" x14ac:dyDescent="0.25">
      <c r="A131" s="170"/>
      <c r="B131" s="149"/>
      <c r="C131" s="149">
        <v>1</v>
      </c>
      <c r="D131" s="149">
        <v>2</v>
      </c>
      <c r="E131" s="149">
        <v>3</v>
      </c>
      <c r="F131" s="149">
        <v>4</v>
      </c>
      <c r="G131" s="149">
        <v>5</v>
      </c>
      <c r="H131" s="149"/>
      <c r="I131" s="149"/>
      <c r="J131" s="149"/>
      <c r="K131" s="150"/>
      <c r="L131" s="1"/>
    </row>
    <row r="132" spans="1:12" x14ac:dyDescent="0.25">
      <c r="A132" s="170"/>
      <c r="B132" s="149"/>
      <c r="C132" s="149" t="s">
        <v>131</v>
      </c>
      <c r="D132" s="149" t="s">
        <v>132</v>
      </c>
      <c r="E132" s="149" t="s">
        <v>133</v>
      </c>
      <c r="F132" s="149" t="s">
        <v>134</v>
      </c>
      <c r="G132" s="149" t="s">
        <v>135</v>
      </c>
      <c r="H132" s="149"/>
      <c r="I132" s="149"/>
      <c r="J132" s="149"/>
      <c r="K132" s="150"/>
      <c r="L132" s="1"/>
    </row>
    <row r="133" spans="1:12" ht="15" customHeight="1" x14ac:dyDescent="0.25">
      <c r="A133" s="170"/>
      <c r="B133" s="149"/>
      <c r="C133" s="657" t="s">
        <v>136</v>
      </c>
      <c r="D133" s="657"/>
      <c r="E133" s="657"/>
      <c r="F133" s="657"/>
      <c r="G133" s="657"/>
      <c r="H133" s="149"/>
      <c r="I133" s="149"/>
      <c r="J133" s="149"/>
      <c r="K133" s="150"/>
      <c r="L133" s="1"/>
    </row>
    <row r="134" spans="1:12" ht="15" customHeight="1" x14ac:dyDescent="0.25">
      <c r="A134" s="170"/>
      <c r="B134" s="149"/>
      <c r="C134" s="657"/>
      <c r="D134" s="657"/>
      <c r="E134" s="657"/>
      <c r="F134" s="657"/>
      <c r="G134" s="657"/>
      <c r="H134" s="149"/>
      <c r="I134" s="149"/>
      <c r="J134" s="149"/>
      <c r="K134" s="150"/>
      <c r="L134" s="1"/>
    </row>
    <row r="135" spans="1:12" ht="15.75" thickBot="1" x14ac:dyDescent="0.3">
      <c r="A135" s="78"/>
      <c r="B135" s="79"/>
      <c r="C135" s="79"/>
      <c r="D135" s="79"/>
      <c r="E135" s="79"/>
      <c r="F135" s="79"/>
      <c r="G135" s="79"/>
      <c r="H135" s="79"/>
      <c r="I135" s="79"/>
      <c r="J135" s="79"/>
      <c r="K135" s="80"/>
      <c r="L135" s="1"/>
    </row>
    <row r="136" spans="1:12" ht="15.75" thickBot="1" x14ac:dyDescent="0.3">
      <c r="A136" s="1"/>
      <c r="B136" s="1"/>
      <c r="C136" s="1"/>
      <c r="D136" s="1"/>
      <c r="E136" s="1"/>
      <c r="F136" s="1"/>
      <c r="G136" s="1"/>
      <c r="H136" s="1"/>
      <c r="I136" s="1"/>
      <c r="J136" s="1"/>
      <c r="K136" s="1"/>
      <c r="L136" s="1"/>
    </row>
    <row r="137" spans="1:12" ht="16.5" customHeight="1" thickBot="1" x14ac:dyDescent="0.3">
      <c r="A137" s="861" t="s">
        <v>120</v>
      </c>
      <c r="B137" s="867" t="e">
        <f>DESCRIPCION!#REF!</f>
        <v>#REF!</v>
      </c>
      <c r="C137" s="855"/>
      <c r="D137" s="855"/>
      <c r="E137" s="855"/>
      <c r="F137" s="855"/>
      <c r="G137" s="855"/>
      <c r="H137" s="856"/>
      <c r="I137" s="864" t="s">
        <v>347</v>
      </c>
      <c r="J137" s="865"/>
      <c r="K137" s="135" t="str">
        <f>IF(J144="x","EXTREMA",IF(J146="x","ALTA",IF(J148="x","MODERADA",IF(J150="x","BAJA",""))))</f>
        <v/>
      </c>
      <c r="L137" s="1"/>
    </row>
    <row r="138" spans="1:12" ht="16.5" thickBot="1" x14ac:dyDescent="0.3">
      <c r="A138" s="862"/>
      <c r="B138" s="868"/>
      <c r="C138" s="857"/>
      <c r="D138" s="857"/>
      <c r="E138" s="857"/>
      <c r="F138" s="857"/>
      <c r="G138" s="857"/>
      <c r="H138" s="858"/>
      <c r="I138" s="859" t="s">
        <v>348</v>
      </c>
      <c r="J138" s="860"/>
      <c r="K138" s="186" t="str">
        <f>'VALORACION RIESGOS INHERENTES'!K131</f>
        <v/>
      </c>
      <c r="L138" s="1"/>
    </row>
    <row r="139" spans="1:12" ht="16.5" thickBot="1" x14ac:dyDescent="0.3">
      <c r="A139" s="863"/>
      <c r="B139" s="642" t="s">
        <v>298</v>
      </c>
      <c r="C139" s="643"/>
      <c r="D139" s="643"/>
      <c r="E139" s="643"/>
      <c r="F139" s="643"/>
      <c r="G139" s="643"/>
      <c r="H139" s="643"/>
      <c r="I139" s="643"/>
      <c r="J139" s="646"/>
      <c r="K139" s="185" t="e">
        <f>'EVALUACIÓN SOLIDEZ CONTROLES'!H35</f>
        <v>#DIV/0!</v>
      </c>
      <c r="L139" s="1"/>
    </row>
    <row r="140" spans="1:12" ht="18" customHeight="1" thickBot="1" x14ac:dyDescent="0.3">
      <c r="A140" s="188" t="s">
        <v>122</v>
      </c>
      <c r="B140" s="189"/>
      <c r="C140" s="189"/>
      <c r="D140" s="247"/>
      <c r="E140" s="878"/>
      <c r="F140" s="879"/>
      <c r="G140" s="880"/>
      <c r="H140" s="642" t="s">
        <v>350</v>
      </c>
      <c r="I140" s="646"/>
      <c r="J140" s="647"/>
      <c r="K140" s="648"/>
      <c r="L140" s="1"/>
    </row>
    <row r="141" spans="1:12" ht="42" customHeight="1" x14ac:dyDescent="0.25">
      <c r="A141" s="170"/>
      <c r="B141" s="149"/>
      <c r="C141" s="171"/>
      <c r="D141" s="149"/>
      <c r="E141" s="149"/>
      <c r="F141" s="149"/>
      <c r="G141" s="149"/>
      <c r="H141" s="149"/>
      <c r="I141" s="149"/>
      <c r="J141" s="166"/>
      <c r="K141" s="167"/>
      <c r="L141" s="1"/>
    </row>
    <row r="142" spans="1:12" ht="41.25" customHeight="1" x14ac:dyDescent="0.25">
      <c r="A142" s="658" t="s">
        <v>122</v>
      </c>
      <c r="B142" s="149">
        <v>5</v>
      </c>
      <c r="C142" s="659"/>
      <c r="D142" s="655"/>
      <c r="E142" s="656"/>
      <c r="F142" s="656"/>
      <c r="G142" s="656"/>
      <c r="H142" s="149"/>
      <c r="I142" s="149"/>
      <c r="J142" s="665" t="s">
        <v>121</v>
      </c>
      <c r="K142" s="666"/>
      <c r="L142" s="1"/>
    </row>
    <row r="143" spans="1:12" x14ac:dyDescent="0.25">
      <c r="A143" s="658"/>
      <c r="B143" s="149" t="s">
        <v>124</v>
      </c>
      <c r="C143" s="660"/>
      <c r="D143" s="655"/>
      <c r="E143" s="656"/>
      <c r="F143" s="656"/>
      <c r="G143" s="656"/>
      <c r="H143" s="149"/>
      <c r="I143" s="149"/>
      <c r="J143" s="151"/>
      <c r="K143" s="152"/>
      <c r="L143" s="1"/>
    </row>
    <row r="144" spans="1:12" ht="27.75" x14ac:dyDescent="0.25">
      <c r="A144" s="658"/>
      <c r="B144" s="149">
        <v>4</v>
      </c>
      <c r="C144" s="702"/>
      <c r="D144" s="655"/>
      <c r="E144" s="655"/>
      <c r="F144" s="664"/>
      <c r="G144" s="656"/>
      <c r="H144" s="149"/>
      <c r="I144" s="149"/>
      <c r="J144" s="157" t="str">
        <f xml:space="preserve"> IF(OR(E142="X",F142="X",G142="x",F144="x",G144="X",F146="X",G146="X",G148="X" ),"x","")</f>
        <v/>
      </c>
      <c r="K144" s="152" t="s">
        <v>123</v>
      </c>
      <c r="L144" s="1"/>
    </row>
    <row r="145" spans="1:12" ht="27.75" x14ac:dyDescent="0.25">
      <c r="A145" s="658"/>
      <c r="B145" s="149" t="s">
        <v>126</v>
      </c>
      <c r="C145" s="703"/>
      <c r="D145" s="655"/>
      <c r="E145" s="655"/>
      <c r="F145" s="664"/>
      <c r="G145" s="656"/>
      <c r="H145" s="149"/>
      <c r="I145" s="149"/>
      <c r="J145" s="158"/>
      <c r="K145" s="152"/>
      <c r="L145" s="1"/>
    </row>
    <row r="146" spans="1:12" ht="27.75" x14ac:dyDescent="0.25">
      <c r="A146" s="658"/>
      <c r="B146" s="149">
        <v>3</v>
      </c>
      <c r="C146" s="649"/>
      <c r="D146" s="653"/>
      <c r="E146" s="654"/>
      <c r="F146" s="664"/>
      <c r="G146" s="656"/>
      <c r="H146" s="149"/>
      <c r="I146" s="149"/>
      <c r="J146" s="159" t="str">
        <f xml:space="preserve"> IF(OR(C142="X",D142="X",D144="x",E144="x",E146="X",F148="X",F150="X",G150="X" ),"x","")</f>
        <v/>
      </c>
      <c r="K146" s="152" t="s">
        <v>125</v>
      </c>
      <c r="L146" s="1"/>
    </row>
    <row r="147" spans="1:12" ht="27.75" x14ac:dyDescent="0.25">
      <c r="A147" s="658"/>
      <c r="B147" s="149" t="s">
        <v>128</v>
      </c>
      <c r="C147" s="650"/>
      <c r="D147" s="653"/>
      <c r="E147" s="655"/>
      <c r="F147" s="664"/>
      <c r="G147" s="656"/>
      <c r="H147" s="149"/>
      <c r="I147" s="149"/>
      <c r="J147" s="160"/>
      <c r="K147" s="152"/>
      <c r="L147" s="1"/>
    </row>
    <row r="148" spans="1:12" ht="27.75" x14ac:dyDescent="0.25">
      <c r="A148" s="658"/>
      <c r="B148" s="149">
        <v>2</v>
      </c>
      <c r="C148" s="649"/>
      <c r="D148" s="651"/>
      <c r="E148" s="652"/>
      <c r="F148" s="654"/>
      <c r="G148" s="656"/>
      <c r="H148" s="149"/>
      <c r="I148" s="149"/>
      <c r="J148" s="161" t="str">
        <f xml:space="preserve"> IF(OR(C144="X",D146="X",E148="x",E150="x" ),"x","")</f>
        <v/>
      </c>
      <c r="K148" s="152" t="s">
        <v>127</v>
      </c>
      <c r="L148" s="1"/>
    </row>
    <row r="149" spans="1:12" ht="27.75" x14ac:dyDescent="0.25">
      <c r="A149" s="658"/>
      <c r="B149" s="149" t="s">
        <v>250</v>
      </c>
      <c r="C149" s="650"/>
      <c r="D149" s="651"/>
      <c r="E149" s="653"/>
      <c r="F149" s="655"/>
      <c r="G149" s="656"/>
      <c r="H149" s="149"/>
      <c r="I149" s="149"/>
      <c r="J149" s="160"/>
      <c r="K149" s="152"/>
      <c r="L149" s="1"/>
    </row>
    <row r="150" spans="1:12" ht="27.75" x14ac:dyDescent="0.25">
      <c r="A150" s="658"/>
      <c r="B150" s="149">
        <v>1</v>
      </c>
      <c r="C150" s="649"/>
      <c r="D150" s="680"/>
      <c r="E150" s="682"/>
      <c r="F150" s="684"/>
      <c r="G150" s="686"/>
      <c r="H150" s="149"/>
      <c r="I150" s="149"/>
      <c r="J150" s="162" t="str">
        <f xml:space="preserve"> IF(OR(C146="X",C148="X",C150="x",D148="x",D150="x" ),"x","")</f>
        <v/>
      </c>
      <c r="K150" s="152" t="s">
        <v>129</v>
      </c>
      <c r="L150" s="1"/>
    </row>
    <row r="151" spans="1:12" x14ac:dyDescent="0.25">
      <c r="A151" s="658"/>
      <c r="B151" s="149" t="s">
        <v>130</v>
      </c>
      <c r="C151" s="679"/>
      <c r="D151" s="681"/>
      <c r="E151" s="683"/>
      <c r="F151" s="685"/>
      <c r="G151" s="687"/>
      <c r="H151" s="149"/>
      <c r="I151" s="149"/>
      <c r="J151" s="149"/>
      <c r="K151" s="150"/>
      <c r="L151" s="1"/>
    </row>
    <row r="152" spans="1:12" x14ac:dyDescent="0.25">
      <c r="A152" s="170"/>
      <c r="B152" s="149"/>
      <c r="C152" s="149">
        <v>1</v>
      </c>
      <c r="D152" s="149">
        <v>2</v>
      </c>
      <c r="E152" s="149">
        <v>3</v>
      </c>
      <c r="F152" s="149">
        <v>4</v>
      </c>
      <c r="G152" s="149">
        <v>5</v>
      </c>
      <c r="H152" s="149"/>
      <c r="I152" s="149"/>
      <c r="J152" s="149"/>
      <c r="K152" s="150"/>
      <c r="L152" s="1"/>
    </row>
    <row r="153" spans="1:12" x14ac:dyDescent="0.25">
      <c r="A153" s="170"/>
      <c r="B153" s="149"/>
      <c r="C153" s="149" t="s">
        <v>131</v>
      </c>
      <c r="D153" s="149" t="s">
        <v>132</v>
      </c>
      <c r="E153" s="149" t="s">
        <v>133</v>
      </c>
      <c r="F153" s="149" t="s">
        <v>134</v>
      </c>
      <c r="G153" s="149" t="s">
        <v>135</v>
      </c>
      <c r="H153" s="149"/>
      <c r="I153" s="149"/>
      <c r="J153" s="149"/>
      <c r="K153" s="150"/>
      <c r="L153" s="1"/>
    </row>
    <row r="154" spans="1:12" ht="15" customHeight="1" x14ac:dyDescent="0.25">
      <c r="A154" s="170"/>
      <c r="B154" s="149"/>
      <c r="C154" s="657" t="s">
        <v>136</v>
      </c>
      <c r="D154" s="657"/>
      <c r="E154" s="657"/>
      <c r="F154" s="657"/>
      <c r="G154" s="657"/>
      <c r="H154" s="149"/>
      <c r="I154" s="149"/>
      <c r="J154" s="149"/>
      <c r="K154" s="150"/>
      <c r="L154" s="1"/>
    </row>
    <row r="155" spans="1:12" ht="15" customHeight="1" x14ac:dyDescent="0.25">
      <c r="A155" s="170"/>
      <c r="B155" s="149"/>
      <c r="C155" s="657"/>
      <c r="D155" s="657"/>
      <c r="E155" s="657"/>
      <c r="F155" s="657"/>
      <c r="G155" s="657"/>
      <c r="H155" s="149"/>
      <c r="I155" s="149"/>
      <c r="J155" s="149"/>
      <c r="K155" s="150"/>
      <c r="L155" s="1"/>
    </row>
    <row r="156" spans="1:12" ht="15.75" thickBot="1" x14ac:dyDescent="0.3">
      <c r="A156" s="172"/>
      <c r="B156" s="173"/>
      <c r="C156" s="173"/>
      <c r="D156" s="173"/>
      <c r="E156" s="173"/>
      <c r="F156" s="173"/>
      <c r="G156" s="173"/>
      <c r="H156" s="173"/>
      <c r="I156" s="173"/>
      <c r="J156" s="173"/>
      <c r="K156" s="174"/>
      <c r="L156" s="1"/>
    </row>
    <row r="157" spans="1:12" ht="15.75" thickBot="1" x14ac:dyDescent="0.3">
      <c r="A157" s="1"/>
      <c r="B157" s="1"/>
      <c r="C157" s="1"/>
      <c r="D157" s="1"/>
      <c r="E157" s="1"/>
      <c r="F157" s="1"/>
      <c r="G157" s="1"/>
      <c r="H157" s="1"/>
      <c r="I157" s="1"/>
      <c r="J157" s="1"/>
      <c r="K157" s="1"/>
      <c r="L157" s="1"/>
    </row>
    <row r="158" spans="1:12" ht="16.5" customHeight="1" thickBot="1" x14ac:dyDescent="0.3">
      <c r="A158" s="861" t="s">
        <v>120</v>
      </c>
      <c r="B158" s="855" t="e">
        <f>DESCRIPCION!#REF!</f>
        <v>#REF!</v>
      </c>
      <c r="C158" s="855"/>
      <c r="D158" s="855"/>
      <c r="E158" s="855"/>
      <c r="F158" s="855"/>
      <c r="G158" s="855"/>
      <c r="H158" s="856"/>
      <c r="I158" s="864" t="s">
        <v>347</v>
      </c>
      <c r="J158" s="865"/>
      <c r="K158" s="135" t="str">
        <f>IF(J165="x","EXTREMA",IF(J167="x","ALTA",IF(J169="x","MODERADA",IF(J171="x","BAJA",""))))</f>
        <v/>
      </c>
      <c r="L158" s="1"/>
    </row>
    <row r="159" spans="1:12" ht="16.5" thickBot="1" x14ac:dyDescent="0.3">
      <c r="A159" s="862"/>
      <c r="B159" s="857"/>
      <c r="C159" s="857"/>
      <c r="D159" s="857"/>
      <c r="E159" s="857"/>
      <c r="F159" s="857"/>
      <c r="G159" s="857"/>
      <c r="H159" s="858"/>
      <c r="I159" s="859" t="s">
        <v>348</v>
      </c>
      <c r="J159" s="860"/>
      <c r="K159" s="185" t="str">
        <f>'VALORACION RIESGOS INHERENTES'!K151</f>
        <v/>
      </c>
      <c r="L159" s="1"/>
    </row>
    <row r="160" spans="1:12" ht="15.75" customHeight="1" thickBot="1" x14ac:dyDescent="0.3">
      <c r="A160" s="863"/>
      <c r="B160" s="642" t="s">
        <v>298</v>
      </c>
      <c r="C160" s="643"/>
      <c r="D160" s="643"/>
      <c r="E160" s="643"/>
      <c r="F160" s="643"/>
      <c r="G160" s="643"/>
      <c r="H160" s="643"/>
      <c r="I160" s="643"/>
      <c r="J160" s="646"/>
      <c r="K160" s="185" t="e">
        <f>'EVALUACIÓN SOLIDEZ CONTROLES'!H39</f>
        <v>#DIV/0!</v>
      </c>
      <c r="L160" s="1"/>
    </row>
    <row r="161" spans="1:12" ht="15.75" customHeight="1" thickBot="1" x14ac:dyDescent="0.3">
      <c r="A161" s="188" t="s">
        <v>122</v>
      </c>
      <c r="B161" s="189"/>
      <c r="C161" s="189"/>
      <c r="D161" s="247"/>
      <c r="E161" s="878"/>
      <c r="F161" s="879"/>
      <c r="G161" s="880"/>
      <c r="H161" s="642" t="s">
        <v>350</v>
      </c>
      <c r="I161" s="646"/>
      <c r="J161" s="647"/>
      <c r="K161" s="648"/>
      <c r="L161" s="1"/>
    </row>
    <row r="162" spans="1:12" ht="44.25" customHeight="1" x14ac:dyDescent="0.25">
      <c r="A162" s="170"/>
      <c r="B162" s="149"/>
      <c r="C162" s="171"/>
      <c r="D162" s="149"/>
      <c r="E162" s="149"/>
      <c r="F162" s="149"/>
      <c r="G162" s="149"/>
      <c r="H162" s="149"/>
      <c r="I162" s="149"/>
      <c r="J162" s="166"/>
      <c r="K162" s="167"/>
      <c r="L162" s="1"/>
    </row>
    <row r="163" spans="1:12" ht="54" customHeight="1" x14ac:dyDescent="0.25">
      <c r="A163" s="658" t="s">
        <v>122</v>
      </c>
      <c r="B163" s="149">
        <v>5</v>
      </c>
      <c r="C163" s="659"/>
      <c r="D163" s="655"/>
      <c r="E163" s="656"/>
      <c r="F163" s="656"/>
      <c r="G163" s="656"/>
      <c r="H163" s="149"/>
      <c r="I163" s="149"/>
      <c r="J163" s="665" t="s">
        <v>121</v>
      </c>
      <c r="K163" s="666"/>
      <c r="L163" s="1"/>
    </row>
    <row r="164" spans="1:12" x14ac:dyDescent="0.25">
      <c r="A164" s="658"/>
      <c r="B164" s="149" t="s">
        <v>124</v>
      </c>
      <c r="C164" s="660"/>
      <c r="D164" s="655"/>
      <c r="E164" s="656"/>
      <c r="F164" s="656"/>
      <c r="G164" s="656"/>
      <c r="H164" s="149"/>
      <c r="I164" s="149"/>
      <c r="J164" s="151"/>
      <c r="K164" s="152"/>
      <c r="L164" s="1"/>
    </row>
    <row r="165" spans="1:12" ht="27.75" x14ac:dyDescent="0.25">
      <c r="A165" s="658"/>
      <c r="B165" s="149">
        <v>4</v>
      </c>
      <c r="C165" s="702"/>
      <c r="D165" s="655"/>
      <c r="E165" s="655"/>
      <c r="F165" s="664"/>
      <c r="G165" s="656"/>
      <c r="H165" s="149"/>
      <c r="I165" s="149"/>
      <c r="J165" s="157" t="str">
        <f xml:space="preserve"> IF(OR(E163="X",F163="X",G163="x",F165="x",G165="X",F167="X",G167="X",G169="X" ),"x","")</f>
        <v/>
      </c>
      <c r="K165" s="152" t="s">
        <v>123</v>
      </c>
      <c r="L165" s="1"/>
    </row>
    <row r="166" spans="1:12" ht="27.75" x14ac:dyDescent="0.25">
      <c r="A166" s="658"/>
      <c r="B166" s="149" t="s">
        <v>126</v>
      </c>
      <c r="C166" s="703"/>
      <c r="D166" s="655"/>
      <c r="E166" s="655"/>
      <c r="F166" s="664"/>
      <c r="G166" s="656"/>
      <c r="H166" s="149"/>
      <c r="I166" s="149"/>
      <c r="J166" s="158"/>
      <c r="K166" s="152"/>
      <c r="L166" s="1"/>
    </row>
    <row r="167" spans="1:12" ht="27.75" x14ac:dyDescent="0.25">
      <c r="A167" s="658"/>
      <c r="B167" s="149">
        <v>3</v>
      </c>
      <c r="C167" s="649"/>
      <c r="D167" s="653"/>
      <c r="E167" s="654"/>
      <c r="F167" s="664"/>
      <c r="G167" s="656"/>
      <c r="H167" s="149"/>
      <c r="I167" s="149"/>
      <c r="J167" s="159" t="str">
        <f xml:space="preserve"> IF(OR(C163="X",D163="X",D165="x",E165="x",E167="X",F169="X",F171="X",G171="X" ),"x","")</f>
        <v/>
      </c>
      <c r="K167" s="152" t="s">
        <v>125</v>
      </c>
      <c r="L167" s="1"/>
    </row>
    <row r="168" spans="1:12" ht="27.75" x14ac:dyDescent="0.25">
      <c r="A168" s="658"/>
      <c r="B168" s="149" t="s">
        <v>128</v>
      </c>
      <c r="C168" s="650"/>
      <c r="D168" s="653"/>
      <c r="E168" s="655"/>
      <c r="F168" s="664"/>
      <c r="G168" s="656"/>
      <c r="H168" s="149"/>
      <c r="I168" s="149"/>
      <c r="J168" s="160"/>
      <c r="K168" s="152"/>
      <c r="L168" s="1"/>
    </row>
    <row r="169" spans="1:12" ht="27.75" x14ac:dyDescent="0.25">
      <c r="A169" s="658"/>
      <c r="B169" s="149">
        <v>2</v>
      </c>
      <c r="C169" s="649"/>
      <c r="D169" s="651"/>
      <c r="E169" s="652"/>
      <c r="F169" s="654"/>
      <c r="G169" s="656"/>
      <c r="H169" s="149"/>
      <c r="I169" s="149"/>
      <c r="J169" s="161" t="str">
        <f xml:space="preserve"> IF(OR(C165="X",D167="X",E169="x",E171="x" ),"x","")</f>
        <v/>
      </c>
      <c r="K169" s="152" t="s">
        <v>127</v>
      </c>
      <c r="L169" s="1"/>
    </row>
    <row r="170" spans="1:12" ht="27.75" x14ac:dyDescent="0.25">
      <c r="A170" s="658"/>
      <c r="B170" s="149" t="s">
        <v>250</v>
      </c>
      <c r="C170" s="650"/>
      <c r="D170" s="651"/>
      <c r="E170" s="653"/>
      <c r="F170" s="655"/>
      <c r="G170" s="656"/>
      <c r="H170" s="149"/>
      <c r="I170" s="149"/>
      <c r="J170" s="160"/>
      <c r="K170" s="152"/>
      <c r="L170" s="1"/>
    </row>
    <row r="171" spans="1:12" ht="27.75" x14ac:dyDescent="0.25">
      <c r="A171" s="658"/>
      <c r="B171" s="149">
        <v>1</v>
      </c>
      <c r="C171" s="649"/>
      <c r="D171" s="680"/>
      <c r="E171" s="682"/>
      <c r="F171" s="684"/>
      <c r="G171" s="686"/>
      <c r="H171" s="149"/>
      <c r="I171" s="149"/>
      <c r="J171" s="162" t="str">
        <f xml:space="preserve"> IF(OR(C167="X",C169="X",C171="x",D169="x",D171="x" ),"x","")</f>
        <v/>
      </c>
      <c r="K171" s="152" t="s">
        <v>129</v>
      </c>
      <c r="L171" s="1"/>
    </row>
    <row r="172" spans="1:12" x14ac:dyDescent="0.25">
      <c r="A172" s="658"/>
      <c r="B172" s="149" t="s">
        <v>130</v>
      </c>
      <c r="C172" s="679"/>
      <c r="D172" s="681"/>
      <c r="E172" s="683"/>
      <c r="F172" s="685"/>
      <c r="G172" s="687"/>
      <c r="H172" s="149"/>
      <c r="I172" s="149"/>
      <c r="J172" s="149"/>
      <c r="K172" s="150"/>
      <c r="L172" s="1"/>
    </row>
    <row r="173" spans="1:12" x14ac:dyDescent="0.25">
      <c r="A173" s="170"/>
      <c r="B173" s="149"/>
      <c r="C173" s="149">
        <v>1</v>
      </c>
      <c r="D173" s="149">
        <v>2</v>
      </c>
      <c r="E173" s="149">
        <v>3</v>
      </c>
      <c r="F173" s="149">
        <v>4</v>
      </c>
      <c r="G173" s="149">
        <v>5</v>
      </c>
      <c r="H173" s="149"/>
      <c r="I173" s="149"/>
      <c r="J173" s="149"/>
      <c r="K173" s="150"/>
      <c r="L173" s="1"/>
    </row>
    <row r="174" spans="1:12" x14ac:dyDescent="0.25">
      <c r="A174" s="170"/>
      <c r="B174" s="149"/>
      <c r="C174" s="149" t="s">
        <v>131</v>
      </c>
      <c r="D174" s="149" t="s">
        <v>132</v>
      </c>
      <c r="E174" s="149" t="s">
        <v>133</v>
      </c>
      <c r="F174" s="149" t="s">
        <v>134</v>
      </c>
      <c r="G174" s="149" t="s">
        <v>135</v>
      </c>
      <c r="H174" s="149"/>
      <c r="I174" s="149"/>
      <c r="J174" s="149"/>
      <c r="K174" s="150"/>
      <c r="L174" s="1"/>
    </row>
    <row r="175" spans="1:12" ht="15" customHeight="1" x14ac:dyDescent="0.25">
      <c r="A175" s="170"/>
      <c r="B175" s="149"/>
      <c r="C175" s="657" t="s">
        <v>136</v>
      </c>
      <c r="D175" s="657"/>
      <c r="E175" s="657"/>
      <c r="F175" s="657"/>
      <c r="G175" s="657"/>
      <c r="H175" s="149"/>
      <c r="I175" s="149"/>
      <c r="J175" s="149"/>
      <c r="K175" s="150"/>
      <c r="L175" s="1"/>
    </row>
    <row r="176" spans="1:12" ht="15" customHeight="1" x14ac:dyDescent="0.25">
      <c r="A176" s="170"/>
      <c r="B176" s="149"/>
      <c r="C176" s="657"/>
      <c r="D176" s="657"/>
      <c r="E176" s="657"/>
      <c r="F176" s="657"/>
      <c r="G176" s="657"/>
      <c r="H176" s="149"/>
      <c r="I176" s="149"/>
      <c r="J176" s="149"/>
      <c r="K176" s="150"/>
      <c r="L176" s="1"/>
    </row>
    <row r="177" spans="1:12" ht="15.75" thickBot="1" x14ac:dyDescent="0.3">
      <c r="A177" s="172"/>
      <c r="B177" s="173"/>
      <c r="C177" s="173"/>
      <c r="D177" s="173"/>
      <c r="E177" s="173"/>
      <c r="F177" s="173"/>
      <c r="G177" s="173"/>
      <c r="H177" s="173"/>
      <c r="I177" s="173"/>
      <c r="J177" s="173"/>
      <c r="K177" s="174"/>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861" t="s">
        <v>120</v>
      </c>
      <c r="B180" s="855" t="e">
        <f>DESCRIPCION!#REF!</f>
        <v>#REF!</v>
      </c>
      <c r="C180" s="855"/>
      <c r="D180" s="855"/>
      <c r="E180" s="855"/>
      <c r="F180" s="855"/>
      <c r="G180" s="855"/>
      <c r="H180" s="856"/>
      <c r="I180" s="864" t="s">
        <v>347</v>
      </c>
      <c r="J180" s="865"/>
      <c r="K180" s="135" t="str">
        <f>IF(J187="x","EXTREMA",IF(J189="x","ALTA",IF(J191="x","MODERADA",IF(J193="x","BAJA",""))))</f>
        <v/>
      </c>
      <c r="L180" s="1"/>
    </row>
    <row r="181" spans="1:12" ht="16.5" thickBot="1" x14ac:dyDescent="0.3">
      <c r="A181" s="862"/>
      <c r="B181" s="857"/>
      <c r="C181" s="857"/>
      <c r="D181" s="857"/>
      <c r="E181" s="857"/>
      <c r="F181" s="857"/>
      <c r="G181" s="857"/>
      <c r="H181" s="858"/>
      <c r="I181" s="859" t="s">
        <v>348</v>
      </c>
      <c r="J181" s="860"/>
      <c r="K181" s="186" t="str">
        <f>'VALORACION RIESGOS INHERENTES'!K172</f>
        <v/>
      </c>
      <c r="L181" s="1"/>
    </row>
    <row r="182" spans="1:12" ht="16.5" thickBot="1" x14ac:dyDescent="0.3">
      <c r="A182" s="863"/>
      <c r="B182" s="642" t="s">
        <v>298</v>
      </c>
      <c r="C182" s="643"/>
      <c r="D182" s="643"/>
      <c r="E182" s="643"/>
      <c r="F182" s="643"/>
      <c r="G182" s="643"/>
      <c r="H182" s="643"/>
      <c r="I182" s="643"/>
      <c r="J182" s="646"/>
      <c r="K182" s="185" t="e">
        <f>'EVALUACIÓN SOLIDEZ CONTROLES'!H43</f>
        <v>#DIV/0!</v>
      </c>
      <c r="L182" s="1"/>
    </row>
    <row r="183" spans="1:12" ht="16.5" thickBot="1" x14ac:dyDescent="0.3">
      <c r="A183" s="188" t="s">
        <v>122</v>
      </c>
      <c r="B183" s="189"/>
      <c r="C183" s="189"/>
      <c r="D183" s="247"/>
      <c r="E183" s="878"/>
      <c r="F183" s="879"/>
      <c r="G183" s="880"/>
      <c r="H183" s="642" t="s">
        <v>350</v>
      </c>
      <c r="I183" s="646"/>
      <c r="J183" s="647"/>
      <c r="K183" s="648"/>
      <c r="L183" s="1"/>
    </row>
    <row r="184" spans="1:12" ht="37.5" customHeight="1" x14ac:dyDescent="0.25">
      <c r="A184" s="170"/>
      <c r="B184" s="149"/>
      <c r="C184" s="171"/>
      <c r="D184" s="149"/>
      <c r="E184" s="149"/>
      <c r="F184" s="149"/>
      <c r="G184" s="149"/>
      <c r="H184" s="149"/>
      <c r="I184" s="149"/>
      <c r="J184" s="166"/>
      <c r="K184" s="167"/>
      <c r="L184" s="1"/>
    </row>
    <row r="185" spans="1:12" ht="40.5" customHeight="1" x14ac:dyDescent="0.25">
      <c r="A185" s="658" t="s">
        <v>122</v>
      </c>
      <c r="B185" s="149">
        <v>5</v>
      </c>
      <c r="C185" s="659"/>
      <c r="D185" s="655"/>
      <c r="E185" s="656"/>
      <c r="F185" s="656"/>
      <c r="G185" s="656"/>
      <c r="H185" s="149"/>
      <c r="I185" s="149"/>
      <c r="J185" s="665" t="s">
        <v>121</v>
      </c>
      <c r="K185" s="666"/>
      <c r="L185" s="1"/>
    </row>
    <row r="186" spans="1:12" x14ac:dyDescent="0.25">
      <c r="A186" s="658"/>
      <c r="B186" s="149" t="s">
        <v>124</v>
      </c>
      <c r="C186" s="660"/>
      <c r="D186" s="655"/>
      <c r="E186" s="656"/>
      <c r="F186" s="656"/>
      <c r="G186" s="656"/>
      <c r="H186" s="149"/>
      <c r="I186" s="149"/>
      <c r="J186" s="151"/>
      <c r="K186" s="152"/>
      <c r="L186" s="1"/>
    </row>
    <row r="187" spans="1:12" ht="27.75" x14ac:dyDescent="0.25">
      <c r="A187" s="658"/>
      <c r="B187" s="149">
        <v>4</v>
      </c>
      <c r="C187" s="702"/>
      <c r="D187" s="655"/>
      <c r="E187" s="655"/>
      <c r="F187" s="664"/>
      <c r="G187" s="656"/>
      <c r="H187" s="149"/>
      <c r="I187" s="149"/>
      <c r="J187" s="157" t="str">
        <f xml:space="preserve"> IF(OR(E185="X",F185="X",G185="x",F187="x",G187="X",F189="X",G189="X",G191="X" ),"x","")</f>
        <v/>
      </c>
      <c r="K187" s="152" t="s">
        <v>123</v>
      </c>
      <c r="L187" s="1"/>
    </row>
    <row r="188" spans="1:12" ht="27.75" x14ac:dyDescent="0.25">
      <c r="A188" s="658"/>
      <c r="B188" s="149" t="s">
        <v>126</v>
      </c>
      <c r="C188" s="703"/>
      <c r="D188" s="655"/>
      <c r="E188" s="655"/>
      <c r="F188" s="664"/>
      <c r="G188" s="656"/>
      <c r="H188" s="149"/>
      <c r="I188" s="149"/>
      <c r="J188" s="158"/>
      <c r="K188" s="152"/>
      <c r="L188" s="1"/>
    </row>
    <row r="189" spans="1:12" ht="27.75" x14ac:dyDescent="0.25">
      <c r="A189" s="658"/>
      <c r="B189" s="149">
        <v>3</v>
      </c>
      <c r="C189" s="649"/>
      <c r="D189" s="653"/>
      <c r="E189" s="654"/>
      <c r="F189" s="664"/>
      <c r="G189" s="656"/>
      <c r="H189" s="149"/>
      <c r="I189" s="149"/>
      <c r="J189" s="159" t="str">
        <f xml:space="preserve"> IF(OR(C185="X",D185="X",D187="x",E187="x",E189="X",F191="X",F193="X",G193="X" ),"x","")</f>
        <v/>
      </c>
      <c r="K189" s="152" t="s">
        <v>125</v>
      </c>
      <c r="L189" s="1"/>
    </row>
    <row r="190" spans="1:12" ht="27.75" x14ac:dyDescent="0.25">
      <c r="A190" s="658"/>
      <c r="B190" s="149" t="s">
        <v>128</v>
      </c>
      <c r="C190" s="650"/>
      <c r="D190" s="653"/>
      <c r="E190" s="655"/>
      <c r="F190" s="664"/>
      <c r="G190" s="656"/>
      <c r="H190" s="149"/>
      <c r="I190" s="149"/>
      <c r="J190" s="160"/>
      <c r="K190" s="152"/>
      <c r="L190" s="1"/>
    </row>
    <row r="191" spans="1:12" ht="27.75" x14ac:dyDescent="0.25">
      <c r="A191" s="658"/>
      <c r="B191" s="149">
        <v>2</v>
      </c>
      <c r="C191" s="649"/>
      <c r="D191" s="651"/>
      <c r="E191" s="652"/>
      <c r="F191" s="654"/>
      <c r="G191" s="656"/>
      <c r="H191" s="149"/>
      <c r="I191" s="149"/>
      <c r="J191" s="161" t="str">
        <f xml:space="preserve"> IF(OR(E191="X",D189="X",C187="x",E193="x" ),"x","")</f>
        <v/>
      </c>
      <c r="K191" s="152" t="s">
        <v>127</v>
      </c>
      <c r="L191" s="1"/>
    </row>
    <row r="192" spans="1:12" ht="27.75" x14ac:dyDescent="0.25">
      <c r="A192" s="658"/>
      <c r="B192" s="149" t="s">
        <v>250</v>
      </c>
      <c r="C192" s="650"/>
      <c r="D192" s="651"/>
      <c r="E192" s="653"/>
      <c r="F192" s="655"/>
      <c r="G192" s="656"/>
      <c r="H192" s="149"/>
      <c r="I192" s="149"/>
      <c r="J192" s="160"/>
      <c r="K192" s="152"/>
      <c r="L192" s="1"/>
    </row>
    <row r="193" spans="1:12" ht="27.75" x14ac:dyDescent="0.25">
      <c r="A193" s="658"/>
      <c r="B193" s="149">
        <v>1</v>
      </c>
      <c r="C193" s="649"/>
      <c r="D193" s="680"/>
      <c r="E193" s="682"/>
      <c r="F193" s="684"/>
      <c r="G193" s="686"/>
      <c r="H193" s="149"/>
      <c r="I193" s="149"/>
      <c r="J193" s="162" t="str">
        <f xml:space="preserve"> IF(OR(C189="X",C191="X",D191="x",D193="x",C193="x" ),"x","")</f>
        <v/>
      </c>
      <c r="K193" s="152" t="s">
        <v>129</v>
      </c>
      <c r="L193" s="1"/>
    </row>
    <row r="194" spans="1:12" x14ac:dyDescent="0.25">
      <c r="A194" s="658"/>
      <c r="B194" s="149" t="s">
        <v>130</v>
      </c>
      <c r="C194" s="679"/>
      <c r="D194" s="681"/>
      <c r="E194" s="683"/>
      <c r="F194" s="685"/>
      <c r="G194" s="687"/>
      <c r="H194" s="149"/>
      <c r="I194" s="149"/>
      <c r="J194" s="149"/>
      <c r="K194" s="150"/>
      <c r="L194" s="1"/>
    </row>
    <row r="195" spans="1:12" x14ac:dyDescent="0.25">
      <c r="A195" s="170"/>
      <c r="B195" s="149"/>
      <c r="C195" s="149">
        <v>1</v>
      </c>
      <c r="D195" s="149">
        <v>2</v>
      </c>
      <c r="E195" s="149">
        <v>3</v>
      </c>
      <c r="F195" s="149">
        <v>4</v>
      </c>
      <c r="G195" s="149">
        <v>5</v>
      </c>
      <c r="H195" s="149"/>
      <c r="I195" s="149"/>
      <c r="J195" s="149"/>
      <c r="K195" s="150"/>
      <c r="L195" s="1"/>
    </row>
    <row r="196" spans="1:12" ht="15" customHeight="1" x14ac:dyDescent="0.25">
      <c r="A196" s="170"/>
      <c r="B196" s="149"/>
      <c r="C196" s="149" t="s">
        <v>131</v>
      </c>
      <c r="D196" s="149" t="s">
        <v>132</v>
      </c>
      <c r="E196" s="149" t="s">
        <v>133</v>
      </c>
      <c r="F196" s="149" t="s">
        <v>134</v>
      </c>
      <c r="G196" s="149" t="s">
        <v>135</v>
      </c>
      <c r="H196" s="149"/>
      <c r="I196" s="149"/>
      <c r="J196" s="149"/>
      <c r="K196" s="150"/>
      <c r="L196" s="1"/>
    </row>
    <row r="197" spans="1:12" ht="15" customHeight="1" x14ac:dyDescent="0.25">
      <c r="A197" s="170"/>
      <c r="B197" s="149"/>
      <c r="C197" s="657" t="s">
        <v>136</v>
      </c>
      <c r="D197" s="657"/>
      <c r="E197" s="657"/>
      <c r="F197" s="657"/>
      <c r="G197" s="657"/>
      <c r="H197" s="149"/>
      <c r="I197" s="149"/>
      <c r="J197" s="149"/>
      <c r="K197" s="150"/>
      <c r="L197" s="1"/>
    </row>
    <row r="198" spans="1:12" x14ac:dyDescent="0.25">
      <c r="A198" s="170"/>
      <c r="B198" s="149"/>
      <c r="C198" s="657"/>
      <c r="D198" s="657"/>
      <c r="E198" s="657"/>
      <c r="F198" s="657"/>
      <c r="G198" s="657"/>
      <c r="H198" s="149"/>
      <c r="I198" s="149"/>
      <c r="J198" s="149"/>
      <c r="K198" s="150"/>
      <c r="L198" s="1"/>
    </row>
    <row r="199" spans="1:12" ht="15.75" thickBot="1" x14ac:dyDescent="0.3">
      <c r="A199" s="78"/>
      <c r="B199" s="79"/>
      <c r="C199" s="79"/>
      <c r="D199" s="79"/>
      <c r="E199" s="79"/>
      <c r="F199" s="79"/>
      <c r="G199" s="79"/>
      <c r="H199" s="79"/>
      <c r="I199" s="79"/>
      <c r="J199" s="79"/>
      <c r="K199" s="80"/>
      <c r="L199" s="1"/>
    </row>
    <row r="200" spans="1:12" ht="15.75" thickBot="1" x14ac:dyDescent="0.3">
      <c r="A200" s="1"/>
      <c r="B200" s="1"/>
      <c r="C200" s="1"/>
      <c r="D200" s="1"/>
      <c r="E200" s="1"/>
      <c r="F200" s="1"/>
      <c r="G200" s="1"/>
      <c r="H200" s="1"/>
      <c r="I200" s="1"/>
      <c r="J200" s="1"/>
      <c r="K200" s="1"/>
      <c r="L200" s="1"/>
    </row>
    <row r="201" spans="1:12" ht="16.5" customHeight="1" thickBot="1" x14ac:dyDescent="0.3">
      <c r="A201" s="861" t="s">
        <v>120</v>
      </c>
      <c r="B201" s="855" t="e">
        <f>DESCRIPCION!#REF!</f>
        <v>#REF!</v>
      </c>
      <c r="C201" s="855"/>
      <c r="D201" s="855"/>
      <c r="E201" s="855"/>
      <c r="F201" s="855"/>
      <c r="G201" s="855"/>
      <c r="H201" s="856"/>
      <c r="I201" s="864" t="s">
        <v>347</v>
      </c>
      <c r="J201" s="865"/>
      <c r="K201" s="135" t="str">
        <f>IF(J208="x","EXTREMA",IF(J210="x","ALTA",IF(J212="x","MODERADA",IF(J214="x","BAJA",""))))</f>
        <v/>
      </c>
      <c r="L201" s="1"/>
    </row>
    <row r="202" spans="1:12" ht="16.5" thickBot="1" x14ac:dyDescent="0.3">
      <c r="A202" s="862"/>
      <c r="B202" s="857"/>
      <c r="C202" s="857"/>
      <c r="D202" s="857"/>
      <c r="E202" s="857"/>
      <c r="F202" s="857"/>
      <c r="G202" s="857"/>
      <c r="H202" s="858"/>
      <c r="I202" s="859" t="s">
        <v>348</v>
      </c>
      <c r="J202" s="860"/>
      <c r="K202" s="185" t="str">
        <f>'VALORACION RIESGOS INHERENTES'!K192</f>
        <v/>
      </c>
      <c r="L202" s="1"/>
    </row>
    <row r="203" spans="1:12" ht="16.5" thickBot="1" x14ac:dyDescent="0.3">
      <c r="A203" s="863"/>
      <c r="B203" s="188" t="s">
        <v>298</v>
      </c>
      <c r="C203" s="189"/>
      <c r="D203" s="189"/>
      <c r="E203" s="189"/>
      <c r="F203" s="189"/>
      <c r="G203" s="189"/>
      <c r="H203" s="189"/>
      <c r="I203" s="189"/>
      <c r="J203" s="190"/>
      <c r="K203" s="185" t="e">
        <f>'EVALUACIÓN SOLIDEZ CONTROLES'!H47</f>
        <v>#DIV/0!</v>
      </c>
      <c r="L203" s="1"/>
    </row>
    <row r="204" spans="1:12" ht="16.5" thickBot="1" x14ac:dyDescent="0.3">
      <c r="A204" s="188" t="s">
        <v>122</v>
      </c>
      <c r="B204" s="189"/>
      <c r="C204" s="189"/>
      <c r="D204" s="247"/>
      <c r="E204" s="878"/>
      <c r="F204" s="879"/>
      <c r="G204" s="880"/>
      <c r="H204" s="642" t="s">
        <v>350</v>
      </c>
      <c r="I204" s="646"/>
      <c r="J204" s="647"/>
      <c r="K204" s="648"/>
      <c r="L204" s="1"/>
    </row>
    <row r="205" spans="1:12" ht="38.25" customHeight="1" x14ac:dyDescent="0.25">
      <c r="A205" s="170"/>
      <c r="B205" s="149"/>
      <c r="C205" s="171"/>
      <c r="D205" s="149"/>
      <c r="E205" s="149"/>
      <c r="F205" s="149"/>
      <c r="G205" s="149"/>
      <c r="H205" s="149"/>
      <c r="I205" s="149"/>
      <c r="J205" s="166"/>
      <c r="K205" s="167"/>
      <c r="L205" s="1"/>
    </row>
    <row r="206" spans="1:12" ht="45" customHeight="1" x14ac:dyDescent="0.25">
      <c r="A206" s="658" t="s">
        <v>122</v>
      </c>
      <c r="B206" s="149">
        <v>5</v>
      </c>
      <c r="C206" s="659"/>
      <c r="D206" s="655"/>
      <c r="E206" s="656"/>
      <c r="F206" s="656"/>
      <c r="G206" s="656"/>
      <c r="H206" s="149"/>
      <c r="I206" s="149"/>
      <c r="J206" s="665" t="s">
        <v>121</v>
      </c>
      <c r="K206" s="666"/>
      <c r="L206" s="1"/>
    </row>
    <row r="207" spans="1:12" x14ac:dyDescent="0.25">
      <c r="A207" s="658"/>
      <c r="B207" s="149" t="s">
        <v>124</v>
      </c>
      <c r="C207" s="660"/>
      <c r="D207" s="655"/>
      <c r="E207" s="656"/>
      <c r="F207" s="656"/>
      <c r="G207" s="656"/>
      <c r="H207" s="149"/>
      <c r="I207" s="149"/>
      <c r="J207" s="151"/>
      <c r="K207" s="152"/>
      <c r="L207" s="1"/>
    </row>
    <row r="208" spans="1:12" ht="27.75" x14ac:dyDescent="0.25">
      <c r="A208" s="658"/>
      <c r="B208" s="149">
        <v>4</v>
      </c>
      <c r="C208" s="702"/>
      <c r="D208" s="655"/>
      <c r="E208" s="655"/>
      <c r="F208" s="664"/>
      <c r="G208" s="656"/>
      <c r="H208" s="149"/>
      <c r="I208" s="149"/>
      <c r="J208" s="157" t="str">
        <f xml:space="preserve"> IF(OR(E206="X",F206="X",G206="x",F208="x",G208="X",F210="X",G210="X",G212="X" ),"x","")</f>
        <v/>
      </c>
      <c r="K208" s="152" t="s">
        <v>123</v>
      </c>
      <c r="L208" s="1"/>
    </row>
    <row r="209" spans="1:12" ht="27.75" x14ac:dyDescent="0.25">
      <c r="A209" s="658"/>
      <c r="B209" s="149" t="s">
        <v>126</v>
      </c>
      <c r="C209" s="703"/>
      <c r="D209" s="655"/>
      <c r="E209" s="655"/>
      <c r="F209" s="664"/>
      <c r="G209" s="656"/>
      <c r="H209" s="149"/>
      <c r="I209" s="149"/>
      <c r="J209" s="158"/>
      <c r="K209" s="152"/>
      <c r="L209" s="1"/>
    </row>
    <row r="210" spans="1:12" ht="27.75" x14ac:dyDescent="0.25">
      <c r="A210" s="658"/>
      <c r="B210" s="149">
        <v>3</v>
      </c>
      <c r="C210" s="649"/>
      <c r="D210" s="653"/>
      <c r="E210" s="654"/>
      <c r="F210" s="664"/>
      <c r="G210" s="656"/>
      <c r="H210" s="149"/>
      <c r="I210" s="149"/>
      <c r="J210" s="159" t="str">
        <f xml:space="preserve"> IF(OR(C206="X",D206="X",D208="x",E208="x",E210="X",F212="X",F214="X",G214="X" ),"x","")</f>
        <v/>
      </c>
      <c r="K210" s="152" t="s">
        <v>125</v>
      </c>
      <c r="L210" s="1"/>
    </row>
    <row r="211" spans="1:12" ht="27.75" x14ac:dyDescent="0.25">
      <c r="A211" s="658"/>
      <c r="B211" s="149" t="s">
        <v>128</v>
      </c>
      <c r="C211" s="650"/>
      <c r="D211" s="653"/>
      <c r="E211" s="655"/>
      <c r="F211" s="664"/>
      <c r="G211" s="656"/>
      <c r="H211" s="149"/>
      <c r="I211" s="149"/>
      <c r="J211" s="160"/>
      <c r="K211" s="152"/>
      <c r="L211" s="1"/>
    </row>
    <row r="212" spans="1:12" ht="27.75" x14ac:dyDescent="0.25">
      <c r="A212" s="658"/>
      <c r="B212" s="149">
        <v>2</v>
      </c>
      <c r="C212" s="649"/>
      <c r="D212" s="651"/>
      <c r="E212" s="652"/>
      <c r="F212" s="654"/>
      <c r="G212" s="656"/>
      <c r="H212" s="149"/>
      <c r="I212" s="149"/>
      <c r="J212" s="161" t="str">
        <f xml:space="preserve"> IF(OR(C208="X",D210="X",E212="x",E214="x" ),"x","")</f>
        <v/>
      </c>
      <c r="K212" s="152" t="s">
        <v>127</v>
      </c>
      <c r="L212" s="1"/>
    </row>
    <row r="213" spans="1:12" ht="27.75" x14ac:dyDescent="0.25">
      <c r="A213" s="658"/>
      <c r="B213" s="149" t="s">
        <v>250</v>
      </c>
      <c r="C213" s="650"/>
      <c r="D213" s="651"/>
      <c r="E213" s="653"/>
      <c r="F213" s="655"/>
      <c r="G213" s="656"/>
      <c r="H213" s="149"/>
      <c r="I213" s="149"/>
      <c r="J213" s="160"/>
      <c r="K213" s="152"/>
      <c r="L213" s="1"/>
    </row>
    <row r="214" spans="1:12" ht="27.75" x14ac:dyDescent="0.25">
      <c r="A214" s="658"/>
      <c r="B214" s="149">
        <v>1</v>
      </c>
      <c r="C214" s="649"/>
      <c r="D214" s="680"/>
      <c r="E214" s="682"/>
      <c r="F214" s="684"/>
      <c r="G214" s="686"/>
      <c r="H214" s="149"/>
      <c r="I214" s="149"/>
      <c r="J214" s="162" t="str">
        <f xml:space="preserve"> IF(OR(C210="X",C212="X",D212="x",D214="x",C214="x" ),"x","")</f>
        <v/>
      </c>
      <c r="K214" s="152" t="s">
        <v>129</v>
      </c>
      <c r="L214" s="1"/>
    </row>
    <row r="215" spans="1:12" x14ac:dyDescent="0.25">
      <c r="A215" s="658"/>
      <c r="B215" s="149" t="s">
        <v>130</v>
      </c>
      <c r="C215" s="679"/>
      <c r="D215" s="681"/>
      <c r="E215" s="683"/>
      <c r="F215" s="685"/>
      <c r="G215" s="687"/>
      <c r="H215" s="149"/>
      <c r="I215" s="149"/>
      <c r="J215" s="149"/>
      <c r="K215" s="150"/>
      <c r="L215" s="1"/>
    </row>
    <row r="216" spans="1:12" x14ac:dyDescent="0.25">
      <c r="A216" s="170"/>
      <c r="B216" s="149"/>
      <c r="C216" s="149">
        <v>1</v>
      </c>
      <c r="D216" s="149">
        <v>2</v>
      </c>
      <c r="E216" s="149">
        <v>3</v>
      </c>
      <c r="F216" s="149">
        <v>4</v>
      </c>
      <c r="G216" s="149">
        <v>5</v>
      </c>
      <c r="H216" s="149"/>
      <c r="I216" s="149"/>
      <c r="J216" s="149"/>
      <c r="K216" s="150"/>
      <c r="L216" s="1"/>
    </row>
    <row r="217" spans="1:12" ht="15" customHeight="1" x14ac:dyDescent="0.25">
      <c r="A217" s="170"/>
      <c r="B217" s="149"/>
      <c r="C217" s="149" t="s">
        <v>131</v>
      </c>
      <c r="D217" s="149" t="s">
        <v>132</v>
      </c>
      <c r="E217" s="149" t="s">
        <v>133</v>
      </c>
      <c r="F217" s="149" t="s">
        <v>134</v>
      </c>
      <c r="G217" s="149" t="s">
        <v>135</v>
      </c>
      <c r="H217" s="149"/>
      <c r="I217" s="149"/>
      <c r="J217" s="149"/>
      <c r="K217" s="150"/>
      <c r="L217" s="1"/>
    </row>
    <row r="218" spans="1:12" ht="15" customHeight="1" x14ac:dyDescent="0.25">
      <c r="A218" s="170"/>
      <c r="B218" s="149"/>
      <c r="C218" s="657" t="s">
        <v>136</v>
      </c>
      <c r="D218" s="657"/>
      <c r="E218" s="657"/>
      <c r="F218" s="657"/>
      <c r="G218" s="657"/>
      <c r="H218" s="149"/>
      <c r="I218" s="149"/>
      <c r="J218" s="149"/>
      <c r="K218" s="150"/>
      <c r="L218" s="1"/>
    </row>
    <row r="219" spans="1:12" x14ac:dyDescent="0.25">
      <c r="A219" s="170"/>
      <c r="B219" s="149"/>
      <c r="C219" s="657"/>
      <c r="D219" s="657"/>
      <c r="E219" s="657"/>
      <c r="F219" s="657"/>
      <c r="G219" s="657"/>
      <c r="H219" s="149"/>
      <c r="I219" s="149"/>
      <c r="J219" s="149"/>
      <c r="K219" s="150"/>
      <c r="L219" s="1"/>
    </row>
    <row r="220" spans="1:12" ht="15.75" thickBot="1" x14ac:dyDescent="0.3">
      <c r="A220" s="78"/>
      <c r="B220" s="79"/>
      <c r="C220" s="79"/>
      <c r="D220" s="79"/>
      <c r="E220" s="79"/>
      <c r="F220" s="79"/>
      <c r="G220" s="79"/>
      <c r="H220" s="79"/>
      <c r="I220" s="79"/>
      <c r="J220" s="79"/>
      <c r="K220" s="80"/>
      <c r="L220" s="1"/>
    </row>
    <row r="221" spans="1:12" ht="15.75" x14ac:dyDescent="0.25">
      <c r="A221" s="2"/>
      <c r="B221" s="873"/>
      <c r="C221" s="873"/>
      <c r="D221" s="873"/>
      <c r="E221" s="873"/>
      <c r="F221" s="873"/>
      <c r="G221" s="873"/>
      <c r="H221" s="873"/>
      <c r="I221" s="873"/>
      <c r="J221" s="2"/>
      <c r="K221" s="144"/>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874"/>
      <c r="B225" s="32"/>
      <c r="C225" s="310"/>
      <c r="D225" s="310"/>
      <c r="E225" s="310"/>
      <c r="F225" s="310"/>
      <c r="G225" s="310"/>
      <c r="H225" s="1"/>
      <c r="I225" s="1"/>
      <c r="J225" s="872"/>
      <c r="K225" s="872"/>
      <c r="L225" s="1"/>
    </row>
    <row r="226" spans="1:12" x14ac:dyDescent="0.25">
      <c r="A226" s="874"/>
      <c r="B226" s="142"/>
      <c r="C226" s="310"/>
      <c r="D226" s="310"/>
      <c r="E226" s="310"/>
      <c r="F226" s="310"/>
      <c r="G226" s="310"/>
      <c r="H226" s="1"/>
      <c r="I226" s="1"/>
      <c r="J226" s="143"/>
      <c r="K226" s="143"/>
      <c r="L226" s="1"/>
    </row>
    <row r="227" spans="1:12" x14ac:dyDescent="0.25">
      <c r="A227" s="874"/>
      <c r="B227" s="32"/>
      <c r="C227" s="310"/>
      <c r="D227" s="310"/>
      <c r="E227" s="310"/>
      <c r="F227" s="870"/>
      <c r="G227" s="310"/>
      <c r="H227" s="1"/>
      <c r="I227" s="1"/>
      <c r="J227" s="143"/>
      <c r="K227" s="145"/>
      <c r="L227" s="1"/>
    </row>
    <row r="228" spans="1:12" x14ac:dyDescent="0.25">
      <c r="A228" s="874"/>
      <c r="B228" s="142"/>
      <c r="C228" s="310"/>
      <c r="D228" s="310"/>
      <c r="E228" s="310"/>
      <c r="F228" s="870"/>
      <c r="G228" s="310"/>
      <c r="H228" s="1"/>
      <c r="I228" s="1"/>
      <c r="J228" s="143"/>
      <c r="K228" s="145"/>
      <c r="L228" s="1"/>
    </row>
    <row r="229" spans="1:12" x14ac:dyDescent="0.25">
      <c r="A229" s="874"/>
      <c r="B229" s="32"/>
      <c r="C229" s="310"/>
      <c r="D229" s="310"/>
      <c r="E229" s="870"/>
      <c r="F229" s="870"/>
      <c r="G229" s="310"/>
      <c r="H229" s="1"/>
      <c r="I229" s="1"/>
      <c r="J229" s="143"/>
      <c r="K229" s="145"/>
      <c r="L229" s="1"/>
    </row>
    <row r="230" spans="1:12" x14ac:dyDescent="0.25">
      <c r="A230" s="874"/>
      <c r="B230" s="142"/>
      <c r="C230" s="310"/>
      <c r="D230" s="310"/>
      <c r="E230" s="871"/>
      <c r="F230" s="870"/>
      <c r="G230" s="310"/>
      <c r="H230" s="1"/>
      <c r="I230" s="1"/>
      <c r="J230" s="143"/>
      <c r="K230" s="145"/>
      <c r="L230" s="1"/>
    </row>
    <row r="231" spans="1:12" x14ac:dyDescent="0.25">
      <c r="A231" s="874"/>
      <c r="B231" s="32"/>
      <c r="C231" s="310"/>
      <c r="D231" s="310"/>
      <c r="E231" s="870"/>
      <c r="F231" s="870"/>
      <c r="G231" s="310"/>
      <c r="H231" s="1"/>
      <c r="I231" s="1"/>
      <c r="J231" s="143"/>
      <c r="K231" s="145"/>
      <c r="L231" s="1"/>
    </row>
    <row r="232" spans="1:12" x14ac:dyDescent="0.25">
      <c r="A232" s="874"/>
      <c r="B232" s="142"/>
      <c r="C232" s="310"/>
      <c r="D232" s="310"/>
      <c r="E232" s="871"/>
      <c r="F232" s="871"/>
      <c r="G232" s="310"/>
      <c r="H232" s="1"/>
      <c r="I232" s="1"/>
      <c r="J232" s="143"/>
      <c r="K232" s="145"/>
      <c r="L232" s="1"/>
    </row>
    <row r="233" spans="1:12" x14ac:dyDescent="0.25">
      <c r="A233" s="874"/>
      <c r="B233" s="32"/>
      <c r="C233" s="310"/>
      <c r="D233" s="310"/>
      <c r="E233" s="875"/>
      <c r="F233" s="876"/>
      <c r="G233" s="310"/>
      <c r="H233" s="1"/>
      <c r="I233" s="1"/>
      <c r="J233" s="143"/>
      <c r="K233" s="145"/>
      <c r="L233" s="1"/>
    </row>
    <row r="234" spans="1:12" x14ac:dyDescent="0.25">
      <c r="A234" s="874"/>
      <c r="B234" s="142"/>
      <c r="C234" s="310"/>
      <c r="D234" s="310"/>
      <c r="E234" s="310"/>
      <c r="F234" s="876"/>
      <c r="G234" s="310"/>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869"/>
      <c r="D237" s="869"/>
      <c r="E237" s="869"/>
      <c r="F237" s="869"/>
      <c r="G237" s="869"/>
      <c r="H237" s="1"/>
      <c r="I237" s="1"/>
      <c r="J237" s="1"/>
      <c r="K237" s="1"/>
      <c r="L237" s="1"/>
    </row>
    <row r="238" spans="1:12" x14ac:dyDescent="0.25">
      <c r="A238" s="1"/>
      <c r="B238" s="1"/>
      <c r="C238" s="869"/>
      <c r="D238" s="869"/>
      <c r="E238" s="869"/>
      <c r="F238" s="869"/>
      <c r="G238" s="869"/>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N12"/>
  <sheetViews>
    <sheetView tabSelected="1" topLeftCell="A7" zoomScale="80" zoomScaleNormal="80" workbookViewId="0">
      <selection activeCell="N11" sqref="N11"/>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4" ht="15.75" customHeight="1" x14ac:dyDescent="0.2">
      <c r="A1" s="890"/>
      <c r="B1" s="886" t="str">
        <f>CONTEXTO!B1</f>
        <v xml:space="preserve">PROCESO: </v>
      </c>
      <c r="C1" s="886"/>
      <c r="D1" s="886"/>
      <c r="E1" s="886"/>
      <c r="F1" s="886"/>
      <c r="G1" s="886"/>
      <c r="H1" s="886"/>
      <c r="I1" s="886"/>
      <c r="J1" s="639" t="s">
        <v>472</v>
      </c>
      <c r="K1" s="639"/>
      <c r="L1" s="639"/>
      <c r="M1" s="892"/>
    </row>
    <row r="2" spans="1:14" ht="15.75" customHeight="1" x14ac:dyDescent="0.2">
      <c r="A2" s="891"/>
      <c r="B2" s="454"/>
      <c r="C2" s="454"/>
      <c r="D2" s="454"/>
      <c r="E2" s="454"/>
      <c r="F2" s="454"/>
      <c r="G2" s="454"/>
      <c r="H2" s="454"/>
      <c r="I2" s="454"/>
      <c r="J2" s="566" t="s">
        <v>465</v>
      </c>
      <c r="K2" s="566"/>
      <c r="L2" s="566"/>
      <c r="M2" s="893"/>
    </row>
    <row r="3" spans="1:14" ht="15.75" customHeight="1" x14ac:dyDescent="0.2">
      <c r="A3" s="891"/>
      <c r="B3" s="454" t="s">
        <v>236</v>
      </c>
      <c r="C3" s="454"/>
      <c r="D3" s="454"/>
      <c r="E3" s="454"/>
      <c r="F3" s="454"/>
      <c r="G3" s="454"/>
      <c r="H3" s="454"/>
      <c r="I3" s="454"/>
      <c r="J3" s="566" t="s">
        <v>466</v>
      </c>
      <c r="K3" s="566"/>
      <c r="L3" s="566"/>
      <c r="M3" s="893"/>
    </row>
    <row r="4" spans="1:14" ht="15.75" customHeight="1" x14ac:dyDescent="0.2">
      <c r="A4" s="891"/>
      <c r="B4" s="454"/>
      <c r="C4" s="454"/>
      <c r="D4" s="454"/>
      <c r="E4" s="454"/>
      <c r="F4" s="454"/>
      <c r="G4" s="454"/>
      <c r="H4" s="454"/>
      <c r="I4" s="454"/>
      <c r="J4" s="566" t="s">
        <v>487</v>
      </c>
      <c r="K4" s="566"/>
      <c r="L4" s="566"/>
      <c r="M4" s="893"/>
    </row>
    <row r="5" spans="1:14" ht="15" customHeight="1" x14ac:dyDescent="0.2">
      <c r="A5" s="887"/>
      <c r="B5" s="888"/>
      <c r="C5" s="888"/>
      <c r="D5" s="888"/>
      <c r="E5" s="888"/>
      <c r="F5" s="888"/>
      <c r="G5" s="888"/>
      <c r="H5" s="888"/>
      <c r="I5" s="888"/>
      <c r="J5" s="888"/>
      <c r="K5" s="888"/>
      <c r="L5" s="888"/>
      <c r="M5" s="888"/>
    </row>
    <row r="6" spans="1:14" s="25" customFormat="1" ht="15.75" customHeight="1" x14ac:dyDescent="0.2">
      <c r="A6" s="286" t="s">
        <v>237</v>
      </c>
      <c r="B6" s="889" t="s">
        <v>253</v>
      </c>
      <c r="C6" s="889"/>
      <c r="D6" s="889"/>
      <c r="E6" s="889"/>
      <c r="F6" s="889"/>
      <c r="G6" s="889"/>
      <c r="H6" s="889"/>
      <c r="I6" s="889"/>
      <c r="J6" s="889"/>
      <c r="K6" s="889"/>
      <c r="L6" s="889"/>
      <c r="M6" s="889"/>
    </row>
    <row r="7" spans="1:14" s="25" customFormat="1" ht="42.75" customHeight="1" x14ac:dyDescent="0.2">
      <c r="A7" s="286" t="s">
        <v>238</v>
      </c>
      <c r="B7" s="566" t="s">
        <v>254</v>
      </c>
      <c r="C7" s="566"/>
      <c r="D7" s="566"/>
      <c r="E7" s="566"/>
      <c r="F7" s="566"/>
      <c r="G7" s="566"/>
      <c r="H7" s="566"/>
      <c r="I7" s="566"/>
      <c r="J7" s="566"/>
      <c r="K7" s="566"/>
      <c r="L7" s="566"/>
      <c r="M7" s="566"/>
    </row>
    <row r="8" spans="1:14" s="25" customFormat="1" ht="15" customHeight="1" x14ac:dyDescent="0.2">
      <c r="A8" s="881"/>
      <c r="B8" s="882"/>
      <c r="C8" s="882"/>
      <c r="D8" s="882"/>
      <c r="E8" s="882"/>
      <c r="F8" s="882"/>
      <c r="G8" s="882"/>
      <c r="H8" s="882"/>
      <c r="I8" s="882"/>
      <c r="J8" s="882"/>
      <c r="K8" s="882"/>
      <c r="L8" s="882"/>
      <c r="M8" s="882"/>
    </row>
    <row r="9" spans="1:14" s="82" customFormat="1" ht="69" customHeight="1" x14ac:dyDescent="0.2">
      <c r="A9" s="284" t="s">
        <v>239</v>
      </c>
      <c r="B9" s="285" t="s">
        <v>240</v>
      </c>
      <c r="C9" s="285" t="s">
        <v>74</v>
      </c>
      <c r="D9" s="285" t="s">
        <v>8</v>
      </c>
      <c r="E9" s="284" t="s">
        <v>241</v>
      </c>
      <c r="F9" s="284" t="s">
        <v>242</v>
      </c>
      <c r="G9" s="284" t="s">
        <v>243</v>
      </c>
      <c r="H9" s="284" t="s">
        <v>244</v>
      </c>
      <c r="I9" s="284" t="s">
        <v>245</v>
      </c>
      <c r="J9" s="285" t="s">
        <v>246</v>
      </c>
      <c r="K9" s="285" t="s">
        <v>247</v>
      </c>
      <c r="L9" s="285" t="s">
        <v>248</v>
      </c>
      <c r="M9" s="285" t="s">
        <v>249</v>
      </c>
      <c r="N9" s="292" t="s">
        <v>493</v>
      </c>
    </row>
    <row r="10" spans="1:14" s="25" customFormat="1" ht="311.25" customHeight="1" x14ac:dyDescent="0.2">
      <c r="A10" s="885" t="s">
        <v>456</v>
      </c>
      <c r="B10" s="884" t="s">
        <v>459</v>
      </c>
      <c r="C10" s="568" t="s">
        <v>457</v>
      </c>
      <c r="D10" s="148" t="str">
        <f>DESCRIPCION!D11</f>
        <v>Limitacion en el presupuesto de inversion destinado para la entrega de  beneficios a los programas y prestacion de servicios.</v>
      </c>
      <c r="E10" s="568" t="s">
        <v>250</v>
      </c>
      <c r="F10" s="883" t="s">
        <v>135</v>
      </c>
      <c r="G10" s="884" t="s">
        <v>458</v>
      </c>
      <c r="H10" s="883" t="s">
        <v>301</v>
      </c>
      <c r="I10" s="213" t="str">
        <f>+DOFA!E27</f>
        <v>D3 O1 O2. GESTIONAR AL MENOS UN CONVENIO  CON  ENTIDADES GUBERNAMENTALES Y NO GUBERNAMENTALES PARA CONSECUCIÓN DE RECURSOS ADICIONALES</v>
      </c>
      <c r="J10" s="278" t="s">
        <v>455</v>
      </c>
      <c r="K10" s="278" t="s">
        <v>448</v>
      </c>
      <c r="L10" s="219" t="s">
        <v>436</v>
      </c>
      <c r="M10" s="884" t="s">
        <v>463</v>
      </c>
      <c r="N10" s="293" t="s">
        <v>494</v>
      </c>
    </row>
    <row r="11" spans="1:14" s="25" customFormat="1" ht="192" customHeight="1" x14ac:dyDescent="0.2">
      <c r="A11" s="885"/>
      <c r="B11" s="884"/>
      <c r="C11" s="568"/>
      <c r="D11" s="148" t="str">
        <f>DESCRIPCION!D12</f>
        <v>Desconocimiento de la actualización normativa por parte de algunos funcionarios</v>
      </c>
      <c r="E11" s="568"/>
      <c r="F11" s="883"/>
      <c r="G11" s="884"/>
      <c r="H11" s="883"/>
      <c r="I11" s="213" t="s">
        <v>462</v>
      </c>
      <c r="J11" s="278" t="s">
        <v>439</v>
      </c>
      <c r="K11" s="278" t="s">
        <v>448</v>
      </c>
      <c r="L11" s="219" t="s">
        <v>440</v>
      </c>
      <c r="M11" s="884"/>
      <c r="N11" s="294" t="s">
        <v>495</v>
      </c>
    </row>
    <row r="12" spans="1:14" ht="84.75" customHeight="1" x14ac:dyDescent="0.2">
      <c r="A12" s="885"/>
      <c r="B12" s="282"/>
      <c r="C12" s="282"/>
      <c r="D12" s="283"/>
      <c r="E12" s="282"/>
      <c r="F12" s="282"/>
      <c r="G12" s="282"/>
      <c r="H12" s="280" t="s">
        <v>460</v>
      </c>
      <c r="I12" s="281" t="str">
        <f>+[2]DOFA!E39</f>
        <v>ESTRATEGIA DA (CONTINGENCIA)
Cuando el riesgo se materialice a partir de la combinación de debilidades
con amenazas, para formular acciones de contingencia.</v>
      </c>
      <c r="J12" s="278" t="s">
        <v>461</v>
      </c>
      <c r="K12" s="278" t="s">
        <v>448</v>
      </c>
      <c r="L12" s="219"/>
      <c r="M12" s="884"/>
      <c r="N12" s="282"/>
    </row>
  </sheetData>
  <sheetProtection selectLockedCells="1"/>
  <mergeCells count="20">
    <mergeCell ref="B1:I2"/>
    <mergeCell ref="J1:L1"/>
    <mergeCell ref="J2:L2"/>
    <mergeCell ref="A5:M5"/>
    <mergeCell ref="B6:M6"/>
    <mergeCell ref="A1:A4"/>
    <mergeCell ref="M1:M4"/>
    <mergeCell ref="J3:L3"/>
    <mergeCell ref="J4:L4"/>
    <mergeCell ref="B3:I4"/>
    <mergeCell ref="B7:M7"/>
    <mergeCell ref="A8:M8"/>
    <mergeCell ref="F10:F11"/>
    <mergeCell ref="H10:H11"/>
    <mergeCell ref="E10:E11"/>
    <mergeCell ref="B10:B11"/>
    <mergeCell ref="A10:A12"/>
    <mergeCell ref="C10:C11"/>
    <mergeCell ref="M10:M12"/>
    <mergeCell ref="G10:G11"/>
  </mergeCells>
  <printOptions horizontalCentered="1"/>
  <pageMargins left="0.35433070866141736" right="0.35433070866141736" top="0.70866141732283472" bottom="0.74803149606299213"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308</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93" t="s">
        <v>304</v>
      </c>
    </row>
    <row r="2" spans="1:1" x14ac:dyDescent="0.25">
      <c r="A2" s="193" t="s">
        <v>301</v>
      </c>
    </row>
    <row r="3" spans="1:1" x14ac:dyDescent="0.25">
      <c r="A3" s="193" t="s">
        <v>302</v>
      </c>
    </row>
    <row r="4" spans="1:1" x14ac:dyDescent="0.25">
      <c r="A4" s="193" t="s">
        <v>303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279</v>
      </c>
      <c r="B1" t="s">
        <v>285</v>
      </c>
      <c r="C1" t="s">
        <v>289</v>
      </c>
    </row>
    <row r="2" spans="1:3" x14ac:dyDescent="0.25">
      <c r="A2" t="s">
        <v>280</v>
      </c>
      <c r="B2" t="s">
        <v>297</v>
      </c>
      <c r="C2" t="s">
        <v>290</v>
      </c>
    </row>
    <row r="3" spans="1:3" x14ac:dyDescent="0.25">
      <c r="A3" t="s">
        <v>281</v>
      </c>
      <c r="B3" t="s">
        <v>286</v>
      </c>
      <c r="C3" t="s">
        <v>291</v>
      </c>
    </row>
    <row r="4" spans="1:3" x14ac:dyDescent="0.25">
      <c r="A4" t="s">
        <v>282</v>
      </c>
      <c r="B4" t="s">
        <v>296</v>
      </c>
      <c r="C4" t="s">
        <v>292</v>
      </c>
    </row>
    <row r="5" spans="1:3" x14ac:dyDescent="0.25">
      <c r="A5" t="s">
        <v>283</v>
      </c>
      <c r="B5" t="s">
        <v>287</v>
      </c>
      <c r="C5" t="s">
        <v>255</v>
      </c>
    </row>
    <row r="6" spans="1:3" x14ac:dyDescent="0.25">
      <c r="A6" t="s">
        <v>309</v>
      </c>
      <c r="B6" t="s">
        <v>309</v>
      </c>
      <c r="C6" t="s">
        <v>309</v>
      </c>
    </row>
    <row r="7" spans="1:3" x14ac:dyDescent="0.25">
      <c r="A7" t="s">
        <v>284</v>
      </c>
      <c r="B7" t="s">
        <v>288</v>
      </c>
      <c r="C7" t="s">
        <v>293</v>
      </c>
    </row>
    <row r="8" spans="1:3" x14ac:dyDescent="0.25">
      <c r="B8" t="s">
        <v>14</v>
      </c>
      <c r="C8" t="s">
        <v>294</v>
      </c>
    </row>
    <row r="9" spans="1:3" x14ac:dyDescent="0.25">
      <c r="C9" t="s">
        <v>256</v>
      </c>
    </row>
    <row r="10" spans="1:3" x14ac:dyDescent="0.25">
      <c r="C10" t="s">
        <v>295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zoomScale="70" zoomScaleNormal="70" workbookViewId="0">
      <selection activeCell="T1" sqref="T1:W4"/>
    </sheetView>
  </sheetViews>
  <sheetFormatPr baseColWidth="10" defaultColWidth="11.42578125" defaultRowHeight="15" x14ac:dyDescent="0.25"/>
  <cols>
    <col min="1" max="1" width="5.140625" style="65"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05"/>
      <c r="B1" s="354" t="str">
        <f>CONTEXTO!B1</f>
        <v xml:space="preserve">PROCESO: </v>
      </c>
      <c r="C1" s="354"/>
      <c r="D1" s="354"/>
      <c r="E1" s="354"/>
      <c r="F1" s="354"/>
      <c r="G1" s="354"/>
      <c r="H1" s="354"/>
      <c r="I1" s="354"/>
      <c r="J1" s="354"/>
      <c r="K1" s="354"/>
      <c r="L1" s="354"/>
      <c r="M1" s="354"/>
      <c r="N1" s="354"/>
      <c r="O1" s="354"/>
      <c r="P1" s="354"/>
      <c r="Q1" s="354"/>
      <c r="R1" s="354"/>
      <c r="S1" s="355"/>
      <c r="T1" s="398" t="s">
        <v>464</v>
      </c>
      <c r="U1" s="398"/>
      <c r="V1" s="398"/>
      <c r="W1" s="399"/>
    </row>
    <row r="2" spans="1:24" ht="15" customHeight="1" x14ac:dyDescent="0.25">
      <c r="A2" s="406"/>
      <c r="B2" s="357"/>
      <c r="C2" s="357"/>
      <c r="D2" s="357"/>
      <c r="E2" s="357"/>
      <c r="F2" s="357"/>
      <c r="G2" s="357"/>
      <c r="H2" s="357"/>
      <c r="I2" s="357"/>
      <c r="J2" s="357"/>
      <c r="K2" s="357"/>
      <c r="L2" s="357"/>
      <c r="M2" s="357"/>
      <c r="N2" s="357"/>
      <c r="O2" s="357"/>
      <c r="P2" s="357"/>
      <c r="Q2" s="357"/>
      <c r="R2" s="357"/>
      <c r="S2" s="358"/>
      <c r="T2" s="400" t="s">
        <v>465</v>
      </c>
      <c r="U2" s="400"/>
      <c r="V2" s="400"/>
      <c r="W2" s="401"/>
    </row>
    <row r="3" spans="1:24" ht="15" customHeight="1" x14ac:dyDescent="0.25">
      <c r="A3" s="406"/>
      <c r="B3" s="357" t="s">
        <v>41</v>
      </c>
      <c r="C3" s="357"/>
      <c r="D3" s="357"/>
      <c r="E3" s="357"/>
      <c r="F3" s="357"/>
      <c r="G3" s="357"/>
      <c r="H3" s="357"/>
      <c r="I3" s="357"/>
      <c r="J3" s="357"/>
      <c r="K3" s="357"/>
      <c r="L3" s="357"/>
      <c r="M3" s="357"/>
      <c r="N3" s="357"/>
      <c r="O3" s="357"/>
      <c r="P3" s="357"/>
      <c r="Q3" s="357"/>
      <c r="R3" s="357"/>
      <c r="S3" s="358"/>
      <c r="T3" s="400" t="s">
        <v>466</v>
      </c>
      <c r="U3" s="400"/>
      <c r="V3" s="400"/>
      <c r="W3" s="401"/>
    </row>
    <row r="4" spans="1:24" ht="15.75" customHeight="1" x14ac:dyDescent="0.25">
      <c r="A4" s="407"/>
      <c r="B4" s="410"/>
      <c r="C4" s="410"/>
      <c r="D4" s="410"/>
      <c r="E4" s="410"/>
      <c r="F4" s="410"/>
      <c r="G4" s="410"/>
      <c r="H4" s="410"/>
      <c r="I4" s="410"/>
      <c r="J4" s="410"/>
      <c r="K4" s="410"/>
      <c r="L4" s="410"/>
      <c r="M4" s="410"/>
      <c r="N4" s="410"/>
      <c r="O4" s="410"/>
      <c r="P4" s="410"/>
      <c r="Q4" s="410"/>
      <c r="R4" s="410"/>
      <c r="S4" s="411"/>
      <c r="T4" s="400" t="s">
        <v>469</v>
      </c>
      <c r="U4" s="400"/>
      <c r="V4" s="400"/>
      <c r="W4" s="401"/>
    </row>
    <row r="5" spans="1:24" ht="15.75" customHeight="1" x14ac:dyDescent="0.25">
      <c r="A5" s="407"/>
      <c r="B5" s="407"/>
      <c r="C5" s="407"/>
      <c r="D5" s="407"/>
      <c r="E5" s="407"/>
      <c r="F5" s="407"/>
      <c r="G5" s="407"/>
      <c r="H5" s="407"/>
      <c r="I5" s="407"/>
      <c r="J5" s="407"/>
      <c r="K5" s="407"/>
      <c r="L5" s="407"/>
      <c r="M5" s="407"/>
      <c r="N5" s="407"/>
      <c r="O5" s="407"/>
      <c r="P5" s="407"/>
      <c r="Q5" s="407"/>
      <c r="R5" s="407"/>
      <c r="S5" s="407"/>
      <c r="T5" s="412"/>
      <c r="U5" s="133"/>
      <c r="V5" s="133"/>
      <c r="W5" s="234"/>
    </row>
    <row r="6" spans="1:24" s="1" customFormat="1" ht="27" customHeight="1" x14ac:dyDescent="0.2">
      <c r="A6" s="409"/>
      <c r="B6" s="409"/>
      <c r="C6" s="409"/>
      <c r="D6" s="409"/>
      <c r="E6" s="409"/>
      <c r="F6" s="409"/>
      <c r="G6" s="409"/>
      <c r="H6" s="409"/>
      <c r="I6" s="409"/>
      <c r="J6" s="409"/>
      <c r="K6" s="409"/>
      <c r="L6" s="409"/>
      <c r="M6" s="409"/>
      <c r="N6" s="409"/>
      <c r="O6" s="409"/>
      <c r="P6" s="409"/>
      <c r="Q6" s="409"/>
      <c r="R6" s="409"/>
      <c r="S6" s="409"/>
      <c r="T6" s="409"/>
      <c r="W6" s="70"/>
    </row>
    <row r="7" spans="1:24" s="1" customFormat="1" ht="81" customHeight="1" thickBot="1" x14ac:dyDescent="0.25">
      <c r="A7" s="408"/>
      <c r="B7" s="408"/>
      <c r="C7" s="408"/>
      <c r="D7" s="408"/>
      <c r="E7" s="408"/>
      <c r="F7" s="408"/>
      <c r="G7" s="408"/>
      <c r="H7" s="408"/>
      <c r="I7" s="408"/>
      <c r="J7" s="408"/>
      <c r="K7" s="408"/>
      <c r="L7" s="408"/>
      <c r="M7" s="408"/>
      <c r="N7" s="408"/>
      <c r="O7" s="408"/>
      <c r="P7" s="408"/>
      <c r="Q7" s="408"/>
      <c r="R7" s="408"/>
      <c r="S7" s="408"/>
      <c r="T7" s="408"/>
      <c r="U7" s="60"/>
      <c r="V7" s="60"/>
      <c r="W7" s="235"/>
    </row>
    <row r="8" spans="1:24" s="1" customFormat="1" ht="26.25" customHeight="1" thickBot="1" x14ac:dyDescent="0.25">
      <c r="A8" s="236"/>
      <c r="B8" s="236"/>
      <c r="C8" s="236"/>
      <c r="D8" s="236"/>
      <c r="E8" s="236"/>
      <c r="F8" s="236"/>
      <c r="G8" s="236"/>
      <c r="H8" s="236"/>
      <c r="I8" s="236"/>
      <c r="J8" s="236"/>
      <c r="K8" s="236"/>
      <c r="L8" s="236"/>
      <c r="M8" s="236"/>
      <c r="N8" s="236"/>
      <c r="O8" s="236"/>
      <c r="P8" s="236"/>
      <c r="Q8" s="236"/>
      <c r="R8" s="236"/>
      <c r="S8" s="236"/>
      <c r="T8" s="237"/>
      <c r="X8" s="97"/>
    </row>
    <row r="9" spans="1:24" s="1" customFormat="1" ht="39.75" customHeight="1" thickBot="1" x14ac:dyDescent="0.25">
      <c r="A9" s="396"/>
      <c r="B9" s="396"/>
      <c r="C9" s="396" t="b">
        <v>0</v>
      </c>
      <c r="D9" s="396"/>
      <c r="E9" s="396"/>
      <c r="F9" s="396"/>
      <c r="G9" s="396"/>
      <c r="H9" s="396"/>
      <c r="I9" s="396"/>
      <c r="J9" s="396"/>
      <c r="K9" s="396"/>
      <c r="L9" s="396"/>
      <c r="M9" s="396"/>
      <c r="N9" s="396"/>
      <c r="O9" s="396"/>
      <c r="P9" s="396"/>
      <c r="Q9" s="396"/>
      <c r="R9" s="396"/>
      <c r="S9" s="396"/>
      <c r="T9" s="397"/>
    </row>
    <row r="10" spans="1:24" s="40" customFormat="1" ht="32.25" customHeight="1" thickBot="1" x14ac:dyDescent="0.3">
      <c r="A10" s="231" t="s">
        <v>42</v>
      </c>
      <c r="B10" s="232" t="s">
        <v>261</v>
      </c>
      <c r="C10" s="232" t="s">
        <v>43</v>
      </c>
      <c r="D10" s="232" t="s">
        <v>44</v>
      </c>
      <c r="E10" s="232" t="s">
        <v>45</v>
      </c>
      <c r="F10" s="232" t="s">
        <v>46</v>
      </c>
      <c r="G10" s="232" t="s">
        <v>47</v>
      </c>
      <c r="H10" s="232" t="s">
        <v>48</v>
      </c>
      <c r="I10" s="232" t="s">
        <v>49</v>
      </c>
      <c r="J10" s="232" t="s">
        <v>50</v>
      </c>
      <c r="K10" s="232" t="s">
        <v>51</v>
      </c>
      <c r="L10" s="232" t="s">
        <v>52</v>
      </c>
      <c r="M10" s="232" t="s">
        <v>53</v>
      </c>
      <c r="N10" s="232" t="s">
        <v>54</v>
      </c>
      <c r="O10" s="232" t="s">
        <v>55</v>
      </c>
      <c r="P10" s="232" t="s">
        <v>56</v>
      </c>
      <c r="Q10" s="232" t="s">
        <v>57</v>
      </c>
      <c r="R10" s="233" t="s">
        <v>58</v>
      </c>
      <c r="S10" s="238" t="s">
        <v>59</v>
      </c>
      <c r="T10" s="244" t="s">
        <v>313</v>
      </c>
    </row>
    <row r="11" spans="1:24" ht="84.75" customHeight="1" x14ac:dyDescent="0.25">
      <c r="A11" s="63">
        <v>1</v>
      </c>
      <c r="B11" s="276" t="s">
        <v>383</v>
      </c>
      <c r="C11" s="64">
        <v>4</v>
      </c>
      <c r="D11" s="64">
        <v>5</v>
      </c>
      <c r="E11" s="64">
        <v>5</v>
      </c>
      <c r="F11" s="64">
        <v>5</v>
      </c>
      <c r="G11" s="64"/>
      <c r="H11" s="64"/>
      <c r="I11" s="64"/>
      <c r="J11" s="64"/>
      <c r="K11" s="64"/>
      <c r="L11" s="64"/>
      <c r="M11" s="64"/>
      <c r="N11" s="64"/>
      <c r="O11" s="64"/>
      <c r="P11" s="64"/>
      <c r="Q11" s="64"/>
      <c r="R11" s="63">
        <f>SUM(C11:Q11)</f>
        <v>19</v>
      </c>
      <c r="S11" s="275">
        <f>IF(ISERROR(AVERAGE(C11:Q11)),0,AVERAGE(C11:Q11))</f>
        <v>4.75</v>
      </c>
      <c r="T11" s="245"/>
    </row>
    <row r="12" spans="1:24" ht="64.5" customHeight="1" x14ac:dyDescent="0.25">
      <c r="A12" s="63">
        <v>2</v>
      </c>
      <c r="B12" s="269" t="s">
        <v>384</v>
      </c>
      <c r="C12" s="64">
        <v>3</v>
      </c>
      <c r="D12" s="64">
        <v>3</v>
      </c>
      <c r="E12" s="64">
        <v>3</v>
      </c>
      <c r="F12" s="64">
        <v>3</v>
      </c>
      <c r="G12" s="64"/>
      <c r="H12" s="64"/>
      <c r="I12" s="64"/>
      <c r="J12" s="64"/>
      <c r="K12" s="64"/>
      <c r="L12" s="64"/>
      <c r="M12" s="64"/>
      <c r="N12" s="64"/>
      <c r="O12" s="64"/>
      <c r="P12" s="64"/>
      <c r="Q12" s="64"/>
      <c r="R12" s="63">
        <f>SUM(C12:Q12)</f>
        <v>12</v>
      </c>
      <c r="S12" s="239">
        <f t="shared" ref="S12:S39" si="0">IF(ISERROR(AVERAGE(C12:Q12)),0,AVERAGE(C12:Q12))</f>
        <v>3</v>
      </c>
      <c r="T12" s="241"/>
    </row>
    <row r="13" spans="1:24" ht="72" customHeight="1" x14ac:dyDescent="0.25">
      <c r="A13" s="63">
        <v>3</v>
      </c>
      <c r="B13" s="269" t="s">
        <v>385</v>
      </c>
      <c r="C13" s="64">
        <v>3</v>
      </c>
      <c r="D13" s="64">
        <v>2</v>
      </c>
      <c r="E13" s="64">
        <v>4</v>
      </c>
      <c r="F13" s="64">
        <v>4</v>
      </c>
      <c r="G13" s="64"/>
      <c r="H13" s="64"/>
      <c r="I13" s="64"/>
      <c r="J13" s="64"/>
      <c r="K13" s="64"/>
      <c r="L13" s="64"/>
      <c r="M13" s="64"/>
      <c r="N13" s="64"/>
      <c r="O13" s="64"/>
      <c r="P13" s="64"/>
      <c r="Q13" s="64"/>
      <c r="R13" s="63">
        <f t="shared" ref="R13:R39" si="1">SUM(C13:Q13)</f>
        <v>13</v>
      </c>
      <c r="S13" s="239">
        <f t="shared" si="0"/>
        <v>3.25</v>
      </c>
      <c r="T13" s="242"/>
    </row>
    <row r="14" spans="1:24" ht="50.25" customHeight="1" x14ac:dyDescent="0.25">
      <c r="A14" s="63">
        <v>4</v>
      </c>
      <c r="B14" s="269" t="s">
        <v>387</v>
      </c>
      <c r="C14" s="64">
        <v>4</v>
      </c>
      <c r="D14" s="64">
        <v>4</v>
      </c>
      <c r="E14" s="64">
        <v>4</v>
      </c>
      <c r="F14" s="64">
        <v>5</v>
      </c>
      <c r="G14" s="64"/>
      <c r="H14" s="64"/>
      <c r="I14" s="64"/>
      <c r="J14" s="64"/>
      <c r="K14" s="64"/>
      <c r="L14" s="64"/>
      <c r="M14" s="64"/>
      <c r="N14" s="64"/>
      <c r="O14" s="64"/>
      <c r="P14" s="64"/>
      <c r="Q14" s="64"/>
      <c r="R14" s="63">
        <f t="shared" si="1"/>
        <v>17</v>
      </c>
      <c r="S14" s="239">
        <f t="shared" si="0"/>
        <v>4.25</v>
      </c>
      <c r="T14" s="242"/>
      <c r="X14" t="s">
        <v>138</v>
      </c>
    </row>
    <row r="15" spans="1:24" ht="74.25" customHeight="1" x14ac:dyDescent="0.25">
      <c r="A15" s="63">
        <v>5</v>
      </c>
      <c r="B15" s="269" t="s">
        <v>388</v>
      </c>
      <c r="C15" s="64">
        <v>4</v>
      </c>
      <c r="D15" s="64">
        <v>4</v>
      </c>
      <c r="E15" s="64">
        <v>4</v>
      </c>
      <c r="F15" s="64">
        <v>5</v>
      </c>
      <c r="G15" s="64"/>
      <c r="H15" s="64"/>
      <c r="I15" s="64"/>
      <c r="J15" s="64"/>
      <c r="K15" s="64"/>
      <c r="L15" s="64"/>
      <c r="M15" s="64"/>
      <c r="N15" s="64"/>
      <c r="O15" s="64"/>
      <c r="P15" s="64"/>
      <c r="Q15" s="64"/>
      <c r="R15" s="63">
        <f t="shared" si="1"/>
        <v>17</v>
      </c>
      <c r="S15" s="239">
        <f t="shared" si="0"/>
        <v>4.25</v>
      </c>
      <c r="T15" s="242"/>
      <c r="X15" t="s">
        <v>346</v>
      </c>
    </row>
    <row r="16" spans="1:24" ht="39.75" customHeight="1" x14ac:dyDescent="0.25">
      <c r="A16" s="63">
        <v>6</v>
      </c>
      <c r="B16" s="269" t="s">
        <v>389</v>
      </c>
      <c r="C16" s="64">
        <v>5</v>
      </c>
      <c r="D16" s="64">
        <v>4</v>
      </c>
      <c r="E16" s="64">
        <v>4</v>
      </c>
      <c r="F16" s="64">
        <v>4</v>
      </c>
      <c r="G16" s="64"/>
      <c r="H16" s="64"/>
      <c r="I16" s="64"/>
      <c r="J16" s="64"/>
      <c r="K16" s="64"/>
      <c r="L16" s="64"/>
      <c r="M16" s="64"/>
      <c r="N16" s="64"/>
      <c r="O16" s="64"/>
      <c r="P16" s="64"/>
      <c r="Q16" s="64"/>
      <c r="R16" s="63">
        <f t="shared" si="1"/>
        <v>17</v>
      </c>
      <c r="S16" s="239">
        <f t="shared" si="0"/>
        <v>4.25</v>
      </c>
      <c r="T16" s="242"/>
      <c r="X16" t="s">
        <v>346</v>
      </c>
    </row>
    <row r="17" spans="1:24" ht="39.75" customHeight="1" x14ac:dyDescent="0.25">
      <c r="A17" s="63">
        <v>7</v>
      </c>
      <c r="B17" s="269" t="s">
        <v>390</v>
      </c>
      <c r="C17" s="64">
        <v>3</v>
      </c>
      <c r="D17" s="64">
        <v>5</v>
      </c>
      <c r="E17" s="64">
        <v>4</v>
      </c>
      <c r="F17" s="64">
        <v>5</v>
      </c>
      <c r="G17" s="64"/>
      <c r="H17" s="64"/>
      <c r="I17" s="64"/>
      <c r="J17" s="64"/>
      <c r="K17" s="64"/>
      <c r="L17" s="64"/>
      <c r="M17" s="64"/>
      <c r="N17" s="64"/>
      <c r="O17" s="64"/>
      <c r="P17" s="64"/>
      <c r="Q17" s="64"/>
      <c r="R17" s="63">
        <f t="shared" si="1"/>
        <v>17</v>
      </c>
      <c r="S17" s="239">
        <f t="shared" si="0"/>
        <v>4.25</v>
      </c>
      <c r="T17" s="242"/>
      <c r="X17" t="s">
        <v>346</v>
      </c>
    </row>
    <row r="18" spans="1:24" ht="46.5" customHeight="1" thickBot="1" x14ac:dyDescent="0.3">
      <c r="A18" s="63">
        <v>8</v>
      </c>
      <c r="B18" s="269" t="s">
        <v>400</v>
      </c>
      <c r="C18" s="64">
        <v>4</v>
      </c>
      <c r="D18" s="64">
        <v>4</v>
      </c>
      <c r="E18" s="64">
        <v>5</v>
      </c>
      <c r="F18" s="64">
        <v>4</v>
      </c>
      <c r="G18" s="64"/>
      <c r="H18" s="64"/>
      <c r="I18" s="64"/>
      <c r="J18" s="64"/>
      <c r="K18" s="64"/>
      <c r="L18" s="64"/>
      <c r="M18" s="64"/>
      <c r="N18" s="64"/>
      <c r="O18" s="64"/>
      <c r="P18" s="64"/>
      <c r="Q18" s="64"/>
      <c r="R18" s="63">
        <f t="shared" si="1"/>
        <v>17</v>
      </c>
      <c r="S18" s="239">
        <f t="shared" si="0"/>
        <v>4.25</v>
      </c>
      <c r="T18" s="242"/>
    </row>
    <row r="19" spans="1:24" ht="47.25" customHeight="1" x14ac:dyDescent="0.25">
      <c r="A19" s="63">
        <v>9</v>
      </c>
      <c r="B19" s="270" t="s">
        <v>391</v>
      </c>
      <c r="C19" s="64">
        <v>5</v>
      </c>
      <c r="D19" s="64">
        <v>5</v>
      </c>
      <c r="E19" s="64">
        <v>5</v>
      </c>
      <c r="F19" s="64">
        <v>4</v>
      </c>
      <c r="G19" s="64"/>
      <c r="H19" s="64"/>
      <c r="I19" s="64"/>
      <c r="J19" s="64"/>
      <c r="K19" s="64"/>
      <c r="L19" s="64"/>
      <c r="M19" s="64"/>
      <c r="N19" s="64"/>
      <c r="O19" s="64"/>
      <c r="P19" s="64"/>
      <c r="Q19" s="64"/>
      <c r="R19" s="63">
        <f t="shared" si="1"/>
        <v>19</v>
      </c>
      <c r="S19" s="239">
        <f t="shared" si="0"/>
        <v>4.75</v>
      </c>
      <c r="T19" s="242"/>
      <c r="X19" t="s">
        <v>346</v>
      </c>
    </row>
    <row r="20" spans="1:24" ht="57.75" customHeight="1" x14ac:dyDescent="0.25">
      <c r="A20" s="63">
        <v>10</v>
      </c>
      <c r="B20" s="271" t="s">
        <v>392</v>
      </c>
      <c r="C20" s="64">
        <v>5</v>
      </c>
      <c r="D20" s="64">
        <v>4</v>
      </c>
      <c r="E20" s="64">
        <v>5</v>
      </c>
      <c r="F20" s="64">
        <v>5</v>
      </c>
      <c r="G20" s="64"/>
      <c r="H20" s="64"/>
      <c r="I20" s="64"/>
      <c r="J20" s="64"/>
      <c r="K20" s="64"/>
      <c r="L20" s="64"/>
      <c r="M20" s="64"/>
      <c r="N20" s="64"/>
      <c r="O20" s="64"/>
      <c r="P20" s="64"/>
      <c r="Q20" s="64"/>
      <c r="R20" s="63">
        <f t="shared" si="1"/>
        <v>19</v>
      </c>
      <c r="S20" s="239">
        <f t="shared" si="0"/>
        <v>4.75</v>
      </c>
      <c r="T20" s="242"/>
      <c r="X20" t="s">
        <v>346</v>
      </c>
    </row>
    <row r="21" spans="1:24" ht="58.5" customHeight="1" x14ac:dyDescent="0.25">
      <c r="A21" s="63">
        <v>11</v>
      </c>
      <c r="B21" s="271" t="s">
        <v>394</v>
      </c>
      <c r="C21" s="64">
        <v>4</v>
      </c>
      <c r="D21" s="64">
        <v>4</v>
      </c>
      <c r="E21" s="64">
        <v>4</v>
      </c>
      <c r="F21" s="64">
        <v>4</v>
      </c>
      <c r="G21" s="64"/>
      <c r="H21" s="64"/>
      <c r="I21" s="64"/>
      <c r="J21" s="64"/>
      <c r="K21" s="64"/>
      <c r="L21" s="64"/>
      <c r="M21" s="64"/>
      <c r="N21" s="64"/>
      <c r="O21" s="64"/>
      <c r="P21" s="64"/>
      <c r="Q21" s="64"/>
      <c r="R21" s="63">
        <f t="shared" si="1"/>
        <v>16</v>
      </c>
      <c r="S21" s="239">
        <f t="shared" si="0"/>
        <v>4</v>
      </c>
      <c r="T21" s="242"/>
    </row>
    <row r="22" spans="1:24" ht="67.5" customHeight="1" x14ac:dyDescent="0.25">
      <c r="A22" s="63">
        <v>12</v>
      </c>
      <c r="B22" s="271" t="s">
        <v>431</v>
      </c>
      <c r="C22" s="64">
        <v>4</v>
      </c>
      <c r="D22" s="64">
        <v>4</v>
      </c>
      <c r="E22" s="64">
        <v>3</v>
      </c>
      <c r="F22" s="64">
        <v>3</v>
      </c>
      <c r="G22" s="64"/>
      <c r="H22" s="64"/>
      <c r="I22" s="64"/>
      <c r="J22" s="64"/>
      <c r="K22" s="64"/>
      <c r="L22" s="64"/>
      <c r="M22" s="64"/>
      <c r="N22" s="64"/>
      <c r="O22" s="64"/>
      <c r="P22" s="64"/>
      <c r="Q22" s="64"/>
      <c r="R22" s="63">
        <f t="shared" si="1"/>
        <v>14</v>
      </c>
      <c r="S22" s="239">
        <f t="shared" si="0"/>
        <v>3.5</v>
      </c>
      <c r="T22" s="242"/>
    </row>
    <row r="23" spans="1:24" ht="61.5" customHeight="1" x14ac:dyDescent="0.25">
      <c r="A23" s="63">
        <v>13</v>
      </c>
      <c r="B23" s="271" t="s">
        <v>396</v>
      </c>
      <c r="C23" s="64">
        <v>5</v>
      </c>
      <c r="D23" s="64">
        <v>4</v>
      </c>
      <c r="E23" s="64">
        <v>4</v>
      </c>
      <c r="F23" s="64">
        <v>4</v>
      </c>
      <c r="G23" s="64"/>
      <c r="H23" s="64"/>
      <c r="I23" s="64"/>
      <c r="J23" s="64"/>
      <c r="K23" s="64"/>
      <c r="L23" s="64"/>
      <c r="M23" s="64"/>
      <c r="N23" s="64"/>
      <c r="O23" s="64"/>
      <c r="P23" s="64"/>
      <c r="Q23" s="64"/>
      <c r="R23" s="63">
        <f t="shared" si="1"/>
        <v>17</v>
      </c>
      <c r="S23" s="239">
        <f t="shared" si="0"/>
        <v>4.25</v>
      </c>
      <c r="T23" s="242"/>
    </row>
    <row r="24" spans="1:24" ht="39.75" customHeight="1" x14ac:dyDescent="0.25">
      <c r="A24" s="63">
        <v>14</v>
      </c>
      <c r="B24" s="271" t="s">
        <v>397</v>
      </c>
      <c r="C24" s="64">
        <v>5</v>
      </c>
      <c r="D24" s="64">
        <v>5</v>
      </c>
      <c r="E24" s="64">
        <v>5</v>
      </c>
      <c r="F24" s="64">
        <v>5</v>
      </c>
      <c r="G24" s="64"/>
      <c r="H24" s="64"/>
      <c r="I24" s="64"/>
      <c r="J24" s="64"/>
      <c r="K24" s="64"/>
      <c r="L24" s="64"/>
      <c r="M24" s="64"/>
      <c r="N24" s="64"/>
      <c r="O24" s="64"/>
      <c r="P24" s="64"/>
      <c r="Q24" s="64"/>
      <c r="R24" s="63">
        <f t="shared" si="1"/>
        <v>20</v>
      </c>
      <c r="S24" s="239">
        <f t="shared" si="0"/>
        <v>5</v>
      </c>
      <c r="T24" s="242"/>
      <c r="X24" t="s">
        <v>346</v>
      </c>
    </row>
    <row r="25" spans="1:24" ht="53.25" customHeight="1" x14ac:dyDescent="0.25">
      <c r="A25" s="63">
        <v>15</v>
      </c>
      <c r="B25" s="271" t="s">
        <v>398</v>
      </c>
      <c r="C25" s="64">
        <v>5</v>
      </c>
      <c r="D25" s="64">
        <v>4</v>
      </c>
      <c r="E25" s="64">
        <v>5</v>
      </c>
      <c r="F25" s="64">
        <v>4</v>
      </c>
      <c r="G25" s="64"/>
      <c r="H25" s="64"/>
      <c r="I25" s="64"/>
      <c r="J25" s="64"/>
      <c r="K25" s="64"/>
      <c r="L25" s="64"/>
      <c r="M25" s="64"/>
      <c r="N25" s="64"/>
      <c r="O25" s="64"/>
      <c r="P25" s="64"/>
      <c r="Q25" s="64"/>
      <c r="R25" s="63">
        <f t="shared" si="1"/>
        <v>18</v>
      </c>
      <c r="S25" s="239">
        <f t="shared" si="0"/>
        <v>4.5</v>
      </c>
      <c r="T25" s="242"/>
    </row>
    <row r="26" spans="1:24" ht="48.75" customHeight="1" x14ac:dyDescent="0.25">
      <c r="A26" s="63">
        <v>16</v>
      </c>
      <c r="B26" s="271" t="s">
        <v>426</v>
      </c>
      <c r="C26" s="64">
        <v>4</v>
      </c>
      <c r="D26" s="64">
        <v>4</v>
      </c>
      <c r="E26" s="64">
        <v>5</v>
      </c>
      <c r="F26" s="64">
        <v>4</v>
      </c>
      <c r="G26" s="64"/>
      <c r="H26" s="64"/>
      <c r="I26" s="64"/>
      <c r="J26" s="64"/>
      <c r="K26" s="64"/>
      <c r="L26" s="64"/>
      <c r="M26" s="64"/>
      <c r="N26" s="64"/>
      <c r="O26" s="64"/>
      <c r="P26" s="64"/>
      <c r="Q26" s="64"/>
      <c r="R26" s="63">
        <f t="shared" si="1"/>
        <v>17</v>
      </c>
      <c r="S26" s="239">
        <f t="shared" si="0"/>
        <v>4.25</v>
      </c>
      <c r="T26" s="242"/>
    </row>
    <row r="27" spans="1:24" ht="39.75" customHeight="1" thickBot="1" x14ac:dyDescent="0.3">
      <c r="A27" s="63">
        <v>17</v>
      </c>
      <c r="B27" s="272" t="s">
        <v>399</v>
      </c>
      <c r="C27" s="64">
        <v>3</v>
      </c>
      <c r="D27" s="64">
        <v>3</v>
      </c>
      <c r="E27" s="64">
        <v>3</v>
      </c>
      <c r="F27" s="64">
        <v>4</v>
      </c>
      <c r="G27" s="64"/>
      <c r="H27" s="64"/>
      <c r="I27" s="64"/>
      <c r="J27" s="64"/>
      <c r="K27" s="64"/>
      <c r="L27" s="64"/>
      <c r="M27" s="64"/>
      <c r="N27" s="64"/>
      <c r="O27" s="64"/>
      <c r="P27" s="64"/>
      <c r="Q27" s="64"/>
      <c r="R27" s="63">
        <f t="shared" si="1"/>
        <v>13</v>
      </c>
      <c r="S27" s="239">
        <f t="shared" si="0"/>
        <v>3.25</v>
      </c>
      <c r="T27" s="242"/>
    </row>
    <row r="28" spans="1:24" ht="64.5" customHeight="1" x14ac:dyDescent="0.25">
      <c r="A28" s="63">
        <v>18</v>
      </c>
      <c r="B28" s="273" t="s">
        <v>401</v>
      </c>
      <c r="C28" s="64">
        <v>4</v>
      </c>
      <c r="D28" s="64">
        <v>4</v>
      </c>
      <c r="E28" s="64">
        <v>5</v>
      </c>
      <c r="F28" s="64">
        <v>4</v>
      </c>
      <c r="G28" s="64"/>
      <c r="H28" s="64"/>
      <c r="I28" s="64"/>
      <c r="J28" s="64"/>
      <c r="K28" s="64"/>
      <c r="L28" s="64"/>
      <c r="M28" s="64"/>
      <c r="N28" s="64"/>
      <c r="O28" s="64"/>
      <c r="P28" s="64"/>
      <c r="Q28" s="64"/>
      <c r="R28" s="63">
        <f t="shared" si="1"/>
        <v>17</v>
      </c>
      <c r="S28" s="239">
        <f t="shared" si="0"/>
        <v>4.25</v>
      </c>
      <c r="T28" s="242"/>
    </row>
    <row r="29" spans="1:24" ht="48" customHeight="1" x14ac:dyDescent="0.25">
      <c r="A29" s="63">
        <v>19</v>
      </c>
      <c r="B29" s="274" t="s">
        <v>393</v>
      </c>
      <c r="C29" s="64">
        <v>4</v>
      </c>
      <c r="D29" s="64">
        <v>4</v>
      </c>
      <c r="E29" s="64">
        <v>3</v>
      </c>
      <c r="F29" s="64">
        <v>4</v>
      </c>
      <c r="G29" s="64"/>
      <c r="H29" s="64"/>
      <c r="I29" s="64"/>
      <c r="J29" s="64"/>
      <c r="K29" s="64"/>
      <c r="L29" s="64"/>
      <c r="M29" s="64"/>
      <c r="N29" s="64"/>
      <c r="O29" s="64"/>
      <c r="P29" s="64"/>
      <c r="Q29" s="64"/>
      <c r="R29" s="63">
        <f t="shared" si="1"/>
        <v>15</v>
      </c>
      <c r="S29" s="239">
        <f t="shared" si="0"/>
        <v>3.75</v>
      </c>
      <c r="T29" s="242"/>
    </row>
    <row r="30" spans="1:24" ht="68.25" customHeight="1" x14ac:dyDescent="0.25">
      <c r="A30" s="63">
        <v>20</v>
      </c>
      <c r="B30" s="274" t="s">
        <v>395</v>
      </c>
      <c r="C30" s="64">
        <v>3</v>
      </c>
      <c r="D30" s="64">
        <v>4</v>
      </c>
      <c r="E30" s="64">
        <v>3</v>
      </c>
      <c r="F30" s="64">
        <v>5</v>
      </c>
      <c r="G30" s="64"/>
      <c r="H30" s="64"/>
      <c r="I30" s="64"/>
      <c r="J30" s="64"/>
      <c r="K30" s="64"/>
      <c r="L30" s="64"/>
      <c r="M30" s="64"/>
      <c r="N30" s="64"/>
      <c r="O30" s="64"/>
      <c r="P30" s="64"/>
      <c r="Q30" s="64"/>
      <c r="R30" s="63">
        <f t="shared" si="1"/>
        <v>15</v>
      </c>
      <c r="S30" s="239">
        <f t="shared" si="0"/>
        <v>3.75</v>
      </c>
      <c r="T30" s="242"/>
    </row>
    <row r="31" spans="1:24" ht="49.5" customHeight="1" x14ac:dyDescent="0.25">
      <c r="A31" s="63">
        <v>21</v>
      </c>
      <c r="B31" s="99"/>
      <c r="C31" s="64"/>
      <c r="D31" s="64"/>
      <c r="E31" s="64"/>
      <c r="F31" s="64"/>
      <c r="G31" s="64"/>
      <c r="H31" s="64"/>
      <c r="I31" s="64"/>
      <c r="J31" s="64"/>
      <c r="K31" s="64"/>
      <c r="L31" s="64"/>
      <c r="M31" s="64"/>
      <c r="N31" s="64"/>
      <c r="O31" s="64"/>
      <c r="P31" s="64"/>
      <c r="Q31" s="64"/>
      <c r="R31" s="63">
        <f t="shared" si="1"/>
        <v>0</v>
      </c>
      <c r="S31" s="239">
        <f t="shared" si="0"/>
        <v>0</v>
      </c>
      <c r="T31" s="242"/>
    </row>
    <row r="32" spans="1:24" ht="42" customHeight="1" x14ac:dyDescent="0.25">
      <c r="A32" s="63">
        <v>22</v>
      </c>
      <c r="B32" s="99"/>
      <c r="C32" s="64"/>
      <c r="D32" s="64"/>
      <c r="E32" s="64"/>
      <c r="F32" s="64"/>
      <c r="G32" s="64"/>
      <c r="H32" s="64"/>
      <c r="I32" s="64"/>
      <c r="J32" s="64"/>
      <c r="K32" s="64"/>
      <c r="L32" s="64"/>
      <c r="M32" s="64"/>
      <c r="N32" s="64"/>
      <c r="O32" s="64"/>
      <c r="P32" s="64"/>
      <c r="Q32" s="64"/>
      <c r="R32" s="63">
        <f t="shared" si="1"/>
        <v>0</v>
      </c>
      <c r="S32" s="240">
        <f t="shared" si="0"/>
        <v>0</v>
      </c>
      <c r="T32" s="242"/>
    </row>
    <row r="33" spans="1:20" ht="48" customHeight="1" x14ac:dyDescent="0.25">
      <c r="A33" s="63">
        <v>23</v>
      </c>
      <c r="B33" s="99"/>
      <c r="C33" s="64"/>
      <c r="D33" s="64"/>
      <c r="E33" s="64"/>
      <c r="F33" s="64"/>
      <c r="G33" s="64"/>
      <c r="H33" s="64"/>
      <c r="I33" s="64"/>
      <c r="J33" s="64"/>
      <c r="K33" s="64"/>
      <c r="L33" s="64"/>
      <c r="M33" s="64"/>
      <c r="N33" s="64"/>
      <c r="O33" s="64"/>
      <c r="P33" s="64"/>
      <c r="Q33" s="64"/>
      <c r="R33" s="63">
        <f t="shared" si="1"/>
        <v>0</v>
      </c>
      <c r="S33" s="240">
        <f t="shared" si="0"/>
        <v>0</v>
      </c>
      <c r="T33" s="242"/>
    </row>
    <row r="34" spans="1:20" ht="46.5" customHeight="1" x14ac:dyDescent="0.25">
      <c r="A34" s="63">
        <v>24</v>
      </c>
      <c r="B34" s="99"/>
      <c r="C34" s="64"/>
      <c r="D34" s="64"/>
      <c r="E34" s="64"/>
      <c r="F34" s="64"/>
      <c r="G34" s="64"/>
      <c r="H34" s="64"/>
      <c r="I34" s="64"/>
      <c r="J34" s="64"/>
      <c r="K34" s="64"/>
      <c r="L34" s="64"/>
      <c r="M34" s="64"/>
      <c r="N34" s="64"/>
      <c r="O34" s="64"/>
      <c r="P34" s="64"/>
      <c r="Q34" s="64"/>
      <c r="R34" s="63">
        <f t="shared" si="1"/>
        <v>0</v>
      </c>
      <c r="S34" s="240">
        <f t="shared" si="0"/>
        <v>0</v>
      </c>
      <c r="T34" s="242"/>
    </row>
    <row r="35" spans="1:20" ht="44.25" customHeight="1" x14ac:dyDescent="0.25">
      <c r="A35" s="63">
        <v>25</v>
      </c>
      <c r="B35" s="99"/>
      <c r="C35" s="64"/>
      <c r="D35" s="64"/>
      <c r="E35" s="64"/>
      <c r="F35" s="64"/>
      <c r="G35" s="64"/>
      <c r="H35" s="64"/>
      <c r="I35" s="64"/>
      <c r="J35" s="64"/>
      <c r="K35" s="64"/>
      <c r="L35" s="64"/>
      <c r="M35" s="64"/>
      <c r="N35" s="64"/>
      <c r="O35" s="64"/>
      <c r="P35" s="64"/>
      <c r="Q35" s="64"/>
      <c r="R35" s="63">
        <f t="shared" si="1"/>
        <v>0</v>
      </c>
      <c r="S35" s="240">
        <f t="shared" si="0"/>
        <v>0</v>
      </c>
      <c r="T35" s="242"/>
    </row>
    <row r="36" spans="1:20" ht="42.75" customHeight="1" x14ac:dyDescent="0.25">
      <c r="A36" s="63">
        <v>26</v>
      </c>
      <c r="B36" s="99"/>
      <c r="C36" s="64"/>
      <c r="D36" s="64"/>
      <c r="E36" s="64"/>
      <c r="F36" s="64"/>
      <c r="G36" s="64"/>
      <c r="H36" s="64"/>
      <c r="I36" s="64"/>
      <c r="J36" s="64"/>
      <c r="K36" s="64"/>
      <c r="L36" s="64"/>
      <c r="M36" s="64"/>
      <c r="N36" s="64"/>
      <c r="O36" s="64"/>
      <c r="P36" s="64"/>
      <c r="Q36" s="64"/>
      <c r="R36" s="63">
        <f t="shared" si="1"/>
        <v>0</v>
      </c>
      <c r="S36" s="240">
        <f t="shared" si="0"/>
        <v>0</v>
      </c>
      <c r="T36" s="242"/>
    </row>
    <row r="37" spans="1:20" ht="42" customHeight="1" x14ac:dyDescent="0.25">
      <c r="A37" s="63">
        <v>27</v>
      </c>
      <c r="B37" s="99"/>
      <c r="C37" s="64"/>
      <c r="D37" s="64"/>
      <c r="E37" s="64"/>
      <c r="F37" s="64"/>
      <c r="G37" s="64"/>
      <c r="H37" s="64"/>
      <c r="I37" s="64"/>
      <c r="J37" s="64"/>
      <c r="K37" s="64"/>
      <c r="L37" s="64"/>
      <c r="M37" s="64"/>
      <c r="N37" s="64"/>
      <c r="O37" s="64"/>
      <c r="P37" s="64"/>
      <c r="Q37" s="64"/>
      <c r="R37" s="63">
        <f t="shared" si="1"/>
        <v>0</v>
      </c>
      <c r="S37" s="240">
        <f t="shared" si="0"/>
        <v>0</v>
      </c>
      <c r="T37" s="242"/>
    </row>
    <row r="38" spans="1:20" ht="42.75" customHeight="1" x14ac:dyDescent="0.25">
      <c r="A38" s="63">
        <v>28</v>
      </c>
      <c r="B38" s="99"/>
      <c r="C38" s="64"/>
      <c r="D38" s="64"/>
      <c r="E38" s="64"/>
      <c r="F38" s="64"/>
      <c r="G38" s="64"/>
      <c r="H38" s="64"/>
      <c r="I38" s="64"/>
      <c r="J38" s="64"/>
      <c r="K38" s="64"/>
      <c r="L38" s="64"/>
      <c r="M38" s="64"/>
      <c r="N38" s="64"/>
      <c r="O38" s="64"/>
      <c r="P38" s="64"/>
      <c r="Q38" s="64"/>
      <c r="R38" s="63">
        <f t="shared" si="1"/>
        <v>0</v>
      </c>
      <c r="S38" s="240">
        <f t="shared" si="0"/>
        <v>0</v>
      </c>
      <c r="T38" s="242"/>
    </row>
    <row r="39" spans="1:20" ht="47.25" customHeight="1" x14ac:dyDescent="0.25">
      <c r="A39" s="63">
        <v>29</v>
      </c>
      <c r="B39" s="99"/>
      <c r="C39" s="64"/>
      <c r="D39" s="64"/>
      <c r="E39" s="64"/>
      <c r="F39" s="64"/>
      <c r="G39" s="64"/>
      <c r="H39" s="64"/>
      <c r="I39" s="64"/>
      <c r="J39" s="64"/>
      <c r="K39" s="64"/>
      <c r="L39" s="64"/>
      <c r="M39" s="64"/>
      <c r="N39" s="64"/>
      <c r="O39" s="64"/>
      <c r="P39" s="64"/>
      <c r="Q39" s="64"/>
      <c r="R39" s="63">
        <f t="shared" si="1"/>
        <v>0</v>
      </c>
      <c r="S39" s="240">
        <f t="shared" si="0"/>
        <v>0</v>
      </c>
      <c r="T39" s="242"/>
    </row>
    <row r="40" spans="1:20" ht="50.25" customHeight="1" thickBot="1" x14ac:dyDescent="0.3">
      <c r="A40" s="258">
        <v>30</v>
      </c>
      <c r="B40" s="259"/>
      <c r="C40" s="260"/>
      <c r="D40" s="260"/>
      <c r="E40" s="260"/>
      <c r="F40" s="260"/>
      <c r="G40" s="260"/>
      <c r="H40" s="260"/>
      <c r="I40" s="260"/>
      <c r="J40" s="260"/>
      <c r="K40" s="260"/>
      <c r="L40" s="260"/>
      <c r="M40" s="260"/>
      <c r="N40" s="260"/>
      <c r="O40" s="260"/>
      <c r="P40" s="260"/>
      <c r="Q40" s="260"/>
      <c r="R40" s="258">
        <f>SUM(C40:Q40)</f>
        <v>0</v>
      </c>
      <c r="S40" s="261">
        <f>IF(ISERROR(AVERAGE(C40:Q40)),0,AVERAGE(C40:Q40))</f>
        <v>0</v>
      </c>
      <c r="T40" s="243"/>
    </row>
    <row r="41" spans="1:20" ht="24" customHeight="1" x14ac:dyDescent="0.25">
      <c r="A41" s="402" t="s">
        <v>375</v>
      </c>
      <c r="B41" s="403"/>
      <c r="C41" s="403"/>
      <c r="D41" s="403"/>
      <c r="E41" s="403"/>
      <c r="F41" s="403"/>
      <c r="G41" s="403"/>
      <c r="H41" s="403"/>
      <c r="I41" s="403"/>
      <c r="J41" s="403"/>
      <c r="K41" s="403"/>
      <c r="L41" s="403"/>
      <c r="M41" s="403"/>
      <c r="N41" s="403"/>
      <c r="O41" s="403"/>
      <c r="P41" s="403"/>
      <c r="Q41" s="403"/>
      <c r="R41" s="404"/>
      <c r="S41" s="262">
        <f>SUM(S11:S40)</f>
        <v>82.25</v>
      </c>
    </row>
    <row r="42" spans="1:20" ht="28.5" customHeight="1" thickBot="1" x14ac:dyDescent="0.3">
      <c r="A42" s="394" t="s">
        <v>59</v>
      </c>
      <c r="B42" s="395"/>
      <c r="C42" s="395"/>
      <c r="D42" s="395"/>
      <c r="E42" s="395"/>
      <c r="F42" s="395"/>
      <c r="G42" s="395"/>
      <c r="H42" s="395"/>
      <c r="I42" s="395"/>
      <c r="J42" s="395"/>
      <c r="K42" s="395"/>
      <c r="L42" s="395"/>
      <c r="M42" s="395"/>
      <c r="N42" s="395"/>
      <c r="O42" s="395"/>
      <c r="P42" s="395"/>
      <c r="Q42" s="395"/>
      <c r="R42" s="395"/>
      <c r="S42" s="263">
        <f>S41/A40</f>
        <v>2.7416666666666667</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10">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1" name="CheckBox5">
          <controlPr defaultSize="0" autoLine="0" r:id="rId10">
            <anchor moveWithCells="1">
              <from>
                <xdr:col>19</xdr:col>
                <xdr:colOff>619125</xdr:colOff>
                <xdr:row>14</xdr:row>
                <xdr:rowOff>171450</xdr:rowOff>
              </from>
              <to>
                <xdr:col>19</xdr:col>
                <xdr:colOff>904875</xdr:colOff>
                <xdr:row>14</xdr:row>
                <xdr:rowOff>428625</xdr:rowOff>
              </to>
            </anchor>
          </controlPr>
        </control>
      </mc:Choice>
      <mc:Fallback>
        <control shapeId="3077" r:id="rId11" name="CheckBox5"/>
      </mc:Fallback>
    </mc:AlternateContent>
    <mc:AlternateContent xmlns:mc="http://schemas.openxmlformats.org/markup-compatibility/2006">
      <mc:Choice Requires="x14">
        <control shapeId="3078" r:id="rId12" name="CheckBox6">
          <controlPr defaultSize="0" autoLine="0" r:id="rId10">
            <anchor moveWithCells="1">
              <from>
                <xdr:col>19</xdr:col>
                <xdr:colOff>619125</xdr:colOff>
                <xdr:row>15</xdr:row>
                <xdr:rowOff>161925</xdr:rowOff>
              </from>
              <to>
                <xdr:col>19</xdr:col>
                <xdr:colOff>904875</xdr:colOff>
                <xdr:row>15</xdr:row>
                <xdr:rowOff>419100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10">
            <anchor moveWithCells="1">
              <from>
                <xdr:col>19</xdr:col>
                <xdr:colOff>619125</xdr:colOff>
                <xdr:row>16</xdr:row>
                <xdr:rowOff>161925</xdr:rowOff>
              </from>
              <to>
                <xdr:col>19</xdr:col>
                <xdr:colOff>904875</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10">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0">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0">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0">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0">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0">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0">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10">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10">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17"/>
      <c r="B1" s="413" t="s">
        <v>15</v>
      </c>
      <c r="C1" s="414"/>
      <c r="D1" s="3" t="s">
        <v>16</v>
      </c>
      <c r="E1" s="418"/>
    </row>
    <row r="2" spans="1:5" ht="15" customHeight="1" x14ac:dyDescent="0.25">
      <c r="A2" s="417"/>
      <c r="B2" s="415"/>
      <c r="C2" s="416"/>
      <c r="D2" s="3" t="s">
        <v>2</v>
      </c>
      <c r="E2" s="418"/>
    </row>
    <row r="3" spans="1:5" ht="30" customHeight="1" x14ac:dyDescent="0.25">
      <c r="A3" s="417"/>
      <c r="B3" s="413" t="s">
        <v>17</v>
      </c>
      <c r="C3" s="414"/>
      <c r="D3" s="3" t="s">
        <v>18</v>
      </c>
      <c r="E3" s="418"/>
    </row>
    <row r="4" spans="1:5" ht="15" customHeight="1" x14ac:dyDescent="0.25">
      <c r="A4" s="417"/>
      <c r="B4" s="415"/>
      <c r="C4" s="416"/>
      <c r="D4" s="3" t="s">
        <v>5</v>
      </c>
      <c r="E4" s="418"/>
    </row>
    <row r="5" spans="1:5" ht="15.75" thickBot="1" x14ac:dyDescent="0.3"/>
    <row r="6" spans="1:5" x14ac:dyDescent="0.25">
      <c r="A6" s="323" t="s">
        <v>19</v>
      </c>
      <c r="B6" s="324"/>
      <c r="C6" s="324"/>
      <c r="D6" s="324"/>
      <c r="E6" s="324"/>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22"/>
      <c r="B1" s="353" t="s">
        <v>0</v>
      </c>
      <c r="C1" s="354"/>
      <c r="D1" s="354"/>
      <c r="E1" s="354"/>
      <c r="F1" s="28" t="s">
        <v>1</v>
      </c>
      <c r="G1" s="426"/>
    </row>
    <row r="2" spans="1:7" x14ac:dyDescent="0.25">
      <c r="A2" s="423"/>
      <c r="B2" s="425"/>
      <c r="C2" s="410"/>
      <c r="D2" s="410"/>
      <c r="E2" s="410"/>
      <c r="F2" s="27" t="s">
        <v>31</v>
      </c>
      <c r="G2" s="427"/>
    </row>
    <row r="3" spans="1:7" x14ac:dyDescent="0.25">
      <c r="A3" s="423"/>
      <c r="B3" s="429" t="s">
        <v>32</v>
      </c>
      <c r="C3" s="430"/>
      <c r="D3" s="430"/>
      <c r="E3" s="430"/>
      <c r="F3" s="27" t="s">
        <v>4</v>
      </c>
      <c r="G3" s="427"/>
    </row>
    <row r="4" spans="1:7" ht="15.75" thickBot="1" x14ac:dyDescent="0.3">
      <c r="A4" s="424"/>
      <c r="B4" s="359"/>
      <c r="C4" s="360"/>
      <c r="D4" s="360"/>
      <c r="E4" s="360"/>
      <c r="F4" s="29" t="s">
        <v>5</v>
      </c>
      <c r="G4" s="428"/>
    </row>
    <row r="5" spans="1:7" ht="15.75" thickBot="1" x14ac:dyDescent="0.3"/>
    <row r="6" spans="1:7" s="36" customFormat="1" ht="15.75" x14ac:dyDescent="0.25">
      <c r="A6" s="431" t="s">
        <v>33</v>
      </c>
      <c r="B6" s="432"/>
      <c r="C6" s="432"/>
      <c r="D6" s="432"/>
      <c r="E6" s="432"/>
      <c r="F6" s="432"/>
      <c r="G6" s="433"/>
    </row>
    <row r="7" spans="1:7" ht="31.5" customHeight="1" x14ac:dyDescent="0.25">
      <c r="A7" s="22" t="s">
        <v>34</v>
      </c>
      <c r="B7" s="17" t="s">
        <v>35</v>
      </c>
      <c r="C7" s="33" t="s">
        <v>36</v>
      </c>
      <c r="D7" s="23" t="s">
        <v>37</v>
      </c>
      <c r="E7" s="17" t="s">
        <v>38</v>
      </c>
      <c r="F7" s="18" t="s">
        <v>39</v>
      </c>
      <c r="G7" s="18" t="s">
        <v>40</v>
      </c>
    </row>
    <row r="8" spans="1:7" ht="33" customHeight="1" x14ac:dyDescent="0.25">
      <c r="A8" s="419"/>
      <c r="B8" s="8"/>
      <c r="C8" s="8"/>
      <c r="D8" s="8"/>
      <c r="E8" s="8"/>
      <c r="F8" s="8"/>
      <c r="G8" s="9"/>
    </row>
    <row r="9" spans="1:7" ht="33" customHeight="1" x14ac:dyDescent="0.25">
      <c r="A9" s="420"/>
      <c r="B9" s="8"/>
      <c r="C9" s="8"/>
      <c r="D9" s="8"/>
      <c r="E9" s="8"/>
      <c r="F9" s="8"/>
      <c r="G9" s="9"/>
    </row>
    <row r="10" spans="1:7" ht="33" customHeight="1" x14ac:dyDescent="0.25">
      <c r="A10" s="420"/>
      <c r="B10" s="8"/>
      <c r="C10" s="8"/>
      <c r="D10" s="8"/>
      <c r="E10" s="8"/>
      <c r="F10" s="8"/>
      <c r="G10" s="9"/>
    </row>
    <row r="11" spans="1:7" ht="33" customHeight="1" x14ac:dyDescent="0.25">
      <c r="A11" s="420"/>
      <c r="B11" s="8"/>
      <c r="C11" s="8"/>
      <c r="D11" s="8"/>
      <c r="E11" s="8"/>
      <c r="F11" s="8"/>
      <c r="G11" s="9"/>
    </row>
    <row r="12" spans="1:7" ht="33" customHeight="1" x14ac:dyDescent="0.25">
      <c r="A12" s="420"/>
      <c r="B12" s="8"/>
      <c r="C12" s="8"/>
      <c r="D12" s="8"/>
      <c r="E12" s="8"/>
      <c r="F12" s="8"/>
      <c r="G12" s="9"/>
    </row>
    <row r="13" spans="1:7" ht="33" customHeight="1" x14ac:dyDescent="0.25">
      <c r="A13" s="420"/>
      <c r="B13" s="8"/>
      <c r="C13" s="8"/>
      <c r="D13" s="8"/>
      <c r="E13" s="8"/>
      <c r="F13" s="8"/>
      <c r="G13" s="9"/>
    </row>
    <row r="14" spans="1:7" ht="33" customHeight="1" x14ac:dyDescent="0.25">
      <c r="A14" s="420"/>
      <c r="B14" s="8"/>
      <c r="C14" s="8"/>
      <c r="D14" s="8"/>
      <c r="E14" s="8"/>
      <c r="F14" s="8"/>
      <c r="G14" s="9"/>
    </row>
    <row r="15" spans="1:7" ht="33" customHeight="1" x14ac:dyDescent="0.25">
      <c r="A15" s="420"/>
      <c r="B15" s="8"/>
      <c r="C15" s="8"/>
      <c r="D15" s="8"/>
      <c r="E15" s="8"/>
      <c r="F15" s="8"/>
      <c r="G15" s="9"/>
    </row>
    <row r="16" spans="1:7" ht="33" customHeight="1" x14ac:dyDescent="0.25">
      <c r="A16" s="420"/>
      <c r="B16" s="8"/>
      <c r="C16" s="8"/>
      <c r="D16" s="8"/>
      <c r="E16" s="8"/>
      <c r="F16" s="8"/>
      <c r="G16" s="9"/>
    </row>
    <row r="17" spans="1:7" ht="33" customHeight="1" x14ac:dyDescent="0.25">
      <c r="A17" s="420"/>
      <c r="B17" s="8"/>
      <c r="C17" s="8"/>
      <c r="D17" s="8"/>
      <c r="E17" s="8"/>
      <c r="F17" s="8"/>
      <c r="G17" s="9"/>
    </row>
    <row r="18" spans="1:7" ht="33" customHeight="1" thickBot="1" x14ac:dyDescent="0.3">
      <c r="A18" s="421"/>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70" zoomScaleNormal="70"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57" customWidth="1"/>
    <col min="5" max="5" width="15.85546875" customWidth="1"/>
  </cols>
  <sheetData>
    <row r="1" spans="1:5" ht="25.5" x14ac:dyDescent="0.25">
      <c r="A1" s="451"/>
      <c r="B1" s="379" t="str">
        <f>CONTEXTO!B1</f>
        <v xml:space="preserve">PROCESO: </v>
      </c>
      <c r="C1" s="30" t="s">
        <v>84</v>
      </c>
      <c r="D1" s="250" t="s">
        <v>470</v>
      </c>
      <c r="E1" s="448"/>
    </row>
    <row r="2" spans="1:5" x14ac:dyDescent="0.25">
      <c r="A2" s="452"/>
      <c r="B2" s="380"/>
      <c r="C2" s="31" t="s">
        <v>2</v>
      </c>
      <c r="D2" s="104">
        <v>4</v>
      </c>
      <c r="E2" s="449"/>
    </row>
    <row r="3" spans="1:5" x14ac:dyDescent="0.25">
      <c r="A3" s="452"/>
      <c r="B3" s="454" t="s">
        <v>378</v>
      </c>
      <c r="C3" s="31" t="s">
        <v>86</v>
      </c>
      <c r="D3" s="290">
        <v>44008</v>
      </c>
      <c r="E3" s="449"/>
    </row>
    <row r="4" spans="1:5" ht="15.75" thickBot="1" x14ac:dyDescent="0.3">
      <c r="A4" s="453"/>
      <c r="B4" s="455"/>
      <c r="C4" s="255" t="s">
        <v>5</v>
      </c>
      <c r="D4" s="105" t="s">
        <v>471</v>
      </c>
      <c r="E4" s="450"/>
    </row>
    <row r="5" spans="1:5" ht="15.75" thickBot="1" x14ac:dyDescent="0.3">
      <c r="A5" s="456"/>
      <c r="B5" s="310"/>
      <c r="C5" s="310"/>
      <c r="D5" s="310"/>
      <c r="E5" s="310"/>
    </row>
    <row r="6" spans="1:5" x14ac:dyDescent="0.25">
      <c r="A6" s="457" t="str">
        <f>+CONTEXTO!A8</f>
        <v>PROCESO: GESTIÓN ARTÍSTICA Y CULTURAL</v>
      </c>
      <c r="B6" s="458"/>
      <c r="C6" s="458"/>
      <c r="D6" s="458"/>
      <c r="E6" s="459"/>
    </row>
    <row r="7" spans="1:5" x14ac:dyDescent="0.25">
      <c r="A7" s="460"/>
      <c r="B7" s="461"/>
      <c r="C7" s="461"/>
      <c r="D7" s="461"/>
      <c r="E7" s="462"/>
    </row>
    <row r="8" spans="1:5" x14ac:dyDescent="0.25">
      <c r="A8" s="463"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64"/>
      <c r="C8" s="464"/>
      <c r="D8" s="464"/>
      <c r="E8" s="465"/>
    </row>
    <row r="9" spans="1:5" ht="27" customHeight="1" thickBot="1" x14ac:dyDescent="0.3">
      <c r="A9" s="466"/>
      <c r="B9" s="467"/>
      <c r="C9" s="467"/>
      <c r="D9" s="467"/>
      <c r="E9" s="468"/>
    </row>
    <row r="10" spans="1:5" ht="15.75" thickBot="1" x14ac:dyDescent="0.3">
      <c r="A10" s="469"/>
      <c r="B10" s="469"/>
      <c r="C10" s="469"/>
      <c r="D10" s="469"/>
      <c r="E10" s="469"/>
    </row>
    <row r="11" spans="1:5" ht="27.75" customHeight="1" x14ac:dyDescent="0.25">
      <c r="A11" s="436" t="s">
        <v>369</v>
      </c>
      <c r="B11" s="438" t="s">
        <v>368</v>
      </c>
      <c r="C11" s="438"/>
      <c r="D11" s="440" t="s">
        <v>370</v>
      </c>
      <c r="E11" s="441"/>
    </row>
    <row r="12" spans="1:5" x14ac:dyDescent="0.25">
      <c r="A12" s="437"/>
      <c r="B12" s="439"/>
      <c r="C12" s="439"/>
      <c r="D12" s="98" t="s">
        <v>98</v>
      </c>
      <c r="E12" s="252" t="s">
        <v>99</v>
      </c>
    </row>
    <row r="13" spans="1:5" ht="33" customHeight="1" x14ac:dyDescent="0.25">
      <c r="A13" s="442"/>
      <c r="B13" s="446" t="s">
        <v>315</v>
      </c>
      <c r="C13" s="447"/>
      <c r="D13" s="210"/>
      <c r="E13" s="256"/>
    </row>
    <row r="14" spans="1:5" ht="33" customHeight="1" x14ac:dyDescent="0.25">
      <c r="A14" s="442"/>
      <c r="B14" s="446" t="s">
        <v>319</v>
      </c>
      <c r="C14" s="447"/>
      <c r="D14" s="210"/>
      <c r="E14" s="256"/>
    </row>
    <row r="15" spans="1:5" ht="33" customHeight="1" x14ac:dyDescent="0.25">
      <c r="A15" s="442"/>
      <c r="B15" s="446" t="s">
        <v>316</v>
      </c>
      <c r="C15" s="447"/>
      <c r="D15" s="210"/>
      <c r="E15" s="256"/>
    </row>
    <row r="16" spans="1:5" ht="33" customHeight="1" x14ac:dyDescent="0.25">
      <c r="A16" s="442"/>
      <c r="B16" s="446" t="s">
        <v>317</v>
      </c>
      <c r="C16" s="447"/>
      <c r="D16" s="210"/>
      <c r="E16" s="256"/>
    </row>
    <row r="17" spans="1:5" ht="33" customHeight="1" x14ac:dyDescent="0.25">
      <c r="A17" s="442"/>
      <c r="B17" s="446" t="s">
        <v>318</v>
      </c>
      <c r="C17" s="447"/>
      <c r="D17" s="210"/>
      <c r="E17" s="256"/>
    </row>
    <row r="18" spans="1:5" ht="33" customHeight="1" x14ac:dyDescent="0.25">
      <c r="A18" s="442"/>
      <c r="B18" s="446" t="s">
        <v>320</v>
      </c>
      <c r="C18" s="447"/>
      <c r="D18" s="210"/>
      <c r="E18" s="256"/>
    </row>
    <row r="19" spans="1:5" ht="33" customHeight="1" x14ac:dyDescent="0.25">
      <c r="A19" s="442"/>
      <c r="B19" s="446" t="s">
        <v>321</v>
      </c>
      <c r="C19" s="447"/>
      <c r="D19" s="210"/>
      <c r="E19" s="256"/>
    </row>
    <row r="20" spans="1:5" ht="33" customHeight="1" x14ac:dyDescent="0.25">
      <c r="A20" s="442"/>
      <c r="B20" s="446" t="s">
        <v>322</v>
      </c>
      <c r="C20" s="447"/>
      <c r="D20" s="210"/>
      <c r="E20" s="256"/>
    </row>
    <row r="21" spans="1:5" ht="33" customHeight="1" x14ac:dyDescent="0.25">
      <c r="A21" s="442"/>
      <c r="B21" s="446" t="s">
        <v>323</v>
      </c>
      <c r="C21" s="447"/>
      <c r="D21" s="210"/>
      <c r="E21" s="256"/>
    </row>
    <row r="22" spans="1:5" ht="33" customHeight="1" x14ac:dyDescent="0.25">
      <c r="A22" s="442"/>
      <c r="B22" s="446" t="s">
        <v>324</v>
      </c>
      <c r="C22" s="447"/>
      <c r="D22" s="210"/>
      <c r="E22" s="256"/>
    </row>
    <row r="23" spans="1:5" ht="33" customHeight="1" x14ac:dyDescent="0.25">
      <c r="A23" s="442"/>
      <c r="B23" s="446" t="s">
        <v>325</v>
      </c>
      <c r="C23" s="447"/>
      <c r="D23" s="210"/>
      <c r="E23" s="256"/>
    </row>
    <row r="24" spans="1:5" ht="33" customHeight="1" x14ac:dyDescent="0.25">
      <c r="A24" s="442"/>
      <c r="B24" s="446" t="s">
        <v>326</v>
      </c>
      <c r="C24" s="447"/>
      <c r="D24" s="210"/>
      <c r="E24" s="256"/>
    </row>
    <row r="25" spans="1:5" ht="33" customHeight="1" x14ac:dyDescent="0.25">
      <c r="A25" s="442"/>
      <c r="B25" s="446" t="s">
        <v>327</v>
      </c>
      <c r="C25" s="447"/>
      <c r="D25" s="210"/>
      <c r="E25" s="256"/>
    </row>
    <row r="26" spans="1:5" ht="33" customHeight="1" x14ac:dyDescent="0.25">
      <c r="A26" s="442"/>
      <c r="B26" s="446" t="s">
        <v>328</v>
      </c>
      <c r="C26" s="447"/>
      <c r="D26" s="210"/>
      <c r="E26" s="256"/>
    </row>
    <row r="27" spans="1:5" ht="33" customHeight="1" x14ac:dyDescent="0.25">
      <c r="A27" s="442"/>
      <c r="B27" s="446" t="s">
        <v>329</v>
      </c>
      <c r="C27" s="447"/>
      <c r="D27" s="210"/>
      <c r="E27" s="256"/>
    </row>
    <row r="28" spans="1:5" ht="33" customHeight="1" x14ac:dyDescent="0.25">
      <c r="A28" s="442"/>
      <c r="B28" s="446" t="s">
        <v>330</v>
      </c>
      <c r="C28" s="447"/>
      <c r="D28" s="210"/>
      <c r="E28" s="256"/>
    </row>
    <row r="29" spans="1:5" ht="33" customHeight="1" x14ac:dyDescent="0.25">
      <c r="A29" s="442"/>
      <c r="B29" s="446" t="s">
        <v>331</v>
      </c>
      <c r="C29" s="447"/>
      <c r="D29" s="210"/>
      <c r="E29" s="256"/>
    </row>
    <row r="30" spans="1:5" ht="33" customHeight="1" x14ac:dyDescent="0.25">
      <c r="A30" s="442"/>
      <c r="B30" s="446" t="s">
        <v>332</v>
      </c>
      <c r="C30" s="447"/>
      <c r="D30" s="210"/>
      <c r="E30" s="256"/>
    </row>
    <row r="31" spans="1:5" ht="33" customHeight="1" x14ac:dyDescent="0.25">
      <c r="A31" s="442"/>
      <c r="B31" s="400" t="s">
        <v>333</v>
      </c>
      <c r="C31" s="400"/>
      <c r="D31" s="210"/>
      <c r="E31" s="256"/>
    </row>
    <row r="32" spans="1:5" ht="33" customHeight="1" x14ac:dyDescent="0.25">
      <c r="A32" s="442"/>
      <c r="B32" s="446" t="s">
        <v>334</v>
      </c>
      <c r="C32" s="447"/>
      <c r="D32" s="210"/>
      <c r="E32" s="256"/>
    </row>
    <row r="33" spans="1:5" ht="22.5" customHeight="1" x14ac:dyDescent="0.25">
      <c r="A33" s="442"/>
      <c r="B33" s="444" t="s">
        <v>367</v>
      </c>
      <c r="C33" s="444"/>
      <c r="D33" s="444"/>
      <c r="E33" s="445"/>
    </row>
    <row r="34" spans="1:5" ht="33" customHeight="1" x14ac:dyDescent="0.25">
      <c r="A34" s="442"/>
      <c r="B34" s="400" t="s">
        <v>356</v>
      </c>
      <c r="C34" s="400"/>
      <c r="D34" s="210"/>
      <c r="E34" s="253"/>
    </row>
    <row r="35" spans="1:5" ht="33" customHeight="1" x14ac:dyDescent="0.25">
      <c r="A35" s="442"/>
      <c r="B35" s="400" t="s">
        <v>353</v>
      </c>
      <c r="C35" s="400"/>
      <c r="D35" s="210"/>
      <c r="E35" s="253"/>
    </row>
    <row r="36" spans="1:5" ht="33" customHeight="1" x14ac:dyDescent="0.25">
      <c r="A36" s="442"/>
      <c r="B36" s="400" t="s">
        <v>354</v>
      </c>
      <c r="C36" s="400"/>
      <c r="D36" s="210"/>
      <c r="E36" s="253"/>
    </row>
    <row r="37" spans="1:5" ht="33" customHeight="1" x14ac:dyDescent="0.25">
      <c r="A37" s="442"/>
      <c r="B37" s="400" t="s">
        <v>355</v>
      </c>
      <c r="C37" s="400"/>
      <c r="D37" s="210"/>
      <c r="E37" s="253"/>
    </row>
    <row r="38" spans="1:5" ht="33" customHeight="1" x14ac:dyDescent="0.25">
      <c r="A38" s="442"/>
      <c r="B38" s="400" t="s">
        <v>357</v>
      </c>
      <c r="C38" s="400"/>
      <c r="D38" s="210"/>
      <c r="E38" s="253"/>
    </row>
    <row r="39" spans="1:5" ht="33" customHeight="1" x14ac:dyDescent="0.25">
      <c r="A39" s="442"/>
      <c r="B39" s="400" t="s">
        <v>358</v>
      </c>
      <c r="C39" s="400"/>
      <c r="D39" s="210"/>
      <c r="E39" s="253"/>
    </row>
    <row r="40" spans="1:5" ht="33" customHeight="1" x14ac:dyDescent="0.25">
      <c r="A40" s="442"/>
      <c r="B40" s="400" t="s">
        <v>359</v>
      </c>
      <c r="C40" s="400"/>
      <c r="D40" s="210"/>
      <c r="E40" s="253"/>
    </row>
    <row r="41" spans="1:5" ht="33" customHeight="1" x14ac:dyDescent="0.25">
      <c r="A41" s="442"/>
      <c r="B41" s="400" t="s">
        <v>360</v>
      </c>
      <c r="C41" s="400"/>
      <c r="D41" s="210"/>
      <c r="E41" s="253"/>
    </row>
    <row r="42" spans="1:5" ht="33" customHeight="1" x14ac:dyDescent="0.25">
      <c r="A42" s="442"/>
      <c r="B42" s="400" t="s">
        <v>361</v>
      </c>
      <c r="C42" s="400"/>
      <c r="D42" s="210"/>
      <c r="E42" s="253"/>
    </row>
    <row r="43" spans="1:5" ht="33" customHeight="1" x14ac:dyDescent="0.25">
      <c r="A43" s="442"/>
      <c r="B43" s="400" t="s">
        <v>362</v>
      </c>
      <c r="C43" s="400"/>
      <c r="D43" s="210"/>
      <c r="E43" s="253"/>
    </row>
    <row r="44" spans="1:5" ht="33" customHeight="1" x14ac:dyDescent="0.25">
      <c r="A44" s="442"/>
      <c r="B44" s="400" t="s">
        <v>363</v>
      </c>
      <c r="C44" s="400"/>
      <c r="D44" s="210"/>
      <c r="E44" s="253"/>
    </row>
    <row r="45" spans="1:5" ht="33" customHeight="1" x14ac:dyDescent="0.25">
      <c r="A45" s="442"/>
      <c r="B45" s="400" t="s">
        <v>364</v>
      </c>
      <c r="C45" s="400"/>
      <c r="D45" s="210"/>
      <c r="E45" s="253"/>
    </row>
    <row r="46" spans="1:5" ht="33" customHeight="1" x14ac:dyDescent="0.25">
      <c r="A46" s="442"/>
      <c r="B46" s="400" t="s">
        <v>365</v>
      </c>
      <c r="C46" s="400"/>
      <c r="D46" s="210"/>
      <c r="E46" s="253"/>
    </row>
    <row r="47" spans="1:5" ht="33" customHeight="1" thickBot="1" x14ac:dyDescent="0.3">
      <c r="A47" s="443"/>
      <c r="B47" s="435" t="s">
        <v>366</v>
      </c>
      <c r="C47" s="435"/>
      <c r="D47" s="216" t="s">
        <v>138</v>
      </c>
      <c r="E47" s="254"/>
    </row>
    <row r="49" spans="1:5" ht="15.75" thickBot="1" x14ac:dyDescent="0.3"/>
    <row r="50" spans="1:5" ht="30.75" customHeight="1" x14ac:dyDescent="0.25">
      <c r="A50" s="436" t="s">
        <v>369</v>
      </c>
      <c r="B50" s="438" t="s">
        <v>368</v>
      </c>
      <c r="C50" s="438"/>
      <c r="D50" s="440" t="s">
        <v>370</v>
      </c>
      <c r="E50" s="441"/>
    </row>
    <row r="51" spans="1:5" x14ac:dyDescent="0.25">
      <c r="A51" s="437"/>
      <c r="B51" s="439"/>
      <c r="C51" s="439"/>
      <c r="D51" s="98" t="s">
        <v>98</v>
      </c>
      <c r="E51" s="252" t="s">
        <v>99</v>
      </c>
    </row>
    <row r="52" spans="1:5" ht="33" customHeight="1" x14ac:dyDescent="0.25">
      <c r="A52" s="442"/>
      <c r="B52" s="400" t="s">
        <v>315</v>
      </c>
      <c r="C52" s="434"/>
      <c r="D52" s="210"/>
      <c r="E52" s="253"/>
    </row>
    <row r="53" spans="1:5" ht="33" customHeight="1" x14ac:dyDescent="0.25">
      <c r="A53" s="442"/>
      <c r="B53" s="400" t="s">
        <v>319</v>
      </c>
      <c r="C53" s="434"/>
      <c r="D53" s="210"/>
      <c r="E53" s="253"/>
    </row>
    <row r="54" spans="1:5" ht="33" customHeight="1" x14ac:dyDescent="0.25">
      <c r="A54" s="442"/>
      <c r="B54" s="400" t="s">
        <v>316</v>
      </c>
      <c r="C54" s="434"/>
      <c r="D54" s="210"/>
      <c r="E54" s="253"/>
    </row>
    <row r="55" spans="1:5" ht="33" customHeight="1" x14ac:dyDescent="0.25">
      <c r="A55" s="442"/>
      <c r="B55" s="400" t="s">
        <v>317</v>
      </c>
      <c r="C55" s="434"/>
      <c r="D55" s="210"/>
      <c r="E55" s="253"/>
    </row>
    <row r="56" spans="1:5" ht="33" customHeight="1" x14ac:dyDescent="0.25">
      <c r="A56" s="442"/>
      <c r="B56" s="400" t="s">
        <v>318</v>
      </c>
      <c r="C56" s="434"/>
      <c r="D56" s="210"/>
      <c r="E56" s="253"/>
    </row>
    <row r="57" spans="1:5" ht="33" customHeight="1" x14ac:dyDescent="0.25">
      <c r="A57" s="442"/>
      <c r="B57" s="400" t="s">
        <v>320</v>
      </c>
      <c r="C57" s="434"/>
      <c r="D57" s="210"/>
      <c r="E57" s="253"/>
    </row>
    <row r="58" spans="1:5" ht="33" customHeight="1" x14ac:dyDescent="0.25">
      <c r="A58" s="442"/>
      <c r="B58" s="400" t="s">
        <v>321</v>
      </c>
      <c r="C58" s="434"/>
      <c r="D58" s="210"/>
      <c r="E58" s="253"/>
    </row>
    <row r="59" spans="1:5" ht="33" customHeight="1" x14ac:dyDescent="0.25">
      <c r="A59" s="442"/>
      <c r="B59" s="400" t="s">
        <v>322</v>
      </c>
      <c r="C59" s="434"/>
      <c r="D59" s="210"/>
      <c r="E59" s="253"/>
    </row>
    <row r="60" spans="1:5" ht="33" customHeight="1" x14ac:dyDescent="0.25">
      <c r="A60" s="442"/>
      <c r="B60" s="400" t="s">
        <v>323</v>
      </c>
      <c r="C60" s="434"/>
      <c r="D60" s="210"/>
      <c r="E60" s="253"/>
    </row>
    <row r="61" spans="1:5" ht="33" customHeight="1" x14ac:dyDescent="0.25">
      <c r="A61" s="442"/>
      <c r="B61" s="400" t="s">
        <v>324</v>
      </c>
      <c r="C61" s="434"/>
      <c r="D61" s="210"/>
      <c r="E61" s="253"/>
    </row>
    <row r="62" spans="1:5" ht="33" customHeight="1" x14ac:dyDescent="0.25">
      <c r="A62" s="442"/>
      <c r="B62" s="400" t="s">
        <v>325</v>
      </c>
      <c r="C62" s="434"/>
      <c r="D62" s="210"/>
      <c r="E62" s="253"/>
    </row>
    <row r="63" spans="1:5" ht="33" customHeight="1" x14ac:dyDescent="0.25">
      <c r="A63" s="442"/>
      <c r="B63" s="400" t="s">
        <v>326</v>
      </c>
      <c r="C63" s="434"/>
      <c r="D63" s="210"/>
      <c r="E63" s="253"/>
    </row>
    <row r="64" spans="1:5" ht="33" customHeight="1" x14ac:dyDescent="0.25">
      <c r="A64" s="442"/>
      <c r="B64" s="400" t="s">
        <v>327</v>
      </c>
      <c r="C64" s="434"/>
      <c r="D64" s="210"/>
      <c r="E64" s="253"/>
    </row>
    <row r="65" spans="1:5" ht="33" customHeight="1" x14ac:dyDescent="0.25">
      <c r="A65" s="442"/>
      <c r="B65" s="400" t="s">
        <v>328</v>
      </c>
      <c r="C65" s="434"/>
      <c r="D65" s="210"/>
      <c r="E65" s="253"/>
    </row>
    <row r="66" spans="1:5" ht="33" customHeight="1" x14ac:dyDescent="0.25">
      <c r="A66" s="442"/>
      <c r="B66" s="400" t="s">
        <v>329</v>
      </c>
      <c r="C66" s="434"/>
      <c r="D66" s="210"/>
      <c r="E66" s="253"/>
    </row>
    <row r="67" spans="1:5" ht="33" customHeight="1" x14ac:dyDescent="0.25">
      <c r="A67" s="442"/>
      <c r="B67" s="400" t="s">
        <v>330</v>
      </c>
      <c r="C67" s="434"/>
      <c r="D67" s="210"/>
      <c r="E67" s="253"/>
    </row>
    <row r="68" spans="1:5" ht="33" customHeight="1" x14ac:dyDescent="0.25">
      <c r="A68" s="442"/>
      <c r="B68" s="400" t="s">
        <v>331</v>
      </c>
      <c r="C68" s="434"/>
      <c r="D68" s="210"/>
      <c r="E68" s="253"/>
    </row>
    <row r="69" spans="1:5" ht="33" customHeight="1" x14ac:dyDescent="0.25">
      <c r="A69" s="442"/>
      <c r="B69" s="400" t="s">
        <v>332</v>
      </c>
      <c r="C69" s="434"/>
      <c r="D69" s="210"/>
      <c r="E69" s="253"/>
    </row>
    <row r="70" spans="1:5" ht="33" customHeight="1" x14ac:dyDescent="0.25">
      <c r="A70" s="442"/>
      <c r="B70" s="400" t="s">
        <v>333</v>
      </c>
      <c r="C70" s="400"/>
      <c r="D70" s="210"/>
      <c r="E70" s="253"/>
    </row>
    <row r="71" spans="1:5" ht="33" customHeight="1" x14ac:dyDescent="0.25">
      <c r="A71" s="442"/>
      <c r="B71" s="400" t="s">
        <v>334</v>
      </c>
      <c r="C71" s="434"/>
      <c r="D71" s="210"/>
      <c r="E71" s="253"/>
    </row>
    <row r="72" spans="1:5" ht="33" customHeight="1" x14ac:dyDescent="0.25">
      <c r="A72" s="442"/>
      <c r="B72" s="444" t="s">
        <v>367</v>
      </c>
      <c r="C72" s="444"/>
      <c r="D72" s="444"/>
      <c r="E72" s="445"/>
    </row>
    <row r="73" spans="1:5" ht="33" customHeight="1" x14ac:dyDescent="0.25">
      <c r="A73" s="442"/>
      <c r="B73" s="400" t="s">
        <v>356</v>
      </c>
      <c r="C73" s="400"/>
      <c r="D73" s="210"/>
      <c r="E73" s="253"/>
    </row>
    <row r="74" spans="1:5" ht="33" customHeight="1" x14ac:dyDescent="0.25">
      <c r="A74" s="442"/>
      <c r="B74" s="400" t="s">
        <v>353</v>
      </c>
      <c r="C74" s="400"/>
      <c r="D74" s="210"/>
      <c r="E74" s="253"/>
    </row>
    <row r="75" spans="1:5" ht="33" customHeight="1" x14ac:dyDescent="0.25">
      <c r="A75" s="442"/>
      <c r="B75" s="400" t="s">
        <v>354</v>
      </c>
      <c r="C75" s="400"/>
      <c r="D75" s="210"/>
      <c r="E75" s="253"/>
    </row>
    <row r="76" spans="1:5" ht="33" customHeight="1" x14ac:dyDescent="0.25">
      <c r="A76" s="442"/>
      <c r="B76" s="400" t="s">
        <v>355</v>
      </c>
      <c r="C76" s="400"/>
      <c r="D76" s="210"/>
      <c r="E76" s="253"/>
    </row>
    <row r="77" spans="1:5" ht="33" customHeight="1" x14ac:dyDescent="0.25">
      <c r="A77" s="442"/>
      <c r="B77" s="400" t="s">
        <v>357</v>
      </c>
      <c r="C77" s="400"/>
      <c r="D77" s="210"/>
      <c r="E77" s="253"/>
    </row>
    <row r="78" spans="1:5" ht="33" customHeight="1" x14ac:dyDescent="0.25">
      <c r="A78" s="442"/>
      <c r="B78" s="400" t="s">
        <v>358</v>
      </c>
      <c r="C78" s="400"/>
      <c r="D78" s="210"/>
      <c r="E78" s="253"/>
    </row>
    <row r="79" spans="1:5" ht="33" customHeight="1" x14ac:dyDescent="0.25">
      <c r="A79" s="442"/>
      <c r="B79" s="400" t="s">
        <v>359</v>
      </c>
      <c r="C79" s="400"/>
      <c r="D79" s="210"/>
      <c r="E79" s="253"/>
    </row>
    <row r="80" spans="1:5" ht="33" customHeight="1" x14ac:dyDescent="0.25">
      <c r="A80" s="442"/>
      <c r="B80" s="400" t="s">
        <v>360</v>
      </c>
      <c r="C80" s="400"/>
      <c r="D80" s="210"/>
      <c r="E80" s="253"/>
    </row>
    <row r="81" spans="1:5" ht="33" customHeight="1" x14ac:dyDescent="0.25">
      <c r="A81" s="442"/>
      <c r="B81" s="400" t="s">
        <v>361</v>
      </c>
      <c r="C81" s="400"/>
      <c r="D81" s="210"/>
      <c r="E81" s="253"/>
    </row>
    <row r="82" spans="1:5" ht="33" customHeight="1" x14ac:dyDescent="0.25">
      <c r="A82" s="442"/>
      <c r="B82" s="400" t="s">
        <v>362</v>
      </c>
      <c r="C82" s="400"/>
      <c r="D82" s="210"/>
      <c r="E82" s="253"/>
    </row>
    <row r="83" spans="1:5" ht="33" customHeight="1" x14ac:dyDescent="0.25">
      <c r="A83" s="442"/>
      <c r="B83" s="400" t="s">
        <v>363</v>
      </c>
      <c r="C83" s="400"/>
      <c r="D83" s="210"/>
      <c r="E83" s="253"/>
    </row>
    <row r="84" spans="1:5" ht="33" customHeight="1" x14ac:dyDescent="0.25">
      <c r="A84" s="442"/>
      <c r="B84" s="400" t="s">
        <v>364</v>
      </c>
      <c r="C84" s="400"/>
      <c r="D84" s="210"/>
      <c r="E84" s="253"/>
    </row>
    <row r="85" spans="1:5" ht="33" customHeight="1" x14ac:dyDescent="0.25">
      <c r="A85" s="442"/>
      <c r="B85" s="400" t="s">
        <v>365</v>
      </c>
      <c r="C85" s="400"/>
      <c r="D85" s="210"/>
      <c r="E85" s="253"/>
    </row>
    <row r="86" spans="1:5" ht="33" customHeight="1" thickBot="1" x14ac:dyDescent="0.3">
      <c r="A86" s="443"/>
      <c r="B86" s="435" t="s">
        <v>366</v>
      </c>
      <c r="C86" s="435"/>
      <c r="D86" s="216"/>
      <c r="E86" s="254"/>
    </row>
    <row r="88" spans="1:5" ht="15.75" thickBot="1" x14ac:dyDescent="0.3"/>
    <row r="89" spans="1:5" ht="28.5" customHeight="1" x14ac:dyDescent="0.25">
      <c r="A89" s="436" t="s">
        <v>369</v>
      </c>
      <c r="B89" s="438" t="s">
        <v>368</v>
      </c>
      <c r="C89" s="438"/>
      <c r="D89" s="440" t="s">
        <v>370</v>
      </c>
      <c r="E89" s="441"/>
    </row>
    <row r="90" spans="1:5" x14ac:dyDescent="0.25">
      <c r="A90" s="437"/>
      <c r="B90" s="439"/>
      <c r="C90" s="439"/>
      <c r="D90" s="98" t="s">
        <v>98</v>
      </c>
      <c r="E90" s="252" t="s">
        <v>99</v>
      </c>
    </row>
    <row r="91" spans="1:5" ht="33" customHeight="1" x14ac:dyDescent="0.25">
      <c r="A91" s="442"/>
      <c r="B91" s="446" t="s">
        <v>315</v>
      </c>
      <c r="C91" s="447"/>
      <c r="D91" s="210"/>
      <c r="E91" s="256"/>
    </row>
    <row r="92" spans="1:5" ht="33" customHeight="1" x14ac:dyDescent="0.25">
      <c r="A92" s="442"/>
      <c r="B92" s="446" t="s">
        <v>319</v>
      </c>
      <c r="C92" s="447"/>
      <c r="D92" s="210"/>
      <c r="E92" s="256"/>
    </row>
    <row r="93" spans="1:5" ht="33" customHeight="1" x14ac:dyDescent="0.25">
      <c r="A93" s="442"/>
      <c r="B93" s="446" t="s">
        <v>316</v>
      </c>
      <c r="C93" s="447"/>
      <c r="D93" s="210"/>
      <c r="E93" s="256"/>
    </row>
    <row r="94" spans="1:5" ht="33" customHeight="1" x14ac:dyDescent="0.25">
      <c r="A94" s="442"/>
      <c r="B94" s="446" t="s">
        <v>317</v>
      </c>
      <c r="C94" s="447"/>
      <c r="D94" s="210"/>
      <c r="E94" s="256"/>
    </row>
    <row r="95" spans="1:5" ht="33" customHeight="1" x14ac:dyDescent="0.25">
      <c r="A95" s="442"/>
      <c r="B95" s="446" t="s">
        <v>318</v>
      </c>
      <c r="C95" s="447"/>
      <c r="D95" s="210"/>
      <c r="E95" s="256"/>
    </row>
    <row r="96" spans="1:5" ht="33" customHeight="1" x14ac:dyDescent="0.25">
      <c r="A96" s="442"/>
      <c r="B96" s="446" t="s">
        <v>320</v>
      </c>
      <c r="C96" s="447"/>
      <c r="D96" s="210"/>
      <c r="E96" s="256"/>
    </row>
    <row r="97" spans="1:5" ht="33" customHeight="1" x14ac:dyDescent="0.25">
      <c r="A97" s="442"/>
      <c r="B97" s="446" t="s">
        <v>321</v>
      </c>
      <c r="C97" s="447"/>
      <c r="D97" s="210"/>
      <c r="E97" s="256"/>
    </row>
    <row r="98" spans="1:5" ht="33" customHeight="1" x14ac:dyDescent="0.25">
      <c r="A98" s="442"/>
      <c r="B98" s="446" t="s">
        <v>322</v>
      </c>
      <c r="C98" s="447"/>
      <c r="D98" s="210"/>
      <c r="E98" s="256"/>
    </row>
    <row r="99" spans="1:5" ht="33" customHeight="1" x14ac:dyDescent="0.25">
      <c r="A99" s="442"/>
      <c r="B99" s="446" t="s">
        <v>323</v>
      </c>
      <c r="C99" s="447"/>
      <c r="D99" s="210"/>
      <c r="E99" s="256"/>
    </row>
    <row r="100" spans="1:5" ht="33" customHeight="1" x14ac:dyDescent="0.25">
      <c r="A100" s="442"/>
      <c r="B100" s="446" t="s">
        <v>324</v>
      </c>
      <c r="C100" s="447"/>
      <c r="D100" s="210"/>
      <c r="E100" s="256"/>
    </row>
    <row r="101" spans="1:5" ht="33" customHeight="1" x14ac:dyDescent="0.25">
      <c r="A101" s="442"/>
      <c r="B101" s="446" t="s">
        <v>325</v>
      </c>
      <c r="C101" s="447"/>
      <c r="D101" s="210"/>
      <c r="E101" s="256"/>
    </row>
    <row r="102" spans="1:5" ht="33" customHeight="1" x14ac:dyDescent="0.25">
      <c r="A102" s="442"/>
      <c r="B102" s="446" t="s">
        <v>326</v>
      </c>
      <c r="C102" s="447"/>
      <c r="D102" s="210"/>
      <c r="E102" s="256"/>
    </row>
    <row r="103" spans="1:5" ht="33" customHeight="1" x14ac:dyDescent="0.25">
      <c r="A103" s="442"/>
      <c r="B103" s="446" t="s">
        <v>327</v>
      </c>
      <c r="C103" s="447"/>
      <c r="D103" s="210"/>
      <c r="E103" s="256"/>
    </row>
    <row r="104" spans="1:5" ht="33" customHeight="1" x14ac:dyDescent="0.25">
      <c r="A104" s="442"/>
      <c r="B104" s="446" t="s">
        <v>328</v>
      </c>
      <c r="C104" s="447"/>
      <c r="D104" s="210"/>
      <c r="E104" s="256"/>
    </row>
    <row r="105" spans="1:5" ht="33" customHeight="1" x14ac:dyDescent="0.25">
      <c r="A105" s="442"/>
      <c r="B105" s="446" t="s">
        <v>329</v>
      </c>
      <c r="C105" s="447"/>
      <c r="D105" s="210"/>
      <c r="E105" s="256"/>
    </row>
    <row r="106" spans="1:5" ht="33" customHeight="1" x14ac:dyDescent="0.25">
      <c r="A106" s="442"/>
      <c r="B106" s="446" t="s">
        <v>330</v>
      </c>
      <c r="C106" s="447"/>
      <c r="D106" s="210"/>
      <c r="E106" s="256"/>
    </row>
    <row r="107" spans="1:5" ht="33" customHeight="1" x14ac:dyDescent="0.25">
      <c r="A107" s="442"/>
      <c r="B107" s="446" t="s">
        <v>331</v>
      </c>
      <c r="C107" s="447"/>
      <c r="D107" s="210"/>
      <c r="E107" s="256"/>
    </row>
    <row r="108" spans="1:5" ht="33" customHeight="1" x14ac:dyDescent="0.25">
      <c r="A108" s="442"/>
      <c r="B108" s="446" t="s">
        <v>332</v>
      </c>
      <c r="C108" s="447"/>
      <c r="D108" s="210"/>
      <c r="E108" s="256"/>
    </row>
    <row r="109" spans="1:5" ht="33" customHeight="1" x14ac:dyDescent="0.25">
      <c r="A109" s="442"/>
      <c r="B109" s="400" t="s">
        <v>333</v>
      </c>
      <c r="C109" s="400"/>
      <c r="D109" s="210"/>
      <c r="E109" s="256"/>
    </row>
    <row r="110" spans="1:5" ht="33" customHeight="1" x14ac:dyDescent="0.25">
      <c r="A110" s="442"/>
      <c r="B110" s="446" t="s">
        <v>334</v>
      </c>
      <c r="C110" s="447"/>
      <c r="D110" s="210"/>
      <c r="E110" s="256"/>
    </row>
    <row r="111" spans="1:5" ht="33" customHeight="1" x14ac:dyDescent="0.25">
      <c r="A111" s="442"/>
      <c r="B111" s="444" t="s">
        <v>367</v>
      </c>
      <c r="C111" s="444"/>
      <c r="D111" s="444"/>
      <c r="E111" s="445"/>
    </row>
    <row r="112" spans="1:5" ht="33" customHeight="1" x14ac:dyDescent="0.25">
      <c r="A112" s="442"/>
      <c r="B112" s="400" t="s">
        <v>356</v>
      </c>
      <c r="C112" s="400"/>
      <c r="D112" s="210"/>
      <c r="E112" s="253"/>
    </row>
    <row r="113" spans="1:5" ht="33" customHeight="1" x14ac:dyDescent="0.25">
      <c r="A113" s="442"/>
      <c r="B113" s="400" t="s">
        <v>353</v>
      </c>
      <c r="C113" s="400"/>
      <c r="D113" s="210"/>
      <c r="E113" s="253"/>
    </row>
    <row r="114" spans="1:5" ht="33" customHeight="1" x14ac:dyDescent="0.25">
      <c r="A114" s="442"/>
      <c r="B114" s="400" t="s">
        <v>354</v>
      </c>
      <c r="C114" s="400"/>
      <c r="D114" s="210"/>
      <c r="E114" s="253"/>
    </row>
    <row r="115" spans="1:5" ht="33" customHeight="1" x14ac:dyDescent="0.25">
      <c r="A115" s="442"/>
      <c r="B115" s="400" t="s">
        <v>355</v>
      </c>
      <c r="C115" s="400"/>
      <c r="D115" s="210"/>
      <c r="E115" s="253"/>
    </row>
    <row r="116" spans="1:5" ht="33" customHeight="1" x14ac:dyDescent="0.25">
      <c r="A116" s="442"/>
      <c r="B116" s="400" t="s">
        <v>357</v>
      </c>
      <c r="C116" s="400"/>
      <c r="D116" s="210"/>
      <c r="E116" s="253"/>
    </row>
    <row r="117" spans="1:5" ht="33" customHeight="1" x14ac:dyDescent="0.25">
      <c r="A117" s="442"/>
      <c r="B117" s="400" t="s">
        <v>358</v>
      </c>
      <c r="C117" s="400"/>
      <c r="D117" s="210"/>
      <c r="E117" s="253"/>
    </row>
    <row r="118" spans="1:5" ht="33" customHeight="1" x14ac:dyDescent="0.25">
      <c r="A118" s="442"/>
      <c r="B118" s="400" t="s">
        <v>359</v>
      </c>
      <c r="C118" s="400"/>
      <c r="D118" s="210"/>
      <c r="E118" s="253"/>
    </row>
    <row r="119" spans="1:5" ht="33" customHeight="1" x14ac:dyDescent="0.25">
      <c r="A119" s="442"/>
      <c r="B119" s="400" t="s">
        <v>360</v>
      </c>
      <c r="C119" s="400"/>
      <c r="D119" s="210"/>
      <c r="E119" s="253"/>
    </row>
    <row r="120" spans="1:5" ht="33" customHeight="1" x14ac:dyDescent="0.25">
      <c r="A120" s="442"/>
      <c r="B120" s="400" t="s">
        <v>361</v>
      </c>
      <c r="C120" s="400"/>
      <c r="D120" s="210"/>
      <c r="E120" s="253"/>
    </row>
    <row r="121" spans="1:5" ht="33" customHeight="1" x14ac:dyDescent="0.25">
      <c r="A121" s="442"/>
      <c r="B121" s="400" t="s">
        <v>362</v>
      </c>
      <c r="C121" s="400"/>
      <c r="D121" s="210"/>
      <c r="E121" s="253"/>
    </row>
    <row r="122" spans="1:5" ht="33" customHeight="1" x14ac:dyDescent="0.25">
      <c r="A122" s="442"/>
      <c r="B122" s="400" t="s">
        <v>363</v>
      </c>
      <c r="C122" s="400"/>
      <c r="D122" s="210"/>
      <c r="E122" s="253"/>
    </row>
    <row r="123" spans="1:5" ht="33" customHeight="1" x14ac:dyDescent="0.25">
      <c r="A123" s="442"/>
      <c r="B123" s="400" t="s">
        <v>364</v>
      </c>
      <c r="C123" s="400"/>
      <c r="D123" s="210"/>
      <c r="E123" s="253"/>
    </row>
    <row r="124" spans="1:5" ht="33" customHeight="1" x14ac:dyDescent="0.25">
      <c r="A124" s="442"/>
      <c r="B124" s="400" t="s">
        <v>365</v>
      </c>
      <c r="C124" s="400"/>
      <c r="D124" s="210"/>
      <c r="E124" s="253"/>
    </row>
    <row r="125" spans="1:5" ht="33" customHeight="1" thickBot="1" x14ac:dyDescent="0.3">
      <c r="A125" s="443"/>
      <c r="B125" s="435" t="s">
        <v>366</v>
      </c>
      <c r="C125" s="435"/>
      <c r="D125" s="216"/>
      <c r="E125" s="254"/>
    </row>
    <row r="127" spans="1:5" ht="15.75" thickBot="1" x14ac:dyDescent="0.3"/>
    <row r="128" spans="1:5" ht="30" customHeight="1" x14ac:dyDescent="0.25">
      <c r="A128" s="436" t="s">
        <v>369</v>
      </c>
      <c r="B128" s="438" t="s">
        <v>368</v>
      </c>
      <c r="C128" s="438"/>
      <c r="D128" s="440" t="s">
        <v>370</v>
      </c>
      <c r="E128" s="441"/>
    </row>
    <row r="129" spans="1:5" x14ac:dyDescent="0.25">
      <c r="A129" s="437"/>
      <c r="B129" s="439"/>
      <c r="C129" s="439"/>
      <c r="D129" s="98" t="s">
        <v>98</v>
      </c>
      <c r="E129" s="252" t="s">
        <v>99</v>
      </c>
    </row>
    <row r="130" spans="1:5" ht="33" customHeight="1" x14ac:dyDescent="0.25">
      <c r="A130" s="442"/>
      <c r="B130" s="400" t="s">
        <v>315</v>
      </c>
      <c r="C130" s="434"/>
      <c r="D130" s="210"/>
      <c r="E130" s="253"/>
    </row>
    <row r="131" spans="1:5" ht="33" customHeight="1" x14ac:dyDescent="0.25">
      <c r="A131" s="442"/>
      <c r="B131" s="400" t="s">
        <v>319</v>
      </c>
      <c r="C131" s="434"/>
      <c r="D131" s="210"/>
      <c r="E131" s="253"/>
    </row>
    <row r="132" spans="1:5" ht="33" customHeight="1" x14ac:dyDescent="0.25">
      <c r="A132" s="442"/>
      <c r="B132" s="400" t="s">
        <v>316</v>
      </c>
      <c r="C132" s="434"/>
      <c r="D132" s="210"/>
      <c r="E132" s="253"/>
    </row>
    <row r="133" spans="1:5" ht="33" customHeight="1" x14ac:dyDescent="0.25">
      <c r="A133" s="442"/>
      <c r="B133" s="400" t="s">
        <v>317</v>
      </c>
      <c r="C133" s="434"/>
      <c r="D133" s="210"/>
      <c r="E133" s="253"/>
    </row>
    <row r="134" spans="1:5" ht="33" customHeight="1" x14ac:dyDescent="0.25">
      <c r="A134" s="442"/>
      <c r="B134" s="400" t="s">
        <v>318</v>
      </c>
      <c r="C134" s="434"/>
      <c r="D134" s="210"/>
      <c r="E134" s="253"/>
    </row>
    <row r="135" spans="1:5" ht="33" customHeight="1" x14ac:dyDescent="0.25">
      <c r="A135" s="442"/>
      <c r="B135" s="400" t="s">
        <v>320</v>
      </c>
      <c r="C135" s="434"/>
      <c r="D135" s="210"/>
      <c r="E135" s="253"/>
    </row>
    <row r="136" spans="1:5" ht="33" customHeight="1" x14ac:dyDescent="0.25">
      <c r="A136" s="442"/>
      <c r="B136" s="400" t="s">
        <v>321</v>
      </c>
      <c r="C136" s="434"/>
      <c r="D136" s="210"/>
      <c r="E136" s="253"/>
    </row>
    <row r="137" spans="1:5" ht="33" customHeight="1" x14ac:dyDescent="0.25">
      <c r="A137" s="442"/>
      <c r="B137" s="400" t="s">
        <v>322</v>
      </c>
      <c r="C137" s="434"/>
      <c r="D137" s="210"/>
      <c r="E137" s="253"/>
    </row>
    <row r="138" spans="1:5" ht="33" customHeight="1" x14ac:dyDescent="0.25">
      <c r="A138" s="442"/>
      <c r="B138" s="400" t="s">
        <v>323</v>
      </c>
      <c r="C138" s="434"/>
      <c r="D138" s="210"/>
      <c r="E138" s="253"/>
    </row>
    <row r="139" spans="1:5" ht="33" customHeight="1" x14ac:dyDescent="0.25">
      <c r="A139" s="442"/>
      <c r="B139" s="400" t="s">
        <v>324</v>
      </c>
      <c r="C139" s="434"/>
      <c r="D139" s="210"/>
      <c r="E139" s="253"/>
    </row>
    <row r="140" spans="1:5" ht="33" customHeight="1" x14ac:dyDescent="0.25">
      <c r="A140" s="442"/>
      <c r="B140" s="400" t="s">
        <v>325</v>
      </c>
      <c r="C140" s="434"/>
      <c r="D140" s="210"/>
      <c r="E140" s="253"/>
    </row>
    <row r="141" spans="1:5" ht="33" customHeight="1" x14ac:dyDescent="0.25">
      <c r="A141" s="442"/>
      <c r="B141" s="400" t="s">
        <v>326</v>
      </c>
      <c r="C141" s="434"/>
      <c r="D141" s="210"/>
      <c r="E141" s="253"/>
    </row>
    <row r="142" spans="1:5" ht="33" customHeight="1" x14ac:dyDescent="0.25">
      <c r="A142" s="442"/>
      <c r="B142" s="400" t="s">
        <v>327</v>
      </c>
      <c r="C142" s="434"/>
      <c r="D142" s="210"/>
      <c r="E142" s="253"/>
    </row>
    <row r="143" spans="1:5" ht="33" customHeight="1" x14ac:dyDescent="0.25">
      <c r="A143" s="442"/>
      <c r="B143" s="400" t="s">
        <v>328</v>
      </c>
      <c r="C143" s="434"/>
      <c r="D143" s="210"/>
      <c r="E143" s="253"/>
    </row>
    <row r="144" spans="1:5" ht="33" customHeight="1" x14ac:dyDescent="0.25">
      <c r="A144" s="442"/>
      <c r="B144" s="400" t="s">
        <v>329</v>
      </c>
      <c r="C144" s="434"/>
      <c r="D144" s="210"/>
      <c r="E144" s="253"/>
    </row>
    <row r="145" spans="1:5" ht="33" customHeight="1" x14ac:dyDescent="0.25">
      <c r="A145" s="442"/>
      <c r="B145" s="400" t="s">
        <v>330</v>
      </c>
      <c r="C145" s="434"/>
      <c r="D145" s="210"/>
      <c r="E145" s="253"/>
    </row>
    <row r="146" spans="1:5" ht="33" customHeight="1" x14ac:dyDescent="0.25">
      <c r="A146" s="442"/>
      <c r="B146" s="400" t="s">
        <v>331</v>
      </c>
      <c r="C146" s="434"/>
      <c r="D146" s="210"/>
      <c r="E146" s="253"/>
    </row>
    <row r="147" spans="1:5" ht="33" customHeight="1" x14ac:dyDescent="0.25">
      <c r="A147" s="442"/>
      <c r="B147" s="400" t="s">
        <v>332</v>
      </c>
      <c r="C147" s="434"/>
      <c r="D147" s="210"/>
      <c r="E147" s="253"/>
    </row>
    <row r="148" spans="1:5" ht="33" customHeight="1" x14ac:dyDescent="0.25">
      <c r="A148" s="442"/>
      <c r="B148" s="400" t="s">
        <v>333</v>
      </c>
      <c r="C148" s="400"/>
      <c r="D148" s="210"/>
      <c r="E148" s="253"/>
    </row>
    <row r="149" spans="1:5" ht="33" customHeight="1" x14ac:dyDescent="0.25">
      <c r="A149" s="442"/>
      <c r="B149" s="400" t="s">
        <v>334</v>
      </c>
      <c r="C149" s="434"/>
      <c r="D149" s="210"/>
      <c r="E149" s="253"/>
    </row>
    <row r="150" spans="1:5" ht="33" customHeight="1" x14ac:dyDescent="0.25">
      <c r="A150" s="442"/>
      <c r="B150" s="444" t="s">
        <v>367</v>
      </c>
      <c r="C150" s="444"/>
      <c r="D150" s="444"/>
      <c r="E150" s="445"/>
    </row>
    <row r="151" spans="1:5" ht="33" customHeight="1" x14ac:dyDescent="0.25">
      <c r="A151" s="442"/>
      <c r="B151" s="400" t="s">
        <v>356</v>
      </c>
      <c r="C151" s="400"/>
      <c r="D151" s="210"/>
      <c r="E151" s="253"/>
    </row>
    <row r="152" spans="1:5" ht="33" customHeight="1" x14ac:dyDescent="0.25">
      <c r="A152" s="442"/>
      <c r="B152" s="400" t="s">
        <v>353</v>
      </c>
      <c r="C152" s="400"/>
      <c r="D152" s="210"/>
      <c r="E152" s="253"/>
    </row>
    <row r="153" spans="1:5" ht="33" customHeight="1" x14ac:dyDescent="0.25">
      <c r="A153" s="442"/>
      <c r="B153" s="400" t="s">
        <v>354</v>
      </c>
      <c r="C153" s="400"/>
      <c r="D153" s="210"/>
      <c r="E153" s="253"/>
    </row>
    <row r="154" spans="1:5" ht="33" customHeight="1" x14ac:dyDescent="0.25">
      <c r="A154" s="442"/>
      <c r="B154" s="400" t="s">
        <v>355</v>
      </c>
      <c r="C154" s="400"/>
      <c r="D154" s="210"/>
      <c r="E154" s="253"/>
    </row>
    <row r="155" spans="1:5" ht="33" customHeight="1" x14ac:dyDescent="0.25">
      <c r="A155" s="442"/>
      <c r="B155" s="400" t="s">
        <v>357</v>
      </c>
      <c r="C155" s="400"/>
      <c r="D155" s="210"/>
      <c r="E155" s="253"/>
    </row>
    <row r="156" spans="1:5" ht="33" customHeight="1" x14ac:dyDescent="0.25">
      <c r="A156" s="442"/>
      <c r="B156" s="400" t="s">
        <v>358</v>
      </c>
      <c r="C156" s="400"/>
      <c r="D156" s="210"/>
      <c r="E156" s="253"/>
    </row>
    <row r="157" spans="1:5" ht="33" customHeight="1" x14ac:dyDescent="0.25">
      <c r="A157" s="442"/>
      <c r="B157" s="400" t="s">
        <v>359</v>
      </c>
      <c r="C157" s="400"/>
      <c r="D157" s="210"/>
      <c r="E157" s="253"/>
    </row>
    <row r="158" spans="1:5" ht="33" customHeight="1" x14ac:dyDescent="0.25">
      <c r="A158" s="442"/>
      <c r="B158" s="400" t="s">
        <v>360</v>
      </c>
      <c r="C158" s="400"/>
      <c r="D158" s="210"/>
      <c r="E158" s="253"/>
    </row>
    <row r="159" spans="1:5" ht="33" customHeight="1" x14ac:dyDescent="0.25">
      <c r="A159" s="442"/>
      <c r="B159" s="400" t="s">
        <v>361</v>
      </c>
      <c r="C159" s="400"/>
      <c r="D159" s="210"/>
      <c r="E159" s="253"/>
    </row>
    <row r="160" spans="1:5" ht="33" customHeight="1" x14ac:dyDescent="0.25">
      <c r="A160" s="442"/>
      <c r="B160" s="400" t="s">
        <v>362</v>
      </c>
      <c r="C160" s="400"/>
      <c r="D160" s="210"/>
      <c r="E160" s="253"/>
    </row>
    <row r="161" spans="1:5" ht="33" customHeight="1" x14ac:dyDescent="0.25">
      <c r="A161" s="442"/>
      <c r="B161" s="400" t="s">
        <v>363</v>
      </c>
      <c r="C161" s="400"/>
      <c r="D161" s="210"/>
      <c r="E161" s="253"/>
    </row>
    <row r="162" spans="1:5" ht="33" customHeight="1" x14ac:dyDescent="0.25">
      <c r="A162" s="442"/>
      <c r="B162" s="400" t="s">
        <v>364</v>
      </c>
      <c r="C162" s="400"/>
      <c r="D162" s="210"/>
      <c r="E162" s="253"/>
    </row>
    <row r="163" spans="1:5" ht="33" customHeight="1" x14ac:dyDescent="0.25">
      <c r="A163" s="442"/>
      <c r="B163" s="400" t="s">
        <v>365</v>
      </c>
      <c r="C163" s="400"/>
      <c r="D163" s="210"/>
      <c r="E163" s="253"/>
    </row>
    <row r="164" spans="1:5" ht="33" customHeight="1" thickBot="1" x14ac:dyDescent="0.3">
      <c r="A164" s="443"/>
      <c r="B164" s="435" t="s">
        <v>366</v>
      </c>
      <c r="C164" s="435"/>
      <c r="D164" s="216"/>
      <c r="E164" s="254"/>
    </row>
    <row r="166" spans="1:5" ht="15.75" thickBot="1" x14ac:dyDescent="0.3"/>
    <row r="167" spans="1:5" ht="30" customHeight="1" x14ac:dyDescent="0.25">
      <c r="A167" s="436" t="s">
        <v>369</v>
      </c>
      <c r="B167" s="438" t="s">
        <v>368</v>
      </c>
      <c r="C167" s="438"/>
      <c r="D167" s="440" t="s">
        <v>370</v>
      </c>
      <c r="E167" s="441"/>
    </row>
    <row r="168" spans="1:5" x14ac:dyDescent="0.25">
      <c r="A168" s="437"/>
      <c r="B168" s="439"/>
      <c r="C168" s="439"/>
      <c r="D168" s="98" t="s">
        <v>98</v>
      </c>
      <c r="E168" s="252" t="s">
        <v>99</v>
      </c>
    </row>
    <row r="169" spans="1:5" ht="33" customHeight="1" x14ac:dyDescent="0.25">
      <c r="A169" s="442"/>
      <c r="B169" s="400" t="s">
        <v>315</v>
      </c>
      <c r="C169" s="434"/>
      <c r="D169" s="210"/>
      <c r="E169" s="253"/>
    </row>
    <row r="170" spans="1:5" ht="33" customHeight="1" x14ac:dyDescent="0.25">
      <c r="A170" s="442"/>
      <c r="B170" s="400" t="s">
        <v>319</v>
      </c>
      <c r="C170" s="434"/>
      <c r="D170" s="210"/>
      <c r="E170" s="253"/>
    </row>
    <row r="171" spans="1:5" ht="33" customHeight="1" x14ac:dyDescent="0.25">
      <c r="A171" s="442"/>
      <c r="B171" s="400" t="s">
        <v>316</v>
      </c>
      <c r="C171" s="434"/>
      <c r="D171" s="210"/>
      <c r="E171" s="253"/>
    </row>
    <row r="172" spans="1:5" ht="33" customHeight="1" x14ac:dyDescent="0.25">
      <c r="A172" s="442"/>
      <c r="B172" s="400" t="s">
        <v>317</v>
      </c>
      <c r="C172" s="434"/>
      <c r="D172" s="210"/>
      <c r="E172" s="253"/>
    </row>
    <row r="173" spans="1:5" ht="33" customHeight="1" x14ac:dyDescent="0.25">
      <c r="A173" s="442"/>
      <c r="B173" s="400" t="s">
        <v>318</v>
      </c>
      <c r="C173" s="434"/>
      <c r="D173" s="210"/>
      <c r="E173" s="253"/>
    </row>
    <row r="174" spans="1:5" ht="33" customHeight="1" x14ac:dyDescent="0.25">
      <c r="A174" s="442"/>
      <c r="B174" s="400" t="s">
        <v>320</v>
      </c>
      <c r="C174" s="434"/>
      <c r="D174" s="210"/>
      <c r="E174" s="253"/>
    </row>
    <row r="175" spans="1:5" ht="33" customHeight="1" x14ac:dyDescent="0.25">
      <c r="A175" s="442"/>
      <c r="B175" s="400" t="s">
        <v>321</v>
      </c>
      <c r="C175" s="434"/>
      <c r="D175" s="210"/>
      <c r="E175" s="253"/>
    </row>
    <row r="176" spans="1:5" ht="33" customHeight="1" x14ac:dyDescent="0.25">
      <c r="A176" s="442"/>
      <c r="B176" s="400" t="s">
        <v>322</v>
      </c>
      <c r="C176" s="434"/>
      <c r="D176" s="210"/>
      <c r="E176" s="253"/>
    </row>
    <row r="177" spans="1:5" ht="33" customHeight="1" x14ac:dyDescent="0.25">
      <c r="A177" s="442"/>
      <c r="B177" s="400" t="s">
        <v>323</v>
      </c>
      <c r="C177" s="434"/>
      <c r="D177" s="210"/>
      <c r="E177" s="253"/>
    </row>
    <row r="178" spans="1:5" ht="33" customHeight="1" x14ac:dyDescent="0.25">
      <c r="A178" s="442"/>
      <c r="B178" s="400" t="s">
        <v>324</v>
      </c>
      <c r="C178" s="434"/>
      <c r="D178" s="210"/>
      <c r="E178" s="253"/>
    </row>
    <row r="179" spans="1:5" ht="33" customHeight="1" x14ac:dyDescent="0.25">
      <c r="A179" s="442"/>
      <c r="B179" s="400" t="s">
        <v>325</v>
      </c>
      <c r="C179" s="434"/>
      <c r="D179" s="210"/>
      <c r="E179" s="253"/>
    </row>
    <row r="180" spans="1:5" ht="33" customHeight="1" x14ac:dyDescent="0.25">
      <c r="A180" s="442"/>
      <c r="B180" s="400" t="s">
        <v>326</v>
      </c>
      <c r="C180" s="434"/>
      <c r="D180" s="210"/>
      <c r="E180" s="253"/>
    </row>
    <row r="181" spans="1:5" ht="33" customHeight="1" x14ac:dyDescent="0.25">
      <c r="A181" s="442"/>
      <c r="B181" s="400" t="s">
        <v>327</v>
      </c>
      <c r="C181" s="434"/>
      <c r="D181" s="210"/>
      <c r="E181" s="253"/>
    </row>
    <row r="182" spans="1:5" ht="33" customHeight="1" x14ac:dyDescent="0.25">
      <c r="A182" s="442"/>
      <c r="B182" s="400" t="s">
        <v>328</v>
      </c>
      <c r="C182" s="434"/>
      <c r="D182" s="210"/>
      <c r="E182" s="253"/>
    </row>
    <row r="183" spans="1:5" ht="33" customHeight="1" x14ac:dyDescent="0.25">
      <c r="A183" s="442"/>
      <c r="B183" s="400" t="s">
        <v>329</v>
      </c>
      <c r="C183" s="434"/>
      <c r="D183" s="210"/>
      <c r="E183" s="253"/>
    </row>
    <row r="184" spans="1:5" ht="33" customHeight="1" x14ac:dyDescent="0.25">
      <c r="A184" s="442"/>
      <c r="B184" s="400" t="s">
        <v>330</v>
      </c>
      <c r="C184" s="434"/>
      <c r="D184" s="210"/>
      <c r="E184" s="253"/>
    </row>
    <row r="185" spans="1:5" ht="33" customHeight="1" x14ac:dyDescent="0.25">
      <c r="A185" s="442"/>
      <c r="B185" s="400" t="s">
        <v>331</v>
      </c>
      <c r="C185" s="434"/>
      <c r="D185" s="210"/>
      <c r="E185" s="253"/>
    </row>
    <row r="186" spans="1:5" ht="33" customHeight="1" x14ac:dyDescent="0.25">
      <c r="A186" s="442"/>
      <c r="B186" s="400" t="s">
        <v>332</v>
      </c>
      <c r="C186" s="434"/>
      <c r="D186" s="210"/>
      <c r="E186" s="253"/>
    </row>
    <row r="187" spans="1:5" ht="33" customHeight="1" x14ac:dyDescent="0.25">
      <c r="A187" s="442"/>
      <c r="B187" s="400" t="s">
        <v>333</v>
      </c>
      <c r="C187" s="400"/>
      <c r="D187" s="210"/>
      <c r="E187" s="253"/>
    </row>
    <row r="188" spans="1:5" ht="33" customHeight="1" x14ac:dyDescent="0.25">
      <c r="A188" s="442"/>
      <c r="B188" s="400" t="s">
        <v>334</v>
      </c>
      <c r="C188" s="434"/>
      <c r="D188" s="210"/>
      <c r="E188" s="253"/>
    </row>
    <row r="189" spans="1:5" ht="33" customHeight="1" x14ac:dyDescent="0.25">
      <c r="A189" s="442"/>
      <c r="B189" s="444" t="s">
        <v>367</v>
      </c>
      <c r="C189" s="444"/>
      <c r="D189" s="444"/>
      <c r="E189" s="445"/>
    </row>
    <row r="190" spans="1:5" ht="33" customHeight="1" x14ac:dyDescent="0.25">
      <c r="A190" s="442"/>
      <c r="B190" s="400" t="s">
        <v>356</v>
      </c>
      <c r="C190" s="400"/>
      <c r="D190" s="210"/>
      <c r="E190" s="253"/>
    </row>
    <row r="191" spans="1:5" ht="33" customHeight="1" x14ac:dyDescent="0.25">
      <c r="A191" s="442"/>
      <c r="B191" s="400" t="s">
        <v>353</v>
      </c>
      <c r="C191" s="400"/>
      <c r="D191" s="210"/>
      <c r="E191" s="253"/>
    </row>
    <row r="192" spans="1:5" ht="33" customHeight="1" x14ac:dyDescent="0.25">
      <c r="A192" s="442"/>
      <c r="B192" s="400" t="s">
        <v>354</v>
      </c>
      <c r="C192" s="400"/>
      <c r="D192" s="210"/>
      <c r="E192" s="253"/>
    </row>
    <row r="193" spans="1:5" ht="33" customHeight="1" x14ac:dyDescent="0.25">
      <c r="A193" s="442"/>
      <c r="B193" s="400" t="s">
        <v>355</v>
      </c>
      <c r="C193" s="400"/>
      <c r="D193" s="210"/>
      <c r="E193" s="253"/>
    </row>
    <row r="194" spans="1:5" ht="33" customHeight="1" x14ac:dyDescent="0.25">
      <c r="A194" s="442"/>
      <c r="B194" s="400" t="s">
        <v>357</v>
      </c>
      <c r="C194" s="400"/>
      <c r="D194" s="210"/>
      <c r="E194" s="253"/>
    </row>
    <row r="195" spans="1:5" ht="33" customHeight="1" x14ac:dyDescent="0.25">
      <c r="A195" s="442"/>
      <c r="B195" s="400" t="s">
        <v>358</v>
      </c>
      <c r="C195" s="400"/>
      <c r="D195" s="210"/>
      <c r="E195" s="253"/>
    </row>
    <row r="196" spans="1:5" ht="33" customHeight="1" x14ac:dyDescent="0.25">
      <c r="A196" s="442"/>
      <c r="B196" s="400" t="s">
        <v>359</v>
      </c>
      <c r="C196" s="400"/>
      <c r="D196" s="210"/>
      <c r="E196" s="253"/>
    </row>
    <row r="197" spans="1:5" ht="33" customHeight="1" x14ac:dyDescent="0.25">
      <c r="A197" s="442"/>
      <c r="B197" s="400" t="s">
        <v>360</v>
      </c>
      <c r="C197" s="400"/>
      <c r="D197" s="210"/>
      <c r="E197" s="253"/>
    </row>
    <row r="198" spans="1:5" ht="33" customHeight="1" x14ac:dyDescent="0.25">
      <c r="A198" s="442"/>
      <c r="B198" s="400" t="s">
        <v>361</v>
      </c>
      <c r="C198" s="400"/>
      <c r="D198" s="210"/>
      <c r="E198" s="253"/>
    </row>
    <row r="199" spans="1:5" ht="33" customHeight="1" x14ac:dyDescent="0.25">
      <c r="A199" s="442"/>
      <c r="B199" s="400" t="s">
        <v>362</v>
      </c>
      <c r="C199" s="400"/>
      <c r="D199" s="210"/>
      <c r="E199" s="253"/>
    </row>
    <row r="200" spans="1:5" ht="33" customHeight="1" x14ac:dyDescent="0.25">
      <c r="A200" s="442"/>
      <c r="B200" s="400" t="s">
        <v>363</v>
      </c>
      <c r="C200" s="400"/>
      <c r="D200" s="210"/>
      <c r="E200" s="253"/>
    </row>
    <row r="201" spans="1:5" ht="33" customHeight="1" x14ac:dyDescent="0.25">
      <c r="A201" s="442"/>
      <c r="B201" s="400" t="s">
        <v>364</v>
      </c>
      <c r="C201" s="400"/>
      <c r="D201" s="210"/>
      <c r="E201" s="253"/>
    </row>
    <row r="202" spans="1:5" ht="33" customHeight="1" x14ac:dyDescent="0.25">
      <c r="A202" s="442"/>
      <c r="B202" s="400" t="s">
        <v>365</v>
      </c>
      <c r="C202" s="400"/>
      <c r="D202" s="210"/>
      <c r="E202" s="253"/>
    </row>
    <row r="203" spans="1:5" ht="33" customHeight="1" thickBot="1" x14ac:dyDescent="0.3">
      <c r="A203" s="443"/>
      <c r="B203" s="435" t="s">
        <v>366</v>
      </c>
      <c r="C203" s="435"/>
      <c r="D203" s="216"/>
      <c r="E203" s="254"/>
    </row>
    <row r="205" spans="1:5" ht="15.75" thickBot="1" x14ac:dyDescent="0.3"/>
    <row r="206" spans="1:5" ht="29.25" customHeight="1" x14ac:dyDescent="0.25">
      <c r="A206" s="436" t="s">
        <v>369</v>
      </c>
      <c r="B206" s="438" t="s">
        <v>368</v>
      </c>
      <c r="C206" s="438"/>
      <c r="D206" s="440" t="s">
        <v>370</v>
      </c>
      <c r="E206" s="441"/>
    </row>
    <row r="207" spans="1:5" x14ac:dyDescent="0.25">
      <c r="A207" s="437"/>
      <c r="B207" s="439"/>
      <c r="C207" s="439"/>
      <c r="D207" s="98" t="s">
        <v>98</v>
      </c>
      <c r="E207" s="252" t="s">
        <v>99</v>
      </c>
    </row>
    <row r="208" spans="1:5" ht="33" customHeight="1" x14ac:dyDescent="0.25">
      <c r="A208" s="442"/>
      <c r="B208" s="400" t="s">
        <v>315</v>
      </c>
      <c r="C208" s="434"/>
      <c r="D208" s="210"/>
      <c r="E208" s="253"/>
    </row>
    <row r="209" spans="1:5" ht="33" customHeight="1" x14ac:dyDescent="0.25">
      <c r="A209" s="442"/>
      <c r="B209" s="400" t="s">
        <v>319</v>
      </c>
      <c r="C209" s="434"/>
      <c r="D209" s="210"/>
      <c r="E209" s="253"/>
    </row>
    <row r="210" spans="1:5" ht="33" customHeight="1" x14ac:dyDescent="0.25">
      <c r="A210" s="442"/>
      <c r="B210" s="400" t="s">
        <v>316</v>
      </c>
      <c r="C210" s="434"/>
      <c r="D210" s="210"/>
      <c r="E210" s="253"/>
    </row>
    <row r="211" spans="1:5" ht="33" customHeight="1" x14ac:dyDescent="0.25">
      <c r="A211" s="442"/>
      <c r="B211" s="400" t="s">
        <v>317</v>
      </c>
      <c r="C211" s="434"/>
      <c r="D211" s="210"/>
      <c r="E211" s="253"/>
    </row>
    <row r="212" spans="1:5" ht="33" customHeight="1" x14ac:dyDescent="0.25">
      <c r="A212" s="442"/>
      <c r="B212" s="400" t="s">
        <v>318</v>
      </c>
      <c r="C212" s="434"/>
      <c r="D212" s="210"/>
      <c r="E212" s="253"/>
    </row>
    <row r="213" spans="1:5" ht="33" customHeight="1" x14ac:dyDescent="0.25">
      <c r="A213" s="442"/>
      <c r="B213" s="400" t="s">
        <v>320</v>
      </c>
      <c r="C213" s="434"/>
      <c r="D213" s="210"/>
      <c r="E213" s="253"/>
    </row>
    <row r="214" spans="1:5" ht="33" customHeight="1" x14ac:dyDescent="0.25">
      <c r="A214" s="442"/>
      <c r="B214" s="400" t="s">
        <v>321</v>
      </c>
      <c r="C214" s="434"/>
      <c r="D214" s="210"/>
      <c r="E214" s="253"/>
    </row>
    <row r="215" spans="1:5" ht="33" customHeight="1" x14ac:dyDescent="0.25">
      <c r="A215" s="442"/>
      <c r="B215" s="400" t="s">
        <v>322</v>
      </c>
      <c r="C215" s="434"/>
      <c r="D215" s="210"/>
      <c r="E215" s="253"/>
    </row>
    <row r="216" spans="1:5" ht="33" customHeight="1" x14ac:dyDescent="0.25">
      <c r="A216" s="442"/>
      <c r="B216" s="400" t="s">
        <v>323</v>
      </c>
      <c r="C216" s="434"/>
      <c r="D216" s="210"/>
      <c r="E216" s="253"/>
    </row>
    <row r="217" spans="1:5" ht="33" customHeight="1" x14ac:dyDescent="0.25">
      <c r="A217" s="442"/>
      <c r="B217" s="400" t="s">
        <v>324</v>
      </c>
      <c r="C217" s="434"/>
      <c r="D217" s="210"/>
      <c r="E217" s="253"/>
    </row>
    <row r="218" spans="1:5" ht="33" customHeight="1" x14ac:dyDescent="0.25">
      <c r="A218" s="442"/>
      <c r="B218" s="400" t="s">
        <v>325</v>
      </c>
      <c r="C218" s="434"/>
      <c r="D218" s="210"/>
      <c r="E218" s="253"/>
    </row>
    <row r="219" spans="1:5" ht="33" customHeight="1" x14ac:dyDescent="0.25">
      <c r="A219" s="442"/>
      <c r="B219" s="400" t="s">
        <v>326</v>
      </c>
      <c r="C219" s="434"/>
      <c r="D219" s="210"/>
      <c r="E219" s="253"/>
    </row>
    <row r="220" spans="1:5" ht="33" customHeight="1" x14ac:dyDescent="0.25">
      <c r="A220" s="442"/>
      <c r="B220" s="400" t="s">
        <v>327</v>
      </c>
      <c r="C220" s="434"/>
      <c r="D220" s="210"/>
      <c r="E220" s="253"/>
    </row>
    <row r="221" spans="1:5" ht="33" customHeight="1" x14ac:dyDescent="0.25">
      <c r="A221" s="442"/>
      <c r="B221" s="400" t="s">
        <v>328</v>
      </c>
      <c r="C221" s="434"/>
      <c r="D221" s="210"/>
      <c r="E221" s="253"/>
    </row>
    <row r="222" spans="1:5" ht="33" customHeight="1" x14ac:dyDescent="0.25">
      <c r="A222" s="442"/>
      <c r="B222" s="400" t="s">
        <v>329</v>
      </c>
      <c r="C222" s="434"/>
      <c r="D222" s="210"/>
      <c r="E222" s="253"/>
    </row>
    <row r="223" spans="1:5" ht="33" customHeight="1" x14ac:dyDescent="0.25">
      <c r="A223" s="442"/>
      <c r="B223" s="400" t="s">
        <v>330</v>
      </c>
      <c r="C223" s="434"/>
      <c r="D223" s="210"/>
      <c r="E223" s="253"/>
    </row>
    <row r="224" spans="1:5" ht="33" customHeight="1" x14ac:dyDescent="0.25">
      <c r="A224" s="442"/>
      <c r="B224" s="400" t="s">
        <v>331</v>
      </c>
      <c r="C224" s="434"/>
      <c r="D224" s="210"/>
      <c r="E224" s="253"/>
    </row>
    <row r="225" spans="1:5" ht="33" customHeight="1" x14ac:dyDescent="0.25">
      <c r="A225" s="442"/>
      <c r="B225" s="400" t="s">
        <v>332</v>
      </c>
      <c r="C225" s="434"/>
      <c r="D225" s="210"/>
      <c r="E225" s="253"/>
    </row>
    <row r="226" spans="1:5" ht="33" customHeight="1" x14ac:dyDescent="0.25">
      <c r="A226" s="442"/>
      <c r="B226" s="400" t="s">
        <v>333</v>
      </c>
      <c r="C226" s="400"/>
      <c r="D226" s="210"/>
      <c r="E226" s="253"/>
    </row>
    <row r="227" spans="1:5" ht="33" customHeight="1" x14ac:dyDescent="0.25">
      <c r="A227" s="442"/>
      <c r="B227" s="400" t="s">
        <v>334</v>
      </c>
      <c r="C227" s="434"/>
      <c r="D227" s="210"/>
      <c r="E227" s="253"/>
    </row>
    <row r="228" spans="1:5" ht="33" customHeight="1" x14ac:dyDescent="0.25">
      <c r="A228" s="442"/>
      <c r="B228" s="444" t="s">
        <v>367</v>
      </c>
      <c r="C228" s="444"/>
      <c r="D228" s="444"/>
      <c r="E228" s="445"/>
    </row>
    <row r="229" spans="1:5" ht="33" customHeight="1" x14ac:dyDescent="0.25">
      <c r="A229" s="442"/>
      <c r="B229" s="400" t="s">
        <v>356</v>
      </c>
      <c r="C229" s="400"/>
      <c r="D229" s="210"/>
      <c r="E229" s="253"/>
    </row>
    <row r="230" spans="1:5" ht="33" customHeight="1" x14ac:dyDescent="0.25">
      <c r="A230" s="442"/>
      <c r="B230" s="400" t="s">
        <v>353</v>
      </c>
      <c r="C230" s="400"/>
      <c r="D230" s="210"/>
      <c r="E230" s="253"/>
    </row>
    <row r="231" spans="1:5" ht="33" customHeight="1" x14ac:dyDescent="0.25">
      <c r="A231" s="442"/>
      <c r="B231" s="400" t="s">
        <v>354</v>
      </c>
      <c r="C231" s="400"/>
      <c r="D231" s="210"/>
      <c r="E231" s="253"/>
    </row>
    <row r="232" spans="1:5" ht="33" customHeight="1" x14ac:dyDescent="0.25">
      <c r="A232" s="442"/>
      <c r="B232" s="400" t="s">
        <v>355</v>
      </c>
      <c r="C232" s="400"/>
      <c r="D232" s="210"/>
      <c r="E232" s="253"/>
    </row>
    <row r="233" spans="1:5" ht="33" customHeight="1" x14ac:dyDescent="0.25">
      <c r="A233" s="442"/>
      <c r="B233" s="400" t="s">
        <v>357</v>
      </c>
      <c r="C233" s="400"/>
      <c r="D233" s="210"/>
      <c r="E233" s="253"/>
    </row>
    <row r="234" spans="1:5" ht="33" customHeight="1" x14ac:dyDescent="0.25">
      <c r="A234" s="442"/>
      <c r="B234" s="400" t="s">
        <v>358</v>
      </c>
      <c r="C234" s="400"/>
      <c r="D234" s="210"/>
      <c r="E234" s="253"/>
    </row>
    <row r="235" spans="1:5" ht="33" customHeight="1" x14ac:dyDescent="0.25">
      <c r="A235" s="442"/>
      <c r="B235" s="400" t="s">
        <v>359</v>
      </c>
      <c r="C235" s="400"/>
      <c r="D235" s="210"/>
      <c r="E235" s="253"/>
    </row>
    <row r="236" spans="1:5" ht="33" customHeight="1" x14ac:dyDescent="0.25">
      <c r="A236" s="442"/>
      <c r="B236" s="400" t="s">
        <v>360</v>
      </c>
      <c r="C236" s="400"/>
      <c r="D236" s="210"/>
      <c r="E236" s="253"/>
    </row>
    <row r="237" spans="1:5" ht="33" customHeight="1" x14ac:dyDescent="0.25">
      <c r="A237" s="442"/>
      <c r="B237" s="400" t="s">
        <v>361</v>
      </c>
      <c r="C237" s="400"/>
      <c r="D237" s="210"/>
      <c r="E237" s="253"/>
    </row>
    <row r="238" spans="1:5" ht="33" customHeight="1" x14ac:dyDescent="0.25">
      <c r="A238" s="442"/>
      <c r="B238" s="400" t="s">
        <v>362</v>
      </c>
      <c r="C238" s="400"/>
      <c r="D238" s="210"/>
      <c r="E238" s="253"/>
    </row>
    <row r="239" spans="1:5" ht="33" customHeight="1" x14ac:dyDescent="0.25">
      <c r="A239" s="442"/>
      <c r="B239" s="400" t="s">
        <v>363</v>
      </c>
      <c r="C239" s="400"/>
      <c r="D239" s="210"/>
      <c r="E239" s="253"/>
    </row>
    <row r="240" spans="1:5" ht="33" customHeight="1" x14ac:dyDescent="0.25">
      <c r="A240" s="442"/>
      <c r="B240" s="400" t="s">
        <v>364</v>
      </c>
      <c r="C240" s="400"/>
      <c r="D240" s="210"/>
      <c r="E240" s="253"/>
    </row>
    <row r="241" spans="1:5" ht="33" customHeight="1" x14ac:dyDescent="0.25">
      <c r="A241" s="442"/>
      <c r="B241" s="400" t="s">
        <v>365</v>
      </c>
      <c r="C241" s="400"/>
      <c r="D241" s="210"/>
      <c r="E241" s="253"/>
    </row>
    <row r="242" spans="1:5" ht="33" customHeight="1" thickBot="1" x14ac:dyDescent="0.3">
      <c r="A242" s="443"/>
      <c r="B242" s="435" t="s">
        <v>366</v>
      </c>
      <c r="C242" s="435"/>
      <c r="D242" s="216"/>
      <c r="E242" s="254"/>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A24" zoomScale="70" zoomScaleNormal="70" workbookViewId="0">
      <selection activeCell="E28" sqref="E28:F28"/>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20" t="str">
        <f>CONTEXTO!B1</f>
        <v xml:space="preserve">PROCESO: </v>
      </c>
      <c r="B1" s="354"/>
      <c r="C1" s="354"/>
      <c r="D1" s="354"/>
      <c r="E1" s="354"/>
      <c r="F1" s="354"/>
      <c r="G1" s="355"/>
      <c r="H1" s="398" t="s">
        <v>472</v>
      </c>
      <c r="I1" s="398"/>
      <c r="J1" s="532"/>
      <c r="K1" s="2"/>
      <c r="N1" s="378"/>
    </row>
    <row r="2" spans="1:14" ht="15" customHeight="1" x14ac:dyDescent="0.2">
      <c r="A2" s="521"/>
      <c r="B2" s="357"/>
      <c r="C2" s="357"/>
      <c r="D2" s="357"/>
      <c r="E2" s="357"/>
      <c r="F2" s="357"/>
      <c r="G2" s="358"/>
      <c r="H2" s="400" t="s">
        <v>465</v>
      </c>
      <c r="I2" s="400"/>
      <c r="J2" s="533"/>
      <c r="K2" s="2"/>
      <c r="N2" s="378"/>
    </row>
    <row r="3" spans="1:14" ht="15" customHeight="1" x14ac:dyDescent="0.2">
      <c r="A3" s="521" t="s">
        <v>60</v>
      </c>
      <c r="B3" s="357"/>
      <c r="C3" s="357"/>
      <c r="D3" s="357"/>
      <c r="E3" s="357"/>
      <c r="F3" s="357"/>
      <c r="G3" s="358"/>
      <c r="H3" s="400" t="s">
        <v>466</v>
      </c>
      <c r="I3" s="400"/>
      <c r="J3" s="533"/>
      <c r="K3" s="2"/>
      <c r="N3" s="378"/>
    </row>
    <row r="4" spans="1:14" ht="15.75" customHeight="1" x14ac:dyDescent="0.2">
      <c r="A4" s="522"/>
      <c r="B4" s="410"/>
      <c r="C4" s="410"/>
      <c r="D4" s="410"/>
      <c r="E4" s="410"/>
      <c r="F4" s="410"/>
      <c r="G4" s="411"/>
      <c r="H4" s="400" t="s">
        <v>473</v>
      </c>
      <c r="I4" s="400"/>
      <c r="J4" s="534"/>
      <c r="K4" s="2"/>
      <c r="N4" s="378"/>
    </row>
    <row r="5" spans="1:14" ht="15.75" customHeight="1" x14ac:dyDescent="0.2">
      <c r="A5" s="529"/>
      <c r="B5" s="530"/>
      <c r="C5" s="530"/>
      <c r="D5" s="530"/>
      <c r="E5" s="530"/>
      <c r="F5" s="530"/>
      <c r="G5" s="530"/>
      <c r="H5" s="530"/>
      <c r="I5" s="530"/>
      <c r="J5" s="531"/>
      <c r="K5" s="2"/>
      <c r="N5" s="62"/>
    </row>
    <row r="6" spans="1:14" ht="15" customHeight="1" x14ac:dyDescent="0.2">
      <c r="A6" s="523" t="str">
        <f>CONTEXTO!A8</f>
        <v>PROCESO: GESTIÓN ARTÍSTICA Y CULTURAL</v>
      </c>
      <c r="B6" s="524"/>
      <c r="C6" s="524"/>
      <c r="D6" s="524"/>
      <c r="E6" s="524"/>
      <c r="F6" s="524"/>
      <c r="G6" s="524"/>
      <c r="H6" s="524"/>
      <c r="I6" s="524"/>
      <c r="J6" s="525"/>
    </row>
    <row r="7" spans="1:14" ht="32.25" customHeight="1" thickBot="1" x14ac:dyDescent="0.25">
      <c r="A7" s="526"/>
      <c r="B7" s="527"/>
      <c r="C7" s="527"/>
      <c r="D7" s="527"/>
      <c r="E7" s="527"/>
      <c r="F7" s="527"/>
      <c r="G7" s="527"/>
      <c r="H7" s="527"/>
      <c r="I7" s="527"/>
      <c r="J7" s="528"/>
    </row>
    <row r="8" spans="1:14" ht="23.25" customHeight="1" x14ac:dyDescent="0.2">
      <c r="A8" s="537" t="s">
        <v>61</v>
      </c>
      <c r="B8" s="537"/>
      <c r="C8" s="537"/>
      <c r="D8" s="537"/>
      <c r="E8" s="504" t="s">
        <v>9</v>
      </c>
      <c r="F8" s="535"/>
      <c r="G8" s="535"/>
      <c r="H8" s="535"/>
      <c r="I8" s="535"/>
      <c r="J8" s="536"/>
    </row>
    <row r="9" spans="1:14" ht="23.25" customHeight="1" x14ac:dyDescent="0.2">
      <c r="A9" s="537"/>
      <c r="B9" s="537"/>
      <c r="C9" s="537"/>
      <c r="D9" s="537"/>
      <c r="E9" s="503" t="s">
        <v>62</v>
      </c>
      <c r="F9" s="503"/>
      <c r="G9" s="503" t="s">
        <v>63</v>
      </c>
      <c r="H9" s="503"/>
      <c r="I9" s="503"/>
      <c r="J9" s="503"/>
    </row>
    <row r="10" spans="1:14" ht="23.25" customHeight="1" x14ac:dyDescent="0.25">
      <c r="A10" s="537"/>
      <c r="B10" s="537"/>
      <c r="C10" s="537"/>
      <c r="D10" s="537"/>
      <c r="E10" s="476" t="s">
        <v>64</v>
      </c>
      <c r="F10" s="476"/>
      <c r="G10" s="517" t="s">
        <v>65</v>
      </c>
      <c r="H10" s="518"/>
      <c r="I10" s="518"/>
      <c r="J10" s="519"/>
    </row>
    <row r="11" spans="1:14" ht="43.5" customHeight="1" x14ac:dyDescent="0.2">
      <c r="A11" s="537"/>
      <c r="B11" s="537"/>
      <c r="C11" s="537"/>
      <c r="D11" s="537"/>
      <c r="E11" s="500" t="s">
        <v>383</v>
      </c>
      <c r="F11" s="501"/>
      <c r="G11" s="514" t="s">
        <v>410</v>
      </c>
      <c r="H11" s="515"/>
      <c r="I11" s="515"/>
      <c r="J11" s="516"/>
    </row>
    <row r="12" spans="1:14" ht="43.5" customHeight="1" x14ac:dyDescent="0.2">
      <c r="A12" s="537"/>
      <c r="B12" s="537"/>
      <c r="C12" s="537"/>
      <c r="D12" s="537"/>
      <c r="E12" s="500" t="s">
        <v>387</v>
      </c>
      <c r="F12" s="501"/>
      <c r="G12" s="514" t="s">
        <v>411</v>
      </c>
      <c r="H12" s="515"/>
      <c r="I12" s="515"/>
      <c r="J12" s="516"/>
    </row>
    <row r="13" spans="1:14" ht="43.5" customHeight="1" x14ac:dyDescent="0.2">
      <c r="A13" s="537"/>
      <c r="B13" s="537"/>
      <c r="C13" s="537"/>
      <c r="D13" s="537"/>
      <c r="E13" s="500" t="s">
        <v>388</v>
      </c>
      <c r="F13" s="501"/>
      <c r="G13" s="538" t="s">
        <v>412</v>
      </c>
      <c r="H13" s="539"/>
      <c r="I13" s="539"/>
      <c r="J13" s="540"/>
    </row>
    <row r="14" spans="1:14" ht="43.5" customHeight="1" x14ac:dyDescent="0.2">
      <c r="A14" s="537"/>
      <c r="B14" s="537"/>
      <c r="C14" s="537"/>
      <c r="D14" s="537"/>
      <c r="E14" s="485" t="s">
        <v>409</v>
      </c>
      <c r="F14" s="486"/>
      <c r="G14" s="514" t="s">
        <v>413</v>
      </c>
      <c r="H14" s="515"/>
      <c r="I14" s="515"/>
      <c r="J14" s="516"/>
    </row>
    <row r="15" spans="1:14" ht="49.5" customHeight="1" x14ac:dyDescent="0.2">
      <c r="A15" s="537"/>
      <c r="B15" s="537"/>
      <c r="C15" s="537"/>
      <c r="D15" s="537"/>
      <c r="E15" s="500" t="s">
        <v>390</v>
      </c>
      <c r="F15" s="501"/>
      <c r="G15" s="514" t="s">
        <v>414</v>
      </c>
      <c r="H15" s="515"/>
      <c r="I15" s="515"/>
      <c r="J15" s="516"/>
    </row>
    <row r="16" spans="1:14" ht="49.5" customHeight="1" x14ac:dyDescent="0.2">
      <c r="A16" s="537"/>
      <c r="B16" s="537"/>
      <c r="C16" s="537"/>
      <c r="D16" s="537"/>
      <c r="E16" s="500" t="s">
        <v>400</v>
      </c>
      <c r="F16" s="501"/>
      <c r="G16" s="514" t="s">
        <v>415</v>
      </c>
      <c r="H16" s="515"/>
      <c r="I16" s="515"/>
      <c r="J16" s="516"/>
    </row>
    <row r="17" spans="1:10" ht="54.75" customHeight="1" x14ac:dyDescent="0.2">
      <c r="A17" s="537"/>
      <c r="B17" s="537"/>
      <c r="C17" s="537"/>
      <c r="D17" s="537"/>
      <c r="E17" s="500" t="s">
        <v>391</v>
      </c>
      <c r="F17" s="501"/>
      <c r="G17" s="514" t="s">
        <v>416</v>
      </c>
      <c r="H17" s="515"/>
      <c r="I17" s="515"/>
      <c r="J17" s="516"/>
    </row>
    <row r="18" spans="1:10" ht="48.75" customHeight="1" x14ac:dyDescent="0.2">
      <c r="A18" s="537"/>
      <c r="B18" s="537"/>
      <c r="C18" s="537"/>
      <c r="D18" s="537"/>
      <c r="E18" s="500" t="s">
        <v>392</v>
      </c>
      <c r="F18" s="501"/>
      <c r="G18" s="514" t="s">
        <v>417</v>
      </c>
      <c r="H18" s="515"/>
      <c r="I18" s="515"/>
      <c r="J18" s="516"/>
    </row>
    <row r="19" spans="1:10" ht="54.75" customHeight="1" x14ac:dyDescent="0.2">
      <c r="A19" s="537"/>
      <c r="B19" s="537"/>
      <c r="C19" s="537"/>
      <c r="D19" s="537"/>
      <c r="E19" s="500" t="s">
        <v>396</v>
      </c>
      <c r="F19" s="501"/>
      <c r="G19" s="514" t="s">
        <v>418</v>
      </c>
      <c r="H19" s="515"/>
      <c r="I19" s="515"/>
      <c r="J19" s="516"/>
    </row>
    <row r="20" spans="1:10" ht="59.25" customHeight="1" x14ac:dyDescent="0.2">
      <c r="A20" s="537"/>
      <c r="B20" s="537"/>
      <c r="C20" s="537"/>
      <c r="D20" s="537"/>
      <c r="E20" s="500" t="s">
        <v>401</v>
      </c>
      <c r="F20" s="501"/>
      <c r="G20" s="502"/>
      <c r="H20" s="502"/>
      <c r="I20" s="502"/>
      <c r="J20" s="502"/>
    </row>
    <row r="21" spans="1:10" ht="49.5" customHeight="1" x14ac:dyDescent="0.2">
      <c r="A21" s="537"/>
      <c r="B21" s="537"/>
      <c r="C21" s="537"/>
      <c r="D21" s="537"/>
      <c r="E21" s="500" t="s">
        <v>431</v>
      </c>
      <c r="F21" s="501"/>
      <c r="G21" s="508"/>
      <c r="H21" s="509"/>
      <c r="I21" s="509"/>
      <c r="J21" s="510"/>
    </row>
    <row r="22" spans="1:10" ht="49.5" customHeight="1" x14ac:dyDescent="0.2">
      <c r="A22" s="537"/>
      <c r="B22" s="537"/>
      <c r="C22" s="537"/>
      <c r="D22" s="537"/>
      <c r="E22" s="500"/>
      <c r="F22" s="501"/>
      <c r="G22" s="511"/>
      <c r="H22" s="512"/>
      <c r="I22" s="512"/>
      <c r="J22" s="513"/>
    </row>
    <row r="23" spans="1:10" ht="49.5" customHeight="1" x14ac:dyDescent="0.2">
      <c r="A23" s="537"/>
      <c r="B23" s="537"/>
      <c r="C23" s="537"/>
      <c r="D23" s="537"/>
      <c r="E23" s="500"/>
      <c r="F23" s="501"/>
      <c r="G23" s="511"/>
      <c r="H23" s="512"/>
      <c r="I23" s="512"/>
      <c r="J23" s="513"/>
    </row>
    <row r="24" spans="1:10" ht="49.5" customHeight="1" x14ac:dyDescent="0.2">
      <c r="A24" s="537"/>
      <c r="B24" s="537"/>
      <c r="C24" s="537"/>
      <c r="D24" s="537"/>
      <c r="E24" s="500"/>
      <c r="F24" s="501"/>
      <c r="G24" s="511"/>
      <c r="H24" s="512"/>
      <c r="I24" s="512"/>
      <c r="J24" s="513"/>
    </row>
    <row r="25" spans="1:10" ht="49.5" customHeight="1" x14ac:dyDescent="0.2">
      <c r="A25" s="537"/>
      <c r="B25" s="537"/>
      <c r="C25" s="537"/>
      <c r="D25" s="537"/>
      <c r="E25" s="500"/>
      <c r="F25" s="501"/>
      <c r="G25" s="508"/>
      <c r="H25" s="509"/>
      <c r="I25" s="509"/>
      <c r="J25" s="510"/>
    </row>
    <row r="26" spans="1:10" ht="51.75" customHeight="1" x14ac:dyDescent="0.2">
      <c r="A26" s="470" t="s">
        <v>7</v>
      </c>
      <c r="B26" s="470" t="s">
        <v>63</v>
      </c>
      <c r="C26" s="476" t="s">
        <v>66</v>
      </c>
      <c r="D26" s="476"/>
      <c r="E26" s="503" t="s">
        <v>257</v>
      </c>
      <c r="F26" s="476"/>
      <c r="G26" s="504" t="s">
        <v>258</v>
      </c>
      <c r="H26" s="505"/>
      <c r="I26" s="505"/>
      <c r="J26" s="506"/>
    </row>
    <row r="27" spans="1:10" ht="48.75" customHeight="1" x14ac:dyDescent="0.2">
      <c r="A27" s="470"/>
      <c r="B27" s="470"/>
      <c r="C27" s="478" t="s">
        <v>419</v>
      </c>
      <c r="D27" s="479"/>
      <c r="E27" s="485" t="s">
        <v>492</v>
      </c>
      <c r="F27" s="486"/>
      <c r="G27" s="494" t="s">
        <v>445</v>
      </c>
      <c r="H27" s="507"/>
      <c r="I27" s="507"/>
      <c r="J27" s="495"/>
    </row>
    <row r="28" spans="1:10" ht="51" customHeight="1" x14ac:dyDescent="0.2">
      <c r="A28" s="470"/>
      <c r="B28" s="470"/>
      <c r="C28" s="478" t="s">
        <v>420</v>
      </c>
      <c r="D28" s="479"/>
      <c r="E28" s="485" t="s">
        <v>438</v>
      </c>
      <c r="F28" s="486"/>
      <c r="G28" s="485"/>
      <c r="H28" s="491"/>
      <c r="I28" s="491"/>
      <c r="J28" s="486"/>
    </row>
    <row r="29" spans="1:10" ht="54.75" customHeight="1" x14ac:dyDescent="0.2">
      <c r="A29" s="470"/>
      <c r="B29" s="470"/>
      <c r="C29" s="483" t="s">
        <v>421</v>
      </c>
      <c r="D29" s="487"/>
      <c r="E29" s="485" t="s">
        <v>446</v>
      </c>
      <c r="F29" s="486"/>
      <c r="G29" s="485"/>
      <c r="H29" s="491"/>
      <c r="I29" s="491"/>
      <c r="J29" s="486"/>
    </row>
    <row r="30" spans="1:10" ht="49.5" customHeight="1" x14ac:dyDescent="0.2">
      <c r="A30" s="470"/>
      <c r="B30" s="470"/>
      <c r="C30" s="478" t="s">
        <v>422</v>
      </c>
      <c r="D30" s="479"/>
      <c r="E30" s="485" t="s">
        <v>449</v>
      </c>
      <c r="F30" s="486"/>
      <c r="G30" s="485"/>
      <c r="H30" s="491"/>
      <c r="I30" s="491"/>
      <c r="J30" s="486"/>
    </row>
    <row r="31" spans="1:10" ht="51" customHeight="1" x14ac:dyDescent="0.2">
      <c r="A31" s="470"/>
      <c r="B31" s="470"/>
      <c r="C31" s="478" t="s">
        <v>423</v>
      </c>
      <c r="D31" s="479"/>
      <c r="E31" s="485" t="s">
        <v>451</v>
      </c>
      <c r="F31" s="486"/>
      <c r="G31" s="477"/>
      <c r="H31" s="493"/>
      <c r="I31" s="493"/>
      <c r="J31" s="490"/>
    </row>
    <row r="32" spans="1:10" ht="52.5" customHeight="1" x14ac:dyDescent="0.2">
      <c r="A32" s="470"/>
      <c r="B32" s="470"/>
      <c r="C32" s="478" t="s">
        <v>488</v>
      </c>
      <c r="D32" s="479"/>
      <c r="E32" s="485" t="s">
        <v>452</v>
      </c>
      <c r="F32" s="486"/>
      <c r="G32" s="477"/>
      <c r="H32" s="477"/>
      <c r="I32" s="477"/>
      <c r="J32" s="477"/>
    </row>
    <row r="33" spans="1:10" ht="47.25" customHeight="1" x14ac:dyDescent="0.2">
      <c r="A33" s="470"/>
      <c r="B33" s="470"/>
      <c r="C33" s="478" t="s">
        <v>424</v>
      </c>
      <c r="D33" s="479"/>
      <c r="E33" s="494"/>
      <c r="F33" s="495"/>
      <c r="G33" s="489"/>
      <c r="H33" s="493"/>
      <c r="I33" s="493"/>
      <c r="J33" s="490"/>
    </row>
    <row r="34" spans="1:10" ht="51" customHeight="1" x14ac:dyDescent="0.2">
      <c r="A34" s="470"/>
      <c r="B34" s="470"/>
      <c r="C34" s="483" t="s">
        <v>425</v>
      </c>
      <c r="D34" s="483"/>
      <c r="E34" s="484"/>
      <c r="F34" s="484"/>
      <c r="G34" s="477"/>
      <c r="H34" s="477"/>
      <c r="I34" s="477"/>
      <c r="J34" s="477"/>
    </row>
    <row r="35" spans="1:10" ht="51" customHeight="1" x14ac:dyDescent="0.2">
      <c r="A35" s="470"/>
      <c r="B35" s="470"/>
      <c r="C35" s="484" t="s">
        <v>437</v>
      </c>
      <c r="D35" s="484"/>
      <c r="E35" s="477"/>
      <c r="F35" s="477"/>
      <c r="G35" s="477"/>
      <c r="H35" s="477"/>
      <c r="I35" s="477"/>
      <c r="J35" s="477"/>
    </row>
    <row r="36" spans="1:10" ht="51" customHeight="1" x14ac:dyDescent="0.2">
      <c r="A36" s="470"/>
      <c r="B36" s="470"/>
      <c r="C36" s="485" t="s">
        <v>489</v>
      </c>
      <c r="D36" s="486"/>
      <c r="E36" s="489"/>
      <c r="F36" s="490"/>
      <c r="G36" s="489"/>
      <c r="H36" s="493"/>
      <c r="I36" s="493"/>
      <c r="J36" s="490"/>
    </row>
    <row r="37" spans="1:10" ht="45.75" customHeight="1" x14ac:dyDescent="0.2">
      <c r="A37" s="470"/>
      <c r="B37" s="470"/>
      <c r="C37" s="485" t="s">
        <v>490</v>
      </c>
      <c r="D37" s="486"/>
      <c r="E37" s="489"/>
      <c r="F37" s="490"/>
      <c r="G37" s="489"/>
      <c r="H37" s="493"/>
      <c r="I37" s="493"/>
      <c r="J37" s="490"/>
    </row>
    <row r="38" spans="1:10" ht="41.25" customHeight="1" x14ac:dyDescent="0.2">
      <c r="A38" s="470"/>
      <c r="B38" s="470"/>
      <c r="C38" s="477" t="s">
        <v>491</v>
      </c>
      <c r="D38" s="477"/>
      <c r="E38" s="496"/>
      <c r="F38" s="496"/>
      <c r="G38" s="496"/>
      <c r="H38" s="496"/>
      <c r="I38" s="496"/>
      <c r="J38" s="496"/>
    </row>
    <row r="39" spans="1:10" ht="66" customHeight="1" x14ac:dyDescent="0.25">
      <c r="A39" s="470"/>
      <c r="B39" s="470" t="s">
        <v>62</v>
      </c>
      <c r="C39" s="476" t="s">
        <v>67</v>
      </c>
      <c r="D39" s="476"/>
      <c r="E39" s="471" t="s">
        <v>259</v>
      </c>
      <c r="F39" s="472"/>
      <c r="G39" s="473" t="s">
        <v>260</v>
      </c>
      <c r="H39" s="474"/>
      <c r="I39" s="474"/>
      <c r="J39" s="475"/>
    </row>
    <row r="40" spans="1:10" ht="51.75" customHeight="1" x14ac:dyDescent="0.2">
      <c r="A40" s="470"/>
      <c r="B40" s="470"/>
      <c r="C40" s="485" t="s">
        <v>383</v>
      </c>
      <c r="D40" s="486"/>
      <c r="E40" s="485" t="s">
        <v>443</v>
      </c>
      <c r="F40" s="486"/>
      <c r="G40" s="485"/>
      <c r="H40" s="491"/>
      <c r="I40" s="491"/>
      <c r="J40" s="486"/>
    </row>
    <row r="41" spans="1:10" ht="47.25" customHeight="1" x14ac:dyDescent="0.2">
      <c r="A41" s="470"/>
      <c r="B41" s="470"/>
      <c r="C41" s="480" t="str">
        <f>'[1]PRIORIZACIÓN DE CAUSA'!B20</f>
        <v xml:space="preserve">Personal insuficiente para apoyar la totalidad de procesos </v>
      </c>
      <c r="D41" s="481"/>
      <c r="E41" s="485" t="s">
        <v>444</v>
      </c>
      <c r="F41" s="486"/>
      <c r="G41" s="485"/>
      <c r="H41" s="491"/>
      <c r="I41" s="491"/>
      <c r="J41" s="486"/>
    </row>
    <row r="42" spans="1:10" ht="49.5" customHeight="1" x14ac:dyDescent="0.2">
      <c r="A42" s="470"/>
      <c r="B42" s="470"/>
      <c r="C42" s="480" t="str">
        <f>'[1]PRIORIZACIÓN DE CAUSA'!B22</f>
        <v xml:space="preserve">Dificultad de planificacion y trabajo en equipo. </v>
      </c>
      <c r="D42" s="481"/>
      <c r="E42" s="484" t="s">
        <v>447</v>
      </c>
      <c r="F42" s="484"/>
      <c r="G42" s="485"/>
      <c r="H42" s="491"/>
      <c r="I42" s="491"/>
      <c r="J42" s="486"/>
    </row>
    <row r="43" spans="1:10" ht="48" customHeight="1" x14ac:dyDescent="0.2">
      <c r="A43" s="470"/>
      <c r="B43" s="470"/>
      <c r="C43" s="480" t="str">
        <f>'[1]PRIORIZACIÓN DE CAUSA'!B23</f>
        <v>El cambio de directrices y/o formas de llevar a cabo la ejecucion de los procesos genera cambios en el desarrollo de los mismos.</v>
      </c>
      <c r="D43" s="481"/>
      <c r="E43" s="484" t="s">
        <v>450</v>
      </c>
      <c r="F43" s="484"/>
      <c r="G43" s="477"/>
      <c r="H43" s="477"/>
      <c r="I43" s="477"/>
      <c r="J43" s="477"/>
    </row>
    <row r="44" spans="1:10" ht="45.75" customHeight="1" x14ac:dyDescent="0.2">
      <c r="A44" s="470"/>
      <c r="B44" s="470"/>
      <c r="C44" s="480" t="str">
        <f>'[1]PRIORIZACIÓN DE CAUSA'!B24</f>
        <v xml:space="preserve"> Limitacion en el presupuesto de inversion destinado para la entrega de  beneficios a los programas y prestacion de servicios.</v>
      </c>
      <c r="D44" s="481"/>
      <c r="E44" s="484" t="s">
        <v>453</v>
      </c>
      <c r="F44" s="484"/>
      <c r="G44" s="477"/>
      <c r="H44" s="477"/>
      <c r="I44" s="477"/>
      <c r="J44" s="477"/>
    </row>
    <row r="45" spans="1:10" ht="45.75" customHeight="1" x14ac:dyDescent="0.2">
      <c r="A45" s="470"/>
      <c r="B45" s="470"/>
      <c r="C45" s="482" t="s">
        <v>441</v>
      </c>
      <c r="D45" s="482"/>
      <c r="E45" s="477"/>
      <c r="F45" s="477"/>
      <c r="G45" s="477"/>
      <c r="H45" s="477"/>
      <c r="I45" s="477"/>
      <c r="J45" s="477"/>
    </row>
    <row r="46" spans="1:10" ht="45" customHeight="1" x14ac:dyDescent="0.2">
      <c r="A46" s="470"/>
      <c r="B46" s="470"/>
      <c r="C46" s="488" t="s">
        <v>442</v>
      </c>
      <c r="D46" s="488"/>
      <c r="E46" s="489"/>
      <c r="F46" s="490"/>
      <c r="G46" s="489"/>
      <c r="H46" s="493"/>
      <c r="I46" s="493"/>
      <c r="J46" s="490"/>
    </row>
    <row r="47" spans="1:10" ht="50.25" customHeight="1" x14ac:dyDescent="0.2">
      <c r="A47" s="470"/>
      <c r="B47" s="470"/>
      <c r="C47" s="489"/>
      <c r="D47" s="490"/>
      <c r="E47" s="489"/>
      <c r="F47" s="490"/>
      <c r="G47" s="489"/>
      <c r="H47" s="493"/>
      <c r="I47" s="493"/>
      <c r="J47" s="490"/>
    </row>
    <row r="48" spans="1:10" ht="52.5" customHeight="1" x14ac:dyDescent="0.2">
      <c r="A48" s="470"/>
      <c r="B48" s="470"/>
      <c r="C48" s="489"/>
      <c r="D48" s="490"/>
      <c r="E48" s="497"/>
      <c r="F48" s="498"/>
      <c r="G48" s="497"/>
      <c r="H48" s="499"/>
      <c r="I48" s="499"/>
      <c r="J48" s="498"/>
    </row>
    <row r="49" spans="1:10" ht="48" customHeight="1" x14ac:dyDescent="0.2">
      <c r="A49" s="470"/>
      <c r="B49" s="470"/>
      <c r="C49" s="489"/>
      <c r="D49" s="490"/>
      <c r="E49" s="489"/>
      <c r="F49" s="490"/>
      <c r="G49" s="489"/>
      <c r="H49" s="493"/>
      <c r="I49" s="493"/>
      <c r="J49" s="490"/>
    </row>
    <row r="50" spans="1:10" ht="46.5" customHeight="1" x14ac:dyDescent="0.2">
      <c r="A50" s="470"/>
      <c r="B50" s="470"/>
      <c r="C50" s="489"/>
      <c r="D50" s="490"/>
      <c r="E50" s="497"/>
      <c r="F50" s="498"/>
      <c r="G50" s="497"/>
      <c r="H50" s="499"/>
      <c r="I50" s="499"/>
      <c r="J50" s="498"/>
    </row>
    <row r="51" spans="1:10" ht="48" customHeight="1" x14ac:dyDescent="0.2">
      <c r="A51" s="470"/>
      <c r="B51" s="470"/>
      <c r="C51" s="489"/>
      <c r="D51" s="490"/>
      <c r="E51" s="489"/>
      <c r="F51" s="490"/>
      <c r="G51" s="489"/>
      <c r="H51" s="493"/>
      <c r="I51" s="493"/>
      <c r="J51" s="490"/>
    </row>
    <row r="52" spans="1:10" ht="53.25" customHeight="1" x14ac:dyDescent="0.2">
      <c r="A52" s="470"/>
      <c r="B52" s="470"/>
      <c r="C52" s="489"/>
      <c r="D52" s="490"/>
      <c r="E52" s="489"/>
      <c r="F52" s="490"/>
      <c r="G52" s="489"/>
      <c r="H52" s="493"/>
      <c r="I52" s="493"/>
      <c r="J52" s="490"/>
    </row>
    <row r="53" spans="1:10" ht="43.5" customHeight="1" x14ac:dyDescent="0.2">
      <c r="A53" s="470"/>
      <c r="B53" s="470"/>
      <c r="C53" s="477"/>
      <c r="D53" s="477"/>
      <c r="E53" s="477"/>
      <c r="F53" s="477"/>
      <c r="G53" s="477"/>
      <c r="H53" s="477"/>
      <c r="I53" s="477"/>
      <c r="J53" s="477"/>
    </row>
    <row r="54" spans="1:10" ht="48.75" customHeight="1" x14ac:dyDescent="0.2">
      <c r="A54" s="470"/>
      <c r="B54" s="470"/>
      <c r="C54" s="477"/>
      <c r="D54" s="477"/>
      <c r="E54" s="477"/>
      <c r="F54" s="477"/>
      <c r="G54" s="477"/>
      <c r="H54" s="477"/>
      <c r="I54" s="477"/>
      <c r="J54" s="477"/>
    </row>
    <row r="55" spans="1:10" x14ac:dyDescent="0.2">
      <c r="C55" s="66"/>
      <c r="D55" s="66"/>
      <c r="E55" s="492"/>
      <c r="F55" s="492"/>
      <c r="G55" s="492"/>
      <c r="H55" s="492"/>
      <c r="I55" s="492"/>
      <c r="J55" s="492"/>
    </row>
    <row r="56" spans="1:10" x14ac:dyDescent="0.2">
      <c r="C56" s="66"/>
      <c r="D56" s="66"/>
      <c r="E56" s="492"/>
      <c r="F56" s="492"/>
      <c r="G56" s="492"/>
      <c r="H56" s="492"/>
      <c r="I56" s="492"/>
      <c r="J56" s="492"/>
    </row>
    <row r="57" spans="1:10" x14ac:dyDescent="0.2">
      <c r="E57" s="310"/>
      <c r="F57" s="310"/>
      <c r="G57" s="310"/>
      <c r="H57" s="310"/>
      <c r="I57" s="310"/>
      <c r="J57" s="310"/>
    </row>
    <row r="58" spans="1:10" x14ac:dyDescent="0.2">
      <c r="E58" s="310"/>
      <c r="F58" s="310"/>
      <c r="G58" s="310"/>
      <c r="H58" s="310"/>
      <c r="I58" s="310"/>
      <c r="J58" s="310"/>
    </row>
    <row r="59" spans="1:10" x14ac:dyDescent="0.2">
      <c r="E59" s="310"/>
      <c r="F59" s="310"/>
      <c r="G59" s="310"/>
      <c r="H59" s="310"/>
      <c r="I59" s="310"/>
      <c r="J59" s="310"/>
    </row>
    <row r="60" spans="1:10" x14ac:dyDescent="0.2">
      <c r="E60" s="310"/>
      <c r="F60" s="310"/>
      <c r="G60" s="310"/>
      <c r="H60" s="310"/>
      <c r="I60" s="310"/>
      <c r="J60" s="310"/>
    </row>
    <row r="61" spans="1:10" x14ac:dyDescent="0.2">
      <c r="E61" s="310"/>
      <c r="F61" s="310"/>
      <c r="G61" s="310"/>
      <c r="H61" s="310"/>
      <c r="I61" s="310"/>
      <c r="J61" s="310"/>
    </row>
    <row r="62" spans="1:10" x14ac:dyDescent="0.2">
      <c r="E62" s="310"/>
      <c r="F62" s="310"/>
      <c r="G62" s="310"/>
      <c r="H62" s="310"/>
      <c r="I62" s="310"/>
      <c r="J62" s="310"/>
    </row>
    <row r="63" spans="1:10" x14ac:dyDescent="0.2">
      <c r="E63" s="310"/>
      <c r="F63" s="310"/>
      <c r="G63" s="310"/>
      <c r="H63" s="310"/>
      <c r="I63" s="310"/>
      <c r="J63" s="310"/>
    </row>
    <row r="64" spans="1:10" x14ac:dyDescent="0.2">
      <c r="E64" s="310"/>
      <c r="F64" s="310"/>
      <c r="G64" s="310"/>
      <c r="H64" s="310"/>
      <c r="I64" s="310"/>
      <c r="J64" s="310"/>
    </row>
    <row r="65" spans="5:10" x14ac:dyDescent="0.2">
      <c r="E65" s="310"/>
      <c r="F65" s="310"/>
      <c r="G65" s="310"/>
      <c r="H65" s="310"/>
      <c r="I65" s="310"/>
      <c r="J65" s="310"/>
    </row>
    <row r="66" spans="5:10" x14ac:dyDescent="0.2">
      <c r="E66" s="310"/>
      <c r="F66" s="310"/>
      <c r="G66" s="310"/>
      <c r="H66" s="310"/>
      <c r="I66" s="310"/>
      <c r="J66" s="310"/>
    </row>
    <row r="67" spans="5:10" x14ac:dyDescent="0.2">
      <c r="E67" s="310"/>
      <c r="F67" s="310"/>
      <c r="G67" s="310"/>
      <c r="H67" s="310"/>
      <c r="I67" s="310"/>
      <c r="J67" s="310"/>
    </row>
    <row r="68" spans="5:10" x14ac:dyDescent="0.2">
      <c r="E68" s="310"/>
      <c r="F68" s="310"/>
      <c r="G68" s="310"/>
      <c r="H68" s="310"/>
      <c r="I68" s="310"/>
      <c r="J68" s="310"/>
    </row>
    <row r="69" spans="5:10" x14ac:dyDescent="0.2">
      <c r="E69" s="310"/>
      <c r="F69" s="310"/>
      <c r="G69" s="310"/>
      <c r="H69" s="310"/>
      <c r="I69" s="310"/>
      <c r="J69" s="310"/>
    </row>
    <row r="70" spans="5:10" x14ac:dyDescent="0.2">
      <c r="E70" s="310"/>
      <c r="F70" s="310"/>
      <c r="G70" s="310"/>
      <c r="H70" s="310"/>
      <c r="I70" s="310"/>
      <c r="J70" s="310"/>
    </row>
    <row r="71" spans="5:10" x14ac:dyDescent="0.2">
      <c r="E71" s="310"/>
      <c r="F71" s="310"/>
      <c r="G71" s="310"/>
      <c r="H71" s="310"/>
      <c r="I71" s="310"/>
      <c r="J71" s="310"/>
    </row>
    <row r="72" spans="5:10" x14ac:dyDescent="0.2">
      <c r="E72" s="310"/>
      <c r="F72" s="310"/>
      <c r="G72" s="310"/>
      <c r="H72" s="310"/>
      <c r="I72" s="310"/>
      <c r="J72" s="310"/>
    </row>
    <row r="73" spans="5:10" x14ac:dyDescent="0.2">
      <c r="E73" s="310"/>
      <c r="F73" s="310"/>
      <c r="G73" s="310"/>
      <c r="H73" s="310"/>
      <c r="I73" s="310"/>
      <c r="J73" s="310"/>
    </row>
    <row r="74" spans="5:10" x14ac:dyDescent="0.2">
      <c r="E74" s="310"/>
      <c r="F74" s="310"/>
      <c r="G74" s="310"/>
      <c r="H74" s="310"/>
      <c r="I74" s="310"/>
      <c r="J74" s="310"/>
    </row>
    <row r="75" spans="5:10" x14ac:dyDescent="0.2">
      <c r="E75" s="310"/>
      <c r="F75" s="310"/>
      <c r="G75" s="310"/>
      <c r="H75" s="310"/>
      <c r="I75" s="310"/>
      <c r="J75" s="310"/>
    </row>
    <row r="76" spans="5:10" x14ac:dyDescent="0.2">
      <c r="E76" s="310"/>
      <c r="F76" s="310"/>
      <c r="G76" s="310"/>
      <c r="H76" s="310"/>
      <c r="I76" s="310"/>
      <c r="J76" s="310"/>
    </row>
    <row r="77" spans="5:10" x14ac:dyDescent="0.2">
      <c r="E77" s="310"/>
      <c r="F77" s="310"/>
      <c r="G77" s="310"/>
      <c r="H77" s="310"/>
      <c r="I77" s="310"/>
      <c r="J77" s="310"/>
    </row>
    <row r="78" spans="5:10" x14ac:dyDescent="0.2">
      <c r="E78" s="310"/>
      <c r="F78" s="310"/>
      <c r="G78" s="310"/>
      <c r="H78" s="310"/>
      <c r="I78" s="310"/>
      <c r="J78" s="310"/>
    </row>
    <row r="79" spans="5:10" x14ac:dyDescent="0.2">
      <c r="E79" s="310"/>
      <c r="F79" s="310"/>
      <c r="G79" s="310"/>
      <c r="H79" s="310"/>
      <c r="I79" s="310"/>
      <c r="J79" s="310"/>
    </row>
    <row r="80" spans="5:10" x14ac:dyDescent="0.2">
      <c r="E80" s="310"/>
      <c r="F80" s="310"/>
      <c r="G80" s="310"/>
      <c r="H80" s="310"/>
      <c r="I80" s="310"/>
      <c r="J80" s="310"/>
    </row>
    <row r="81" spans="5:10" x14ac:dyDescent="0.2">
      <c r="E81" s="310"/>
      <c r="F81" s="310"/>
      <c r="G81" s="310"/>
      <c r="H81" s="310"/>
      <c r="I81" s="310"/>
      <c r="J81" s="310"/>
    </row>
    <row r="82" spans="5:10" x14ac:dyDescent="0.2">
      <c r="E82" s="310"/>
      <c r="F82" s="310"/>
      <c r="G82" s="310"/>
      <c r="H82" s="310"/>
      <c r="I82" s="310"/>
      <c r="J82" s="310"/>
    </row>
    <row r="83" spans="5:10" x14ac:dyDescent="0.2">
      <c r="E83" s="310"/>
      <c r="F83" s="310"/>
      <c r="G83" s="310"/>
      <c r="H83" s="310"/>
      <c r="I83" s="310"/>
      <c r="J83" s="310"/>
    </row>
    <row r="84" spans="5:10" x14ac:dyDescent="0.2">
      <c r="E84" s="310"/>
      <c r="F84" s="310"/>
      <c r="G84" s="310"/>
      <c r="H84" s="310"/>
      <c r="I84" s="310"/>
      <c r="J84" s="310"/>
    </row>
    <row r="85" spans="5:10" x14ac:dyDescent="0.2">
      <c r="E85" s="310"/>
      <c r="F85" s="310"/>
      <c r="G85" s="310"/>
      <c r="H85" s="310"/>
      <c r="I85" s="310"/>
      <c r="J85" s="310"/>
    </row>
    <row r="86" spans="5:10" x14ac:dyDescent="0.2">
      <c r="E86" s="310"/>
      <c r="F86" s="310"/>
      <c r="G86" s="310"/>
      <c r="H86" s="310"/>
      <c r="I86" s="310"/>
      <c r="J86" s="310"/>
    </row>
    <row r="87" spans="5:10" x14ac:dyDescent="0.2">
      <c r="E87" s="310"/>
      <c r="F87" s="310"/>
      <c r="G87" s="310"/>
      <c r="H87" s="310"/>
      <c r="I87" s="310"/>
      <c r="J87" s="310"/>
    </row>
    <row r="88" spans="5:10" x14ac:dyDescent="0.2">
      <c r="E88" s="310"/>
      <c r="F88" s="310"/>
      <c r="G88" s="310"/>
      <c r="H88" s="310"/>
      <c r="I88" s="310"/>
      <c r="J88" s="310"/>
    </row>
    <row r="89" spans="5:10" x14ac:dyDescent="0.2">
      <c r="E89" s="310"/>
      <c r="F89" s="310"/>
      <c r="G89" s="310"/>
      <c r="H89" s="310"/>
      <c r="I89" s="310"/>
      <c r="J89" s="310"/>
    </row>
    <row r="90" spans="5:10" x14ac:dyDescent="0.2">
      <c r="E90" s="310"/>
      <c r="F90" s="310"/>
      <c r="G90" s="310"/>
      <c r="H90" s="310"/>
      <c r="I90" s="310"/>
      <c r="J90" s="310"/>
    </row>
    <row r="91" spans="5:10" x14ac:dyDescent="0.2">
      <c r="E91" s="310"/>
      <c r="F91" s="310"/>
      <c r="G91" s="310"/>
      <c r="H91" s="310"/>
      <c r="I91" s="310"/>
      <c r="J91" s="310"/>
    </row>
    <row r="92" spans="5:10" x14ac:dyDescent="0.2">
      <c r="E92" s="310"/>
      <c r="F92" s="310"/>
      <c r="G92" s="310"/>
      <c r="H92" s="310"/>
      <c r="I92" s="310"/>
      <c r="J92" s="310"/>
    </row>
    <row r="93" spans="5:10" x14ac:dyDescent="0.2">
      <c r="E93" s="310"/>
      <c r="F93" s="310"/>
      <c r="G93" s="310"/>
      <c r="H93" s="310"/>
      <c r="I93" s="310"/>
      <c r="J93" s="310"/>
    </row>
    <row r="94" spans="5:10" x14ac:dyDescent="0.2">
      <c r="E94" s="310"/>
      <c r="F94" s="310"/>
      <c r="G94" s="310"/>
      <c r="H94" s="310"/>
      <c r="I94" s="310"/>
      <c r="J94" s="310"/>
    </row>
    <row r="95" spans="5:10" x14ac:dyDescent="0.2">
      <c r="E95" s="310"/>
      <c r="F95" s="310"/>
      <c r="G95" s="310"/>
      <c r="H95" s="310"/>
      <c r="I95" s="310"/>
      <c r="J95" s="310"/>
    </row>
    <row r="96" spans="5:10" x14ac:dyDescent="0.2">
      <c r="E96" s="310"/>
      <c r="F96" s="310"/>
      <c r="G96" s="310"/>
      <c r="H96" s="310"/>
      <c r="I96" s="310"/>
      <c r="J96" s="310"/>
    </row>
    <row r="97" spans="5:10" x14ac:dyDescent="0.2">
      <c r="E97" s="310"/>
      <c r="F97" s="310"/>
      <c r="G97" s="310"/>
      <c r="H97" s="310"/>
      <c r="I97" s="310"/>
      <c r="J97" s="310"/>
    </row>
    <row r="98" spans="5:10" x14ac:dyDescent="0.2">
      <c r="E98" s="310"/>
      <c r="F98" s="310"/>
      <c r="G98" s="310"/>
      <c r="H98" s="310"/>
      <c r="I98" s="310"/>
      <c r="J98" s="310"/>
    </row>
    <row r="99" spans="5:10" x14ac:dyDescent="0.2">
      <c r="E99" s="310"/>
      <c r="F99" s="310"/>
      <c r="G99" s="310"/>
      <c r="H99" s="310"/>
      <c r="I99" s="310"/>
      <c r="J99" s="310"/>
    </row>
    <row r="100" spans="5:10" x14ac:dyDescent="0.2">
      <c r="E100" s="310"/>
      <c r="F100" s="310"/>
      <c r="G100" s="310"/>
      <c r="H100" s="310"/>
      <c r="I100" s="310"/>
      <c r="J100" s="310"/>
    </row>
    <row r="101" spans="5:10" x14ac:dyDescent="0.2">
      <c r="E101" s="310"/>
      <c r="F101" s="310"/>
      <c r="G101" s="310"/>
      <c r="H101" s="310"/>
      <c r="I101" s="310"/>
      <c r="J101" s="310"/>
    </row>
    <row r="102" spans="5:10" x14ac:dyDescent="0.2">
      <c r="E102" s="310"/>
      <c r="F102" s="310"/>
      <c r="G102" s="310"/>
      <c r="H102" s="310"/>
      <c r="I102" s="310"/>
      <c r="J102" s="310"/>
    </row>
    <row r="103" spans="5:10" x14ac:dyDescent="0.2">
      <c r="E103" s="310"/>
      <c r="F103" s="310"/>
      <c r="G103" s="310"/>
      <c r="H103" s="310"/>
      <c r="I103" s="310"/>
      <c r="J103" s="310"/>
    </row>
    <row r="104" spans="5:10" x14ac:dyDescent="0.2">
      <c r="E104" s="310"/>
      <c r="F104" s="310"/>
      <c r="G104" s="310"/>
      <c r="H104" s="310"/>
      <c r="I104" s="310"/>
      <c r="J104" s="310"/>
    </row>
    <row r="105" spans="5:10" x14ac:dyDescent="0.2">
      <c r="E105" s="310"/>
      <c r="F105" s="310"/>
      <c r="G105" s="310"/>
      <c r="H105" s="310"/>
      <c r="I105" s="310"/>
      <c r="J105" s="310"/>
    </row>
    <row r="106" spans="5:10" x14ac:dyDescent="0.2">
      <c r="E106" s="310"/>
      <c r="F106" s="310"/>
      <c r="G106" s="310"/>
      <c r="H106" s="310"/>
      <c r="I106" s="310"/>
      <c r="J106" s="310"/>
    </row>
    <row r="107" spans="5:10" x14ac:dyDescent="0.2">
      <c r="E107" s="310"/>
      <c r="F107" s="310"/>
      <c r="G107" s="310"/>
      <c r="H107" s="310"/>
      <c r="I107" s="310"/>
      <c r="J107" s="310"/>
    </row>
    <row r="108" spans="5:10" x14ac:dyDescent="0.2">
      <c r="E108" s="310"/>
      <c r="F108" s="310"/>
      <c r="G108" s="310"/>
      <c r="H108" s="310"/>
      <c r="I108" s="310"/>
      <c r="J108" s="310"/>
    </row>
    <row r="109" spans="5:10" x14ac:dyDescent="0.2">
      <c r="E109" s="310"/>
      <c r="F109" s="310"/>
      <c r="G109" s="310"/>
      <c r="H109" s="310"/>
      <c r="I109" s="310"/>
      <c r="J109" s="310"/>
    </row>
    <row r="110" spans="5:10" x14ac:dyDescent="0.2">
      <c r="E110" s="310"/>
      <c r="F110" s="310"/>
      <c r="G110" s="310"/>
      <c r="H110" s="310"/>
      <c r="I110" s="310"/>
      <c r="J110" s="310"/>
    </row>
    <row r="111" spans="5:10" x14ac:dyDescent="0.2">
      <c r="E111" s="310"/>
      <c r="F111" s="310"/>
      <c r="G111" s="310"/>
      <c r="H111" s="310"/>
      <c r="I111" s="310"/>
      <c r="J111" s="310"/>
    </row>
    <row r="112" spans="5:10" x14ac:dyDescent="0.2">
      <c r="E112" s="310"/>
      <c r="F112" s="310"/>
      <c r="G112" s="310"/>
      <c r="H112" s="310"/>
      <c r="I112" s="310"/>
      <c r="J112" s="310"/>
    </row>
    <row r="113" spans="5:10" x14ac:dyDescent="0.2">
      <c r="E113" s="310"/>
      <c r="F113" s="310"/>
      <c r="G113" s="310"/>
      <c r="H113" s="310"/>
      <c r="I113" s="310"/>
      <c r="J113" s="310"/>
    </row>
    <row r="114" spans="5:10" x14ac:dyDescent="0.2">
      <c r="E114" s="310"/>
      <c r="F114" s="310"/>
      <c r="G114" s="310"/>
      <c r="H114" s="310"/>
      <c r="I114" s="310"/>
      <c r="J114" s="310"/>
    </row>
    <row r="115" spans="5:10" x14ac:dyDescent="0.2">
      <c r="E115" s="310"/>
      <c r="F115" s="310"/>
      <c r="G115" s="310"/>
      <c r="H115" s="310"/>
      <c r="I115" s="310"/>
      <c r="J115" s="310"/>
    </row>
    <row r="116" spans="5:10" x14ac:dyDescent="0.2">
      <c r="E116" s="310"/>
      <c r="F116" s="310"/>
      <c r="G116" s="310"/>
      <c r="H116" s="310"/>
      <c r="I116" s="310"/>
      <c r="J116" s="310"/>
    </row>
    <row r="117" spans="5:10" x14ac:dyDescent="0.2">
      <c r="E117" s="310"/>
      <c r="F117" s="310"/>
      <c r="G117" s="310"/>
      <c r="H117" s="310"/>
      <c r="I117" s="310"/>
      <c r="J117" s="310"/>
    </row>
    <row r="118" spans="5:10" x14ac:dyDescent="0.2">
      <c r="E118" s="310"/>
      <c r="F118" s="310"/>
      <c r="G118" s="310"/>
      <c r="H118" s="310"/>
      <c r="I118" s="310"/>
      <c r="J118" s="310"/>
    </row>
    <row r="119" spans="5:10" x14ac:dyDescent="0.2">
      <c r="E119" s="310"/>
      <c r="F119" s="310"/>
      <c r="G119" s="310"/>
      <c r="H119" s="310"/>
      <c r="I119" s="310"/>
      <c r="J119" s="310"/>
    </row>
    <row r="120" spans="5:10" x14ac:dyDescent="0.2">
      <c r="E120" s="310"/>
      <c r="F120" s="310"/>
      <c r="G120" s="310"/>
      <c r="H120" s="310"/>
      <c r="I120" s="310"/>
      <c r="J120" s="310"/>
    </row>
    <row r="121" spans="5:10" x14ac:dyDescent="0.2">
      <c r="E121" s="310"/>
      <c r="F121" s="310"/>
      <c r="G121" s="310"/>
      <c r="H121" s="310"/>
      <c r="I121" s="310"/>
      <c r="J121" s="310"/>
    </row>
    <row r="122" spans="5:10" x14ac:dyDescent="0.2">
      <c r="E122" s="310"/>
      <c r="F122" s="310"/>
      <c r="G122" s="310"/>
      <c r="H122" s="310"/>
      <c r="I122" s="310"/>
      <c r="J122" s="310"/>
    </row>
    <row r="123" spans="5:10" x14ac:dyDescent="0.2">
      <c r="E123" s="310"/>
      <c r="F123" s="310"/>
      <c r="G123" s="310"/>
      <c r="H123" s="310"/>
      <c r="I123" s="310"/>
      <c r="J123" s="310"/>
    </row>
    <row r="124" spans="5:10" x14ac:dyDescent="0.2">
      <c r="E124" s="310"/>
      <c r="F124" s="310"/>
      <c r="G124" s="310"/>
      <c r="H124" s="310"/>
      <c r="I124" s="310"/>
      <c r="J124" s="310"/>
    </row>
    <row r="125" spans="5:10" x14ac:dyDescent="0.2">
      <c r="E125" s="310"/>
      <c r="F125" s="310"/>
      <c r="G125" s="310"/>
      <c r="H125" s="310"/>
      <c r="I125" s="310"/>
      <c r="J125" s="310"/>
    </row>
    <row r="126" spans="5:10" x14ac:dyDescent="0.2">
      <c r="E126" s="310"/>
      <c r="F126" s="310"/>
      <c r="G126" s="310"/>
      <c r="H126" s="310"/>
      <c r="I126" s="310"/>
      <c r="J126" s="310"/>
    </row>
    <row r="127" spans="5:10" x14ac:dyDescent="0.2">
      <c r="E127" s="310"/>
      <c r="F127" s="310"/>
      <c r="G127" s="310"/>
      <c r="H127" s="310"/>
      <c r="I127" s="310"/>
      <c r="J127" s="310"/>
    </row>
    <row r="128" spans="5:10" x14ac:dyDescent="0.2">
      <c r="E128" s="310"/>
      <c r="F128" s="310"/>
      <c r="G128" s="310"/>
      <c r="H128" s="310"/>
      <c r="I128" s="310"/>
      <c r="J128" s="310"/>
    </row>
    <row r="129" spans="5:10" x14ac:dyDescent="0.2">
      <c r="E129" s="310"/>
      <c r="F129" s="310"/>
      <c r="G129" s="310"/>
      <c r="H129" s="310"/>
      <c r="I129" s="310"/>
      <c r="J129" s="310"/>
    </row>
    <row r="130" spans="5:10" x14ac:dyDescent="0.2">
      <c r="E130" s="310"/>
      <c r="F130" s="310"/>
      <c r="G130" s="310"/>
      <c r="H130" s="310"/>
      <c r="I130" s="310"/>
      <c r="J130" s="310"/>
    </row>
    <row r="131" spans="5:10" x14ac:dyDescent="0.2">
      <c r="E131" s="310"/>
      <c r="F131" s="310"/>
      <c r="G131" s="310"/>
      <c r="H131" s="310"/>
      <c r="I131" s="310"/>
      <c r="J131" s="310"/>
    </row>
    <row r="132" spans="5:10" x14ac:dyDescent="0.2">
      <c r="E132" s="310"/>
      <c r="F132" s="310"/>
      <c r="G132" s="310"/>
      <c r="H132" s="310"/>
      <c r="I132" s="310"/>
      <c r="J132" s="310"/>
    </row>
  </sheetData>
  <sheetProtection selectLockedCells="1"/>
  <mergeCells count="292">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RIESGOS CORRUPCION</vt:lpstr>
      <vt:lpstr>Hoja4</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EDWIN COSSIO</cp:lastModifiedBy>
  <cp:revision/>
  <cp:lastPrinted>2021-03-17T20:03:57Z</cp:lastPrinted>
  <dcterms:created xsi:type="dcterms:W3CDTF">2014-12-30T19:27:19Z</dcterms:created>
  <dcterms:modified xsi:type="dcterms:W3CDTF">2024-01-26T17:23:25Z</dcterms:modified>
</cp:coreProperties>
</file>