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3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I13" i="1" l="1"/>
  <c r="I11" i="1" l="1"/>
  <c r="I10" i="1"/>
  <c r="F24" i="26"/>
  <c r="J21" i="3"/>
  <c r="F23" i="26"/>
  <c r="E24" i="26"/>
  <c r="E23" i="26"/>
  <c r="D24" i="26"/>
  <c r="D23" i="26"/>
  <c r="C24" i="26"/>
  <c r="C23" i="26"/>
  <c r="B23" i="26"/>
  <c r="A23" i="26"/>
  <c r="H11" i="3"/>
  <c r="H21" i="3"/>
  <c r="G27" i="3"/>
  <c r="G26" i="3"/>
  <c r="G25" i="3"/>
  <c r="G24" i="3"/>
  <c r="G23" i="3"/>
  <c r="G22" i="3"/>
  <c r="G21" i="3"/>
  <c r="B21" i="3"/>
  <c r="A21" i="3"/>
  <c r="B11" i="3"/>
  <c r="I21" i="1" l="1"/>
  <c r="I20" i="1"/>
  <c r="I19" i="1"/>
  <c r="I18" i="1"/>
  <c r="C18" i="1"/>
  <c r="D19" i="1"/>
  <c r="D18" i="1"/>
  <c r="A16" i="22"/>
  <c r="C16" i="22"/>
  <c r="I17" i="1"/>
  <c r="I16" i="1"/>
  <c r="I15" i="1"/>
  <c r="I14" i="1"/>
  <c r="E21" i="26"/>
  <c r="E20" i="26"/>
  <c r="E19" i="26"/>
  <c r="E17" i="26"/>
  <c r="E16" i="26"/>
  <c r="E15" i="26"/>
  <c r="C21" i="26"/>
  <c r="C20" i="26"/>
  <c r="C19" i="26"/>
  <c r="B86" i="3"/>
  <c r="B75" i="3"/>
  <c r="B64" i="3"/>
  <c r="J11" i="3"/>
  <c r="B53" i="3"/>
  <c r="B42" i="3"/>
  <c r="B31" i="3" l="1"/>
  <c r="E18" i="22" l="1"/>
  <c r="E19" i="22"/>
  <c r="D18" i="22"/>
  <c r="B19" i="26" s="1"/>
  <c r="D19" i="22"/>
  <c r="B20" i="26" s="1"/>
  <c r="S12" i="24" l="1"/>
  <c r="S13" i="24"/>
  <c r="S14" i="24"/>
  <c r="S15" i="24"/>
  <c r="S16" i="24"/>
  <c r="S17" i="24"/>
  <c r="S18" i="24"/>
  <c r="S19" i="24"/>
  <c r="S20" i="24"/>
  <c r="S21" i="24"/>
  <c r="S22" i="24"/>
  <c r="S23" i="24"/>
  <c r="S24" i="24"/>
  <c r="S25" i="24"/>
  <c r="S26" i="24"/>
  <c r="S27" i="24"/>
  <c r="S28" i="24"/>
  <c r="S29" i="24"/>
  <c r="S30" i="24"/>
  <c r="S31" i="24"/>
  <c r="S32" i="24"/>
  <c r="S33" i="24"/>
  <c r="S34" i="24"/>
  <c r="S35" i="24"/>
  <c r="S11" i="24"/>
  <c r="B1" i="1" l="1"/>
  <c r="B1" i="34" l="1"/>
  <c r="F10" i="1" l="1"/>
  <c r="F46" i="1"/>
  <c r="E46" i="1"/>
  <c r="F42" i="1"/>
  <c r="E42" i="1"/>
  <c r="F38" i="1"/>
  <c r="E38" i="1"/>
  <c r="F34" i="1"/>
  <c r="E34" i="1"/>
  <c r="F30" i="1"/>
  <c r="E30" i="1"/>
  <c r="F26" i="1"/>
  <c r="E26" i="1"/>
  <c r="F22" i="1"/>
  <c r="E22" i="1"/>
  <c r="F18" i="1"/>
  <c r="E18" i="1"/>
  <c r="F14" i="1"/>
  <c r="E14" i="1"/>
  <c r="E10" i="1"/>
  <c r="E11" i="26" l="1"/>
  <c r="E12" i="26" l="1"/>
  <c r="A8" i="34" l="1"/>
  <c r="A6" i="34"/>
  <c r="S41" i="24" l="1"/>
  <c r="R41" i="24"/>
  <c r="S36" i="24"/>
  <c r="S37" i="24"/>
  <c r="S38" i="24"/>
  <c r="S39" i="24"/>
  <c r="S40" i="24"/>
  <c r="R36" i="24"/>
  <c r="R37" i="24"/>
  <c r="R38" i="24"/>
  <c r="R39" i="24"/>
  <c r="R40"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13" i="26"/>
  <c r="C49" i="26"/>
  <c r="C48" i="26"/>
  <c r="C47" i="26"/>
  <c r="C45" i="26"/>
  <c r="C44" i="26"/>
  <c r="C43" i="26"/>
  <c r="C41" i="26"/>
  <c r="C40" i="26"/>
  <c r="C39" i="26"/>
  <c r="C37" i="26"/>
  <c r="C36" i="26"/>
  <c r="C35" i="26"/>
  <c r="C33" i="26"/>
  <c r="C32" i="26"/>
  <c r="C31" i="26"/>
  <c r="C29" i="26"/>
  <c r="C28" i="26"/>
  <c r="C27" i="26"/>
  <c r="C17" i="26"/>
  <c r="C16" i="26"/>
  <c r="C15" i="26"/>
  <c r="C10" i="1" l="1"/>
  <c r="G46" i="1" l="1"/>
  <c r="G42" i="1"/>
  <c r="G38" i="1"/>
  <c r="G34" i="1"/>
  <c r="G30" i="1"/>
  <c r="G26" i="1"/>
  <c r="G22" i="1"/>
  <c r="G18" i="1"/>
  <c r="G14" i="1"/>
  <c r="G10" i="1"/>
  <c r="A9" i="29"/>
  <c r="A8" i="29"/>
  <c r="C1" i="29"/>
  <c r="C34" i="1" l="1"/>
  <c r="C22" i="1"/>
  <c r="A10" i="1"/>
  <c r="C11" i="26"/>
  <c r="B33" i="26"/>
  <c r="B32" i="26"/>
  <c r="G345" i="3"/>
  <c r="G344" i="3"/>
  <c r="G343" i="3"/>
  <c r="G342" i="3"/>
  <c r="G341" i="3"/>
  <c r="G340" i="3"/>
  <c r="G339" i="3"/>
  <c r="G334" i="3"/>
  <c r="G333" i="3"/>
  <c r="G332" i="3"/>
  <c r="G331" i="3"/>
  <c r="G330" i="3"/>
  <c r="G329" i="3"/>
  <c r="G328" i="3"/>
  <c r="G323" i="3"/>
  <c r="G322" i="3"/>
  <c r="G321" i="3"/>
  <c r="G320" i="3"/>
  <c r="G319" i="3"/>
  <c r="G318" i="3"/>
  <c r="G317" i="3"/>
  <c r="G312" i="3"/>
  <c r="G311" i="3"/>
  <c r="G310" i="3"/>
  <c r="G309" i="3"/>
  <c r="G308" i="3"/>
  <c r="G307" i="3"/>
  <c r="G306" i="3"/>
  <c r="G301" i="3"/>
  <c r="G300" i="3"/>
  <c r="G299" i="3"/>
  <c r="G298" i="3"/>
  <c r="G297" i="3"/>
  <c r="G296" i="3"/>
  <c r="G295" i="3"/>
  <c r="G290" i="3"/>
  <c r="G289" i="3"/>
  <c r="G288" i="3"/>
  <c r="G287" i="3"/>
  <c r="G286" i="3"/>
  <c r="G285" i="3"/>
  <c r="G284" i="3"/>
  <c r="G279" i="3"/>
  <c r="G278" i="3"/>
  <c r="G277" i="3"/>
  <c r="G276" i="3"/>
  <c r="G275" i="3"/>
  <c r="G274" i="3"/>
  <c r="G273" i="3"/>
  <c r="G268" i="3"/>
  <c r="G267" i="3"/>
  <c r="G266" i="3"/>
  <c r="G265" i="3"/>
  <c r="G264" i="3"/>
  <c r="G263" i="3"/>
  <c r="G262" i="3"/>
  <c r="G257" i="3"/>
  <c r="G256" i="3"/>
  <c r="G255" i="3"/>
  <c r="G254" i="3"/>
  <c r="G253" i="3"/>
  <c r="G252" i="3"/>
  <c r="G251" i="3"/>
  <c r="G246" i="3"/>
  <c r="G245" i="3"/>
  <c r="G244" i="3"/>
  <c r="G243" i="3"/>
  <c r="G242" i="3"/>
  <c r="G241" i="3"/>
  <c r="G240" i="3"/>
  <c r="G235" i="3"/>
  <c r="G234" i="3"/>
  <c r="G233" i="3"/>
  <c r="G232" i="3"/>
  <c r="G231" i="3"/>
  <c r="G230" i="3"/>
  <c r="G229" i="3"/>
  <c r="G224" i="3"/>
  <c r="G223" i="3"/>
  <c r="G222" i="3"/>
  <c r="G221" i="3"/>
  <c r="G220" i="3"/>
  <c r="G219" i="3"/>
  <c r="G218" i="3"/>
  <c r="G213" i="3"/>
  <c r="G212" i="3"/>
  <c r="G211" i="3"/>
  <c r="G210" i="3"/>
  <c r="G209" i="3"/>
  <c r="G208" i="3"/>
  <c r="G207" i="3"/>
  <c r="G202" i="3"/>
  <c r="G201" i="3"/>
  <c r="G200" i="3"/>
  <c r="G199" i="3"/>
  <c r="G198" i="3"/>
  <c r="G197" i="3"/>
  <c r="G196" i="3"/>
  <c r="G191" i="3"/>
  <c r="G190" i="3"/>
  <c r="G189" i="3"/>
  <c r="G188" i="3"/>
  <c r="G187" i="3"/>
  <c r="G186" i="3"/>
  <c r="G185" i="3"/>
  <c r="G180" i="3"/>
  <c r="G179" i="3"/>
  <c r="G178" i="3"/>
  <c r="G177" i="3"/>
  <c r="G176" i="3"/>
  <c r="G175" i="3"/>
  <c r="G174" i="3"/>
  <c r="G169" i="3"/>
  <c r="G168" i="3"/>
  <c r="G167" i="3"/>
  <c r="G166" i="3"/>
  <c r="G165" i="3"/>
  <c r="G164" i="3"/>
  <c r="G163" i="3"/>
  <c r="G158" i="3"/>
  <c r="G157" i="3"/>
  <c r="G156" i="3"/>
  <c r="G155" i="3"/>
  <c r="G154" i="3"/>
  <c r="G153" i="3"/>
  <c r="G152" i="3"/>
  <c r="G147" i="3"/>
  <c r="G146" i="3"/>
  <c r="G145" i="3"/>
  <c r="G144" i="3"/>
  <c r="G143" i="3"/>
  <c r="G142" i="3"/>
  <c r="G141" i="3"/>
  <c r="G130" i="3"/>
  <c r="G131" i="3"/>
  <c r="G132" i="3"/>
  <c r="G133" i="3"/>
  <c r="G134" i="3"/>
  <c r="G135" i="3"/>
  <c r="G136" i="3"/>
  <c r="G81" i="3"/>
  <c r="G80" i="3"/>
  <c r="G79" i="3"/>
  <c r="G78" i="3"/>
  <c r="G77" i="3"/>
  <c r="G76" i="3"/>
  <c r="G75" i="3"/>
  <c r="E41" i="22"/>
  <c r="E40" i="22"/>
  <c r="E39" i="22"/>
  <c r="D41" i="22"/>
  <c r="B49" i="26" s="1"/>
  <c r="D40" i="22"/>
  <c r="B48" i="26" s="1"/>
  <c r="D39" i="22"/>
  <c r="B47" i="26" s="1"/>
  <c r="E38" i="22"/>
  <c r="E37" i="22"/>
  <c r="E36" i="22"/>
  <c r="D38" i="22"/>
  <c r="D44" i="1" s="1"/>
  <c r="D37" i="22"/>
  <c r="D43" i="1" s="1"/>
  <c r="D36" i="22"/>
  <c r="D42" i="1" s="1"/>
  <c r="E35" i="22"/>
  <c r="E34" i="22"/>
  <c r="E33" i="22"/>
  <c r="D35" i="22"/>
  <c r="B41" i="26" s="1"/>
  <c r="D34" i="22"/>
  <c r="B40" i="26" s="1"/>
  <c r="D33" i="22"/>
  <c r="B39" i="26" s="1"/>
  <c r="E32" i="22"/>
  <c r="E31" i="22"/>
  <c r="E30" i="22"/>
  <c r="D32" i="22"/>
  <c r="D36" i="1" s="1"/>
  <c r="D31" i="22"/>
  <c r="D35" i="1" s="1"/>
  <c r="D30" i="22"/>
  <c r="D34" i="1" s="1"/>
  <c r="E29" i="22"/>
  <c r="E28" i="22"/>
  <c r="E27" i="22"/>
  <c r="D29" i="22"/>
  <c r="D32" i="1" s="1"/>
  <c r="D28" i="22"/>
  <c r="B196" i="3" s="1"/>
  <c r="D27" i="22"/>
  <c r="B31" i="26" s="1"/>
  <c r="E26" i="22"/>
  <c r="E25" i="22"/>
  <c r="E24" i="22"/>
  <c r="D26" i="22"/>
  <c r="D28" i="1" s="1"/>
  <c r="D25" i="22"/>
  <c r="D27" i="1" s="1"/>
  <c r="D24" i="22"/>
  <c r="D26" i="1" s="1"/>
  <c r="E23" i="22"/>
  <c r="E22" i="22"/>
  <c r="D23" i="22"/>
  <c r="D24" i="1" s="1"/>
  <c r="D22" i="22"/>
  <c r="D22" i="1"/>
  <c r="E20" i="22"/>
  <c r="D20" i="22"/>
  <c r="D20" i="1" s="1"/>
  <c r="E15" i="22"/>
  <c r="E14" i="22"/>
  <c r="E13" i="22"/>
  <c r="D15" i="22"/>
  <c r="D16" i="1" s="1"/>
  <c r="D14" i="22"/>
  <c r="D13" i="22"/>
  <c r="B15" i="26" s="1"/>
  <c r="E11" i="22"/>
  <c r="E10" i="22"/>
  <c r="D11" i="22"/>
  <c r="D10" i="22"/>
  <c r="D10" i="1" s="1"/>
  <c r="C14" i="1"/>
  <c r="C30" i="1"/>
  <c r="C38" i="1"/>
  <c r="C46" i="1"/>
  <c r="C39" i="22"/>
  <c r="G137" i="3" l="1"/>
  <c r="H130" i="3" s="1"/>
  <c r="J130" i="3" s="1"/>
  <c r="G203" i="3"/>
  <c r="H196" i="3" s="1"/>
  <c r="J196" i="3" s="1"/>
  <c r="G225" i="3"/>
  <c r="H218" i="3" s="1"/>
  <c r="D35" i="26" s="1"/>
  <c r="G269" i="3"/>
  <c r="H262" i="3" s="1"/>
  <c r="D40" i="26" s="1"/>
  <c r="G313" i="3"/>
  <c r="H306" i="3" s="1"/>
  <c r="J306" i="3" s="1"/>
  <c r="G335" i="3"/>
  <c r="H328" i="3" s="1"/>
  <c r="J328" i="3" s="1"/>
  <c r="B339" i="3"/>
  <c r="D40" i="1"/>
  <c r="B141" i="3"/>
  <c r="B35" i="26"/>
  <c r="D15" i="1"/>
  <c r="B207" i="3"/>
  <c r="B27" i="26"/>
  <c r="B43" i="26"/>
  <c r="D23" i="1"/>
  <c r="C30" i="22"/>
  <c r="B273" i="3"/>
  <c r="D39" i="1"/>
  <c r="B185" i="3"/>
  <c r="B317" i="3"/>
  <c r="D31" i="1"/>
  <c r="D47" i="1"/>
  <c r="B119" i="3"/>
  <c r="B251" i="3"/>
  <c r="B11" i="26"/>
  <c r="D48" i="1"/>
  <c r="G192" i="3"/>
  <c r="H185" i="3" s="1"/>
  <c r="G302" i="3"/>
  <c r="H295" i="3" s="1"/>
  <c r="G159" i="3"/>
  <c r="H152" i="3" s="1"/>
  <c r="G181" i="3"/>
  <c r="H174" i="3" s="1"/>
  <c r="G247" i="3"/>
  <c r="H240" i="3" s="1"/>
  <c r="G291" i="3"/>
  <c r="H284" i="3" s="1"/>
  <c r="B130" i="3"/>
  <c r="B152" i="3"/>
  <c r="B174" i="3"/>
  <c r="B218" i="3"/>
  <c r="B240" i="3"/>
  <c r="B262" i="3"/>
  <c r="B284" i="3"/>
  <c r="B306" i="3"/>
  <c r="B328" i="3"/>
  <c r="B12" i="26"/>
  <c r="B16" i="26"/>
  <c r="B28" i="26"/>
  <c r="B36" i="26"/>
  <c r="B44" i="26"/>
  <c r="C33" i="22"/>
  <c r="B163" i="3"/>
  <c r="B295" i="3"/>
  <c r="D11" i="1"/>
  <c r="C27" i="22"/>
  <c r="C36" i="22"/>
  <c r="C42" i="1"/>
  <c r="C24" i="22"/>
  <c r="C26" i="1"/>
  <c r="G82" i="3"/>
  <c r="H75" i="3" s="1"/>
  <c r="D20" i="26" s="1"/>
  <c r="G148" i="3"/>
  <c r="H141" i="3" s="1"/>
  <c r="G170" i="3"/>
  <c r="H163" i="3" s="1"/>
  <c r="G214" i="3"/>
  <c r="H207" i="3" s="1"/>
  <c r="G236" i="3"/>
  <c r="H229" i="3" s="1"/>
  <c r="G280" i="3"/>
  <c r="H273" i="3" s="1"/>
  <c r="G324" i="3"/>
  <c r="H317" i="3" s="1"/>
  <c r="G346" i="3"/>
  <c r="H339" i="3" s="1"/>
  <c r="B13" i="26"/>
  <c r="B17" i="26"/>
  <c r="B21" i="26"/>
  <c r="B29" i="26"/>
  <c r="B37" i="26"/>
  <c r="B45" i="26"/>
  <c r="D14" i="1"/>
  <c r="D30" i="1"/>
  <c r="D38" i="1"/>
  <c r="D46" i="1"/>
  <c r="B229" i="3"/>
  <c r="G258" i="3"/>
  <c r="H251" i="3" s="1"/>
  <c r="G12" i="3"/>
  <c r="J218" i="3" l="1"/>
  <c r="K218" i="3" s="1"/>
  <c r="J262" i="3"/>
  <c r="K262" i="3" s="1"/>
  <c r="D48" i="26"/>
  <c r="D45" i="26"/>
  <c r="D32" i="26"/>
  <c r="J273" i="3"/>
  <c r="D41" i="26"/>
  <c r="J284" i="3"/>
  <c r="D43" i="26"/>
  <c r="J229" i="3"/>
  <c r="D36" i="26"/>
  <c r="J251" i="3"/>
  <c r="D39" i="26"/>
  <c r="J141" i="3"/>
  <c r="J295" i="3"/>
  <c r="D44" i="26"/>
  <c r="K328" i="3"/>
  <c r="F48" i="26"/>
  <c r="G48" i="26" s="1"/>
  <c r="J339" i="3"/>
  <c r="D49" i="26"/>
  <c r="J207" i="3"/>
  <c r="D33" i="26"/>
  <c r="J174" i="3"/>
  <c r="D29" i="26"/>
  <c r="J317" i="3"/>
  <c r="D47" i="26"/>
  <c r="J163" i="3"/>
  <c r="D28" i="26"/>
  <c r="K306" i="3"/>
  <c r="F45" i="26"/>
  <c r="G45" i="26" s="1"/>
  <c r="J152" i="3"/>
  <c r="D27" i="26"/>
  <c r="K196" i="3"/>
  <c r="F32" i="26"/>
  <c r="G32" i="26" s="1"/>
  <c r="J75" i="3"/>
  <c r="F20" i="26" s="1"/>
  <c r="D17" i="26"/>
  <c r="J240" i="3"/>
  <c r="D37" i="26"/>
  <c r="J185" i="3"/>
  <c r="D31" i="26"/>
  <c r="K130" i="3"/>
  <c r="G24" i="26"/>
  <c r="C13" i="22"/>
  <c r="C10" i="22"/>
  <c r="F35" i="26" l="1"/>
  <c r="G35" i="26" s="1"/>
  <c r="F40" i="26"/>
  <c r="G40" i="26" s="1"/>
  <c r="K185" i="3"/>
  <c r="F31" i="26"/>
  <c r="K339" i="3"/>
  <c r="F49" i="26"/>
  <c r="G49" i="26" s="1"/>
  <c r="K240" i="3"/>
  <c r="F37" i="26"/>
  <c r="G37" i="26" s="1"/>
  <c r="K207" i="3"/>
  <c r="F33" i="26"/>
  <c r="G33" i="26" s="1"/>
  <c r="K152" i="3"/>
  <c r="F27" i="26"/>
  <c r="K75" i="3"/>
  <c r="F17" i="26"/>
  <c r="G17" i="26" s="1"/>
  <c r="K174" i="3"/>
  <c r="F29" i="26"/>
  <c r="G29" i="26" s="1"/>
  <c r="K229" i="3"/>
  <c r="F36" i="26"/>
  <c r="G36" i="26" s="1"/>
  <c r="K273" i="3"/>
  <c r="F41" i="26"/>
  <c r="G41" i="26" s="1"/>
  <c r="K163" i="3"/>
  <c r="F28" i="26"/>
  <c r="G28" i="26" s="1"/>
  <c r="K141" i="3"/>
  <c r="K317" i="3"/>
  <c r="F47" i="26"/>
  <c r="K295" i="3"/>
  <c r="F44" i="26"/>
  <c r="G44" i="26" s="1"/>
  <c r="K251" i="3"/>
  <c r="F39" i="26"/>
  <c r="K284" i="3"/>
  <c r="F43" i="26"/>
  <c r="B1" i="26"/>
  <c r="B1" i="3"/>
  <c r="C1" i="16"/>
  <c r="B1" i="25"/>
  <c r="A39" i="22"/>
  <c r="A47" i="26" s="1"/>
  <c r="A36" i="22"/>
  <c r="A33" i="22"/>
  <c r="A30" i="22"/>
  <c r="A27" i="22"/>
  <c r="A24" i="22"/>
  <c r="A10" i="22"/>
  <c r="B1" i="8"/>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30" i="3"/>
  <c r="B71" i="16"/>
  <c r="A141" i="3"/>
  <c r="A119" i="3"/>
  <c r="B22" i="1"/>
  <c r="A18" i="8"/>
  <c r="B158" i="29"/>
  <c r="A262" i="3"/>
  <c r="A39" i="26"/>
  <c r="B151" i="16"/>
  <c r="A273" i="3"/>
  <c r="A251" i="3"/>
  <c r="B38" i="1"/>
  <c r="A11" i="8"/>
  <c r="A13" i="25" s="1"/>
  <c r="B11" i="29"/>
  <c r="B11" i="16"/>
  <c r="A11" i="26"/>
  <c r="B10" i="1"/>
  <c r="A17" i="8"/>
  <c r="B137" i="29"/>
  <c r="A240" i="3"/>
  <c r="A218" i="3"/>
  <c r="A35" i="26"/>
  <c r="A229" i="3"/>
  <c r="B131" i="16"/>
  <c r="B34" i="1"/>
  <c r="A13" i="8"/>
  <c r="B53" i="29"/>
  <c r="A19" i="26"/>
  <c r="B51" i="16"/>
  <c r="B18" i="1"/>
  <c r="A15" i="8"/>
  <c r="B95" i="29"/>
  <c r="A174" i="3"/>
  <c r="A152" i="3"/>
  <c r="A27" i="26"/>
  <c r="A163" i="3"/>
  <c r="B26" i="1"/>
  <c r="B91" i="16"/>
  <c r="A19" i="8"/>
  <c r="B180" i="29"/>
  <c r="A306" i="3"/>
  <c r="A284" i="3"/>
  <c r="B172" i="16"/>
  <c r="A43" i="26"/>
  <c r="A295" i="3"/>
  <c r="B42" i="1"/>
  <c r="B32" i="29"/>
  <c r="A12" i="8"/>
  <c r="B31" i="16"/>
  <c r="A15" i="26"/>
  <c r="B14" i="1"/>
  <c r="A16" i="8"/>
  <c r="B116" i="29"/>
  <c r="B111" i="16"/>
  <c r="A196" i="3"/>
  <c r="A31" i="26"/>
  <c r="A207" i="3"/>
  <c r="A185" i="3"/>
  <c r="B30" i="1"/>
  <c r="A20" i="8"/>
  <c r="B201" i="29"/>
  <c r="B192" i="16"/>
  <c r="A328" i="3"/>
  <c r="A339" i="3"/>
  <c r="A317" i="3"/>
  <c r="B46" i="1"/>
  <c r="A1" i="23"/>
  <c r="B1" i="24"/>
  <c r="A75" i="3" l="1"/>
  <c r="A64" i="3"/>
  <c r="A86" i="3"/>
  <c r="A59" i="25"/>
  <c r="A42" i="3"/>
  <c r="A53" i="3"/>
  <c r="A31" i="3"/>
  <c r="A36" i="25"/>
  <c r="A11" i="3"/>
  <c r="S11" i="8"/>
  <c r="T11" i="8" s="1"/>
  <c r="D32" i="16" s="1"/>
  <c r="D12" i="16" l="1"/>
  <c r="A7" i="26"/>
  <c r="A6" i="26"/>
  <c r="A7" i="3"/>
  <c r="A8" i="25"/>
  <c r="A6" i="25"/>
  <c r="R14" i="8" l="1"/>
  <c r="G125" i="3" l="1"/>
  <c r="G124" i="3"/>
  <c r="G123" i="3"/>
  <c r="G122" i="3"/>
  <c r="G121" i="3"/>
  <c r="G120" i="3"/>
  <c r="G119" i="3"/>
  <c r="G114" i="3"/>
  <c r="G113" i="3"/>
  <c r="G112" i="3"/>
  <c r="G111" i="3"/>
  <c r="G110" i="3"/>
  <c r="G109" i="3"/>
  <c r="G108" i="3"/>
  <c r="G103" i="3"/>
  <c r="G102" i="3"/>
  <c r="G101" i="3"/>
  <c r="G100" i="3"/>
  <c r="G99" i="3"/>
  <c r="G98" i="3"/>
  <c r="G97" i="3"/>
  <c r="G92" i="3"/>
  <c r="G91" i="3"/>
  <c r="G90" i="3"/>
  <c r="G89" i="3"/>
  <c r="G88" i="3"/>
  <c r="G87" i="3"/>
  <c r="G86" i="3"/>
  <c r="G70" i="3"/>
  <c r="G69" i="3"/>
  <c r="G68" i="3"/>
  <c r="G67" i="3"/>
  <c r="G66" i="3"/>
  <c r="G65" i="3"/>
  <c r="G64" i="3"/>
  <c r="G59" i="3"/>
  <c r="G58" i="3"/>
  <c r="G57" i="3"/>
  <c r="G56" i="3"/>
  <c r="G55" i="3"/>
  <c r="G54" i="3"/>
  <c r="G53" i="3"/>
  <c r="G48" i="3"/>
  <c r="G47" i="3"/>
  <c r="G46" i="3"/>
  <c r="G45" i="3"/>
  <c r="G44" i="3"/>
  <c r="G43" i="3"/>
  <c r="G42" i="3"/>
  <c r="G37" i="3"/>
  <c r="G36" i="3"/>
  <c r="G35" i="3"/>
  <c r="G34" i="3"/>
  <c r="G33" i="3"/>
  <c r="G32" i="3"/>
  <c r="G31"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2" i="24"/>
  <c r="S43" i="24" s="1"/>
  <c r="G126" i="3"/>
  <c r="H119" i="3" s="1"/>
  <c r="B100" i="21"/>
  <c r="D78" i="25" s="1"/>
  <c r="F59" i="25" s="1"/>
  <c r="B123" i="21"/>
  <c r="D101" i="25" s="1"/>
  <c r="F82" i="25" s="1"/>
  <c r="B146" i="21"/>
  <c r="D124" i="25" s="1"/>
  <c r="F105" i="25" s="1"/>
  <c r="G115" i="3"/>
  <c r="H108" i="3" s="1"/>
  <c r="G104" i="3"/>
  <c r="H97" i="3" s="1"/>
  <c r="G93" i="3"/>
  <c r="H86" i="3" s="1"/>
  <c r="D21" i="26" s="1"/>
  <c r="G71" i="3"/>
  <c r="G60" i="3"/>
  <c r="H53" i="3" s="1"/>
  <c r="J53" i="3" s="1"/>
  <c r="G49" i="3"/>
  <c r="H42" i="3" s="1"/>
  <c r="J42" i="3" s="1"/>
  <c r="G38" i="3"/>
  <c r="H31" i="3" s="1"/>
  <c r="G18" i="3"/>
  <c r="B77" i="21"/>
  <c r="D55" i="25" s="1"/>
  <c r="F36" i="25" s="1"/>
  <c r="B54" i="21"/>
  <c r="D32" i="25" s="1"/>
  <c r="F13" i="25" s="1"/>
  <c r="J31" i="3" l="1"/>
  <c r="D12" i="26"/>
  <c r="F12" i="26" s="1"/>
  <c r="G12" i="26" s="1"/>
  <c r="D15" i="26"/>
  <c r="J108" i="3"/>
  <c r="J86" i="3"/>
  <c r="F21" i="26" s="1"/>
  <c r="D13" i="26"/>
  <c r="F13" i="26" s="1"/>
  <c r="G13" i="26" s="1"/>
  <c r="J97" i="3"/>
  <c r="J119" i="3"/>
  <c r="H64" i="3"/>
  <c r="D19" i="26" s="1"/>
  <c r="D11" i="26" l="1"/>
  <c r="F11" i="26" s="1"/>
  <c r="G11" i="26" s="1"/>
  <c r="K119" i="3"/>
  <c r="K97" i="3"/>
  <c r="G20" i="26"/>
  <c r="K86" i="3"/>
  <c r="K53" i="3"/>
  <c r="F15" i="26"/>
  <c r="J64" i="3"/>
  <c r="F19" i="26" s="1"/>
  <c r="D16" i="26"/>
  <c r="K108" i="3"/>
  <c r="G21" i="26"/>
  <c r="G19" i="26" l="1"/>
  <c r="G22" i="26" s="1"/>
  <c r="H19" i="26" s="1"/>
  <c r="K55" i="29" s="1"/>
  <c r="G23" i="26"/>
  <c r="G26" i="26" s="1"/>
  <c r="H23" i="26" s="1"/>
  <c r="K76" i="29" s="1"/>
  <c r="G15" i="26"/>
  <c r="G14" i="26"/>
  <c r="H11" i="26" s="1"/>
  <c r="K13" i="29" s="1"/>
  <c r="K64" i="3"/>
  <c r="F16" i="26"/>
  <c r="G16" i="26" s="1"/>
  <c r="G18" i="26" l="1"/>
  <c r="H15" i="26" s="1"/>
  <c r="K34" i="29" s="1"/>
</calcChain>
</file>

<file path=xl/sharedStrings.xml><?xml version="1.0" encoding="utf-8"?>
<sst xmlns="http://schemas.openxmlformats.org/spreadsheetml/2006/main" count="2605" uniqueCount="554">
  <si>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</si>
  <si>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</si>
  <si>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</si>
  <si>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</si>
  <si>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</si>
  <si>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</si>
  <si>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</si>
  <si>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</si>
  <si>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</si>
  <si>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</si>
  <si>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</si>
  <si>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</si>
  <si>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</si>
  <si>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</si>
  <si>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</si>
  <si>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</si>
  <si>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</si>
  <si>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</si>
  <si>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</si>
  <si>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</si>
  <si>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</si>
  <si>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</si>
  <si>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</si>
  <si>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</si>
  <si>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</si>
  <si>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</si>
  <si>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</si>
  <si>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</si>
  <si>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</si>
  <si>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</si>
  <si>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</si>
  <si>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</si>
  <si>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</si>
  <si>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</si>
  <si>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</si>
  <si>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</si>
  <si>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</si>
  <si>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</si>
  <si>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</si>
  <si>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</si>
  <si>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</si>
  <si>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</si>
  <si>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</si>
  <si>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</si>
  <si>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</si>
  <si>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</si>
  <si>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</si>
  <si>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</si>
  <si>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</si>
  <si>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</si>
  <si>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</si>
  <si>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</si>
  <si>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</si>
  <si>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</si>
  <si>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</si>
  <si>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</si>
  <si>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</si>
  <si>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</si>
  <si>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</si>
  <si>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</si>
  <si>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</si>
  <si>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</si>
  <si>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</si>
  <si>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</si>
  <si>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</si>
  <si>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</si>
  <si>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</si>
  <si>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</si>
  <si>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</si>
  <si>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</si>
  <si>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</si>
  <si>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</si>
  <si>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</si>
  <si>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</si>
  <si>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</si>
  <si>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</si>
  <si>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</si>
  <si>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</si>
  <si>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</si>
  <si>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</si>
  <si>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</si>
  <si>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</si>
  <si>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</si>
  <si>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</si>
  <si>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</si>
  <si>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</si>
  <si>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</si>
  <si>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</si>
  <si>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</si>
  <si>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</si>
  <si>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</si>
  <si>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</si>
  <si>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</si>
  <si>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</si>
  <si>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</si>
  <si>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</si>
  <si>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</si>
  <si>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</si>
  <si>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</si>
  <si>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</si>
  <si>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</si>
  <si>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</si>
  <si>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</si>
  <si>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</si>
  <si>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</si>
  <si>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</si>
  <si>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</si>
  <si>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</si>
  <si>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</si>
  <si>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</si>
  <si>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</si>
  <si>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</si>
  <si>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</si>
  <si>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</si>
  <si>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</si>
  <si>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</si>
  <si>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</si>
  <si>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</si>
  <si>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</si>
  <si>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</si>
  <si>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</si>
  <si>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</si>
  <si>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</si>
  <si>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</si>
  <si>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</si>
  <si>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</si>
  <si>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</si>
  <si>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</si>
  <si>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</si>
  <si>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</si>
  <si>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</si>
  <si>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</si>
  <si>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</si>
  <si>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</si>
  <si>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</si>
  <si>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</si>
  <si>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</si>
  <si>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</si>
  <si>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</si>
  <si>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</si>
  <si>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</si>
  <si>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</si>
  <si>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</si>
  <si>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</si>
  <si>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</si>
  <si>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</si>
  <si>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</si>
  <si>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</si>
  <si>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</si>
  <si>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</si>
  <si>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</si>
  <si>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</si>
  <si>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</si>
  <si>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</si>
  <si>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</si>
  <si>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</si>
  <si>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</si>
  <si>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</si>
  <si>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</si>
  <si>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</si>
  <si>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</si>
  <si>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</si>
  <si>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</si>
  <si>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</si>
  <si>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</si>
  <si>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</si>
  <si>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</si>
  <si>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</si>
  <si>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</si>
  <si>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</si>
  <si>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</si>
  <si>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</si>
  <si>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</si>
  <si>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</si>
  <si>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</si>
  <si>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</si>
  <si>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</si>
  <si>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</si>
  <si>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</si>
  <si>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</si>
  <si>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</si>
  <si>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</si>
  <si>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</si>
  <si>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</si>
  <si>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</si>
  <si>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</si>
  <si>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</si>
  <si>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</si>
  <si>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</si>
  <si>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</si>
  <si>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</si>
  <si>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</si>
  <si>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</si>
  <si>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</si>
  <si>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</si>
  <si>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</si>
  <si>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</si>
  <si>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</si>
  <si>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</si>
  <si>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</si>
  <si>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</si>
  <si>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</si>
  <si>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</si>
  <si>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</si>
  <si>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</si>
  <si>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</si>
  <si>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</si>
  <si>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</si>
  <si>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</si>
  <si>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</si>
  <si>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</si>
  <si>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</si>
  <si>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</si>
  <si>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</si>
  <si>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</si>
  <si>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</si>
  <si>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</si>
  <si>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</si>
  <si>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</si>
  <si>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</si>
  <si>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</si>
  <si>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</si>
  <si>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</si>
  <si>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</si>
  <si>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</si>
  <si>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</si>
  <si>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</si>
  <si>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</si>
  <si>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</si>
  <si>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</si>
  <si>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</si>
  <si>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</si>
  <si>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</si>
  <si>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</si>
  <si>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</si>
  <si>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</si>
  <si>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</si>
  <si>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</si>
  <si>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</si>
  <si>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</si>
  <si>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</si>
  <si>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</si>
  <si>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</si>
  <si>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</si>
  <si>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</si>
  <si>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</si>
  <si>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</si>
  <si>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</si>
  <si>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</si>
  <si>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</si>
  <si>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</si>
  <si>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</si>
  <si>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</si>
  <si>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</si>
  <si>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</si>
  <si>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</si>
  <si>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</si>
  <si>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</si>
  <si>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</si>
  <si>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</si>
  <si>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</si>
  <si>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</si>
  <si>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</si>
  <si>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</si>
  <si>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</si>
  <si>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</si>
  <si>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</si>
  <si>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</si>
  <si>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</si>
  <si>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</si>
  <si>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</si>
  <si>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</si>
  <si>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</si>
  <si>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</si>
  <si>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</si>
  <si>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</si>
  <si>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</si>
  <si>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</si>
  <si>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</si>
  <si>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</si>
  <si>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</si>
  <si>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</si>
  <si>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</si>
  <si>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</si>
  <si>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</si>
  <si>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</si>
  <si>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</si>
  <si>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</si>
  <si>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</si>
  <si>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</si>
  <si>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</si>
  <si>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</si>
  <si>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</si>
  <si>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</si>
  <si>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</si>
  <si>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</si>
  <si>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</si>
  <si>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</si>
  <si>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</si>
  <si>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</si>
  <si>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</si>
  <si>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</si>
  <si>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</si>
  <si>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</si>
  <si>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</si>
  <si>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</si>
  <si>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</si>
  <si>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</si>
  <si>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</si>
  <si>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</si>
  <si>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</si>
  <si>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</si>
  <si>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</si>
  <si>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</si>
  <si>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</si>
  <si>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</si>
  <si>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</si>
  <si>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</si>
  <si>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</si>
  <si>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</si>
  <si>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</si>
  <si>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</si>
  <si>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</si>
  <si>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</si>
  <si>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</si>
  <si>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</si>
  <si>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</si>
  <si>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</si>
  <si>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</si>
  <si>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</si>
  <si>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</si>
  <si>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</si>
  <si>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</si>
  <si>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</si>
  <si>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</si>
  <si>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</si>
  <si>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</si>
  <si>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</si>
  <si>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</si>
  <si>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</si>
  <si>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</si>
  <si>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</si>
  <si>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</si>
  <si>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</si>
  <si>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</si>
  <si>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</si>
  <si>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</si>
  <si>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</si>
  <si>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</si>
  <si>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</si>
  <si>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</si>
  <si>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</si>
  <si>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</si>
  <si>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</si>
  <si>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</si>
  <si>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</si>
  <si>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</si>
  <si>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</si>
  <si>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</si>
  <si>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</si>
  <si>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</si>
  <si>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</si>
  <si>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</si>
  <si>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</si>
  <si>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</si>
  <si>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</si>
  <si>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</si>
  <si>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</si>
  <si>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</si>
  <si>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</si>
  <si>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</si>
  <si>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</si>
  <si>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</si>
  <si>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</si>
  <si>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</si>
  <si>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</si>
  <si>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</si>
  <si>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</si>
  <si>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</si>
  <si>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</si>
  <si>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</si>
  <si>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</si>
  <si>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</si>
  <si>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</si>
  <si>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</si>
  <si>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</si>
  <si>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</si>
  <si>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</si>
  <si>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</si>
  <si>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</si>
  <si>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</si>
  <si>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</si>
  <si>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</si>
  <si>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</si>
  <si>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</si>
  <si>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SARLAFT</t>
  </si>
  <si>
    <t xml:space="preserve">Probabilidad que La entidad  sea relacionada con actividades ilícitas al elegir a proveedores con practicas de lavado de activos, financiación del terrorismo o cualquier otra actividad ilegal. </t>
  </si>
  <si>
    <t xml:space="preserve">PROCESO: GESTION CONTRACTUAL </t>
  </si>
  <si>
    <t xml:space="preserve">OBJETIVO: CONTRIBUIR ANUALMENTE EN LA GESTION DE ADQUISICION DE BIENES Y SERVICIOS REQUERIDOS EN LA OPERACIÓN DE LOS PROCESOS DE LA ENTIDAD CUMPLIENDO LA NORMATIVIDAD CONTRACTUAL VIGENTE.
</t>
  </si>
  <si>
    <t xml:space="preserve">Cambios de Gobierno </t>
  </si>
  <si>
    <t xml:space="preserve">Designación de rubro presupuestal   para el funcionamiento de la oficina de contratación. </t>
  </si>
  <si>
    <t xml:space="preserve">Desactualización de la caracterización del proceso. </t>
  </si>
  <si>
    <t xml:space="preserve">Constantes cambios normativos </t>
  </si>
  <si>
    <t xml:space="preserve">1.Personal insuficiente para adelantar las labores de proceso administrativo y contractual. </t>
  </si>
  <si>
    <t>Demoras en la recepción de la información contractual por parte de las secretarias ejecutoras.</t>
  </si>
  <si>
    <t>Constante innovación tecnológica.</t>
  </si>
  <si>
    <t xml:space="preserve">Falta de Etica y valores  y de aplicación del código de integridad y buen gobierno. </t>
  </si>
  <si>
    <t xml:space="preserve">Desconocimiento de la caracterización, manuales, procedimientos, instructivos, guías, formatos y demas documentos propios del proceso por parte del personal nuevo. </t>
  </si>
  <si>
    <t xml:space="preserve">Fallas en aplicativos para cargue o reporte de información a plataformas (SECOP) y/o entes de control. </t>
  </si>
  <si>
    <t xml:space="preserve">Desconocimiento del estatuto contractual y sus decretos reglamentarios </t>
  </si>
  <si>
    <t>Falta de compromiso de los líderes de los procesos en la implementación de mejora, asociadas a los planes de mejoramiento</t>
  </si>
  <si>
    <t>Pandemias: Falta de preparación y experiencia en la forma de afrontar las pandemias.</t>
  </si>
  <si>
    <t xml:space="preserve">Dificultad en la unificación de criterios para la realización de los procesos contractuales </t>
  </si>
  <si>
    <t>Contratar bienes y servicios no relacionados con la emergencia y justificándose en ella.</t>
  </si>
  <si>
    <t>Falta de articulación entre las Secretarías ejecutoras, Secretaría de Planeación  y oficina de Contratación</t>
  </si>
  <si>
    <t>Falta de claridad en la justificación previa de la necesidad para adquisición del bien o servicio contratado.</t>
  </si>
  <si>
    <t xml:space="preserve">Equipos tecnológicos obsoletos, Sistemas de Información no integrados. </t>
  </si>
  <si>
    <t xml:space="preserve">Adjudicación de contratos a proveedores que presentan falta de idoneidad, por ausencia de la capacidad financiera, o la experiencia necesaria; para la
ejecución del objeto contractual de forma eficiente y adecuada
</t>
  </si>
  <si>
    <t xml:space="preserve">Dificultad de trabajar en equipo </t>
  </si>
  <si>
    <t>Sobrecostos en los contratos de bienes o servicios independiente de posibles distorsiones del mercado</t>
  </si>
  <si>
    <t>Unidades administrativas ubicadas en diferentes sitios de la ciudad (Ibagué).</t>
  </si>
  <si>
    <t xml:space="preserve">Omisión en el envío de actos administrativos de declaratoria de urgencia manifiesta y reporte de los  contratos celebrados, para el control jurisdiccional y  la contraloría municipal </t>
  </si>
  <si>
    <t xml:space="preserve">Dificultad en la comunicación con los  lideres de los demás procesos </t>
  </si>
  <si>
    <t xml:space="preserve">Pandemias: Falta de preparación y experiencia en la forma de afrontar las pandemias </t>
  </si>
  <si>
    <t>Constantes cambios normativos</t>
  </si>
  <si>
    <t>Fallas en aplicativos para cargue o reporte de informacion a las plataformas ( SECOP , TIENDA VIRTUAL)</t>
  </si>
  <si>
    <t>Falta de etica y valores y de aplicación del codigo de integridad y buen gobierno</t>
  </si>
  <si>
    <t>Desconocimiento del estatuto contractual y sus decretos reglamentarios</t>
  </si>
  <si>
    <t>Falta de articulacion entre las secretarias ejecutoras y la oficina de contratación</t>
  </si>
  <si>
    <t>Demoras en la recepcion de la infomación contractual por parte de las secretarias ejecutoras</t>
  </si>
  <si>
    <t>Desconocimiento de la caracterización, manuales, procedimientos, instructivos, formatos y demas documentos propios del proceso</t>
  </si>
  <si>
    <t xml:space="preserve">Contratar bienes o servicios no relacionados con la emergencia </t>
  </si>
  <si>
    <t>falta de claridad en la justificacion previa de la necesidad para la adquisicion del bien o servicio a contratar</t>
  </si>
  <si>
    <t xml:space="preserve">Adjudicacion de contratos a proveedores que presentan falta de idoneidad </t>
  </si>
  <si>
    <t>Personal insuficiente para adelantar las labores de  los procesos contractuales en las secretarias como en la oficina de contratación</t>
  </si>
  <si>
    <t>Dificultad en la comunicación con los lideres de los demas procesos</t>
  </si>
  <si>
    <t>Ajudicación de contratos a proveedores que presentan falta de idoneidad, por ausencia de la capacidad financiera, o la experiencia necesaria; Para la ejecución del objeto contractual de forma eficiente y adecuada</t>
  </si>
  <si>
    <t>Sobrecostos en los contratos de bienes o servicios independiente de posibles distorciones del mercado</t>
  </si>
  <si>
    <t>Dificultad de trabajar en equipo</t>
  </si>
  <si>
    <t>2. Falta de Etica y valores  y de aplicación del código de integridad y buen gobierno</t>
  </si>
  <si>
    <t xml:space="preserve">3. Dificultad en la unificación de criterios para la realización de los procesos contractuales </t>
  </si>
  <si>
    <t>4. Falta de articulación entre las Secretarías ejecutoras, Secretaría de Planeación  y oficina de Contratación</t>
  </si>
  <si>
    <t xml:space="preserve">5. Equipos tecnológicos obsoletos, Sistemas de Información no integrados. </t>
  </si>
  <si>
    <t>6. Unidades administrativas ubicadas en diferentes sitios de la ciudad (Ibagué).</t>
  </si>
  <si>
    <t xml:space="preserve">7. Desactualización de la caracterización del proceso. </t>
  </si>
  <si>
    <t>8. Demoras en la recepción de la información contractual por parte de las secretarias ejecutoras.</t>
  </si>
  <si>
    <t xml:space="preserve">9. Desconocimiento de la caracterización, manuales, procedimientos, instructivos, guías, formatos y demas documentos propios del proceso por parte del personal nuevo. </t>
  </si>
  <si>
    <t>10. Falta de compromiso de los líderes de los procesos en la implementación de mejora, asociadas a los planes de mejoramiento</t>
  </si>
  <si>
    <t xml:space="preserve">11. Desconocimiento del estatuto contractual y sus decretos reglamentarios </t>
  </si>
  <si>
    <t xml:space="preserve">12. Dificultad en la unificación de criterios para la realización de los procesos contractuales </t>
  </si>
  <si>
    <t>13. Contratar bienes y servicios no relacionados con la emergencia y justificándose en ella.</t>
  </si>
  <si>
    <t>14. Falta de claridad en la justificación previa de la necesidad para adquisición del bien o servicio contratado por parte de las secretarias ejecutoras</t>
  </si>
  <si>
    <t xml:space="preserve">15. Adjudicación de contratos a proveedores que presentan falta de idoneidad, por ausencia de la capacidad financiera, o la experiencia necesaria; para la
ejecución del objeto contractual de forma eficiente y adecuada
</t>
  </si>
  <si>
    <t>16. Sobrecostos en los contratos de bienes o servicios independiente de posibles distorsiones del mercado</t>
  </si>
  <si>
    <t xml:space="preserve">17. Omisión en el envío de actos administrativos de declaratoria de urgencia manifiesta y reporte de los  contratos celebrados, para el control jurisdiccional y  la contraloría municipal </t>
  </si>
  <si>
    <t>1) El otorgamiento de certificaciones a la alcaldía de Ibagué bajo las normas ISO 9001, OHSAS 18000, ISO 14001.</t>
  </si>
  <si>
    <r>
      <rPr>
        <b/>
        <sz val="10"/>
        <rFont val="Arial"/>
        <family val="2"/>
      </rPr>
      <t>2) S</t>
    </r>
    <r>
      <rPr>
        <sz val="10"/>
        <rFont val="Arial"/>
        <family val="2"/>
      </rPr>
      <t xml:space="preserve">istemas de información desarrollados e implementados en la entidad que facilitan la unificación de la información (SOFTCON-PISAMI). </t>
    </r>
  </si>
  <si>
    <r>
      <rPr>
        <b/>
        <sz val="10"/>
        <rFont val="Arial"/>
        <family val="2"/>
      </rPr>
      <t xml:space="preserve">3) </t>
    </r>
    <r>
      <rPr>
        <sz val="10"/>
        <rFont val="Arial"/>
        <family val="2"/>
      </rPr>
      <t xml:space="preserve">Capacitación permanente en temas atinentes al proceso. </t>
    </r>
  </si>
  <si>
    <r>
      <rPr>
        <b/>
        <sz val="10"/>
        <rFont val="Arial"/>
        <family val="2"/>
      </rPr>
      <t xml:space="preserve">4) </t>
    </r>
    <r>
      <rPr>
        <sz val="10"/>
        <rFont val="Arial"/>
        <family val="2"/>
      </rPr>
      <t>Empoderamiento por parte del líder del proceso.</t>
    </r>
  </si>
  <si>
    <r>
      <rPr>
        <b/>
        <sz val="10"/>
        <rFont val="Arial"/>
        <family val="2"/>
      </rPr>
      <t>5)</t>
    </r>
    <r>
      <rPr>
        <sz val="10"/>
        <rFont val="Arial"/>
        <family val="2"/>
      </rPr>
      <t xml:space="preserve"> El proceso  tiene su manual, caracterización, instructivos, procedimientos y formatos documentados, alineados a la normatividad vigente</t>
    </r>
  </si>
  <si>
    <r>
      <rPr>
        <b/>
        <sz val="10"/>
        <rFont val="Arial"/>
        <family val="2"/>
      </rPr>
      <t>6)</t>
    </r>
    <r>
      <rPr>
        <sz val="10"/>
        <rFont val="Arial"/>
        <family val="2"/>
      </rPr>
      <t xml:space="preserve"> Apoyo técnico por parte de la secretaría de las TICS para garantizar la cobertura de internet y el buen funcionamiento tecnológico de la oficina (Publicaciones de procesos contractuales en diferentes plataformas).</t>
    </r>
  </si>
  <si>
    <t xml:space="preserve">7) La política de administración del riesgo esta alineada con el manual para la identificación y cobertura del riesgo en los procesos de contratación. </t>
  </si>
  <si>
    <t>8) Utilización de las guías e instructivos establecidos por Colombia Compra Eficiente.</t>
  </si>
  <si>
    <t xml:space="preserve">1) Acceso a la información publicada en paginas web de entidades del orden nacional </t>
  </si>
  <si>
    <t>2) Acceso a la herramienta tecnológica SECOP (Colombia compra eficiente) que facilita los procesos de contratación estatal.</t>
  </si>
  <si>
    <t>3) Capacitaciones con entidades publicas expertas en el área de contratación</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</si>
  <si>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</si>
  <si>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</si>
  <si>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</si>
  <si>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7) compromiso de las secretarias ejecutoras al momento de adquirir lo necesario para la emergencia.</t>
  </si>
  <si>
    <t>8) Normatividad y Directrices para la implementación  de MIPG</t>
  </si>
  <si>
    <t>9) Recurso tecnológico necesario para remitir información en línea. (Internet, Correo Electrónico Institucional, Scanner, Computadores)</t>
  </si>
  <si>
    <t>10)Capacitación para fortalecer el trabajo en equipo y los valores institucionales</t>
  </si>
  <si>
    <t>12) Cumplimiento de circular No. 00035 del 14/09/2021. Directriz de seguimiento a riesgos contractuales en la etapa de ejecución por parte de los ordenadores del gasto y supervisores de contratos Y/O convenios</t>
  </si>
  <si>
    <t>13) Trabajar conjuntamente con Colombia Compra y  la secretaria de las TICS, para el manejo adecuado de las plataformas.</t>
  </si>
  <si>
    <t xml:space="preserve">O3D3 Realizar una capacitación semestral  para la unificación de criterios en los procesos contractuales, con el personal adscrito a la oficina de contratación. </t>
  </si>
  <si>
    <t>O5D1 Poder realizar una contratación acorde a la  necesidad de la oficina, según la planeación realizada para fortalecer la parte administrativa.</t>
  </si>
  <si>
    <t>O6D11D7 Fortalecer las actividades relacionadas con el SIGAMI en el proceso gestión contractual mediante reuniones periódicas para evaluar el la implementación de los sistemas en el proceso y así aportar a la mejora continua de la administración.</t>
  </si>
  <si>
    <t xml:space="preserve">O3D12 Realizar capacitaciones para la unificación de criterios en los procesos contractuales, con el personal adscrito a la oficina de contratación. </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</si>
  <si>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</si>
  <si>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</si>
  <si>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</si>
  <si>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</si>
  <si>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O9D17 Remitir por correo electrónico semanalmente al ente de control,los contratos que se suscriban por urgencia manifiesta</t>
  </si>
  <si>
    <t>F1O6   Fortalecer todo lo referente al SIGAMI, con el fin de tener continuidad en el proceso.</t>
  </si>
  <si>
    <t>F3O3 Capacitar al talento humano adscrito a la oficina de contratación, con el fin de conocer la documentación propia del proceso  para fortalecimiento del mismo.</t>
  </si>
  <si>
    <t>F6O2 Trabajar conjuntamente con Colombia Compra y  la secretaria de las TICS, para el manejo adecuado de las plataformas.</t>
  </si>
  <si>
    <t>A1D2D4, Evaluar la continuidad del personal de contrato, para garantizar la no interrupción en los procesos en que ha avanzado la oficina.</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</si>
  <si>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</si>
  <si>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A3D7D11 citar a reuniones extraordinaria con los lideres de los procesos y sus equipos de trabajo, para verificar las dificultades en el manejo del secop y demás actividades relacionadas con el proceso .</t>
  </si>
  <si>
    <t>A3 D11Envío de comunicación a los ordenadores del gasto que hayan tenido dificultad en el desarrollo del proceso para que elaboren y radiquen el acto administrativo por el cual se da de baja el proceso en la plataforma SECOP</t>
  </si>
  <si>
    <t>A1 D2 Reporte para Inicio de procesos Disciplinarios, penales, Fiscales, administrativo según corresponda</t>
  </si>
  <si>
    <t>A1F1 Realizar seguimientos periódicos para mantener los estándares de calidad certificados en los diferentes procesos que adelanta la administración Municipal.</t>
  </si>
  <si>
    <t>A2F3 Institucionalizar los comités jurídicos y fomentar la participación en este proceso por parte de todas las secretarias ejecutoras.</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</si>
  <si>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</si>
  <si>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11) Cumplimiento de la normatividad vigente y las directrices establecidas en el manual de contratación</t>
  </si>
  <si>
    <t xml:space="preserve">D2O10 Realizar una capacitación semestral con el equipo de trabajo de la oficina de contratación con el fin de  fortalecer el trabajo en equipo, y los valores institucionales </t>
  </si>
  <si>
    <t>D11O2 Realizar una capacitación semestral con los lideres de los procesos y supervisores, para el fortalecimiento y la toma de conciencia del proceso gestión contractual.</t>
  </si>
  <si>
    <t>O7 D13 Verificar el objeto contractual tenga estrecha relacion entre  la urgencia manifiesta  , con lo proferido en la resolución de declaración de la misma</t>
  </si>
  <si>
    <t>Que se beneficie a un proponente que no cumple con la totalidad de los requisitos contractuales</t>
  </si>
  <si>
    <t>Falta de controles en el proceso de selección de los proponentes</t>
  </si>
  <si>
    <t>No aplicación de la normatividad vigente y de las directrices establecidas en el manual de contratación</t>
  </si>
  <si>
    <t>EN CADA ETAPA DEL PROCESO CONTRACTUAL</t>
  </si>
  <si>
    <t>perdida de imagen y credibilidad institucional</t>
  </si>
  <si>
    <t>Investigaciones y sanciones de los entes de control</t>
  </si>
  <si>
    <t>Posibilidad de que se presente direccionamiento de los procesos de contratación a favor de terceros</t>
  </si>
  <si>
    <t>CORRUPCION</t>
  </si>
  <si>
    <t>Celebración de contratos con la figura de urgencia manifiesta sin el cumplimiento de los principios de la contratación estatal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</si>
  <si>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</si>
  <si>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</si>
  <si>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</si>
  <si>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Pérdida de credibilidad</t>
  </si>
  <si>
    <t>Detrimento del erario</t>
  </si>
  <si>
    <t>La combinacion de factores como el desconocimiento del estatuto contractual y sus decretos reglamenarios, contratar bienes , obras y servicios no relacionados ni vinculados con la emergencia sanitaria, adjudicacion de contratos a proveedores sin indoneidad o sin aducada capacidad financiera o experiencia necesaria,sobrecostos en los contratos de biens , obras o servicios independiene de posibles distorciones del mercado,   pueden ocasionar la indebida utilización de esta figura , teniendo como consecuencias la apertura de procesos y sanciones disciplinarias, penales, fiscales, administrativas; mala imagen institucional, perdida de credibilidad, comunidad insatisfecha y detrimento del erario</t>
  </si>
  <si>
    <t>La combinación de Factores como la Falta de etica y valores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con el fin de beneficiar a un proponente que no cumple con los requisitos contractuales, teniendo como consecuencias la perdida de imagen y credibilidad institucional, sanciones de todos los tipos y perdida de recursos</t>
  </si>
  <si>
    <t>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t>
  </si>
  <si>
    <t>La jefe de oficina realizará una capacitación semestral con el equipo de trabajo de la oficina de contratación con el fin de fortalecer el trabajo en equipo y los valores institucionales</t>
  </si>
  <si>
    <t>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t>
  </si>
  <si>
    <t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</si>
  <si>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</si>
  <si>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Acta y planilla de asistencia</t>
  </si>
  <si>
    <t>Dos Actas y dos planillas de asistencia</t>
  </si>
  <si>
    <t>Jefe de Oficina</t>
  </si>
  <si>
    <t>semestral</t>
  </si>
  <si>
    <t>Secretarias ejecutoras y oficina de contratación</t>
  </si>
  <si>
    <t>Cuatrimestral</t>
  </si>
  <si>
    <t>Semestral</t>
  </si>
  <si>
    <t xml:space="preserve">Indice de cumplimiento = (Actividades ejecutadas /Actividades programadas)*100.    </t>
  </si>
  <si>
    <t>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t>
  </si>
  <si>
    <t>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t>
  </si>
  <si>
    <t xml:space="preserve">Muestreo cuatrimestral de los procesos adjudicados con sus respectivos  estudios previos aprobados y firmados por el ordenador del gasto y supervisor </t>
  </si>
  <si>
    <t>Memorandos</t>
  </si>
  <si>
    <t>posibilidad de utilización de la figura de urgencia manifiesta en el marco de la ley 80 de 1993 y sus normas concordantes</t>
  </si>
  <si>
    <t>la entidad se ve involucrada en investigaciones de tipo penal al adjudicar un contrato a un proponente que se encuentre inmerso en la lista de lavado de activos</t>
  </si>
  <si>
    <t>ETAPA PRECONTRACTUAL</t>
  </si>
  <si>
    <t xml:space="preserve">La entidad no requiera dentro de los requisitos juridicos habilitantes el anexo y/o formato que debe diligenciar el proponente al respecto de no estar incluido en  lista de lavado de activos , financiación del terrorismo o cualquier otra actividad ilegal. </t>
  </si>
  <si>
    <t xml:space="preserve">Desconocimiento del equipo estructurador de las secretarias ejecutoras del diligenciamiento del formato de FOR-42-PRO-GC-001 PLIEGO DE CONDICIONES DEFINITIVO y FOR-44-PRO-GC-001 PROYECTO PLIEGO DE CONDICIONES. </t>
  </si>
  <si>
    <t xml:space="preserve">Desconocimiento de los documentos que se deben diligenciar en los procesos de selección   en la etapa precontractual </t>
  </si>
  <si>
    <t xml:space="preserve">18. Desconocimiento por parte de los equipos estructuradores de los requisitos juridicos habilitantes en los procesos de selección </t>
  </si>
  <si>
    <t xml:space="preserve">9) Implementación de los formatos FOR-42-PRO-GC-001 PLIEGO DE CONDICIONES DEFINITIVO y FOR-44-PRO-GC-001 PROYECTO PLIEGO DE CONDICIONES- anexo y/o formato que debe suscribir el oferente en los procesos de selección </t>
  </si>
  <si>
    <t>14) Capacitacion permanente con los equipos estructuradores de las secretarias ejecutoras, para socializar el correcto  diligenciamiento del formato de FOR-42-PRO-GC-001 PLIEGO DE CONDICIONES DEFINITIVO y FOR-44-PRO-GC-001 PROYECTO PLIEGO DE CONDICIONES</t>
  </si>
  <si>
    <t>Falta de estructuración de los requisitos juridicos habilitantes por parte de las secretarias ejecutoras</t>
  </si>
  <si>
    <t>Falta de revisión por parte de la oficina de contratacion de los requisitos juridicos habilitantes</t>
  </si>
  <si>
    <t xml:space="preserve">La combinación de Factores como falta de capacitación a los equipos estructurados de las secretarias ejecutoras y el equipo de la oficina de contratación al respecto de que requisitos de orden juridico habilitante solicitar al oferente dentro de los  procesos de selección, puede ocasionar que la entidad sea rewlacionada con actividades ilicitas </t>
  </si>
  <si>
    <t>La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</si>
  <si>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</si>
  <si>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</si>
  <si>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15) Capacitacion permanente semestral con el equipo de trabajo  adscritos a la  oficina de contratación con el fin de unificar criterios con respecto a los requisitos juridicos habilitantes que se deben acreditar para cada proceso de selección.</t>
  </si>
  <si>
    <t>O15D12 La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</si>
  <si>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Resolución de urgencia manifiesta</t>
  </si>
  <si>
    <t>SECOP II</t>
  </si>
  <si>
    <t>Semestral (Si se celebran contratos de urgencia manifiesta)</t>
  </si>
  <si>
    <t>Memorandos y Oficios</t>
  </si>
  <si>
    <t xml:space="preserve">Indice de cumplimiento = (Actividades ejecutadas /Actividades programadas)*100.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</si>
</sst>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FFFF"/>
        <bgColor rgb="FFFFFFFF"/>
      </patternFill>
    </fill>
    <fill>
      <patternFill patternType="solid">
        <fgColor theme="0"/>
        <bgColor theme="0"/>
      </patternFill>
    </fill>
    <fill>
      <patternFill patternType="solid">
        <fgColor rgb="FFFFFF00"/>
        <bgColor theme="0"/>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s>
  <cellStyleXfs count="1">
    <xf numFmtId="0" fontId="0" fillId="0" borderId="0"/>
  </cellStyleXfs>
  <cellXfs count="104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9"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0" fillId="0" borderId="100" xfId="0" applyFont="1" applyBorder="1" applyAlignment="1">
      <alignment vertical="top" wrapText="1"/>
    </xf>
    <xf numFmtId="0" fontId="1" fillId="23" borderId="7" xfId="0" applyFont="1" applyFill="1" applyBorder="1" applyAlignment="1">
      <alignment vertical="center" wrapText="1"/>
    </xf>
    <xf numFmtId="0" fontId="0" fillId="0" borderId="100" xfId="0" applyFont="1" applyBorder="1" applyAlignment="1">
      <alignment horizontal="left" vertical="center" wrapText="1"/>
    </xf>
    <xf numFmtId="0" fontId="1" fillId="23" borderId="1" xfId="0" applyFont="1" applyFill="1" applyBorder="1" applyAlignment="1">
      <alignment vertical="center" wrapText="1"/>
    </xf>
    <xf numFmtId="0" fontId="0" fillId="25" borderId="100" xfId="0" applyFont="1" applyFill="1" applyBorder="1" applyAlignment="1">
      <alignment horizontal="center" vertical="center" wrapText="1"/>
    </xf>
    <xf numFmtId="0" fontId="51" fillId="25" borderId="100" xfId="0" applyFont="1" applyFill="1" applyBorder="1" applyAlignment="1">
      <alignment vertical="center" wrapText="1"/>
    </xf>
    <xf numFmtId="0" fontId="0" fillId="0" borderId="100" xfId="0" applyFont="1" applyBorder="1" applyAlignment="1">
      <alignment vertical="center" wrapText="1"/>
    </xf>
    <xf numFmtId="0" fontId="0" fillId="0" borderId="100" xfId="0" applyFont="1" applyBorder="1" applyAlignment="1">
      <alignment wrapText="1"/>
    </xf>
    <xf numFmtId="0" fontId="5" fillId="0" borderId="0" xfId="0" applyFont="1" applyFill="1" applyAlignment="1">
      <alignment horizontal="left" vertical="center" wrapText="1"/>
    </xf>
    <xf numFmtId="0" fontId="6" fillId="0" borderId="28"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0" fillId="0" borderId="0" xfId="0" applyFill="1" applyProtection="1">
      <protection locked="0"/>
    </xf>
    <xf numFmtId="0" fontId="5" fillId="5" borderId="43" xfId="0" applyFont="1" applyFill="1" applyBorder="1" applyAlignment="1">
      <alignment horizontal="center" vertical="center" wrapText="1"/>
    </xf>
    <xf numFmtId="0" fontId="7" fillId="0" borderId="1" xfId="0" applyFont="1" applyBorder="1" applyAlignment="1" applyProtection="1">
      <alignment horizontal="left" vertical="top" wrapText="1"/>
      <protection locked="0"/>
    </xf>
    <xf numFmtId="0" fontId="5" fillId="0" borderId="1" xfId="0" applyFont="1" applyBorder="1" applyAlignment="1" applyProtection="1">
      <alignment wrapText="1"/>
      <protection locked="0"/>
    </xf>
    <xf numFmtId="0" fontId="5" fillId="0" borderId="10" xfId="0" applyFont="1" applyBorder="1" applyAlignment="1" applyProtection="1">
      <alignment wrapText="1"/>
      <protection locked="0"/>
    </xf>
    <xf numFmtId="0" fontId="5" fillId="0" borderId="5" xfId="0" applyFont="1" applyBorder="1" applyAlignment="1" applyProtection="1">
      <alignment wrapText="1"/>
      <protection locked="0"/>
    </xf>
    <xf numFmtId="0" fontId="5" fillId="0" borderId="0" xfId="0" applyFont="1" applyAlignment="1">
      <alignment wrapText="1"/>
    </xf>
    <xf numFmtId="0" fontId="9" fillId="0" borderId="1" xfId="0" applyFont="1" applyBorder="1" applyAlignment="1">
      <alignment vertical="top" wrapText="1"/>
    </xf>
    <xf numFmtId="0" fontId="7" fillId="0" borderId="1" xfId="0" applyFont="1" applyBorder="1" applyAlignment="1">
      <alignment vertical="center"/>
    </xf>
    <xf numFmtId="0" fontId="7" fillId="0" borderId="1" xfId="0" applyFont="1" applyBorder="1" applyAlignment="1" applyProtection="1">
      <alignment vertical="center"/>
      <protection locked="0"/>
    </xf>
    <xf numFmtId="0" fontId="7" fillId="0" borderId="3" xfId="0" applyFont="1" applyBorder="1" applyAlignment="1">
      <alignment vertical="center" wrapText="1"/>
    </xf>
    <xf numFmtId="0" fontId="7"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28" xfId="0"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6" fillId="13" borderId="7"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5" fillId="13" borderId="25" xfId="0" applyFont="1" applyFill="1" applyBorder="1" applyAlignment="1">
      <alignment vertical="center" wrapText="1"/>
    </xf>
    <xf numFmtId="0" fontId="5" fillId="13" borderId="11" xfId="0" applyFont="1" applyFill="1" applyBorder="1" applyAlignment="1">
      <alignment vertical="center" wrapText="1"/>
    </xf>
    <xf numFmtId="0" fontId="6" fillId="13" borderId="10" xfId="0" applyFont="1" applyFill="1" applyBorder="1" applyAlignment="1">
      <alignment horizontal="center" vertical="center" wrapText="1"/>
    </xf>
    <xf numFmtId="0" fontId="6" fillId="13" borderId="10" xfId="0" applyFont="1" applyFill="1" applyBorder="1" applyAlignment="1">
      <alignment horizontal="center" vertical="center"/>
    </xf>
    <xf numFmtId="0" fontId="6" fillId="12" borderId="10" xfId="0" applyFont="1" applyFill="1" applyBorder="1" applyAlignment="1">
      <alignment horizontal="center" vertical="center" wrapText="1"/>
    </xf>
    <xf numFmtId="0" fontId="5" fillId="0" borderId="39" xfId="0" applyFont="1" applyBorder="1" applyAlignment="1">
      <alignment wrapText="1"/>
    </xf>
    <xf numFmtId="0" fontId="6" fillId="13" borderId="28" xfId="0" applyFont="1" applyFill="1" applyBorder="1" applyAlignment="1">
      <alignment horizontal="center" vertical="center" wrapText="1"/>
    </xf>
    <xf numFmtId="0" fontId="6" fillId="15" borderId="36" xfId="0" applyFont="1" applyFill="1" applyBorder="1" applyAlignment="1">
      <alignment horizontal="center" vertical="center" wrapText="1"/>
    </xf>
    <xf numFmtId="0" fontId="5" fillId="15" borderId="11" xfId="0" applyFont="1" applyFill="1" applyBorder="1" applyAlignment="1">
      <alignment horizontal="center" vertical="center" wrapText="1"/>
    </xf>
    <xf numFmtId="0" fontId="0" fillId="15" borderId="11" xfId="0" applyFill="1" applyBorder="1" applyAlignment="1">
      <alignment horizontal="center" vertical="center" wrapText="1"/>
    </xf>
    <xf numFmtId="0" fontId="5" fillId="15" borderId="28" xfId="0" applyFont="1" applyFill="1" applyBorder="1" applyAlignment="1">
      <alignment horizontal="left" vertical="center" wrapText="1"/>
    </xf>
    <xf numFmtId="0" fontId="5" fillId="15" borderId="5" xfId="0" applyFont="1" applyFill="1" applyBorder="1" applyAlignment="1">
      <alignment horizontal="center" wrapText="1"/>
    </xf>
    <xf numFmtId="0" fontId="5" fillId="15" borderId="28" xfId="0" applyFont="1" applyFill="1" applyBorder="1" applyAlignment="1" applyProtection="1">
      <alignment horizontal="center" vertical="center"/>
      <protection locked="0"/>
    </xf>
    <xf numFmtId="0" fontId="5" fillId="15" borderId="28" xfId="0" applyFont="1" applyFill="1" applyBorder="1" applyAlignment="1">
      <alignment horizontal="center" vertical="center"/>
    </xf>
    <xf numFmtId="0" fontId="10" fillId="15" borderId="28" xfId="0" applyFont="1" applyFill="1" applyBorder="1" applyAlignment="1">
      <alignment horizontal="center" vertical="center" wrapText="1"/>
    </xf>
    <xf numFmtId="0" fontId="15" fillId="15" borderId="16" xfId="0" applyFont="1" applyFill="1" applyBorder="1" applyAlignment="1">
      <alignment horizontal="center" vertical="center" wrapText="1"/>
    </xf>
    <xf numFmtId="0" fontId="5" fillId="15" borderId="0" xfId="0" applyFont="1" applyFill="1"/>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26" borderId="103" xfId="0" applyFont="1" applyFill="1" applyBorder="1" applyAlignment="1">
      <alignment horizontal="center" vertical="center" wrapText="1"/>
    </xf>
    <xf numFmtId="0" fontId="23" fillId="26" borderId="101" xfId="0" applyFont="1" applyFill="1" applyBorder="1" applyAlignment="1">
      <alignment horizontal="center" vertical="center" wrapText="1"/>
    </xf>
    <xf numFmtId="0" fontId="23" fillId="26" borderId="102" xfId="0" applyFont="1" applyFill="1" applyBorder="1" applyAlignment="1">
      <alignment horizontal="center" vertical="center" wrapText="1"/>
    </xf>
    <xf numFmtId="0" fontId="23" fillId="26" borderId="104" xfId="0" applyFont="1" applyFill="1" applyBorder="1" applyAlignment="1">
      <alignment horizontal="center" vertical="center" wrapText="1"/>
    </xf>
    <xf numFmtId="0" fontId="23" fillId="0" borderId="104" xfId="0" applyFont="1" applyBorder="1"/>
    <xf numFmtId="0" fontId="23" fillId="0" borderId="105" xfId="0" applyFont="1" applyBorder="1"/>
    <xf numFmtId="0" fontId="23" fillId="4" borderId="104" xfId="0" applyFont="1" applyFill="1" applyBorder="1" applyAlignment="1">
      <alignment horizontal="center" vertical="center" wrapText="1"/>
    </xf>
    <xf numFmtId="0" fontId="23" fillId="4" borderId="104" xfId="0" applyFont="1" applyFill="1" applyBorder="1"/>
    <xf numFmtId="0" fontId="23" fillId="4" borderId="105" xfId="0" applyFont="1" applyFill="1" applyBorder="1"/>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01" xfId="0" applyFont="1" applyBorder="1"/>
    <xf numFmtId="0" fontId="23" fillId="0" borderId="102" xfId="0" applyFont="1" applyBorder="1"/>
    <xf numFmtId="0" fontId="23" fillId="0" borderId="106" xfId="0" applyFont="1" applyFill="1" applyBorder="1" applyAlignment="1">
      <alignment horizontal="center" vertical="center" wrapText="1"/>
    </xf>
    <xf numFmtId="0" fontId="23" fillId="0" borderId="101" xfId="0" applyFont="1" applyFill="1" applyBorder="1"/>
    <xf numFmtId="0" fontId="23" fillId="0" borderId="102" xfId="0" applyFont="1" applyFill="1" applyBorder="1"/>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0" borderId="60" xfId="0" applyFont="1" applyFill="1" applyBorder="1" applyAlignment="1" applyProtection="1">
      <alignment horizontal="left" vertical="center" wrapText="1"/>
      <protection locked="0"/>
    </xf>
    <xf numFmtId="0" fontId="23" fillId="0" borderId="56"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Fill="1" applyBorder="1" applyAlignment="1" applyProtection="1">
      <alignment horizontal="center" vertical="center" wrapText="1"/>
      <protection locked="0"/>
    </xf>
    <xf numFmtId="0" fontId="23" fillId="0" borderId="56" xfId="0" applyFont="1" applyFill="1" applyBorder="1" applyAlignment="1" applyProtection="1">
      <alignment horizontal="center" vertical="center" wrapText="1"/>
      <protection locked="0"/>
    </xf>
    <xf numFmtId="0" fontId="23" fillId="0" borderId="62" xfId="0" applyFont="1" applyFill="1" applyBorder="1" applyAlignment="1" applyProtection="1">
      <alignment horizontal="center"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106" xfId="0" applyFont="1" applyBorder="1" applyAlignment="1">
      <alignment horizontal="center" vertical="center" wrapText="1"/>
    </xf>
    <xf numFmtId="0" fontId="23" fillId="0" borderId="102" xfId="0" applyFont="1" applyBorder="1" applyAlignment="1">
      <alignment wrapText="1"/>
    </xf>
    <xf numFmtId="0" fontId="23"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60" xfId="0" applyFont="1" applyFill="1" applyBorder="1" applyAlignment="1">
      <alignment horizontal="center" vertical="center"/>
    </xf>
    <xf numFmtId="0" fontId="7" fillId="0" borderId="107" xfId="0" applyFont="1" applyBorder="1" applyAlignment="1">
      <alignment horizontal="center" vertical="top" wrapText="1"/>
    </xf>
    <xf numFmtId="0" fontId="7" fillId="0" borderId="108" xfId="0" applyFont="1" applyBorder="1" applyAlignment="1">
      <alignment horizontal="center" vertical="top" wrapText="1"/>
    </xf>
    <xf numFmtId="0" fontId="23" fillId="26" borderId="106" xfId="0" applyFont="1" applyFill="1" applyBorder="1" applyAlignment="1">
      <alignment horizontal="center" vertical="center"/>
    </xf>
    <xf numFmtId="0" fontId="23" fillId="26" borderId="106" xfId="0" applyFont="1" applyFill="1" applyBorder="1" applyAlignment="1">
      <alignment horizontal="center" vertical="center" wrapText="1"/>
    </xf>
    <xf numFmtId="0" fontId="23" fillId="26" borderId="106" xfId="0" applyFont="1" applyFill="1" applyBorder="1" applyAlignment="1">
      <alignment horizontal="center" wrapText="1"/>
    </xf>
    <xf numFmtId="0" fontId="23"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23" fillId="4" borderId="60" xfId="0" applyFont="1" applyFill="1" applyBorder="1" applyAlignment="1" applyProtection="1">
      <alignment horizontal="center" vertical="center" wrapText="1"/>
      <protection locked="0"/>
    </xf>
    <xf numFmtId="0" fontId="23" fillId="4" borderId="62" xfId="0" applyFont="1" applyFill="1" applyBorder="1" applyAlignment="1" applyProtection="1">
      <alignment horizontal="center" vertical="center" wrapText="1"/>
      <protection locked="0"/>
    </xf>
    <xf numFmtId="0" fontId="23" fillId="0" borderId="60" xfId="0" applyFont="1" applyFill="1" applyBorder="1" applyAlignment="1">
      <alignment horizontal="center" vertical="center" wrapText="1"/>
    </xf>
    <xf numFmtId="0" fontId="23" fillId="0" borderId="62" xfId="0" applyFont="1" applyFill="1" applyBorder="1" applyAlignment="1">
      <alignment horizontal="center" vertical="center" wrapText="1"/>
    </xf>
    <xf numFmtId="0" fontId="23" fillId="27" borderId="103" xfId="0" applyFont="1" applyFill="1" applyBorder="1" applyAlignment="1">
      <alignment horizontal="center" vertical="center" wrapText="1"/>
    </xf>
    <xf numFmtId="0" fontId="23" fillId="27" borderId="102" xfId="0" applyFont="1" applyFill="1" applyBorder="1" applyAlignment="1">
      <alignment horizontal="center" vertical="center" wrapText="1"/>
    </xf>
    <xf numFmtId="0" fontId="23" fillId="0" borderId="103"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106" xfId="0" applyFont="1" applyFill="1"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68" xfId="0" applyFont="1" applyFill="1" applyBorder="1" applyAlignment="1">
      <alignment horizontal="left" vertical="top" wrapText="1"/>
    </xf>
    <xf numFmtId="0" fontId="7" fillId="0" borderId="62" xfId="0" applyFont="1" applyFill="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wrapText="1"/>
    </xf>
    <xf numFmtId="0" fontId="8" fillId="14" borderId="2" xfId="0" applyFont="1" applyFill="1" applyBorder="1" applyAlignment="1">
      <alignment horizontal="center" vertical="center" wrapText="1"/>
    </xf>
    <xf numFmtId="0" fontId="5" fillId="0" borderId="8" xfId="0" applyFont="1" applyBorder="1" applyAlignment="1">
      <alignment horizontal="center" wrapText="1"/>
    </xf>
    <xf numFmtId="0" fontId="5" fillId="0" borderId="2" xfId="0" applyFont="1" applyBorder="1" applyAlignment="1">
      <alignment horizontal="center" wrapText="1"/>
    </xf>
    <xf numFmtId="0" fontId="5" fillId="0" borderId="25"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pplyProtection="1">
      <alignment horizontal="center" wrapText="1"/>
      <protection locked="0"/>
    </xf>
    <xf numFmtId="0" fontId="5" fillId="0" borderId="4" xfId="0" applyFont="1" applyBorder="1" applyAlignment="1" applyProtection="1">
      <alignment horizontal="center" wrapText="1"/>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wrapText="1"/>
    </xf>
    <xf numFmtId="0" fontId="6" fillId="13" borderId="45" xfId="0" applyFont="1" applyFill="1" applyBorder="1" applyAlignment="1">
      <alignment horizontal="center" vertical="center" wrapText="1"/>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3" fillId="0" borderId="29" xfId="0" applyFont="1" applyFill="1" applyBorder="1" applyAlignment="1">
      <alignment horizontal="center" vertical="center"/>
    </xf>
    <xf numFmtId="0" fontId="33" fillId="0" borderId="3" xfId="0" applyFont="1" applyFill="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13" borderId="28" xfId="0" applyFont="1" applyFill="1" applyBorder="1" applyAlignment="1">
      <alignment horizontal="center" vertical="center"/>
    </xf>
    <xf numFmtId="0" fontId="10" fillId="12" borderId="28" xfId="0" applyFont="1" applyFill="1" applyBorder="1" applyAlignment="1">
      <alignment horizontal="center" vertical="center" wrapText="1"/>
    </xf>
    <xf numFmtId="0" fontId="15" fillId="13" borderId="29" xfId="0" applyFont="1" applyFill="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18" fillId="0" borderId="9" xfId="0" applyFont="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6" fillId="13" borderId="1" xfId="0" applyFont="1" applyFill="1" applyBorder="1" applyAlignment="1">
      <alignment horizontal="center" vertical="center"/>
    </xf>
    <xf numFmtId="0" fontId="6" fillId="13" borderId="10"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wrapText="1"/>
    </xf>
    <xf numFmtId="0" fontId="0" fillId="0" borderId="20" xfId="0" applyBorder="1" applyAlignment="1">
      <alignment horizontal="center" wrapText="1"/>
    </xf>
    <xf numFmtId="0" fontId="0" fillId="0" borderId="45" xfId="0" applyBorder="1" applyAlignment="1">
      <alignment horizontal="center" wrapText="1"/>
    </xf>
    <xf numFmtId="0" fontId="6" fillId="13" borderId="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28" xfId="0" applyFont="1" applyBorder="1" applyAlignment="1">
      <alignment horizontal="left"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6" fillId="13" borderId="1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21" fillId="0" borderId="10" xfId="0" applyFont="1" applyBorder="1" applyAlignment="1">
      <alignment horizontal="center" vertical="center" wrapText="1"/>
    </xf>
    <xf numFmtId="0" fontId="21" fillId="0" borderId="28" xfId="0" applyFont="1" applyBorder="1" applyAlignment="1">
      <alignment horizontal="center" vertical="center" wrapText="1"/>
    </xf>
    <xf numFmtId="0" fontId="0" fillId="0" borderId="10" xfId="0" applyBorder="1" applyAlignment="1">
      <alignment horizontal="center" vertical="center" wrapText="1"/>
    </xf>
    <xf numFmtId="0" fontId="0" fillId="0" borderId="28" xfId="0" applyBorder="1" applyAlignment="1">
      <alignment horizontal="center" vertical="center" wrapText="1"/>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1"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0" borderId="2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5" xfId="0" applyFont="1" applyBorder="1" applyAlignment="1" applyProtection="1">
      <alignment horizontal="center" vertical="center" wrapText="1"/>
      <protection locked="0"/>
    </xf>
    <xf numFmtId="0" fontId="7" fillId="0" borderId="1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A365"/>
      <color rgb="FF00BBFE"/>
      <color rgb="FF2FC9FF"/>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78921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40</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161925</xdr:rowOff>
        </xdr:from>
        <xdr:to>
          <xdr:col>19</xdr:col>
          <xdr:colOff>904875</xdr:colOff>
          <xdr:row>14</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171450</xdr:rowOff>
        </xdr:from>
        <xdr:to>
          <xdr:col>19</xdr:col>
          <xdr:colOff>904875</xdr:colOff>
          <xdr:row>15</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0</xdr:rowOff>
        </xdr:from>
        <xdr:to>
          <xdr:col>19</xdr:col>
          <xdr:colOff>904875</xdr:colOff>
          <xdr:row>41</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Desktop/MEMORIA%20LUMERO/POR%20CONTESTAR/SIGAMI%202023/MAPAS%202023/Monitoreo%20mapa%20de%20Corrupcion%20septiembre%20y%20octu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CONTEXTO"/>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9"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3"/>
      <c r="B1" s="372" t="s">
        <v>262</v>
      </c>
      <c r="C1" s="373"/>
      <c r="D1" s="374"/>
      <c r="E1" s="280" t="s">
        <v>376</v>
      </c>
      <c r="F1" s="366"/>
    </row>
    <row r="2" spans="1:7" x14ac:dyDescent="0.2">
      <c r="A2" s="364"/>
      <c r="B2" s="375"/>
      <c r="C2" s="376"/>
      <c r="D2" s="377"/>
      <c r="E2" s="281" t="s">
        <v>374</v>
      </c>
      <c r="F2" s="367"/>
    </row>
    <row r="3" spans="1:7" ht="15" customHeight="1" x14ac:dyDescent="0.2">
      <c r="A3" s="364"/>
      <c r="B3" s="375"/>
      <c r="C3" s="376"/>
      <c r="D3" s="377"/>
      <c r="E3" s="281" t="s">
        <v>375</v>
      </c>
      <c r="F3" s="367"/>
    </row>
    <row r="4" spans="1:7" ht="15" thickBot="1" x14ac:dyDescent="0.25">
      <c r="A4" s="365"/>
      <c r="B4" s="378"/>
      <c r="C4" s="379"/>
      <c r="D4" s="380"/>
      <c r="E4" s="283" t="s">
        <v>382</v>
      </c>
      <c r="F4" s="368"/>
    </row>
    <row r="5" spans="1:7" ht="15" thickBot="1" x14ac:dyDescent="0.25"/>
    <row r="6" spans="1:7" ht="42.75" customHeight="1" x14ac:dyDescent="0.2">
      <c r="A6" s="160" t="s">
        <v>263</v>
      </c>
      <c r="B6" s="381" t="s">
        <v>270</v>
      </c>
      <c r="C6" s="381"/>
      <c r="D6" s="381"/>
      <c r="E6" s="381"/>
      <c r="F6" s="382"/>
    </row>
    <row r="7" spans="1:7" ht="50.25" customHeight="1" thickBot="1" x14ac:dyDescent="0.25">
      <c r="A7" s="161" t="s">
        <v>264</v>
      </c>
      <c r="B7" s="352" t="s">
        <v>265</v>
      </c>
      <c r="C7" s="352"/>
      <c r="D7" s="352"/>
      <c r="E7" s="352"/>
      <c r="F7" s="353"/>
    </row>
    <row r="8" spans="1:7" ht="17.25" customHeight="1" x14ac:dyDescent="0.2">
      <c r="A8" s="384"/>
      <c r="B8" s="384"/>
      <c r="C8" s="384"/>
      <c r="D8" s="384"/>
      <c r="E8" s="384"/>
      <c r="F8" s="384"/>
    </row>
    <row r="9" spans="1:7" ht="54.75" customHeight="1" x14ac:dyDescent="0.2">
      <c r="A9" s="383" t="s">
        <v>366</v>
      </c>
      <c r="B9" s="383"/>
      <c r="C9" s="383"/>
      <c r="D9" s="383"/>
      <c r="E9" s="383"/>
      <c r="F9" s="383"/>
    </row>
    <row r="10" spans="1:7" ht="18" customHeight="1" thickBot="1" x14ac:dyDescent="0.25">
      <c r="A10" s="361"/>
      <c r="B10" s="362"/>
      <c r="C10" s="362"/>
      <c r="D10" s="362"/>
      <c r="E10" s="362"/>
      <c r="F10" s="362"/>
      <c r="G10" s="362"/>
    </row>
    <row r="11" spans="1:7" ht="24.75" customHeight="1" x14ac:dyDescent="0.2">
      <c r="A11" s="369" t="s">
        <v>266</v>
      </c>
      <c r="B11" s="370"/>
      <c r="C11" s="370"/>
      <c r="D11" s="370"/>
      <c r="E11" s="370"/>
      <c r="F11" s="371"/>
    </row>
    <row r="12" spans="1:7" ht="229.5" customHeight="1" thickBot="1" x14ac:dyDescent="0.25">
      <c r="A12" s="360" t="s">
        <v>365</v>
      </c>
      <c r="B12" s="352"/>
      <c r="C12" s="352"/>
      <c r="D12" s="352"/>
      <c r="E12" s="352"/>
      <c r="F12" s="353"/>
    </row>
    <row r="13" spans="1:7" ht="18" customHeight="1" thickBot="1" x14ac:dyDescent="0.25">
      <c r="A13" s="403"/>
      <c r="B13" s="403"/>
      <c r="C13" s="403"/>
      <c r="D13" s="403"/>
      <c r="E13" s="403"/>
      <c r="F13" s="403"/>
    </row>
    <row r="14" spans="1:7" ht="26.25" customHeight="1" x14ac:dyDescent="0.2">
      <c r="A14" s="369" t="s">
        <v>267</v>
      </c>
      <c r="B14" s="370"/>
      <c r="C14" s="370"/>
      <c r="D14" s="370"/>
      <c r="E14" s="370"/>
      <c r="F14" s="371"/>
    </row>
    <row r="15" spans="1:7" ht="284.25" customHeight="1" thickBot="1" x14ac:dyDescent="0.25">
      <c r="A15" s="360" t="s">
        <v>368</v>
      </c>
      <c r="B15" s="352"/>
      <c r="C15" s="352"/>
      <c r="D15" s="352"/>
      <c r="E15" s="352"/>
      <c r="F15" s="353"/>
    </row>
    <row r="16" spans="1:7" ht="21.75" customHeight="1" thickBot="1" x14ac:dyDescent="0.25">
      <c r="A16" s="141"/>
      <c r="B16" s="141"/>
      <c r="C16" s="141"/>
      <c r="D16" s="141"/>
      <c r="E16" s="141"/>
      <c r="F16" s="141"/>
    </row>
    <row r="17" spans="1:6" ht="23.25" customHeight="1" thickBot="1" x14ac:dyDescent="0.25">
      <c r="A17" s="369" t="s">
        <v>371</v>
      </c>
      <c r="B17" s="370"/>
      <c r="C17" s="370"/>
      <c r="D17" s="370"/>
      <c r="E17" s="370"/>
      <c r="F17" s="371"/>
    </row>
    <row r="18" spans="1:6" ht="81.75" customHeight="1" x14ac:dyDescent="0.2">
      <c r="A18" s="391" t="s">
        <v>372</v>
      </c>
      <c r="B18" s="392"/>
      <c r="C18" s="392"/>
      <c r="D18" s="392"/>
      <c r="E18" s="392"/>
      <c r="F18" s="393"/>
    </row>
    <row r="19" spans="1:6" ht="71.25" customHeight="1" thickBot="1" x14ac:dyDescent="0.25">
      <c r="A19" s="394"/>
      <c r="B19" s="395"/>
      <c r="C19" s="395"/>
      <c r="D19" s="395"/>
      <c r="E19" s="395"/>
      <c r="F19" s="396"/>
    </row>
    <row r="20" spans="1:6" ht="15" thickBot="1" x14ac:dyDescent="0.25"/>
    <row r="21" spans="1:6" ht="27" customHeight="1" x14ac:dyDescent="0.2">
      <c r="A21" s="404" t="s">
        <v>327</v>
      </c>
      <c r="B21" s="405"/>
      <c r="C21" s="405"/>
      <c r="D21" s="405"/>
      <c r="E21" s="405"/>
      <c r="F21" s="406"/>
    </row>
    <row r="22" spans="1:6" ht="363" customHeight="1" thickBot="1" x14ac:dyDescent="0.25">
      <c r="A22" s="407" t="s">
        <v>337</v>
      </c>
      <c r="B22" s="408"/>
      <c r="C22" s="408"/>
      <c r="D22" s="408"/>
      <c r="E22" s="408"/>
      <c r="F22" s="409"/>
    </row>
    <row r="23" spans="1:6" ht="15" thickBot="1" x14ac:dyDescent="0.25"/>
    <row r="24" spans="1:6" ht="28.5" customHeight="1" thickBot="1" x14ac:dyDescent="0.25">
      <c r="A24" s="410" t="s">
        <v>328</v>
      </c>
      <c r="B24" s="411"/>
      <c r="C24" s="411"/>
      <c r="D24" s="411"/>
      <c r="E24" s="411"/>
      <c r="F24" s="412"/>
    </row>
    <row r="25" spans="1:6" ht="375" customHeight="1" x14ac:dyDescent="0.2">
      <c r="A25" s="419" t="s">
        <v>306</v>
      </c>
      <c r="B25" s="420"/>
      <c r="C25" s="420"/>
      <c r="D25" s="420"/>
      <c r="E25" s="420"/>
      <c r="F25" s="421"/>
    </row>
    <row r="26" spans="1:6" ht="27.6" customHeight="1" thickBot="1" x14ac:dyDescent="0.25">
      <c r="A26" s="422"/>
      <c r="B26" s="423"/>
      <c r="C26" s="423"/>
      <c r="D26" s="423"/>
      <c r="E26" s="423"/>
      <c r="F26" s="424"/>
    </row>
    <row r="27" spans="1:6" ht="25.5" customHeight="1" thickBot="1" x14ac:dyDescent="0.25">
      <c r="A27" s="141"/>
      <c r="B27" s="141"/>
      <c r="C27" s="141"/>
      <c r="D27" s="141"/>
      <c r="E27" s="141"/>
      <c r="F27" s="141"/>
    </row>
    <row r="28" spans="1:6" ht="27" customHeight="1" x14ac:dyDescent="0.2">
      <c r="A28" s="413" t="s">
        <v>329</v>
      </c>
      <c r="B28" s="414"/>
      <c r="C28" s="414"/>
      <c r="D28" s="414"/>
      <c r="E28" s="414"/>
      <c r="F28" s="415"/>
    </row>
    <row r="29" spans="1:6" ht="210.75" customHeight="1" thickBot="1" x14ac:dyDescent="0.25">
      <c r="A29" s="351" t="s">
        <v>303</v>
      </c>
      <c r="B29" s="352"/>
      <c r="C29" s="352"/>
      <c r="D29" s="352"/>
      <c r="E29" s="352"/>
      <c r="F29" s="353"/>
    </row>
    <row r="30" spans="1:6" ht="15" thickBot="1" x14ac:dyDescent="0.25"/>
    <row r="31" spans="1:6" ht="30.75" customHeight="1" x14ac:dyDescent="0.2">
      <c r="A31" s="416" t="s">
        <v>330</v>
      </c>
      <c r="B31" s="417"/>
      <c r="C31" s="417"/>
      <c r="D31" s="417"/>
      <c r="E31" s="417"/>
      <c r="F31" s="418"/>
    </row>
    <row r="32" spans="1:6" ht="138" customHeight="1" thickBot="1" x14ac:dyDescent="0.25">
      <c r="A32" s="345" t="s">
        <v>304</v>
      </c>
      <c r="B32" s="346"/>
      <c r="C32" s="346"/>
      <c r="D32" s="346"/>
      <c r="E32" s="346"/>
      <c r="F32" s="347"/>
    </row>
    <row r="33" spans="1:6" ht="15" thickBot="1" x14ac:dyDescent="0.25"/>
    <row r="34" spans="1:6" ht="28.5" customHeight="1" x14ac:dyDescent="0.2">
      <c r="A34" s="348" t="s">
        <v>331</v>
      </c>
      <c r="B34" s="349"/>
      <c r="C34" s="349"/>
      <c r="D34" s="349"/>
      <c r="E34" s="349"/>
      <c r="F34" s="350"/>
    </row>
    <row r="35" spans="1:6" ht="219" customHeight="1" thickBot="1" x14ac:dyDescent="0.25">
      <c r="A35" s="351" t="s">
        <v>297</v>
      </c>
      <c r="B35" s="352"/>
      <c r="C35" s="352"/>
      <c r="D35" s="352"/>
      <c r="E35" s="352"/>
      <c r="F35" s="353"/>
    </row>
    <row r="36" spans="1:6" ht="15" thickBot="1" x14ac:dyDescent="0.25"/>
    <row r="37" spans="1:6" ht="27.75" customHeight="1" x14ac:dyDescent="0.2">
      <c r="A37" s="348" t="s">
        <v>332</v>
      </c>
      <c r="B37" s="349"/>
      <c r="C37" s="349"/>
      <c r="D37" s="349"/>
      <c r="E37" s="349"/>
      <c r="F37" s="350"/>
    </row>
    <row r="38" spans="1:6" ht="170.25" customHeight="1" thickBot="1" x14ac:dyDescent="0.25">
      <c r="A38" s="351" t="s">
        <v>298</v>
      </c>
      <c r="B38" s="352"/>
      <c r="C38" s="352"/>
      <c r="D38" s="352"/>
      <c r="E38" s="352"/>
      <c r="F38" s="353"/>
    </row>
    <row r="39" spans="1:6" ht="15" thickBot="1" x14ac:dyDescent="0.25"/>
    <row r="40" spans="1:6" ht="27.75" customHeight="1" x14ac:dyDescent="0.2">
      <c r="A40" s="425" t="s">
        <v>333</v>
      </c>
      <c r="B40" s="426"/>
      <c r="C40" s="426"/>
      <c r="D40" s="426"/>
      <c r="E40" s="426"/>
      <c r="F40" s="427"/>
    </row>
    <row r="41" spans="1:6" ht="208.5" customHeight="1" thickBot="1" x14ac:dyDescent="0.25">
      <c r="A41" s="360" t="s">
        <v>364</v>
      </c>
      <c r="B41" s="352"/>
      <c r="C41" s="352"/>
      <c r="D41" s="352"/>
      <c r="E41" s="352"/>
      <c r="F41" s="353"/>
    </row>
    <row r="42" spans="1:6" ht="15" thickBot="1" x14ac:dyDescent="0.25"/>
    <row r="43" spans="1:6" ht="29.25" customHeight="1" x14ac:dyDescent="0.2">
      <c r="A43" s="385" t="s">
        <v>369</v>
      </c>
      <c r="B43" s="386"/>
      <c r="C43" s="386"/>
      <c r="D43" s="386"/>
      <c r="E43" s="386"/>
      <c r="F43" s="387"/>
    </row>
    <row r="44" spans="1:6" ht="274.5" customHeight="1" thickBot="1" x14ac:dyDescent="0.25">
      <c r="A44" s="351" t="s">
        <v>291</v>
      </c>
      <c r="B44" s="352"/>
      <c r="C44" s="352"/>
      <c r="D44" s="352"/>
      <c r="E44" s="352"/>
      <c r="F44" s="353"/>
    </row>
    <row r="45" spans="1:6" ht="15" thickBot="1" x14ac:dyDescent="0.25"/>
    <row r="46" spans="1:6" ht="29.25" customHeight="1" x14ac:dyDescent="0.2">
      <c r="A46" s="385" t="s">
        <v>334</v>
      </c>
      <c r="B46" s="386"/>
      <c r="C46" s="386"/>
      <c r="D46" s="386"/>
      <c r="E46" s="386"/>
      <c r="F46" s="387"/>
    </row>
    <row r="47" spans="1:6" s="213" customFormat="1" ht="181.5" customHeight="1" thickBot="1" x14ac:dyDescent="0.3">
      <c r="A47" s="388" t="s">
        <v>292</v>
      </c>
      <c r="B47" s="389"/>
      <c r="C47" s="389"/>
      <c r="D47" s="389"/>
      <c r="E47" s="389"/>
      <c r="F47" s="390"/>
    </row>
    <row r="48" spans="1:6" ht="15.75" customHeight="1" thickBot="1" x14ac:dyDescent="0.25">
      <c r="A48" s="141"/>
      <c r="B48" s="141"/>
      <c r="C48" s="141"/>
      <c r="D48" s="141"/>
      <c r="E48" s="141"/>
      <c r="F48" s="141"/>
    </row>
    <row r="49" spans="1:6" ht="19.5" customHeight="1" x14ac:dyDescent="0.2">
      <c r="A49" s="354" t="s">
        <v>335</v>
      </c>
      <c r="B49" s="355"/>
      <c r="C49" s="355"/>
      <c r="D49" s="355"/>
      <c r="E49" s="355"/>
      <c r="F49" s="356"/>
    </row>
    <row r="50" spans="1:6" ht="363" customHeight="1" thickBot="1" x14ac:dyDescent="0.25">
      <c r="A50" s="357" t="s">
        <v>299</v>
      </c>
      <c r="B50" s="358"/>
      <c r="C50" s="358"/>
      <c r="D50" s="358"/>
      <c r="E50" s="358"/>
      <c r="F50" s="359"/>
    </row>
    <row r="51" spans="1:6" ht="15" thickBot="1" x14ac:dyDescent="0.25"/>
    <row r="52" spans="1:6" ht="27.75" customHeight="1" x14ac:dyDescent="0.2">
      <c r="A52" s="397" t="s">
        <v>336</v>
      </c>
      <c r="B52" s="398"/>
      <c r="C52" s="398"/>
      <c r="D52" s="398"/>
      <c r="E52" s="398"/>
      <c r="F52" s="399"/>
    </row>
    <row r="53" spans="1:6" ht="409.6" customHeight="1" x14ac:dyDescent="0.2">
      <c r="A53" s="400" t="s">
        <v>302</v>
      </c>
      <c r="B53" s="401"/>
      <c r="C53" s="401"/>
      <c r="D53" s="401"/>
      <c r="E53" s="401"/>
      <c r="F53" s="402"/>
    </row>
    <row r="54" spans="1:6" ht="77.25" customHeight="1" thickBot="1" x14ac:dyDescent="0.25">
      <c r="A54" s="394"/>
      <c r="B54" s="395"/>
      <c r="C54" s="395"/>
      <c r="D54" s="395"/>
      <c r="E54" s="395"/>
      <c r="F54" s="396"/>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0"/>
  <sheetViews>
    <sheetView topLeftCell="A14" zoomScale="80" zoomScaleNormal="80" workbookViewId="0">
      <selection activeCell="B11" sqref="B11:B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313" customWidth="1"/>
    <col min="5" max="5" width="32.85546875" style="1" customWidth="1"/>
    <col min="6" max="6" width="16.7109375" style="1" customWidth="1"/>
    <col min="7" max="16384" width="11.42578125" style="1"/>
  </cols>
  <sheetData>
    <row r="1" spans="1:6" ht="28.5" customHeight="1" x14ac:dyDescent="0.2">
      <c r="A1" s="472"/>
      <c r="B1" s="442" t="str">
        <f>CONTEXTO!B1</f>
        <v xml:space="preserve">PROCESO: </v>
      </c>
      <c r="C1" s="442"/>
      <c r="D1" s="442"/>
      <c r="E1" s="442"/>
      <c r="F1" s="630"/>
    </row>
    <row r="2" spans="1:6" x14ac:dyDescent="0.2">
      <c r="A2" s="473"/>
      <c r="B2" s="443" t="s">
        <v>68</v>
      </c>
      <c r="C2" s="443"/>
      <c r="D2" s="443"/>
      <c r="E2" s="443"/>
      <c r="F2" s="631"/>
    </row>
    <row r="3" spans="1:6" ht="15" customHeight="1" x14ac:dyDescent="0.2">
      <c r="A3" s="473"/>
      <c r="B3" s="443"/>
      <c r="C3" s="443"/>
      <c r="D3" s="443"/>
      <c r="E3" s="443"/>
      <c r="F3" s="631"/>
    </row>
    <row r="4" spans="1:6" ht="15" thickBot="1" x14ac:dyDescent="0.25">
      <c r="A4" s="473"/>
      <c r="B4" s="443"/>
      <c r="C4" s="443"/>
      <c r="D4" s="443"/>
      <c r="E4" s="443"/>
      <c r="F4" s="632"/>
    </row>
    <row r="5" spans="1:6" ht="15.75" x14ac:dyDescent="0.2">
      <c r="A5" s="640"/>
      <c r="B5" s="441"/>
      <c r="C5" s="441"/>
      <c r="D5" s="441"/>
      <c r="E5" s="441"/>
      <c r="F5" s="641"/>
    </row>
    <row r="6" spans="1:6" ht="39.75" customHeight="1" x14ac:dyDescent="0.2">
      <c r="A6" s="636" t="str">
        <f>CONTEXTO!A8</f>
        <v xml:space="preserve">PROCESO: GESTION CONTRACTUAL </v>
      </c>
      <c r="B6" s="637"/>
      <c r="C6" s="637"/>
      <c r="D6" s="637"/>
      <c r="E6" s="637"/>
      <c r="F6" s="638"/>
    </row>
    <row r="7" spans="1:6" s="74" customFormat="1" ht="63" customHeight="1" thickBot="1" x14ac:dyDescent="0.25">
      <c r="A7" s="633" t="str">
        <f>CONTEXTO!A9</f>
        <v xml:space="preserve">OBJETIVO: CONTRIBUIR ANUALMENTE EN LA GESTION DE ADQUISICION DE BIENES Y SERVICIOS REQUERIDOS EN LA OPERACIÓN DE LOS PROCESOS DE LA ENTIDAD CUMPLIENDO LA NORMATIVIDAD CONTRACTUAL VIGENTE.
</v>
      </c>
      <c r="B7" s="634"/>
      <c r="C7" s="634"/>
      <c r="D7" s="634"/>
      <c r="E7" s="634"/>
      <c r="F7" s="635"/>
    </row>
    <row r="8" spans="1:6" s="74" customFormat="1" ht="25.5" customHeight="1" thickBot="1" x14ac:dyDescent="0.25">
      <c r="A8" s="639"/>
      <c r="B8" s="639"/>
      <c r="C8" s="639"/>
      <c r="D8" s="639"/>
      <c r="E8" s="639"/>
      <c r="F8" s="639"/>
    </row>
    <row r="9" spans="1:6" s="74" customFormat="1" ht="69" customHeight="1" x14ac:dyDescent="0.2">
      <c r="A9" s="88" t="s">
        <v>255</v>
      </c>
      <c r="B9" s="89" t="s">
        <v>254</v>
      </c>
      <c r="C9" s="90" t="s">
        <v>256</v>
      </c>
      <c r="D9" s="308" t="s">
        <v>75</v>
      </c>
      <c r="E9" s="91" t="s">
        <v>69</v>
      </c>
      <c r="F9" s="92" t="s">
        <v>70</v>
      </c>
    </row>
    <row r="10" spans="1:6" s="74" customFormat="1" ht="57" customHeight="1" x14ac:dyDescent="0.2">
      <c r="A10" s="628" t="s">
        <v>533</v>
      </c>
      <c r="B10" s="236" t="s">
        <v>541</v>
      </c>
      <c r="C10" s="629" t="s">
        <v>534</v>
      </c>
      <c r="D10" s="236" t="s">
        <v>503</v>
      </c>
      <c r="E10" s="629" t="s">
        <v>396</v>
      </c>
      <c r="F10" s="617" t="s">
        <v>395</v>
      </c>
    </row>
    <row r="11" spans="1:6" ht="55.5" customHeight="1" x14ac:dyDescent="0.2">
      <c r="A11" s="628"/>
      <c r="B11" s="622" t="s">
        <v>542</v>
      </c>
      <c r="C11" s="629"/>
      <c r="D11" s="622" t="s">
        <v>504</v>
      </c>
      <c r="E11" s="629"/>
      <c r="F11" s="617"/>
    </row>
    <row r="12" spans="1:6" ht="60.75" customHeight="1" x14ac:dyDescent="0.2">
      <c r="A12" s="628"/>
      <c r="B12" s="624"/>
      <c r="C12" s="629"/>
      <c r="D12" s="624"/>
      <c r="E12" s="629"/>
      <c r="F12" s="617"/>
    </row>
    <row r="13" spans="1:6" ht="67.5" customHeight="1" x14ac:dyDescent="0.2">
      <c r="A13" s="625" t="s">
        <v>499</v>
      </c>
      <c r="B13" s="236" t="s">
        <v>406</v>
      </c>
      <c r="C13" s="622" t="s">
        <v>502</v>
      </c>
      <c r="D13" s="236" t="s">
        <v>503</v>
      </c>
      <c r="E13" s="622" t="s">
        <v>505</v>
      </c>
      <c r="F13" s="617" t="s">
        <v>506</v>
      </c>
    </row>
    <row r="14" spans="1:6" ht="63.75" customHeight="1" x14ac:dyDescent="0.2">
      <c r="A14" s="626"/>
      <c r="B14" s="236" t="s">
        <v>500</v>
      </c>
      <c r="C14" s="623"/>
      <c r="D14" s="236" t="s">
        <v>504</v>
      </c>
      <c r="E14" s="623"/>
      <c r="F14" s="617"/>
    </row>
    <row r="15" spans="1:6" ht="64.5" customHeight="1" x14ac:dyDescent="0.2">
      <c r="A15" s="627"/>
      <c r="B15" s="236" t="s">
        <v>501</v>
      </c>
      <c r="C15" s="624"/>
      <c r="D15" s="236" t="s">
        <v>504</v>
      </c>
      <c r="E15" s="624"/>
      <c r="F15" s="617"/>
    </row>
    <row r="16" spans="1:6" ht="63.75" customHeight="1" x14ac:dyDescent="0.2">
      <c r="A16" s="625" t="s">
        <v>507</v>
      </c>
      <c r="B16" s="314" t="s">
        <v>508</v>
      </c>
      <c r="C16" s="622" t="s">
        <v>502</v>
      </c>
      <c r="D16" s="291" t="s">
        <v>511</v>
      </c>
      <c r="E16" s="629" t="s">
        <v>532</v>
      </c>
      <c r="F16" s="617" t="s">
        <v>506</v>
      </c>
    </row>
    <row r="17" spans="1:6" ht="86.25" customHeight="1" x14ac:dyDescent="0.2">
      <c r="A17" s="626"/>
      <c r="B17" s="314" t="s">
        <v>509</v>
      </c>
      <c r="C17" s="623"/>
      <c r="D17" s="291" t="s">
        <v>512</v>
      </c>
      <c r="E17" s="629"/>
      <c r="F17" s="617"/>
    </row>
    <row r="18" spans="1:6" ht="65.25" customHeight="1" x14ac:dyDescent="0.2">
      <c r="A18" s="627"/>
      <c r="B18" s="314" t="s">
        <v>510</v>
      </c>
      <c r="C18" s="624"/>
      <c r="D18" s="291" t="s">
        <v>512</v>
      </c>
      <c r="E18" s="629"/>
      <c r="F18" s="617"/>
    </row>
    <row r="19" spans="1:6" ht="67.5" customHeight="1" x14ac:dyDescent="0.2">
      <c r="A19" s="237"/>
      <c r="B19" s="238"/>
      <c r="C19" s="238"/>
      <c r="D19" s="309"/>
      <c r="E19" s="615"/>
      <c r="F19" s="617"/>
    </row>
    <row r="20" spans="1:6" ht="78.75" customHeight="1" x14ac:dyDescent="0.2">
      <c r="A20" s="237"/>
      <c r="B20" s="238"/>
      <c r="C20" s="238"/>
      <c r="D20" s="309"/>
      <c r="E20" s="616"/>
      <c r="F20" s="617"/>
    </row>
    <row r="21" spans="1:6" ht="71.25" customHeight="1" x14ac:dyDescent="0.2">
      <c r="A21" s="237"/>
      <c r="B21" s="238"/>
      <c r="C21" s="238"/>
      <c r="D21" s="309"/>
      <c r="E21" s="614" t="s">
        <v>243</v>
      </c>
      <c r="F21" s="617"/>
    </row>
    <row r="22" spans="1:6" ht="80.25" customHeight="1" x14ac:dyDescent="0.2">
      <c r="A22" s="237"/>
      <c r="B22" s="238"/>
      <c r="C22" s="238"/>
      <c r="D22" s="309"/>
      <c r="E22" s="615"/>
      <c r="F22" s="617"/>
    </row>
    <row r="23" spans="1:6" ht="69.75" customHeight="1" x14ac:dyDescent="0.2">
      <c r="A23" s="237"/>
      <c r="B23" s="238"/>
      <c r="C23" s="238"/>
      <c r="D23" s="309"/>
      <c r="E23" s="616"/>
      <c r="F23" s="617"/>
    </row>
    <row r="24" spans="1:6" ht="54.75" customHeight="1" x14ac:dyDescent="0.2">
      <c r="A24" s="237"/>
      <c r="B24" s="238"/>
      <c r="C24" s="238"/>
      <c r="D24" s="309"/>
      <c r="E24" s="614" t="s">
        <v>261</v>
      </c>
      <c r="F24" s="617"/>
    </row>
    <row r="25" spans="1:6" ht="65.25" customHeight="1" x14ac:dyDescent="0.2">
      <c r="A25" s="237"/>
      <c r="B25" s="238"/>
      <c r="C25" s="238"/>
      <c r="D25" s="309"/>
      <c r="E25" s="615"/>
      <c r="F25" s="617"/>
    </row>
    <row r="26" spans="1:6" ht="69.75" customHeight="1" x14ac:dyDescent="0.2">
      <c r="A26" s="237"/>
      <c r="B26" s="238"/>
      <c r="C26" s="238"/>
      <c r="D26" s="309"/>
      <c r="E26" s="616"/>
      <c r="F26" s="617"/>
    </row>
    <row r="27" spans="1:6" ht="68.25" customHeight="1" x14ac:dyDescent="0.2">
      <c r="A27" s="237"/>
      <c r="B27" s="238"/>
      <c r="C27" s="238"/>
      <c r="D27" s="309"/>
      <c r="E27" s="614" t="s">
        <v>257</v>
      </c>
      <c r="F27" s="617"/>
    </row>
    <row r="28" spans="1:6" ht="69" customHeight="1" x14ac:dyDescent="0.2">
      <c r="A28" s="237"/>
      <c r="B28" s="238"/>
      <c r="C28" s="238"/>
      <c r="D28" s="309"/>
      <c r="E28" s="615"/>
      <c r="F28" s="617"/>
    </row>
    <row r="29" spans="1:6" ht="59.25" customHeight="1" x14ac:dyDescent="0.2">
      <c r="A29" s="237"/>
      <c r="B29" s="238"/>
      <c r="C29" s="238"/>
      <c r="D29" s="309"/>
      <c r="E29" s="616"/>
      <c r="F29" s="617"/>
    </row>
    <row r="30" spans="1:6" ht="57" customHeight="1" x14ac:dyDescent="0.2">
      <c r="A30" s="237"/>
      <c r="B30" s="238"/>
      <c r="C30" s="238"/>
      <c r="D30" s="309"/>
      <c r="E30" s="614" t="s">
        <v>258</v>
      </c>
      <c r="F30" s="617"/>
    </row>
    <row r="31" spans="1:6" ht="61.5" customHeight="1" x14ac:dyDescent="0.2">
      <c r="A31" s="237"/>
      <c r="B31" s="238"/>
      <c r="C31" s="238"/>
      <c r="D31" s="309"/>
      <c r="E31" s="615"/>
      <c r="F31" s="617"/>
    </row>
    <row r="32" spans="1:6" ht="71.25" customHeight="1" x14ac:dyDescent="0.2">
      <c r="A32" s="237"/>
      <c r="B32" s="238"/>
      <c r="C32" s="238"/>
      <c r="D32" s="309"/>
      <c r="E32" s="616"/>
      <c r="F32" s="617"/>
    </row>
    <row r="33" spans="1:6" ht="64.5" customHeight="1" x14ac:dyDescent="0.2">
      <c r="A33" s="239"/>
      <c r="B33" s="240"/>
      <c r="C33" s="240"/>
      <c r="D33" s="310"/>
      <c r="E33" s="618" t="s">
        <v>259</v>
      </c>
      <c r="F33" s="617"/>
    </row>
    <row r="34" spans="1:6" ht="74.25" customHeight="1" x14ac:dyDescent="0.2">
      <c r="A34" s="241"/>
      <c r="B34" s="242"/>
      <c r="C34" s="242"/>
      <c r="D34" s="311"/>
      <c r="E34" s="619"/>
      <c r="F34" s="617"/>
    </row>
    <row r="35" spans="1:6" ht="54.75" customHeight="1" x14ac:dyDescent="0.2">
      <c r="A35" s="241"/>
      <c r="B35" s="242"/>
      <c r="C35" s="242"/>
      <c r="D35" s="311"/>
      <c r="E35" s="621"/>
      <c r="F35" s="617"/>
    </row>
    <row r="36" spans="1:6" ht="77.25" customHeight="1" x14ac:dyDescent="0.2">
      <c r="A36" s="241"/>
      <c r="B36" s="242"/>
      <c r="C36" s="242"/>
      <c r="D36" s="311"/>
      <c r="E36" s="618" t="s">
        <v>260</v>
      </c>
      <c r="F36" s="617"/>
    </row>
    <row r="37" spans="1:6" ht="66.75" customHeight="1" x14ac:dyDescent="0.2">
      <c r="A37" s="241"/>
      <c r="B37" s="242"/>
      <c r="C37" s="242"/>
      <c r="D37" s="311"/>
      <c r="E37" s="619"/>
      <c r="F37" s="617"/>
    </row>
    <row r="38" spans="1:6" ht="52.5" customHeight="1" thickBot="1" x14ac:dyDescent="0.25">
      <c r="A38" s="243"/>
      <c r="B38" s="244"/>
      <c r="C38" s="244"/>
      <c r="D38" s="312"/>
      <c r="E38" s="620"/>
      <c r="F38" s="617"/>
    </row>
    <row r="39" spans="1:6" ht="66" customHeight="1" x14ac:dyDescent="0.2"/>
    <row r="40" spans="1:6" ht="76.5" customHeight="1" x14ac:dyDescent="0.2"/>
  </sheetData>
  <sheetProtection selectLockedCells="1"/>
  <mergeCells count="36">
    <mergeCell ref="A1:A4"/>
    <mergeCell ref="F1:F4"/>
    <mergeCell ref="B1:E1"/>
    <mergeCell ref="B2:E4"/>
    <mergeCell ref="E13:E15"/>
    <mergeCell ref="F10:F12"/>
    <mergeCell ref="F13:F15"/>
    <mergeCell ref="A7:F7"/>
    <mergeCell ref="A6:F6"/>
    <mergeCell ref="A8:F8"/>
    <mergeCell ref="A5:F5"/>
    <mergeCell ref="B11:B12"/>
    <mergeCell ref="D11:D12"/>
    <mergeCell ref="E19:E20"/>
    <mergeCell ref="F19:F20"/>
    <mergeCell ref="C13:C15"/>
    <mergeCell ref="A13:A15"/>
    <mergeCell ref="A10:A12"/>
    <mergeCell ref="E10:E12"/>
    <mergeCell ref="C10:C12"/>
    <mergeCell ref="E16:E18"/>
    <mergeCell ref="F16:F18"/>
    <mergeCell ref="C16:C18"/>
    <mergeCell ref="A16:A18"/>
    <mergeCell ref="E21:E23"/>
    <mergeCell ref="F21:F23"/>
    <mergeCell ref="E24:E26"/>
    <mergeCell ref="F24:F26"/>
    <mergeCell ref="E27:E29"/>
    <mergeCell ref="F27:F29"/>
    <mergeCell ref="E30:E32"/>
    <mergeCell ref="F30:F32"/>
    <mergeCell ref="E36:E38"/>
    <mergeCell ref="F36:F38"/>
    <mergeCell ref="E33:E35"/>
    <mergeCell ref="F33:F35"/>
  </mergeCells>
  <dataValidations count="1">
    <dataValidation type="list" allowBlank="1" showInputMessage="1" showErrorMessage="1" sqref="F10:F38">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1"/>
  <sheetViews>
    <sheetView topLeftCell="A22" workbookViewId="0">
      <selection activeCell="B10" sqref="B10:B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2"/>
      <c r="B1" s="442" t="str">
        <f>CONTEXTO!B1</f>
        <v xml:space="preserve">PROCESO: </v>
      </c>
      <c r="C1" s="442"/>
      <c r="D1" s="448" t="s">
        <v>376</v>
      </c>
      <c r="E1" s="381"/>
      <c r="F1" s="630"/>
    </row>
    <row r="2" spans="1:6" x14ac:dyDescent="0.2">
      <c r="A2" s="473"/>
      <c r="B2" s="443" t="s">
        <v>71</v>
      </c>
      <c r="C2" s="443"/>
      <c r="D2" s="449" t="s">
        <v>374</v>
      </c>
      <c r="E2" s="450"/>
      <c r="F2" s="631"/>
    </row>
    <row r="3" spans="1:6" ht="15" customHeight="1" x14ac:dyDescent="0.2">
      <c r="A3" s="473"/>
      <c r="B3" s="443"/>
      <c r="C3" s="443"/>
      <c r="D3" s="449" t="s">
        <v>375</v>
      </c>
      <c r="E3" s="450"/>
      <c r="F3" s="631"/>
    </row>
    <row r="4" spans="1:6" ht="15" thickBot="1" x14ac:dyDescent="0.25">
      <c r="A4" s="473"/>
      <c r="B4" s="443"/>
      <c r="C4" s="443"/>
      <c r="D4" s="449" t="s">
        <v>387</v>
      </c>
      <c r="E4" s="450"/>
      <c r="F4" s="632"/>
    </row>
    <row r="5" spans="1:6" ht="15.75" x14ac:dyDescent="0.2">
      <c r="A5" s="640"/>
      <c r="B5" s="441"/>
      <c r="C5" s="441"/>
      <c r="D5" s="441"/>
      <c r="E5" s="441"/>
      <c r="F5" s="641"/>
    </row>
    <row r="6" spans="1:6" s="74" customFormat="1" ht="25.5" customHeight="1" x14ac:dyDescent="0.2">
      <c r="A6" s="675" t="str">
        <f>CONTEXTO!A8</f>
        <v xml:space="preserve">PROCESO: GESTION CONTRACTUAL </v>
      </c>
      <c r="B6" s="676"/>
      <c r="C6" s="676"/>
      <c r="D6" s="676"/>
      <c r="E6" s="676"/>
      <c r="F6" s="677"/>
    </row>
    <row r="7" spans="1:6" s="74" customFormat="1" ht="65.25" customHeight="1" thickBot="1" x14ac:dyDescent="0.25">
      <c r="A7" s="678" t="str">
        <f>CONTEXTO!A9</f>
        <v xml:space="preserve">OBJETIVO: CONTRIBUIR ANUALMENTE EN LA GESTION DE ADQUISICION DE BIENES Y SERVICIOS REQUERIDOS EN LA OPERACIÓN DE LOS PROCESOS DE LA ENTIDAD CUMPLIENDO LA NORMATIVIDAD CONTRACTUAL VIGENTE.
</v>
      </c>
      <c r="B7" s="679"/>
      <c r="C7" s="679"/>
      <c r="D7" s="679"/>
      <c r="E7" s="679"/>
      <c r="F7" s="680"/>
    </row>
    <row r="8" spans="1:6" s="74" customFormat="1" ht="18.75" customHeight="1" thickBot="1" x14ac:dyDescent="0.25">
      <c r="A8" s="639"/>
      <c r="B8" s="639"/>
      <c r="C8" s="639"/>
      <c r="D8" s="639"/>
      <c r="E8" s="639"/>
      <c r="F8" s="669"/>
    </row>
    <row r="9" spans="1:6" ht="31.5" customHeight="1" x14ac:dyDescent="0.2">
      <c r="A9" s="93" t="s">
        <v>69</v>
      </c>
      <c r="B9" s="94" t="s">
        <v>72</v>
      </c>
      <c r="C9" s="94" t="s">
        <v>73</v>
      </c>
      <c r="D9" s="155" t="s">
        <v>74</v>
      </c>
      <c r="E9" s="482" t="s">
        <v>75</v>
      </c>
      <c r="F9" s="483"/>
    </row>
    <row r="10" spans="1:6" ht="56.25" customHeight="1" x14ac:dyDescent="0.2">
      <c r="A10" s="670" t="str">
        <f>'IDENTIFICACION DE RIESGOS'!E10:E12</f>
        <v xml:space="preserve">Probabilidad que La entidad  sea relacionada con actividades ilícitas al elegir a proveedores con practicas de lavado de activos, financiación del terrorismo o cualquier otra actividad ilegal. </v>
      </c>
      <c r="B10" s="671" t="s">
        <v>543</v>
      </c>
      <c r="C10" s="674" t="str">
        <f>'IDENTIFICACION DE RIESGOS'!F10:F12</f>
        <v>SARLAFT</v>
      </c>
      <c r="D10" s="106" t="str">
        <f>'IDENTIFICACION DE RIESGOS'!B10</f>
        <v>Falta de estructuración de los requisitos juridicos habilitantes por parte de las secretarias ejecutoras</v>
      </c>
      <c r="E10" s="672" t="str">
        <f>'IDENTIFICACION DE RIESGOS'!D10</f>
        <v>perdida de imagen y credibilidad institucional</v>
      </c>
      <c r="F10" s="673"/>
    </row>
    <row r="11" spans="1:6" ht="45" customHeight="1" x14ac:dyDescent="0.2">
      <c r="A11" s="670"/>
      <c r="B11" s="671"/>
      <c r="C11" s="674"/>
      <c r="D11" s="685" t="str">
        <f>'IDENTIFICACION DE RIESGOS'!B11</f>
        <v>Falta de revisión por parte de la oficina de contratacion de los requisitos juridicos habilitantes</v>
      </c>
      <c r="E11" s="687" t="str">
        <f>'IDENTIFICACION DE RIESGOS'!D11</f>
        <v>Investigaciones y sanciones de los entes de control</v>
      </c>
      <c r="F11" s="688"/>
    </row>
    <row r="12" spans="1:6" ht="47.25" customHeight="1" x14ac:dyDescent="0.2">
      <c r="A12" s="670"/>
      <c r="B12" s="671"/>
      <c r="C12" s="674"/>
      <c r="D12" s="686"/>
      <c r="E12" s="689"/>
      <c r="F12" s="690"/>
    </row>
    <row r="13" spans="1:6" ht="53.25" customHeight="1" x14ac:dyDescent="0.2">
      <c r="A13" s="691" t="str">
        <f>'IDENTIFICACION DE RIESGOS'!E13:E15</f>
        <v>Posibilidad de que se presente direccionamiento de los procesos de contratación a favor de terceros</v>
      </c>
      <c r="B13" s="694" t="s">
        <v>514</v>
      </c>
      <c r="C13" s="661" t="str">
        <f>'IDENTIFICACION DE RIESGOS'!F13:F15</f>
        <v>CORRUPCION</v>
      </c>
      <c r="D13" s="106" t="str">
        <f>'IDENTIFICACION DE RIESGOS'!B13</f>
        <v xml:space="preserve">Falta de Etica y valores  y de aplicación del código de integridad y buen gobierno. </v>
      </c>
      <c r="E13" s="681" t="str">
        <f>'IDENTIFICACION DE RIESGOS'!D13</f>
        <v>perdida de imagen y credibilidad institucional</v>
      </c>
      <c r="F13" s="682"/>
    </row>
    <row r="14" spans="1:6" ht="43.5" customHeight="1" x14ac:dyDescent="0.2">
      <c r="A14" s="692"/>
      <c r="B14" s="695"/>
      <c r="C14" s="662"/>
      <c r="D14" s="106" t="str">
        <f>'IDENTIFICACION DE RIESGOS'!B14</f>
        <v>Falta de controles en el proceso de selección de los proponentes</v>
      </c>
      <c r="E14" s="681" t="str">
        <f>'IDENTIFICACION DE RIESGOS'!D14</f>
        <v>Investigaciones y sanciones de los entes de control</v>
      </c>
      <c r="F14" s="682"/>
    </row>
    <row r="15" spans="1:6" ht="70.5" customHeight="1" x14ac:dyDescent="0.2">
      <c r="A15" s="693"/>
      <c r="B15" s="696"/>
      <c r="C15" s="663"/>
      <c r="D15" s="106" t="str">
        <f>'IDENTIFICACION DE RIESGOS'!B15</f>
        <v>No aplicación de la normatividad vigente y de las directrices establecidas en el manual de contratación</v>
      </c>
      <c r="E15" s="681" t="str">
        <f>'IDENTIFICACION DE RIESGOS'!D15</f>
        <v>Investigaciones y sanciones de los entes de control</v>
      </c>
      <c r="F15" s="682"/>
    </row>
    <row r="16" spans="1:6" ht="53.25" customHeight="1" x14ac:dyDescent="0.2">
      <c r="A16" s="670" t="str">
        <f>'IDENTIFICACION DE RIESGOS'!E16:E18</f>
        <v>posibilidad de utilización de la figura de urgencia manifiesta en el marco de la ley 80 de 1993 y sus normas concordantes</v>
      </c>
      <c r="B16" s="671" t="s">
        <v>513</v>
      </c>
      <c r="C16" s="674" t="str">
        <f>'IDENTIFICACION DE RIESGOS'!F16:F18</f>
        <v>CORRUPCION</v>
      </c>
      <c r="D16" s="106"/>
      <c r="E16" s="681"/>
      <c r="F16" s="682"/>
    </row>
    <row r="17" spans="1:6" ht="42.75" customHeight="1" x14ac:dyDescent="0.2">
      <c r="A17" s="670"/>
      <c r="B17" s="671"/>
      <c r="C17" s="674"/>
      <c r="D17" s="106"/>
      <c r="E17" s="683"/>
      <c r="F17" s="682"/>
    </row>
    <row r="18" spans="1:6" ht="42.75" customHeight="1" x14ac:dyDescent="0.2">
      <c r="A18" s="670"/>
      <c r="B18" s="671"/>
      <c r="C18" s="674"/>
      <c r="D18" s="318" t="str">
        <f>'IDENTIFICACION DE RIESGOS'!B16</f>
        <v>Contratar bienes, obras y servicios no relacionados ni vinculados con la emergencia y/o justificándose en ella.</v>
      </c>
      <c r="E18" s="683" t="str">
        <f>'IDENTIFICACION DE RIESGOS'!D16</f>
        <v>Pérdida de credibilidad</v>
      </c>
      <c r="F18" s="684"/>
    </row>
    <row r="19" spans="1:6" ht="70.5" customHeight="1" x14ac:dyDescent="0.2">
      <c r="A19" s="670"/>
      <c r="B19" s="671"/>
      <c r="C19" s="674"/>
      <c r="D19" s="318" t="str">
        <f>'IDENTIFICACION DE RIESGOS'!B17</f>
        <v>Adjudicación de contratos a proveedores sin idoneidad, o sin adecuada capacidad financiera o experiencia necesaria en detrimento de la ejecución del contrato</v>
      </c>
      <c r="E19" s="683" t="str">
        <f>'IDENTIFICACION DE RIESGOS'!D17</f>
        <v>Detrimento del erario</v>
      </c>
      <c r="F19" s="684"/>
    </row>
    <row r="20" spans="1:6" ht="91.5" customHeight="1" x14ac:dyDescent="0.2">
      <c r="A20" s="670"/>
      <c r="B20" s="671"/>
      <c r="C20" s="674"/>
      <c r="D20" s="318" t="str">
        <f>'IDENTIFICACION DE RIESGOS'!B18</f>
        <v>Sobrecostos en los contratos de bienes, obras o servicios independiente de posibles distorsiones del mercado</v>
      </c>
      <c r="E20" s="672" t="str">
        <f>'IDENTIFICACION DE RIESGOS'!D18</f>
        <v>Detrimento del erario</v>
      </c>
      <c r="F20" s="673"/>
    </row>
    <row r="21" spans="1:6" ht="57" customHeight="1" x14ac:dyDescent="0.2">
      <c r="A21" s="658"/>
      <c r="B21" s="666"/>
      <c r="C21" s="661"/>
      <c r="D21" s="111"/>
      <c r="E21" s="664"/>
      <c r="F21" s="665"/>
    </row>
    <row r="22" spans="1:6" ht="57" customHeight="1" x14ac:dyDescent="0.2">
      <c r="A22" s="659"/>
      <c r="B22" s="667"/>
      <c r="C22" s="662"/>
      <c r="D22" s="111">
        <f>'IDENTIFICACION DE RIESGOS'!B19</f>
        <v>0</v>
      </c>
      <c r="E22" s="664">
        <f>'IDENTIFICACION DE RIESGOS'!D19</f>
        <v>0</v>
      </c>
      <c r="F22" s="665"/>
    </row>
    <row r="23" spans="1:6" ht="57" customHeight="1" x14ac:dyDescent="0.2">
      <c r="A23" s="660"/>
      <c r="B23" s="668"/>
      <c r="C23" s="663"/>
      <c r="D23" s="111">
        <f>'IDENTIFICACION DE RIESGOS'!B20</f>
        <v>0</v>
      </c>
      <c r="E23" s="664">
        <f>'IDENTIFICACION DE RIESGOS'!D20</f>
        <v>0</v>
      </c>
      <c r="F23" s="665"/>
    </row>
    <row r="24" spans="1:6" ht="63" customHeight="1" x14ac:dyDescent="0.2">
      <c r="A24" s="658" t="str">
        <f>'IDENTIFICACION DE RIESGOS'!E21</f>
        <v>e</v>
      </c>
      <c r="B24" s="666"/>
      <c r="C24" s="661">
        <f>'IDENTIFICACION DE RIESGOS'!F21</f>
        <v>0</v>
      </c>
      <c r="D24" s="111">
        <f>'IDENTIFICACION DE RIESGOS'!B21</f>
        <v>0</v>
      </c>
      <c r="E24" s="664">
        <f>'IDENTIFICACION DE RIESGOS'!D21</f>
        <v>0</v>
      </c>
      <c r="F24" s="665"/>
    </row>
    <row r="25" spans="1:6" ht="54.75" customHeight="1" x14ac:dyDescent="0.2">
      <c r="A25" s="659"/>
      <c r="B25" s="667"/>
      <c r="C25" s="662"/>
      <c r="D25" s="111">
        <f>'IDENTIFICACION DE RIESGOS'!B22</f>
        <v>0</v>
      </c>
      <c r="E25" s="664">
        <f>'IDENTIFICACION DE RIESGOS'!D22</f>
        <v>0</v>
      </c>
      <c r="F25" s="665"/>
    </row>
    <row r="26" spans="1:6" ht="54.75" customHeight="1" x14ac:dyDescent="0.2">
      <c r="A26" s="660"/>
      <c r="B26" s="668"/>
      <c r="C26" s="663"/>
      <c r="D26" s="111">
        <f>'IDENTIFICACION DE RIESGOS'!B23</f>
        <v>0</v>
      </c>
      <c r="E26" s="664">
        <f>'IDENTIFICACION DE RIESGOS'!D23</f>
        <v>0</v>
      </c>
      <c r="F26" s="665"/>
    </row>
    <row r="27" spans="1:6" ht="47.25" customHeight="1" x14ac:dyDescent="0.2">
      <c r="A27" s="658" t="str">
        <f>'IDENTIFICACION DE RIESGOS'!E24</f>
        <v>f</v>
      </c>
      <c r="B27" s="666"/>
      <c r="C27" s="661">
        <f>'IDENTIFICACION DE RIESGOS'!F24</f>
        <v>0</v>
      </c>
      <c r="D27" s="111">
        <f>'IDENTIFICACION DE RIESGOS'!B24</f>
        <v>0</v>
      </c>
      <c r="E27" s="664">
        <f>'IDENTIFICACION DE RIESGOS'!D24</f>
        <v>0</v>
      </c>
      <c r="F27" s="665"/>
    </row>
    <row r="28" spans="1:6" ht="44.25" customHeight="1" x14ac:dyDescent="0.2">
      <c r="A28" s="659"/>
      <c r="B28" s="667"/>
      <c r="C28" s="662"/>
      <c r="D28" s="111">
        <f>'IDENTIFICACION DE RIESGOS'!B25</f>
        <v>0</v>
      </c>
      <c r="E28" s="664">
        <f>'IDENTIFICACION DE RIESGOS'!D25</f>
        <v>0</v>
      </c>
      <c r="F28" s="665"/>
    </row>
    <row r="29" spans="1:6" ht="45" customHeight="1" x14ac:dyDescent="0.2">
      <c r="A29" s="660"/>
      <c r="B29" s="668"/>
      <c r="C29" s="663"/>
      <c r="D29" s="111">
        <f>'IDENTIFICACION DE RIESGOS'!B26</f>
        <v>0</v>
      </c>
      <c r="E29" s="664">
        <f>'IDENTIFICACION DE RIESGOS'!D26</f>
        <v>0</v>
      </c>
      <c r="F29" s="665"/>
    </row>
    <row r="30" spans="1:6" ht="58.5" customHeight="1" x14ac:dyDescent="0.2">
      <c r="A30" s="658" t="str">
        <f>'IDENTIFICACION DE RIESGOS'!E27</f>
        <v>g</v>
      </c>
      <c r="B30" s="666"/>
      <c r="C30" s="661">
        <f>'IDENTIFICACION DE RIESGOS'!F27</f>
        <v>0</v>
      </c>
      <c r="D30" s="111">
        <f>'IDENTIFICACION DE RIESGOS'!B27</f>
        <v>0</v>
      </c>
      <c r="E30" s="664">
        <f>'IDENTIFICACION DE RIESGOS'!D27</f>
        <v>0</v>
      </c>
      <c r="F30" s="665"/>
    </row>
    <row r="31" spans="1:6" ht="55.5" customHeight="1" x14ac:dyDescent="0.2">
      <c r="A31" s="659"/>
      <c r="B31" s="667"/>
      <c r="C31" s="662"/>
      <c r="D31" s="111">
        <f>'IDENTIFICACION DE RIESGOS'!B28</f>
        <v>0</v>
      </c>
      <c r="E31" s="664">
        <f>'IDENTIFICACION DE RIESGOS'!D28</f>
        <v>0</v>
      </c>
      <c r="F31" s="665"/>
    </row>
    <row r="32" spans="1:6" ht="63.75" customHeight="1" x14ac:dyDescent="0.2">
      <c r="A32" s="660"/>
      <c r="B32" s="668"/>
      <c r="C32" s="663"/>
      <c r="D32" s="111">
        <f>'IDENTIFICACION DE RIESGOS'!B29</f>
        <v>0</v>
      </c>
      <c r="E32" s="664">
        <f>'IDENTIFICACION DE RIESGOS'!D29</f>
        <v>0</v>
      </c>
      <c r="F32" s="665"/>
    </row>
    <row r="33" spans="1:6" ht="47.25" customHeight="1" x14ac:dyDescent="0.2">
      <c r="A33" s="658" t="str">
        <f>'IDENTIFICACION DE RIESGOS'!E30</f>
        <v>h</v>
      </c>
      <c r="B33" s="666"/>
      <c r="C33" s="661">
        <f>'IDENTIFICACION DE RIESGOS'!F30</f>
        <v>0</v>
      </c>
      <c r="D33" s="111">
        <f>'IDENTIFICACION DE RIESGOS'!B30</f>
        <v>0</v>
      </c>
      <c r="E33" s="664">
        <f>'IDENTIFICACION DE RIESGOS'!D30</f>
        <v>0</v>
      </c>
      <c r="F33" s="665"/>
    </row>
    <row r="34" spans="1:6" ht="55.5" customHeight="1" x14ac:dyDescent="0.2">
      <c r="A34" s="659"/>
      <c r="B34" s="667"/>
      <c r="C34" s="662"/>
      <c r="D34" s="111">
        <f>'IDENTIFICACION DE RIESGOS'!B31</f>
        <v>0</v>
      </c>
      <c r="E34" s="664">
        <f>'IDENTIFICACION DE RIESGOS'!D31</f>
        <v>0</v>
      </c>
      <c r="F34" s="665"/>
    </row>
    <row r="35" spans="1:6" ht="57.75" customHeight="1" x14ac:dyDescent="0.2">
      <c r="A35" s="660"/>
      <c r="B35" s="668"/>
      <c r="C35" s="663"/>
      <c r="D35" s="111">
        <f>'IDENTIFICACION DE RIESGOS'!B32</f>
        <v>0</v>
      </c>
      <c r="E35" s="664">
        <f>'IDENTIFICACION DE RIESGOS'!D32</f>
        <v>0</v>
      </c>
      <c r="F35" s="665"/>
    </row>
    <row r="36" spans="1:6" ht="45.75" customHeight="1" x14ac:dyDescent="0.2">
      <c r="A36" s="642" t="str">
        <f>'IDENTIFICACION DE RIESGOS'!E33</f>
        <v>i</v>
      </c>
      <c r="B36" s="654"/>
      <c r="C36" s="645">
        <f>'IDENTIFICACION DE RIESGOS'!F33</f>
        <v>0</v>
      </c>
      <c r="D36" s="112">
        <f>'IDENTIFICACION DE RIESGOS'!B33</f>
        <v>0</v>
      </c>
      <c r="E36" s="648">
        <f>'IDENTIFICACION DE RIESGOS'!D33</f>
        <v>0</v>
      </c>
      <c r="F36" s="649"/>
    </row>
    <row r="37" spans="1:6" ht="57.75" customHeight="1" x14ac:dyDescent="0.2">
      <c r="A37" s="643"/>
      <c r="B37" s="655"/>
      <c r="C37" s="646"/>
      <c r="D37" s="113">
        <f>'IDENTIFICACION DE RIESGOS'!B34</f>
        <v>0</v>
      </c>
      <c r="E37" s="648">
        <f>'IDENTIFICACION DE RIESGOS'!D34</f>
        <v>0</v>
      </c>
      <c r="F37" s="649"/>
    </row>
    <row r="38" spans="1:6" ht="51" customHeight="1" x14ac:dyDescent="0.2">
      <c r="A38" s="644"/>
      <c r="B38" s="656"/>
      <c r="C38" s="647"/>
      <c r="D38" s="113">
        <f>'IDENTIFICACION DE RIESGOS'!B35</f>
        <v>0</v>
      </c>
      <c r="E38" s="648">
        <f>'IDENTIFICACION DE RIESGOS'!D35</f>
        <v>0</v>
      </c>
      <c r="F38" s="649"/>
    </row>
    <row r="39" spans="1:6" ht="51" customHeight="1" x14ac:dyDescent="0.2">
      <c r="A39" s="642" t="str">
        <f>'IDENTIFICACION DE RIESGOS'!E36</f>
        <v>j</v>
      </c>
      <c r="B39" s="654"/>
      <c r="C39" s="645">
        <f>'IDENTIFICACION DE RIESGOS'!F38</f>
        <v>0</v>
      </c>
      <c r="D39" s="113">
        <f>'IDENTIFICACION DE RIESGOS'!B36</f>
        <v>0</v>
      </c>
      <c r="E39" s="648">
        <f>'IDENTIFICACION DE RIESGOS'!D36</f>
        <v>0</v>
      </c>
      <c r="F39" s="649"/>
    </row>
    <row r="40" spans="1:6" ht="51" customHeight="1" x14ac:dyDescent="0.2">
      <c r="A40" s="643"/>
      <c r="B40" s="655"/>
      <c r="C40" s="646"/>
      <c r="D40" s="113">
        <f>'IDENTIFICACION DE RIESGOS'!B37</f>
        <v>0</v>
      </c>
      <c r="E40" s="648">
        <f>'IDENTIFICACION DE RIESGOS'!D37</f>
        <v>0</v>
      </c>
      <c r="F40" s="649"/>
    </row>
    <row r="41" spans="1:6" ht="54" customHeight="1" thickBot="1" x14ac:dyDescent="0.25">
      <c r="A41" s="651"/>
      <c r="B41" s="657"/>
      <c r="C41" s="650"/>
      <c r="D41" s="114">
        <f>'IDENTIFICACION DE RIESGOS'!B38</f>
        <v>0</v>
      </c>
      <c r="E41" s="652">
        <f>'IDENTIFICACION DE RIESGOS'!D38</f>
        <v>0</v>
      </c>
      <c r="F41" s="653"/>
    </row>
  </sheetData>
  <sheetProtection selectLockedCells="1"/>
  <mergeCells count="75">
    <mergeCell ref="D11:D12"/>
    <mergeCell ref="E11:F12"/>
    <mergeCell ref="A13:A15"/>
    <mergeCell ref="B13:B15"/>
    <mergeCell ref="E13:F13"/>
    <mergeCell ref="E15:F15"/>
    <mergeCell ref="C13:C15"/>
    <mergeCell ref="E14:F14"/>
    <mergeCell ref="E16:F16"/>
    <mergeCell ref="E17:F17"/>
    <mergeCell ref="E20:F20"/>
    <mergeCell ref="E18:F18"/>
    <mergeCell ref="E19:F19"/>
    <mergeCell ref="A1:A4"/>
    <mergeCell ref="B1:C1"/>
    <mergeCell ref="D1:E1"/>
    <mergeCell ref="F1:F4"/>
    <mergeCell ref="B2:C4"/>
    <mergeCell ref="D2:E2"/>
    <mergeCell ref="D3:E3"/>
    <mergeCell ref="D4:E4"/>
    <mergeCell ref="A8:F8"/>
    <mergeCell ref="A5:F5"/>
    <mergeCell ref="E21:F21"/>
    <mergeCell ref="E24:F24"/>
    <mergeCell ref="E27:F27"/>
    <mergeCell ref="A10:A12"/>
    <mergeCell ref="B10:B12"/>
    <mergeCell ref="E9:F9"/>
    <mergeCell ref="E10:F10"/>
    <mergeCell ref="C10:C12"/>
    <mergeCell ref="A6:F6"/>
    <mergeCell ref="A7:F7"/>
    <mergeCell ref="A16:A20"/>
    <mergeCell ref="B16:B20"/>
    <mergeCell ref="C16:C20"/>
    <mergeCell ref="A21:A23"/>
    <mergeCell ref="E22:F22"/>
    <mergeCell ref="E23:F23"/>
    <mergeCell ref="A24:A26"/>
    <mergeCell ref="C21:C23"/>
    <mergeCell ref="C24:C26"/>
    <mergeCell ref="B21:B23"/>
    <mergeCell ref="B24:B26"/>
    <mergeCell ref="A27:A29"/>
    <mergeCell ref="C27:C29"/>
    <mergeCell ref="E25:F25"/>
    <mergeCell ref="E26:F26"/>
    <mergeCell ref="E28:F28"/>
    <mergeCell ref="E29:F29"/>
    <mergeCell ref="B27:B29"/>
    <mergeCell ref="A30:A32"/>
    <mergeCell ref="C30:C32"/>
    <mergeCell ref="E31:F31"/>
    <mergeCell ref="E32:F32"/>
    <mergeCell ref="A33:A35"/>
    <mergeCell ref="C33:C35"/>
    <mergeCell ref="E34:F34"/>
    <mergeCell ref="E35:F35"/>
    <mergeCell ref="E30:F30"/>
    <mergeCell ref="E33:F33"/>
    <mergeCell ref="B30:B32"/>
    <mergeCell ref="B33:B35"/>
    <mergeCell ref="A36:A38"/>
    <mergeCell ref="C36:C38"/>
    <mergeCell ref="E37:F37"/>
    <mergeCell ref="E38:F38"/>
    <mergeCell ref="C39:C41"/>
    <mergeCell ref="A39:A41"/>
    <mergeCell ref="E39:F39"/>
    <mergeCell ref="E40:F40"/>
    <mergeCell ref="E36:F36"/>
    <mergeCell ref="E41:F41"/>
    <mergeCell ref="B36:B38"/>
    <mergeCell ref="B39:B4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6" zoomScale="110" zoomScaleNormal="110" workbookViewId="0">
      <selection activeCell="E13" sqref="E13"/>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72"/>
      <c r="B1" s="372" t="str">
        <f>CONTEXTO!B1</f>
        <v xml:space="preserve">PROCESO: </v>
      </c>
      <c r="C1" s="373"/>
      <c r="D1" s="373"/>
      <c r="E1" s="373"/>
      <c r="F1" s="373"/>
      <c r="G1" s="373"/>
      <c r="H1" s="373"/>
      <c r="I1" s="373"/>
      <c r="J1" s="373"/>
      <c r="K1" s="373"/>
      <c r="L1" s="373"/>
      <c r="M1" s="373"/>
      <c r="N1" s="373"/>
      <c r="O1" s="373"/>
      <c r="P1" s="374"/>
      <c r="Q1" s="448" t="s">
        <v>378</v>
      </c>
      <c r="R1" s="381"/>
      <c r="S1" s="381"/>
      <c r="T1" s="630"/>
    </row>
    <row r="2" spans="1:23" ht="20.25" customHeight="1" x14ac:dyDescent="0.2">
      <c r="A2" s="473"/>
      <c r="B2" s="475"/>
      <c r="C2" s="460"/>
      <c r="D2" s="460"/>
      <c r="E2" s="460"/>
      <c r="F2" s="460"/>
      <c r="G2" s="460"/>
      <c r="H2" s="460"/>
      <c r="I2" s="460"/>
      <c r="J2" s="460"/>
      <c r="K2" s="460"/>
      <c r="L2" s="460"/>
      <c r="M2" s="460"/>
      <c r="N2" s="460"/>
      <c r="O2" s="460"/>
      <c r="P2" s="461"/>
      <c r="Q2" s="449" t="s">
        <v>374</v>
      </c>
      <c r="R2" s="450"/>
      <c r="S2" s="450"/>
      <c r="T2" s="631"/>
    </row>
    <row r="3" spans="1:23" ht="18.75" customHeight="1" x14ac:dyDescent="0.2">
      <c r="A3" s="473"/>
      <c r="B3" s="479" t="s">
        <v>77</v>
      </c>
      <c r="C3" s="480"/>
      <c r="D3" s="480"/>
      <c r="E3" s="480"/>
      <c r="F3" s="480"/>
      <c r="G3" s="480"/>
      <c r="H3" s="480"/>
      <c r="I3" s="480"/>
      <c r="J3" s="480"/>
      <c r="K3" s="480"/>
      <c r="L3" s="480"/>
      <c r="M3" s="480"/>
      <c r="N3" s="480"/>
      <c r="O3" s="480"/>
      <c r="P3" s="704"/>
      <c r="Q3" s="449" t="s">
        <v>375</v>
      </c>
      <c r="R3" s="450"/>
      <c r="S3" s="450"/>
      <c r="T3" s="631"/>
    </row>
    <row r="4" spans="1:23" ht="19.5" customHeight="1" thickBot="1" x14ac:dyDescent="0.25">
      <c r="A4" s="474"/>
      <c r="B4" s="378"/>
      <c r="C4" s="379"/>
      <c r="D4" s="379"/>
      <c r="E4" s="379"/>
      <c r="F4" s="379"/>
      <c r="G4" s="379"/>
      <c r="H4" s="379"/>
      <c r="I4" s="379"/>
      <c r="J4" s="379"/>
      <c r="K4" s="379"/>
      <c r="L4" s="379"/>
      <c r="M4" s="379"/>
      <c r="N4" s="379"/>
      <c r="O4" s="379"/>
      <c r="P4" s="380"/>
      <c r="Q4" s="449" t="s">
        <v>388</v>
      </c>
      <c r="R4" s="450"/>
      <c r="S4" s="450"/>
      <c r="T4" s="632"/>
    </row>
    <row r="5" spans="1:23" ht="19.5" customHeight="1" x14ac:dyDescent="0.2">
      <c r="A5" s="640"/>
      <c r="B5" s="441"/>
      <c r="C5" s="441"/>
      <c r="D5" s="441"/>
      <c r="E5" s="441"/>
      <c r="F5" s="441"/>
      <c r="G5" s="441"/>
      <c r="H5" s="441"/>
      <c r="I5" s="441"/>
      <c r="J5" s="441"/>
      <c r="K5" s="441"/>
      <c r="L5" s="441"/>
      <c r="M5" s="441"/>
      <c r="N5" s="441"/>
      <c r="O5" s="441"/>
      <c r="P5" s="441"/>
      <c r="Q5" s="441"/>
      <c r="R5" s="441"/>
      <c r="S5" s="441"/>
      <c r="T5" s="641"/>
    </row>
    <row r="6" spans="1:23" ht="24.75" customHeight="1" x14ac:dyDescent="0.2">
      <c r="A6" s="675" t="str">
        <f>CONTEXTO!A8</f>
        <v xml:space="preserve">PROCESO: GESTION CONTRACTUAL </v>
      </c>
      <c r="B6" s="676"/>
      <c r="C6" s="676"/>
      <c r="D6" s="676"/>
      <c r="E6" s="676"/>
      <c r="F6" s="676"/>
      <c r="G6" s="676"/>
      <c r="H6" s="676"/>
      <c r="I6" s="676"/>
      <c r="J6" s="676"/>
      <c r="K6" s="676"/>
      <c r="L6" s="676"/>
      <c r="M6" s="676"/>
      <c r="N6" s="676"/>
      <c r="O6" s="676"/>
      <c r="P6" s="676"/>
      <c r="Q6" s="676"/>
      <c r="R6" s="676"/>
      <c r="S6" s="676"/>
      <c r="T6" s="677"/>
    </row>
    <row r="7" spans="1:23" ht="66.75" customHeight="1" thickBot="1" x14ac:dyDescent="0.25">
      <c r="A7" s="697" t="str">
        <f>CONTEXTO!A9</f>
        <v xml:space="preserve">OBJETIVO: CONTRIBUIR ANUALMENTE EN LA GESTION DE ADQUISICION DE BIENES Y SERVICIOS REQUERIDOS EN LA OPERACIÓN DE LOS PROCESOS DE LA ENTIDAD CUMPLIENDO LA NORMATIVIDAD CONTRACTUAL VIGENTE.
</v>
      </c>
      <c r="B7" s="698"/>
      <c r="C7" s="698"/>
      <c r="D7" s="698"/>
      <c r="E7" s="698"/>
      <c r="F7" s="698"/>
      <c r="G7" s="698"/>
      <c r="H7" s="698"/>
      <c r="I7" s="698"/>
      <c r="J7" s="698"/>
      <c r="K7" s="698"/>
      <c r="L7" s="698"/>
      <c r="M7" s="698"/>
      <c r="N7" s="698"/>
      <c r="O7" s="698"/>
      <c r="P7" s="698"/>
      <c r="Q7" s="698"/>
      <c r="R7" s="698"/>
      <c r="S7" s="698"/>
      <c r="T7" s="699"/>
    </row>
    <row r="8" spans="1:23" ht="19.5" customHeight="1" thickBot="1" x14ac:dyDescent="0.25">
      <c r="A8" s="639"/>
      <c r="B8" s="639"/>
      <c r="C8" s="639"/>
      <c r="D8" s="639"/>
      <c r="E8" s="639"/>
      <c r="F8" s="639"/>
      <c r="G8" s="639"/>
      <c r="H8" s="639"/>
      <c r="I8" s="639"/>
      <c r="J8" s="639"/>
      <c r="K8" s="639"/>
      <c r="L8" s="639"/>
      <c r="M8" s="639"/>
      <c r="N8" s="639"/>
      <c r="O8" s="639"/>
      <c r="P8" s="639"/>
      <c r="Q8" s="639"/>
      <c r="R8" s="639"/>
      <c r="S8" s="639"/>
      <c r="T8" s="669"/>
    </row>
    <row r="9" spans="1:23" ht="37.5" customHeight="1" x14ac:dyDescent="0.2">
      <c r="A9" s="705" t="s">
        <v>69</v>
      </c>
      <c r="B9" s="706"/>
      <c r="C9" s="709" t="s">
        <v>78</v>
      </c>
      <c r="D9" s="710"/>
      <c r="E9" s="710"/>
      <c r="F9" s="710"/>
      <c r="G9" s="710"/>
      <c r="H9" s="710"/>
      <c r="I9" s="710"/>
      <c r="J9" s="710"/>
      <c r="K9" s="710"/>
      <c r="L9" s="710"/>
      <c r="M9" s="710"/>
      <c r="N9" s="710"/>
      <c r="O9" s="710"/>
      <c r="P9" s="710"/>
      <c r="Q9" s="710"/>
      <c r="R9" s="710"/>
      <c r="S9" s="710"/>
      <c r="T9" s="711"/>
    </row>
    <row r="10" spans="1:23" ht="25.5" customHeight="1" x14ac:dyDescent="0.2">
      <c r="A10" s="707"/>
      <c r="B10" s="70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5" t="s">
        <v>79</v>
      </c>
    </row>
    <row r="11" spans="1:23" ht="60" customHeight="1" x14ac:dyDescent="0.2">
      <c r="A11" s="712" t="str">
        <f>DESCRIPCION!A10</f>
        <v xml:space="preserve">Probabilidad que La entidad  sea relacionada con actividades ilícitas al elegir a proveedores con practicas de lavado de activos, financiación del terrorismo o cualquier otra actividad ilegal. </v>
      </c>
      <c r="B11" s="713"/>
      <c r="C11" s="219">
        <v>1</v>
      </c>
      <c r="D11" s="219">
        <v>5</v>
      </c>
      <c r="E11" s="219">
        <v>3</v>
      </c>
      <c r="F11" s="219">
        <v>4</v>
      </c>
      <c r="G11" s="219">
        <v>5</v>
      </c>
      <c r="H11" s="219">
        <v>3</v>
      </c>
      <c r="I11" s="219">
        <v>4</v>
      </c>
      <c r="J11" s="219">
        <v>5</v>
      </c>
      <c r="K11" s="219">
        <v>3</v>
      </c>
      <c r="L11" s="219">
        <v>4</v>
      </c>
      <c r="M11" s="219"/>
      <c r="N11" s="219"/>
      <c r="O11" s="219"/>
      <c r="P11" s="219"/>
      <c r="Q11" s="219"/>
      <c r="R11" s="109">
        <f>SUM(C11:Q11)</f>
        <v>37</v>
      </c>
      <c r="S11" s="116">
        <f t="shared" ref="S11:S20" si="0">IF(ISERROR(AVERAGE(C11:Q11)),0,AVERAGE(C11:Q11))</f>
        <v>3.7</v>
      </c>
      <c r="T11" s="78" t="str">
        <f>IF(AND(S11&gt;=1,S11&lt;1.5),"Rara Vez",IF(AND(S11&gt;=1.6,S11&lt;2.5),"Improbable",IF(AND(S11&gt;=2.6,S11&lt;3.5),"Posible",IF(AND(S11&gt;=3.6,S11&lt;4.5),"Probable",IF(AND(S11&gt;=4.6),"Casi Seguro"," ")))))</f>
        <v>Probable</v>
      </c>
      <c r="W11" s="76"/>
    </row>
    <row r="12" spans="1:23" ht="38.25" customHeight="1" x14ac:dyDescent="0.2">
      <c r="A12" s="714" t="str">
        <f>DESCRIPCION!A13</f>
        <v>Posibilidad de que se presente direccionamiento de los procesos de contratación a favor de terceros</v>
      </c>
      <c r="B12" s="715"/>
      <c r="C12" s="219">
        <v>1</v>
      </c>
      <c r="D12" s="219">
        <v>3</v>
      </c>
      <c r="E12" s="219">
        <v>2</v>
      </c>
      <c r="F12" s="219">
        <v>4</v>
      </c>
      <c r="G12" s="219">
        <v>5</v>
      </c>
      <c r="H12" s="219">
        <v>5</v>
      </c>
      <c r="I12" s="219">
        <v>5</v>
      </c>
      <c r="J12" s="219">
        <v>1</v>
      </c>
      <c r="K12" s="219">
        <v>5</v>
      </c>
      <c r="L12" s="219">
        <v>1</v>
      </c>
      <c r="M12" s="219"/>
      <c r="N12" s="219"/>
      <c r="O12" s="219"/>
      <c r="P12" s="219"/>
      <c r="Q12" s="219"/>
      <c r="R12" s="109">
        <f>SUM(C12:Q12)</f>
        <v>32</v>
      </c>
      <c r="S12" s="116">
        <f t="shared" si="0"/>
        <v>3.2</v>
      </c>
      <c r="T12" s="78" t="str">
        <f>IF(AND(S12&gt;=1,S12&lt;1.5),"Rara Vez",IF(AND(S12&gt;=1.6,S12&lt;2.5),"Improbable",IF(AND(S12&gt;=2.6,S12&lt;3.5),"Posible",IF(AND(S12&gt;=3.6,S12&lt;4.5),"Probable",IF(AND(S12&gt;=4.6),"Casi Seguro"," ")))))</f>
        <v>Posible</v>
      </c>
      <c r="W12" s="76"/>
    </row>
    <row r="13" spans="1:23" ht="39.75" customHeight="1" x14ac:dyDescent="0.2">
      <c r="A13" s="712" t="str">
        <f>DESCRIPCION!A16</f>
        <v>posibilidad de utilización de la figura de urgencia manifiesta en el marco de la ley 80 de 1993 y sus normas concordantes</v>
      </c>
      <c r="B13" s="713"/>
      <c r="C13" s="219">
        <v>2</v>
      </c>
      <c r="D13" s="219">
        <v>4</v>
      </c>
      <c r="E13" s="219">
        <v>1</v>
      </c>
      <c r="F13" s="219">
        <v>5</v>
      </c>
      <c r="G13" s="219">
        <v>5</v>
      </c>
      <c r="H13" s="219">
        <v>4</v>
      </c>
      <c r="I13" s="219">
        <v>3</v>
      </c>
      <c r="J13" s="219">
        <v>4</v>
      </c>
      <c r="K13" s="219">
        <v>4</v>
      </c>
      <c r="L13" s="219">
        <v>5</v>
      </c>
      <c r="M13" s="219"/>
      <c r="N13" s="219"/>
      <c r="O13" s="219"/>
      <c r="P13" s="219"/>
      <c r="Q13" s="219"/>
      <c r="R13" s="109">
        <f t="shared" ref="R13:R20" si="1">SUM(C13:Q13)</f>
        <v>37</v>
      </c>
      <c r="S13" s="116">
        <f t="shared" si="0"/>
        <v>3.7</v>
      </c>
      <c r="T13" s="78" t="str">
        <f t="shared" ref="T13:T20" si="2">IF(AND(S13&gt;=1,S13&lt;1.5),"Rara Vez",IF(AND(S13&gt;=1.6,S13&lt;2.5),"Improbable",IF(AND(S13&gt;=2.6,S13&lt;3.5),"Posible",IF(AND(S13&gt;=3.6,S13&lt;4.5),"Probable",IF(AND(S13&gt;=4.6),"Casi Seguro"," ")))))</f>
        <v>Probable</v>
      </c>
    </row>
    <row r="14" spans="1:23" ht="39.75" customHeight="1" x14ac:dyDescent="0.2">
      <c r="A14" s="700">
        <f>DESCRIPCION!A21</f>
        <v>0</v>
      </c>
      <c r="B14" s="701"/>
      <c r="C14" s="219"/>
      <c r="D14" s="219"/>
      <c r="E14" s="219"/>
      <c r="F14" s="219"/>
      <c r="G14" s="219"/>
      <c r="H14" s="219"/>
      <c r="I14" s="219"/>
      <c r="J14" s="219"/>
      <c r="K14" s="219"/>
      <c r="L14" s="219"/>
      <c r="M14" s="219"/>
      <c r="N14" s="219"/>
      <c r="O14" s="219"/>
      <c r="P14" s="219"/>
      <c r="Q14" s="219"/>
      <c r="R14" s="109">
        <f t="shared" si="1"/>
        <v>0</v>
      </c>
      <c r="S14" s="116">
        <f t="shared" si="0"/>
        <v>0</v>
      </c>
      <c r="T14" s="78" t="str">
        <f t="shared" si="2"/>
        <v xml:space="preserve"> </v>
      </c>
    </row>
    <row r="15" spans="1:23" ht="39.75" customHeight="1" x14ac:dyDescent="0.2">
      <c r="A15" s="700" t="str">
        <f>DESCRIPCION!A24</f>
        <v>e</v>
      </c>
      <c r="B15" s="701"/>
      <c r="C15" s="219"/>
      <c r="D15" s="219"/>
      <c r="E15" s="219"/>
      <c r="F15" s="219"/>
      <c r="G15" s="219"/>
      <c r="H15" s="219"/>
      <c r="I15" s="219"/>
      <c r="J15" s="219"/>
      <c r="K15" s="219"/>
      <c r="L15" s="219"/>
      <c r="M15" s="219"/>
      <c r="N15" s="219"/>
      <c r="O15" s="219"/>
      <c r="P15" s="219"/>
      <c r="Q15" s="219"/>
      <c r="R15" s="109">
        <f t="shared" si="1"/>
        <v>0</v>
      </c>
      <c r="S15" s="116">
        <f t="shared" si="0"/>
        <v>0</v>
      </c>
      <c r="T15" s="78" t="str">
        <f t="shared" si="2"/>
        <v xml:space="preserve"> </v>
      </c>
    </row>
    <row r="16" spans="1:23" ht="39.75" customHeight="1" x14ac:dyDescent="0.2">
      <c r="A16" s="700" t="str">
        <f>DESCRIPCION!A27</f>
        <v>f</v>
      </c>
      <c r="B16" s="701"/>
      <c r="C16" s="219"/>
      <c r="D16" s="219"/>
      <c r="E16" s="219"/>
      <c r="F16" s="219"/>
      <c r="G16" s="219"/>
      <c r="H16" s="219"/>
      <c r="I16" s="219"/>
      <c r="J16" s="219"/>
      <c r="K16" s="219"/>
      <c r="L16" s="219"/>
      <c r="M16" s="219"/>
      <c r="N16" s="219"/>
      <c r="O16" s="219"/>
      <c r="P16" s="219"/>
      <c r="Q16" s="219"/>
      <c r="R16" s="109">
        <f t="shared" si="1"/>
        <v>0</v>
      </c>
      <c r="S16" s="116">
        <f t="shared" si="0"/>
        <v>0</v>
      </c>
      <c r="T16" s="78" t="str">
        <f t="shared" si="2"/>
        <v xml:space="preserve"> </v>
      </c>
    </row>
    <row r="17" spans="1:20" ht="39.75" customHeight="1" x14ac:dyDescent="0.2">
      <c r="A17" s="700" t="str">
        <f>DESCRIPCION!A30</f>
        <v>g</v>
      </c>
      <c r="B17" s="701"/>
      <c r="C17" s="219"/>
      <c r="D17" s="219"/>
      <c r="E17" s="219"/>
      <c r="F17" s="219"/>
      <c r="G17" s="219"/>
      <c r="H17" s="219"/>
      <c r="I17" s="219"/>
      <c r="J17" s="219"/>
      <c r="K17" s="219"/>
      <c r="L17" s="219"/>
      <c r="M17" s="219"/>
      <c r="N17" s="219"/>
      <c r="O17" s="219"/>
      <c r="P17" s="219"/>
      <c r="Q17" s="219"/>
      <c r="R17" s="109">
        <f t="shared" si="1"/>
        <v>0</v>
      </c>
      <c r="S17" s="116">
        <f t="shared" si="0"/>
        <v>0</v>
      </c>
      <c r="T17" s="78" t="str">
        <f t="shared" si="2"/>
        <v xml:space="preserve"> </v>
      </c>
    </row>
    <row r="18" spans="1:20" ht="39.75" customHeight="1" x14ac:dyDescent="0.2">
      <c r="A18" s="700" t="str">
        <f>DESCRIPCION!A33</f>
        <v>h</v>
      </c>
      <c r="B18" s="701"/>
      <c r="C18" s="219"/>
      <c r="D18" s="219"/>
      <c r="E18" s="219"/>
      <c r="F18" s="219"/>
      <c r="G18" s="219"/>
      <c r="H18" s="219"/>
      <c r="I18" s="219"/>
      <c r="J18" s="219"/>
      <c r="K18" s="219"/>
      <c r="L18" s="219"/>
      <c r="M18" s="219"/>
      <c r="N18" s="219"/>
      <c r="O18" s="219"/>
      <c r="P18" s="219"/>
      <c r="Q18" s="219"/>
      <c r="R18" s="109">
        <f t="shared" si="1"/>
        <v>0</v>
      </c>
      <c r="S18" s="116">
        <f t="shared" si="0"/>
        <v>0</v>
      </c>
      <c r="T18" s="78" t="str">
        <f t="shared" si="2"/>
        <v xml:space="preserve"> </v>
      </c>
    </row>
    <row r="19" spans="1:20" ht="39.75" customHeight="1" x14ac:dyDescent="0.2">
      <c r="A19" s="700" t="str">
        <f>DESCRIPCION!A36</f>
        <v>i</v>
      </c>
      <c r="B19" s="701"/>
      <c r="C19" s="219"/>
      <c r="D19" s="219"/>
      <c r="E19" s="219"/>
      <c r="F19" s="219"/>
      <c r="G19" s="219"/>
      <c r="H19" s="219"/>
      <c r="I19" s="219"/>
      <c r="J19" s="219"/>
      <c r="K19" s="219"/>
      <c r="L19" s="219"/>
      <c r="M19" s="219"/>
      <c r="N19" s="219"/>
      <c r="O19" s="219"/>
      <c r="P19" s="219"/>
      <c r="Q19" s="219"/>
      <c r="R19" s="109">
        <f t="shared" si="1"/>
        <v>0</v>
      </c>
      <c r="S19" s="116">
        <f t="shared" si="0"/>
        <v>0</v>
      </c>
      <c r="T19" s="78" t="str">
        <f t="shared" si="2"/>
        <v xml:space="preserve"> </v>
      </c>
    </row>
    <row r="20" spans="1:20" ht="39.75" customHeight="1" thickBot="1" x14ac:dyDescent="0.25">
      <c r="A20" s="702" t="str">
        <f>DESCRIPCION!A39</f>
        <v>j</v>
      </c>
      <c r="B20" s="703"/>
      <c r="C20" s="219"/>
      <c r="D20" s="219"/>
      <c r="E20" s="219"/>
      <c r="F20" s="219"/>
      <c r="G20" s="219"/>
      <c r="H20" s="219"/>
      <c r="I20" s="219"/>
      <c r="J20" s="219"/>
      <c r="K20" s="219"/>
      <c r="L20" s="219"/>
      <c r="M20" s="219"/>
      <c r="N20" s="219"/>
      <c r="O20" s="219"/>
      <c r="P20" s="219"/>
      <c r="Q20" s="219"/>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0" zoomScale="80" zoomScaleNormal="80" workbookViewId="0">
      <selection activeCell="F13" sqref="F13:F32"/>
    </sheetView>
  </sheetViews>
  <sheetFormatPr baseColWidth="10" defaultColWidth="11.42578125" defaultRowHeight="14.25" x14ac:dyDescent="0.2"/>
  <cols>
    <col min="1" max="1" width="34" style="313"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721"/>
      <c r="B1" s="442" t="str">
        <f>CONTEXTO!B1</f>
        <v xml:space="preserve">PROCESO: </v>
      </c>
      <c r="C1" s="731" t="s">
        <v>379</v>
      </c>
      <c r="D1" s="731"/>
      <c r="E1" s="731"/>
      <c r="F1" s="732"/>
    </row>
    <row r="2" spans="1:6" ht="15.75" customHeight="1" x14ac:dyDescent="0.2">
      <c r="A2" s="722"/>
      <c r="B2" s="443"/>
      <c r="C2" s="672" t="s">
        <v>374</v>
      </c>
      <c r="D2" s="672"/>
      <c r="E2" s="672"/>
      <c r="F2" s="733"/>
    </row>
    <row r="3" spans="1:6" ht="15" customHeight="1" x14ac:dyDescent="0.2">
      <c r="A3" s="722"/>
      <c r="B3" s="443" t="s">
        <v>84</v>
      </c>
      <c r="C3" s="672" t="s">
        <v>375</v>
      </c>
      <c r="D3" s="672"/>
      <c r="E3" s="672"/>
      <c r="F3" s="733"/>
    </row>
    <row r="4" spans="1:6" ht="15.75" customHeight="1" x14ac:dyDescent="0.2">
      <c r="A4" s="722"/>
      <c r="B4" s="443"/>
      <c r="C4" s="672" t="s">
        <v>389</v>
      </c>
      <c r="D4" s="672"/>
      <c r="E4" s="672"/>
      <c r="F4" s="733"/>
    </row>
    <row r="5" spans="1:6" ht="15.75" customHeight="1" x14ac:dyDescent="0.2">
      <c r="A5" s="716"/>
      <c r="B5" s="717"/>
      <c r="C5" s="717"/>
      <c r="D5" s="717"/>
      <c r="E5" s="717"/>
      <c r="F5" s="718"/>
    </row>
    <row r="6" spans="1:6" x14ac:dyDescent="0.2">
      <c r="A6" s="499" t="str">
        <f>+CONTEXTO!A8</f>
        <v xml:space="preserve">PROCESO: GESTION CONTRACTUAL </v>
      </c>
      <c r="B6" s="500"/>
      <c r="C6" s="500"/>
      <c r="D6" s="500"/>
      <c r="E6" s="500"/>
      <c r="F6" s="501"/>
    </row>
    <row r="7" spans="1:6" ht="12.75" customHeight="1" x14ac:dyDescent="0.2">
      <c r="A7" s="499"/>
      <c r="B7" s="500"/>
      <c r="C7" s="500"/>
      <c r="D7" s="500"/>
      <c r="E7" s="500"/>
      <c r="F7" s="501"/>
    </row>
    <row r="8" spans="1:6" ht="60.75" customHeight="1" x14ac:dyDescent="0.2">
      <c r="A8" s="502" t="str">
        <f>+CONTEXTO!A9</f>
        <v xml:space="preserve">OBJETIVO: CONTRIBUIR ANUALMENTE EN LA GESTION DE ADQUISICION DE BIENES Y SERVICIOS REQUERIDOS EN LA OPERACIÓN DE LOS PROCESOS DE LA ENTIDAD CUMPLIENDO LA NORMATIVIDAD CONTRACTUAL VIGENTE.
</v>
      </c>
      <c r="B8" s="503"/>
      <c r="C8" s="503"/>
      <c r="D8" s="503"/>
      <c r="E8" s="503"/>
      <c r="F8" s="504"/>
    </row>
    <row r="9" spans="1:6" ht="3.75" customHeight="1" thickBot="1" x14ac:dyDescent="0.25">
      <c r="A9" s="505"/>
      <c r="B9" s="506"/>
      <c r="C9" s="506"/>
      <c r="D9" s="506"/>
      <c r="E9" s="506"/>
      <c r="F9" s="507"/>
    </row>
    <row r="10" spans="1:6" ht="13.5" customHeight="1" thickBot="1" x14ac:dyDescent="0.25">
      <c r="A10" s="508"/>
      <c r="B10" s="508"/>
      <c r="C10" s="508"/>
      <c r="D10" s="508"/>
      <c r="E10" s="508"/>
      <c r="F10" s="508"/>
    </row>
    <row r="11" spans="1:6" ht="34.5" customHeight="1" x14ac:dyDescent="0.25">
      <c r="A11" s="719" t="s">
        <v>85</v>
      </c>
      <c r="B11" s="511" t="s">
        <v>86</v>
      </c>
      <c r="C11" s="511"/>
      <c r="D11" s="738" t="s">
        <v>87</v>
      </c>
      <c r="E11" s="738"/>
      <c r="F11" s="734" t="s">
        <v>88</v>
      </c>
    </row>
    <row r="12" spans="1:6" ht="21" customHeight="1" x14ac:dyDescent="0.2">
      <c r="A12" s="720"/>
      <c r="B12" s="512"/>
      <c r="C12" s="512"/>
      <c r="D12" s="101" t="s">
        <v>89</v>
      </c>
      <c r="E12" s="101" t="s">
        <v>90</v>
      </c>
      <c r="F12" s="735"/>
    </row>
    <row r="13" spans="1:6" ht="26.25" customHeight="1" x14ac:dyDescent="0.2">
      <c r="A13" s="723" t="str">
        <f>PROBABILIDAD!A11</f>
        <v xml:space="preserve">Probabilidad que La entidad  sea relacionada con actividades ilícitas al elegir a proveedores con practicas de lavado de activos, financiación del terrorismo o cualquier otra actividad ilegal. </v>
      </c>
      <c r="B13" s="488" t="s">
        <v>91</v>
      </c>
      <c r="C13" s="488"/>
      <c r="D13" s="217" t="s">
        <v>129</v>
      </c>
      <c r="E13" s="217"/>
      <c r="F13" s="726" t="str">
        <f>IF(D28="X","CATASTROFICO",IF(AND(D32&gt;0,D32&lt;=5),"MODERADO",IF(AND(D32&gt;=6,D32&lt;=11),"MAYOR",IF(AND(D32&gt;=12,D32&lt;=19),"CATASTROFICO",IF(AND(D32=0),"MENOR")))))</f>
        <v>CATASTROFICO</v>
      </c>
    </row>
    <row r="14" spans="1:6" ht="26.25" customHeight="1" x14ac:dyDescent="0.2">
      <c r="A14" s="724"/>
      <c r="B14" s="488" t="s">
        <v>92</v>
      </c>
      <c r="C14" s="488"/>
      <c r="D14" s="217" t="s">
        <v>129</v>
      </c>
      <c r="E14" s="217"/>
      <c r="F14" s="727"/>
    </row>
    <row r="15" spans="1:6" ht="26.25" customHeight="1" x14ac:dyDescent="0.2">
      <c r="A15" s="724"/>
      <c r="B15" s="488" t="s">
        <v>93</v>
      </c>
      <c r="C15" s="488"/>
      <c r="D15" s="217" t="s">
        <v>129</v>
      </c>
      <c r="E15" s="217"/>
      <c r="F15" s="727"/>
    </row>
    <row r="16" spans="1:6" ht="26.25" customHeight="1" x14ac:dyDescent="0.2">
      <c r="A16" s="724"/>
      <c r="B16" s="488" t="s">
        <v>94</v>
      </c>
      <c r="C16" s="488"/>
      <c r="D16" s="217" t="s">
        <v>129</v>
      </c>
      <c r="E16" s="217"/>
      <c r="F16" s="727"/>
    </row>
    <row r="17" spans="1:6" ht="26.25" customHeight="1" x14ac:dyDescent="0.2">
      <c r="A17" s="724"/>
      <c r="B17" s="488" t="s">
        <v>95</v>
      </c>
      <c r="C17" s="488"/>
      <c r="D17" s="217" t="s">
        <v>129</v>
      </c>
      <c r="E17" s="217"/>
      <c r="F17" s="727"/>
    </row>
    <row r="18" spans="1:6" ht="26.25" customHeight="1" x14ac:dyDescent="0.2">
      <c r="A18" s="724"/>
      <c r="B18" s="488" t="s">
        <v>96</v>
      </c>
      <c r="C18" s="488"/>
      <c r="D18" s="217" t="s">
        <v>129</v>
      </c>
      <c r="E18" s="217"/>
      <c r="F18" s="727"/>
    </row>
    <row r="19" spans="1:6" ht="26.25" customHeight="1" x14ac:dyDescent="0.2">
      <c r="A19" s="724"/>
      <c r="B19" s="488" t="s">
        <v>97</v>
      </c>
      <c r="C19" s="488"/>
      <c r="D19" s="217" t="s">
        <v>129</v>
      </c>
      <c r="E19" s="217"/>
      <c r="F19" s="727"/>
    </row>
    <row r="20" spans="1:6" ht="33" customHeight="1" x14ac:dyDescent="0.2">
      <c r="A20" s="724"/>
      <c r="B20" s="488" t="s">
        <v>98</v>
      </c>
      <c r="C20" s="488"/>
      <c r="D20" s="217" t="s">
        <v>129</v>
      </c>
      <c r="E20" s="217"/>
      <c r="F20" s="727"/>
    </row>
    <row r="21" spans="1:6" ht="26.25" customHeight="1" x14ac:dyDescent="0.2">
      <c r="A21" s="724"/>
      <c r="B21" s="488" t="s">
        <v>99</v>
      </c>
      <c r="C21" s="488"/>
      <c r="D21" s="217" t="s">
        <v>129</v>
      </c>
      <c r="E21" s="217"/>
      <c r="F21" s="727"/>
    </row>
    <row r="22" spans="1:6" ht="26.25" customHeight="1" x14ac:dyDescent="0.2">
      <c r="A22" s="724"/>
      <c r="B22" s="488" t="s">
        <v>100</v>
      </c>
      <c r="C22" s="488"/>
      <c r="D22" s="217" t="s">
        <v>129</v>
      </c>
      <c r="E22" s="217"/>
      <c r="F22" s="727"/>
    </row>
    <row r="23" spans="1:6" ht="26.25" customHeight="1" x14ac:dyDescent="0.2">
      <c r="A23" s="724"/>
      <c r="B23" s="488" t="s">
        <v>101</v>
      </c>
      <c r="C23" s="488"/>
      <c r="D23" s="217" t="s">
        <v>129</v>
      </c>
      <c r="E23" s="217"/>
      <c r="F23" s="727"/>
    </row>
    <row r="24" spans="1:6" ht="26.25" customHeight="1" x14ac:dyDescent="0.2">
      <c r="A24" s="724"/>
      <c r="B24" s="488" t="s">
        <v>102</v>
      </c>
      <c r="C24" s="488"/>
      <c r="D24" s="217" t="s">
        <v>129</v>
      </c>
      <c r="E24" s="217"/>
      <c r="F24" s="727"/>
    </row>
    <row r="25" spans="1:6" ht="26.25" customHeight="1" x14ac:dyDescent="0.2">
      <c r="A25" s="724"/>
      <c r="B25" s="488" t="s">
        <v>103</v>
      </c>
      <c r="C25" s="488"/>
      <c r="D25" s="217" t="s">
        <v>129</v>
      </c>
      <c r="E25" s="217"/>
      <c r="F25" s="727"/>
    </row>
    <row r="26" spans="1:6" ht="26.25" customHeight="1" x14ac:dyDescent="0.2">
      <c r="A26" s="724"/>
      <c r="B26" s="488" t="s">
        <v>104</v>
      </c>
      <c r="C26" s="488"/>
      <c r="D26" s="217" t="s">
        <v>129</v>
      </c>
      <c r="E26" s="217"/>
      <c r="F26" s="727"/>
    </row>
    <row r="27" spans="1:6" ht="26.25" customHeight="1" x14ac:dyDescent="0.2">
      <c r="A27" s="724"/>
      <c r="B27" s="488" t="s">
        <v>105</v>
      </c>
      <c r="C27" s="488"/>
      <c r="D27" s="217" t="s">
        <v>129</v>
      </c>
      <c r="E27" s="217"/>
      <c r="F27" s="727"/>
    </row>
    <row r="28" spans="1:6" ht="26.25" customHeight="1" x14ac:dyDescent="0.2">
      <c r="A28" s="724"/>
      <c r="B28" s="488" t="s">
        <v>106</v>
      </c>
      <c r="C28" s="488"/>
      <c r="D28" s="217"/>
      <c r="E28" s="217" t="s">
        <v>129</v>
      </c>
      <c r="F28" s="727"/>
    </row>
    <row r="29" spans="1:6" ht="26.25" customHeight="1" x14ac:dyDescent="0.2">
      <c r="A29" s="724"/>
      <c r="B29" s="488" t="s">
        <v>107</v>
      </c>
      <c r="C29" s="488"/>
      <c r="D29" s="217" t="s">
        <v>129</v>
      </c>
      <c r="E29" s="217" t="s">
        <v>129</v>
      </c>
      <c r="F29" s="727"/>
    </row>
    <row r="30" spans="1:6" ht="26.25" customHeight="1" x14ac:dyDescent="0.2">
      <c r="A30" s="724"/>
      <c r="B30" s="488" t="s">
        <v>108</v>
      </c>
      <c r="C30" s="488"/>
      <c r="D30" s="217" t="s">
        <v>129</v>
      </c>
      <c r="E30" s="217"/>
      <c r="F30" s="727"/>
    </row>
    <row r="31" spans="1:6" ht="26.25" customHeight="1" x14ac:dyDescent="0.2">
      <c r="A31" s="724"/>
      <c r="B31" s="488" t="s">
        <v>109</v>
      </c>
      <c r="C31" s="488"/>
      <c r="D31" s="217"/>
      <c r="E31" s="217" t="s">
        <v>129</v>
      </c>
      <c r="F31" s="727"/>
    </row>
    <row r="32" spans="1:6" ht="16.5" thickBot="1" x14ac:dyDescent="0.3">
      <c r="A32" s="725"/>
      <c r="B32" s="729" t="s">
        <v>58</v>
      </c>
      <c r="C32" s="730"/>
      <c r="D32" s="97">
        <f>+NOOO!B54</f>
        <v>17</v>
      </c>
      <c r="E32" s="98"/>
      <c r="F32" s="728"/>
    </row>
    <row r="33" spans="1:6" ht="15.75" customHeight="1" thickBot="1" x14ac:dyDescent="0.25">
      <c r="A33" s="736"/>
      <c r="B33" s="403"/>
      <c r="C33" s="403"/>
      <c r="D33" s="403"/>
      <c r="E33" s="403"/>
      <c r="F33" s="737"/>
    </row>
    <row r="34" spans="1:6" ht="34.5" customHeight="1" x14ac:dyDescent="0.25">
      <c r="A34" s="719" t="s">
        <v>85</v>
      </c>
      <c r="B34" s="511" t="s">
        <v>86</v>
      </c>
      <c r="C34" s="511"/>
      <c r="D34" s="738" t="s">
        <v>87</v>
      </c>
      <c r="E34" s="738"/>
      <c r="F34" s="734" t="s">
        <v>88</v>
      </c>
    </row>
    <row r="35" spans="1:6" ht="21" customHeight="1" x14ac:dyDescent="0.25">
      <c r="A35" s="720"/>
      <c r="B35" s="512"/>
      <c r="C35" s="512"/>
      <c r="D35" s="79" t="s">
        <v>89</v>
      </c>
      <c r="E35" s="79" t="s">
        <v>90</v>
      </c>
      <c r="F35" s="735"/>
    </row>
    <row r="36" spans="1:6" ht="26.25" customHeight="1" x14ac:dyDescent="0.2">
      <c r="A36" s="485" t="str">
        <f>PROBABILIDAD!A12</f>
        <v>Posibilidad de que se presente direccionamiento de los procesos de contratación a favor de terceros</v>
      </c>
      <c r="B36" s="488" t="s">
        <v>91</v>
      </c>
      <c r="C36" s="488"/>
      <c r="D36" s="217" t="s">
        <v>129</v>
      </c>
      <c r="E36" s="217"/>
      <c r="F36" s="739" t="str">
        <f>IF(D51="X","CATASTROFICO",IF(AND(D55&gt;0,D55&lt;=5),"MODERADO",IF(AND(D55&gt;=6,D55&lt;=11),"MAYOR",IF(AND(D55&gt;=12,D55&lt;=19),"CATASTROFICO"," "))))</f>
        <v>MAYOR</v>
      </c>
    </row>
    <row r="37" spans="1:6" ht="26.25" customHeight="1" x14ac:dyDescent="0.2">
      <c r="A37" s="485"/>
      <c r="B37" s="488" t="s">
        <v>92</v>
      </c>
      <c r="C37" s="488"/>
      <c r="D37" s="217"/>
      <c r="E37" s="217" t="s">
        <v>129</v>
      </c>
      <c r="F37" s="739"/>
    </row>
    <row r="38" spans="1:6" ht="26.25" customHeight="1" x14ac:dyDescent="0.2">
      <c r="A38" s="485"/>
      <c r="B38" s="488" t="s">
        <v>93</v>
      </c>
      <c r="C38" s="488"/>
      <c r="D38" s="217"/>
      <c r="E38" s="217" t="s">
        <v>129</v>
      </c>
      <c r="F38" s="739"/>
    </row>
    <row r="39" spans="1:6" ht="26.25" customHeight="1" x14ac:dyDescent="0.2">
      <c r="A39" s="485"/>
      <c r="B39" s="488" t="s">
        <v>94</v>
      </c>
      <c r="C39" s="488"/>
      <c r="D39" s="217" t="s">
        <v>129</v>
      </c>
      <c r="E39" s="217"/>
      <c r="F39" s="739"/>
    </row>
    <row r="40" spans="1:6" ht="26.25" customHeight="1" x14ac:dyDescent="0.2">
      <c r="A40" s="485"/>
      <c r="B40" s="488" t="s">
        <v>95</v>
      </c>
      <c r="C40" s="488"/>
      <c r="D40" s="217" t="s">
        <v>129</v>
      </c>
      <c r="E40" s="217"/>
      <c r="F40" s="739"/>
    </row>
    <row r="41" spans="1:6" ht="26.25" customHeight="1" x14ac:dyDescent="0.2">
      <c r="A41" s="485"/>
      <c r="B41" s="488" t="s">
        <v>96</v>
      </c>
      <c r="C41" s="488"/>
      <c r="D41" s="217"/>
      <c r="E41" s="217" t="s">
        <v>129</v>
      </c>
      <c r="F41" s="739"/>
    </row>
    <row r="42" spans="1:6" ht="26.25" customHeight="1" x14ac:dyDescent="0.2">
      <c r="A42" s="485"/>
      <c r="B42" s="488" t="s">
        <v>97</v>
      </c>
      <c r="C42" s="488"/>
      <c r="D42" s="217" t="s">
        <v>129</v>
      </c>
      <c r="E42" s="217"/>
      <c r="F42" s="739"/>
    </row>
    <row r="43" spans="1:6" ht="33" customHeight="1" x14ac:dyDescent="0.2">
      <c r="A43" s="485"/>
      <c r="B43" s="488" t="s">
        <v>98</v>
      </c>
      <c r="C43" s="488"/>
      <c r="D43" s="217"/>
      <c r="E43" s="217" t="s">
        <v>129</v>
      </c>
      <c r="F43" s="739"/>
    </row>
    <row r="44" spans="1:6" ht="26.25" customHeight="1" x14ac:dyDescent="0.2">
      <c r="A44" s="485"/>
      <c r="B44" s="488" t="s">
        <v>99</v>
      </c>
      <c r="C44" s="488"/>
      <c r="D44" s="217"/>
      <c r="E44" s="217" t="s">
        <v>129</v>
      </c>
      <c r="F44" s="739"/>
    </row>
    <row r="45" spans="1:6" ht="26.25" customHeight="1" x14ac:dyDescent="0.2">
      <c r="A45" s="485"/>
      <c r="B45" s="488" t="s">
        <v>100</v>
      </c>
      <c r="C45" s="488"/>
      <c r="D45" s="217" t="s">
        <v>129</v>
      </c>
      <c r="E45" s="217"/>
      <c r="F45" s="739"/>
    </row>
    <row r="46" spans="1:6" ht="26.25" customHeight="1" x14ac:dyDescent="0.2">
      <c r="A46" s="485"/>
      <c r="B46" s="488" t="s">
        <v>101</v>
      </c>
      <c r="C46" s="488"/>
      <c r="D46" s="217" t="s">
        <v>129</v>
      </c>
      <c r="E46" s="217"/>
      <c r="F46" s="739"/>
    </row>
    <row r="47" spans="1:6" ht="26.25" customHeight="1" x14ac:dyDescent="0.2">
      <c r="A47" s="485"/>
      <c r="B47" s="488" t="s">
        <v>102</v>
      </c>
      <c r="C47" s="488"/>
      <c r="D47" s="223" t="s">
        <v>129</v>
      </c>
      <c r="E47" s="223"/>
      <c r="F47" s="739"/>
    </row>
    <row r="48" spans="1:6" ht="26.25" customHeight="1" x14ac:dyDescent="0.2">
      <c r="A48" s="485"/>
      <c r="B48" s="488" t="s">
        <v>103</v>
      </c>
      <c r="C48" s="488"/>
      <c r="D48" s="223" t="s">
        <v>129</v>
      </c>
      <c r="E48" s="223"/>
      <c r="F48" s="739"/>
    </row>
    <row r="49" spans="1:6" ht="26.25" customHeight="1" x14ac:dyDescent="0.2">
      <c r="A49" s="485"/>
      <c r="B49" s="488" t="s">
        <v>104</v>
      </c>
      <c r="C49" s="488"/>
      <c r="D49" s="223" t="s">
        <v>129</v>
      </c>
      <c r="E49" s="223"/>
      <c r="F49" s="739"/>
    </row>
    <row r="50" spans="1:6" ht="26.25" customHeight="1" x14ac:dyDescent="0.2">
      <c r="A50" s="485"/>
      <c r="B50" s="488" t="s">
        <v>105</v>
      </c>
      <c r="C50" s="488"/>
      <c r="D50" s="223" t="s">
        <v>129</v>
      </c>
      <c r="E50" s="223"/>
      <c r="F50" s="739"/>
    </row>
    <row r="51" spans="1:6" ht="26.25" customHeight="1" x14ac:dyDescent="0.2">
      <c r="A51" s="485"/>
      <c r="B51" s="488" t="s">
        <v>106</v>
      </c>
      <c r="C51" s="488"/>
      <c r="D51" s="223"/>
      <c r="E51" s="223" t="s">
        <v>129</v>
      </c>
      <c r="F51" s="739"/>
    </row>
    <row r="52" spans="1:6" ht="26.25" customHeight="1" x14ac:dyDescent="0.2">
      <c r="A52" s="485"/>
      <c r="B52" s="488" t="s">
        <v>107</v>
      </c>
      <c r="C52" s="488"/>
      <c r="D52" s="223"/>
      <c r="E52" s="223" t="s">
        <v>129</v>
      </c>
      <c r="F52" s="739"/>
    </row>
    <row r="53" spans="1:6" ht="26.25" customHeight="1" x14ac:dyDescent="0.2">
      <c r="A53" s="485"/>
      <c r="B53" s="488" t="s">
        <v>108</v>
      </c>
      <c r="C53" s="488"/>
      <c r="D53" s="223"/>
      <c r="E53" s="223" t="s">
        <v>129</v>
      </c>
      <c r="F53" s="739"/>
    </row>
    <row r="54" spans="1:6" ht="26.25" customHeight="1" x14ac:dyDescent="0.2">
      <c r="A54" s="485"/>
      <c r="B54" s="488" t="s">
        <v>109</v>
      </c>
      <c r="C54" s="488"/>
      <c r="D54" s="223"/>
      <c r="E54" s="223" t="s">
        <v>129</v>
      </c>
      <c r="F54" s="739"/>
    </row>
    <row r="55" spans="1:6" ht="16.5" thickBot="1" x14ac:dyDescent="0.3">
      <c r="A55" s="486"/>
      <c r="B55" s="729" t="s">
        <v>58</v>
      </c>
      <c r="C55" s="730"/>
      <c r="D55" s="97">
        <f>+NOOO!B77</f>
        <v>10</v>
      </c>
      <c r="E55" s="98"/>
      <c r="F55" s="740"/>
    </row>
    <row r="56" spans="1:6" ht="15" thickBot="1" x14ac:dyDescent="0.25"/>
    <row r="57" spans="1:6" ht="34.5" customHeight="1" x14ac:dyDescent="0.25">
      <c r="A57" s="719" t="s">
        <v>85</v>
      </c>
      <c r="B57" s="511" t="s">
        <v>86</v>
      </c>
      <c r="C57" s="511"/>
      <c r="D57" s="738" t="s">
        <v>87</v>
      </c>
      <c r="E57" s="738"/>
      <c r="F57" s="734" t="s">
        <v>88</v>
      </c>
    </row>
    <row r="58" spans="1:6" ht="21" customHeight="1" x14ac:dyDescent="0.25">
      <c r="A58" s="720"/>
      <c r="B58" s="512"/>
      <c r="C58" s="512"/>
      <c r="D58" s="79" t="s">
        <v>89</v>
      </c>
      <c r="E58" s="79" t="s">
        <v>90</v>
      </c>
      <c r="F58" s="735"/>
    </row>
    <row r="59" spans="1:6" ht="26.25" customHeight="1" x14ac:dyDescent="0.2">
      <c r="A59" s="485" t="str">
        <f>PROBABILIDAD!A13</f>
        <v>posibilidad de utilización de la figura de urgencia manifiesta en el marco de la ley 80 de 1993 y sus normas concordantes</v>
      </c>
      <c r="B59" s="488" t="s">
        <v>91</v>
      </c>
      <c r="C59" s="488"/>
      <c r="D59" s="224" t="s">
        <v>129</v>
      </c>
      <c r="E59" s="224"/>
      <c r="F59" s="739" t="str">
        <f>IF(D74="X","CATASTROFICO",IF(AND(D78&gt;0,D78&lt;=5),"MODERADO",IF(AND(D78&gt;=6,D78&lt;=11),"MAYOR",IF(AND(D78&gt;=12,D78&lt;=19),"CATASTROFICO"," "))))</f>
        <v>MAYOR</v>
      </c>
    </row>
    <row r="60" spans="1:6" ht="26.25" customHeight="1" x14ac:dyDescent="0.2">
      <c r="A60" s="485"/>
      <c r="B60" s="488" t="s">
        <v>92</v>
      </c>
      <c r="C60" s="488"/>
      <c r="D60" s="224" t="s">
        <v>129</v>
      </c>
      <c r="E60" s="224"/>
      <c r="F60" s="739"/>
    </row>
    <row r="61" spans="1:6" ht="26.25" customHeight="1" x14ac:dyDescent="0.2">
      <c r="A61" s="485"/>
      <c r="B61" s="488" t="s">
        <v>93</v>
      </c>
      <c r="C61" s="488"/>
      <c r="D61" s="224"/>
      <c r="E61" s="224" t="s">
        <v>129</v>
      </c>
      <c r="F61" s="739"/>
    </row>
    <row r="62" spans="1:6" ht="26.25" customHeight="1" x14ac:dyDescent="0.2">
      <c r="A62" s="485"/>
      <c r="B62" s="488" t="s">
        <v>94</v>
      </c>
      <c r="C62" s="488"/>
      <c r="D62" s="224"/>
      <c r="E62" s="224" t="s">
        <v>129</v>
      </c>
      <c r="F62" s="739"/>
    </row>
    <row r="63" spans="1:6" ht="26.25" customHeight="1" x14ac:dyDescent="0.2">
      <c r="A63" s="485"/>
      <c r="B63" s="488" t="s">
        <v>95</v>
      </c>
      <c r="C63" s="488"/>
      <c r="D63" s="224"/>
      <c r="E63" s="224" t="s">
        <v>129</v>
      </c>
      <c r="F63" s="739"/>
    </row>
    <row r="64" spans="1:6" ht="26.25" customHeight="1" x14ac:dyDescent="0.2">
      <c r="A64" s="485"/>
      <c r="B64" s="488" t="s">
        <v>96</v>
      </c>
      <c r="C64" s="488"/>
      <c r="D64" s="224"/>
      <c r="E64" s="224" t="s">
        <v>129</v>
      </c>
      <c r="F64" s="739"/>
    </row>
    <row r="65" spans="1:6" ht="26.25" customHeight="1" x14ac:dyDescent="0.2">
      <c r="A65" s="485"/>
      <c r="B65" s="488" t="s">
        <v>97</v>
      </c>
      <c r="C65" s="488"/>
      <c r="D65" s="224"/>
      <c r="E65" s="224" t="s">
        <v>129</v>
      </c>
      <c r="F65" s="739"/>
    </row>
    <row r="66" spans="1:6" ht="32.25" customHeight="1" x14ac:dyDescent="0.2">
      <c r="A66" s="485"/>
      <c r="B66" s="488" t="s">
        <v>98</v>
      </c>
      <c r="C66" s="488"/>
      <c r="D66" s="224"/>
      <c r="E66" s="224" t="s">
        <v>129</v>
      </c>
      <c r="F66" s="739"/>
    </row>
    <row r="67" spans="1:6" ht="26.25" customHeight="1" x14ac:dyDescent="0.2">
      <c r="A67" s="485"/>
      <c r="B67" s="488" t="s">
        <v>99</v>
      </c>
      <c r="C67" s="488"/>
      <c r="D67" s="224"/>
      <c r="E67" s="224" t="s">
        <v>129</v>
      </c>
      <c r="F67" s="739"/>
    </row>
    <row r="68" spans="1:6" ht="26.25" customHeight="1" x14ac:dyDescent="0.2">
      <c r="A68" s="485"/>
      <c r="B68" s="488" t="s">
        <v>100</v>
      </c>
      <c r="C68" s="488"/>
      <c r="D68" s="224" t="s">
        <v>129</v>
      </c>
      <c r="E68" s="224"/>
      <c r="F68" s="739"/>
    </row>
    <row r="69" spans="1:6" ht="26.25" customHeight="1" x14ac:dyDescent="0.2">
      <c r="A69" s="485"/>
      <c r="B69" s="488" t="s">
        <v>101</v>
      </c>
      <c r="C69" s="488"/>
      <c r="D69" s="224" t="s">
        <v>129</v>
      </c>
      <c r="E69" s="224"/>
      <c r="F69" s="739"/>
    </row>
    <row r="70" spans="1:6" ht="26.25" customHeight="1" x14ac:dyDescent="0.2">
      <c r="A70" s="485"/>
      <c r="B70" s="488" t="s">
        <v>102</v>
      </c>
      <c r="C70" s="488"/>
      <c r="D70" s="224" t="s">
        <v>129</v>
      </c>
      <c r="E70" s="224"/>
      <c r="F70" s="739"/>
    </row>
    <row r="71" spans="1:6" ht="26.25" customHeight="1" x14ac:dyDescent="0.2">
      <c r="A71" s="485"/>
      <c r="B71" s="488" t="s">
        <v>103</v>
      </c>
      <c r="C71" s="488"/>
      <c r="D71" s="224" t="s">
        <v>129</v>
      </c>
      <c r="E71" s="224"/>
      <c r="F71" s="739"/>
    </row>
    <row r="72" spans="1:6" ht="26.25" customHeight="1" x14ac:dyDescent="0.2">
      <c r="A72" s="485"/>
      <c r="B72" s="488" t="s">
        <v>104</v>
      </c>
      <c r="C72" s="488"/>
      <c r="D72" s="224"/>
      <c r="E72" s="224" t="s">
        <v>129</v>
      </c>
      <c r="F72" s="739"/>
    </row>
    <row r="73" spans="1:6" ht="26.25" customHeight="1" x14ac:dyDescent="0.2">
      <c r="A73" s="485"/>
      <c r="B73" s="488" t="s">
        <v>105</v>
      </c>
      <c r="C73" s="488"/>
      <c r="D73" s="224"/>
      <c r="E73" s="224" t="s">
        <v>129</v>
      </c>
      <c r="F73" s="739"/>
    </row>
    <row r="74" spans="1:6" ht="26.25" customHeight="1" x14ac:dyDescent="0.2">
      <c r="A74" s="485"/>
      <c r="B74" s="488" t="s">
        <v>106</v>
      </c>
      <c r="C74" s="488"/>
      <c r="D74" s="224"/>
      <c r="E74" s="224" t="s">
        <v>129</v>
      </c>
      <c r="F74" s="739"/>
    </row>
    <row r="75" spans="1:6" ht="26.25" customHeight="1" x14ac:dyDescent="0.2">
      <c r="A75" s="485"/>
      <c r="B75" s="488" t="s">
        <v>107</v>
      </c>
      <c r="C75" s="488"/>
      <c r="D75" s="224"/>
      <c r="E75" s="224" t="s">
        <v>129</v>
      </c>
      <c r="F75" s="739"/>
    </row>
    <row r="76" spans="1:6" ht="26.25" customHeight="1" x14ac:dyDescent="0.2">
      <c r="A76" s="485"/>
      <c r="B76" s="488" t="s">
        <v>108</v>
      </c>
      <c r="C76" s="488"/>
      <c r="D76" s="224"/>
      <c r="E76" s="224" t="s">
        <v>129</v>
      </c>
      <c r="F76" s="739"/>
    </row>
    <row r="77" spans="1:6" ht="26.25" customHeight="1" x14ac:dyDescent="0.2">
      <c r="A77" s="485"/>
      <c r="B77" s="488" t="s">
        <v>109</v>
      </c>
      <c r="C77" s="488"/>
      <c r="D77" s="224"/>
      <c r="E77" s="224" t="s">
        <v>129</v>
      </c>
      <c r="F77" s="739"/>
    </row>
    <row r="78" spans="1:6" ht="16.5" thickBot="1" x14ac:dyDescent="0.3">
      <c r="A78" s="486"/>
      <c r="B78" s="729" t="s">
        <v>58</v>
      </c>
      <c r="C78" s="730"/>
      <c r="D78" s="97">
        <f>+NOOO!B100</f>
        <v>6</v>
      </c>
      <c r="E78" s="98"/>
      <c r="F78" s="740"/>
    </row>
    <row r="79" spans="1:6" ht="15" thickBot="1" x14ac:dyDescent="0.25"/>
    <row r="80" spans="1:6" ht="34.5" customHeight="1" x14ac:dyDescent="0.25">
      <c r="A80" s="719" t="s">
        <v>85</v>
      </c>
      <c r="B80" s="511" t="s">
        <v>86</v>
      </c>
      <c r="C80" s="511"/>
      <c r="D80" s="738" t="s">
        <v>87</v>
      </c>
      <c r="E80" s="738"/>
      <c r="F80" s="734" t="s">
        <v>88</v>
      </c>
    </row>
    <row r="81" spans="1:6" ht="21" customHeight="1" x14ac:dyDescent="0.25">
      <c r="A81" s="720"/>
      <c r="B81" s="512"/>
      <c r="C81" s="512"/>
      <c r="D81" s="79" t="s">
        <v>89</v>
      </c>
      <c r="E81" s="79" t="s">
        <v>90</v>
      </c>
      <c r="F81" s="735"/>
    </row>
    <row r="82" spans="1:6" ht="26.25" customHeight="1" x14ac:dyDescent="0.2">
      <c r="A82" s="741"/>
      <c r="B82" s="488" t="s">
        <v>91</v>
      </c>
      <c r="C82" s="488"/>
      <c r="D82" s="224"/>
      <c r="E82" s="224"/>
      <c r="F82" s="739" t="str">
        <f>IF(D97="X","CATASTROFICO",IF(AND(D101&gt;0,D101&lt;=5),"MODERADO",IF(AND(D101&gt;=6,D101&lt;=11),"MAYOR",IF(AND(D101&gt;=12,D101&lt;=19),"CATASTROFICO"," "))))</f>
        <v xml:space="preserve"> </v>
      </c>
    </row>
    <row r="83" spans="1:6" ht="26.25" customHeight="1" x14ac:dyDescent="0.2">
      <c r="A83" s="741"/>
      <c r="B83" s="488" t="s">
        <v>92</v>
      </c>
      <c r="C83" s="488"/>
      <c r="D83" s="224"/>
      <c r="E83" s="224"/>
      <c r="F83" s="739"/>
    </row>
    <row r="84" spans="1:6" ht="26.25" customHeight="1" x14ac:dyDescent="0.2">
      <c r="A84" s="741"/>
      <c r="B84" s="488" t="s">
        <v>93</v>
      </c>
      <c r="C84" s="488"/>
      <c r="D84" s="224"/>
      <c r="E84" s="224"/>
      <c r="F84" s="739"/>
    </row>
    <row r="85" spans="1:6" ht="26.25" customHeight="1" x14ac:dyDescent="0.2">
      <c r="A85" s="741"/>
      <c r="B85" s="488" t="s">
        <v>94</v>
      </c>
      <c r="C85" s="488"/>
      <c r="D85" s="224"/>
      <c r="E85" s="224"/>
      <c r="F85" s="739"/>
    </row>
    <row r="86" spans="1:6" ht="26.25" customHeight="1" x14ac:dyDescent="0.2">
      <c r="A86" s="741"/>
      <c r="B86" s="488" t="s">
        <v>95</v>
      </c>
      <c r="C86" s="488"/>
      <c r="D86" s="224"/>
      <c r="E86" s="224"/>
      <c r="F86" s="739"/>
    </row>
    <row r="87" spans="1:6" ht="26.25" customHeight="1" x14ac:dyDescent="0.2">
      <c r="A87" s="741"/>
      <c r="B87" s="488" t="s">
        <v>96</v>
      </c>
      <c r="C87" s="488"/>
      <c r="D87" s="224"/>
      <c r="E87" s="224"/>
      <c r="F87" s="739"/>
    </row>
    <row r="88" spans="1:6" ht="26.25" customHeight="1" x14ac:dyDescent="0.2">
      <c r="A88" s="741"/>
      <c r="B88" s="488" t="s">
        <v>97</v>
      </c>
      <c r="C88" s="488"/>
      <c r="D88" s="224"/>
      <c r="E88" s="224"/>
      <c r="F88" s="739"/>
    </row>
    <row r="89" spans="1:6" ht="33" customHeight="1" x14ac:dyDescent="0.2">
      <c r="A89" s="741"/>
      <c r="B89" s="488" t="s">
        <v>98</v>
      </c>
      <c r="C89" s="488"/>
      <c r="D89" s="224"/>
      <c r="E89" s="224"/>
      <c r="F89" s="739"/>
    </row>
    <row r="90" spans="1:6" ht="26.25" customHeight="1" x14ac:dyDescent="0.2">
      <c r="A90" s="741"/>
      <c r="B90" s="488" t="s">
        <v>99</v>
      </c>
      <c r="C90" s="488"/>
      <c r="D90" s="224"/>
      <c r="E90" s="224"/>
      <c r="F90" s="739"/>
    </row>
    <row r="91" spans="1:6" ht="26.25" customHeight="1" x14ac:dyDescent="0.2">
      <c r="A91" s="741"/>
      <c r="B91" s="488" t="s">
        <v>100</v>
      </c>
      <c r="C91" s="488"/>
      <c r="D91" s="224"/>
      <c r="E91" s="224"/>
      <c r="F91" s="739"/>
    </row>
    <row r="92" spans="1:6" ht="26.25" customHeight="1" x14ac:dyDescent="0.2">
      <c r="A92" s="741"/>
      <c r="B92" s="488" t="s">
        <v>101</v>
      </c>
      <c r="C92" s="488"/>
      <c r="D92" s="224"/>
      <c r="E92" s="224"/>
      <c r="F92" s="739"/>
    </row>
    <row r="93" spans="1:6" ht="26.25" customHeight="1" x14ac:dyDescent="0.2">
      <c r="A93" s="741"/>
      <c r="B93" s="488" t="s">
        <v>102</v>
      </c>
      <c r="C93" s="488"/>
      <c r="D93" s="224"/>
      <c r="E93" s="224"/>
      <c r="F93" s="739"/>
    </row>
    <row r="94" spans="1:6" ht="26.25" customHeight="1" x14ac:dyDescent="0.2">
      <c r="A94" s="741"/>
      <c r="B94" s="488" t="s">
        <v>103</v>
      </c>
      <c r="C94" s="488"/>
      <c r="D94" s="224"/>
      <c r="E94" s="224"/>
      <c r="F94" s="739"/>
    </row>
    <row r="95" spans="1:6" ht="26.25" customHeight="1" x14ac:dyDescent="0.2">
      <c r="A95" s="741"/>
      <c r="B95" s="488" t="s">
        <v>104</v>
      </c>
      <c r="C95" s="488"/>
      <c r="D95" s="224"/>
      <c r="E95" s="224"/>
      <c r="F95" s="739"/>
    </row>
    <row r="96" spans="1:6" ht="26.25" customHeight="1" x14ac:dyDescent="0.2">
      <c r="A96" s="741"/>
      <c r="B96" s="488" t="s">
        <v>105</v>
      </c>
      <c r="C96" s="488"/>
      <c r="D96" s="224"/>
      <c r="E96" s="224"/>
      <c r="F96" s="739"/>
    </row>
    <row r="97" spans="1:6" ht="26.25" customHeight="1" x14ac:dyDescent="0.2">
      <c r="A97" s="741"/>
      <c r="B97" s="488" t="s">
        <v>106</v>
      </c>
      <c r="C97" s="488"/>
      <c r="D97" s="224"/>
      <c r="E97" s="224"/>
      <c r="F97" s="739"/>
    </row>
    <row r="98" spans="1:6" ht="26.25" customHeight="1" x14ac:dyDescent="0.2">
      <c r="A98" s="741"/>
      <c r="B98" s="488" t="s">
        <v>107</v>
      </c>
      <c r="C98" s="488"/>
      <c r="D98" s="224"/>
      <c r="E98" s="224"/>
      <c r="F98" s="739"/>
    </row>
    <row r="99" spans="1:6" ht="26.25" customHeight="1" x14ac:dyDescent="0.2">
      <c r="A99" s="741"/>
      <c r="B99" s="488" t="s">
        <v>108</v>
      </c>
      <c r="C99" s="488"/>
      <c r="D99" s="224"/>
      <c r="E99" s="224"/>
      <c r="F99" s="739"/>
    </row>
    <row r="100" spans="1:6" ht="26.25" customHeight="1" x14ac:dyDescent="0.2">
      <c r="A100" s="741"/>
      <c r="B100" s="488" t="s">
        <v>109</v>
      </c>
      <c r="C100" s="488"/>
      <c r="D100" s="224"/>
      <c r="E100" s="224"/>
      <c r="F100" s="739"/>
    </row>
    <row r="101" spans="1:6" ht="16.5" thickBot="1" x14ac:dyDescent="0.3">
      <c r="A101" s="742"/>
      <c r="B101" s="729" t="s">
        <v>58</v>
      </c>
      <c r="C101" s="730"/>
      <c r="D101" s="97">
        <f>+NOOO!B123</f>
        <v>0</v>
      </c>
      <c r="E101" s="98"/>
      <c r="F101" s="740"/>
    </row>
    <row r="102" spans="1:6" ht="15" thickBot="1" x14ac:dyDescent="0.25"/>
    <row r="103" spans="1:6" ht="34.5" customHeight="1" x14ac:dyDescent="0.25">
      <c r="A103" s="719" t="s">
        <v>85</v>
      </c>
      <c r="B103" s="511" t="s">
        <v>86</v>
      </c>
      <c r="C103" s="511"/>
      <c r="D103" s="738" t="s">
        <v>87</v>
      </c>
      <c r="E103" s="738"/>
      <c r="F103" s="734" t="s">
        <v>88</v>
      </c>
    </row>
    <row r="104" spans="1:6" ht="21" customHeight="1" x14ac:dyDescent="0.25">
      <c r="A104" s="720"/>
      <c r="B104" s="512"/>
      <c r="C104" s="512"/>
      <c r="D104" s="79" t="s">
        <v>89</v>
      </c>
      <c r="E104" s="79" t="s">
        <v>90</v>
      </c>
      <c r="F104" s="735"/>
    </row>
    <row r="105" spans="1:6" ht="26.25" customHeight="1" x14ac:dyDescent="0.2">
      <c r="A105" s="741"/>
      <c r="B105" s="488" t="s">
        <v>91</v>
      </c>
      <c r="C105" s="488"/>
      <c r="D105" s="224"/>
      <c r="E105" s="224"/>
      <c r="F105" s="739" t="str">
        <f>IF(D120="X","CATASTROFICO",IF(AND(D124&gt;0,D124&lt;=5),"MODERADO",IF(AND(D124&gt;=6,D124&lt;=11),"MAYOR",IF(AND(D124&gt;=12,D124&lt;=19),"CATASTROFICO"," "))))</f>
        <v xml:space="preserve"> </v>
      </c>
    </row>
    <row r="106" spans="1:6" ht="26.25" customHeight="1" x14ac:dyDescent="0.2">
      <c r="A106" s="741"/>
      <c r="B106" s="488" t="s">
        <v>92</v>
      </c>
      <c r="C106" s="488"/>
      <c r="D106" s="224"/>
      <c r="E106" s="224"/>
      <c r="F106" s="739"/>
    </row>
    <row r="107" spans="1:6" ht="26.25" customHeight="1" x14ac:dyDescent="0.2">
      <c r="A107" s="741"/>
      <c r="B107" s="488" t="s">
        <v>93</v>
      </c>
      <c r="C107" s="488"/>
      <c r="D107" s="224"/>
      <c r="E107" s="224"/>
      <c r="F107" s="739"/>
    </row>
    <row r="108" spans="1:6" ht="26.25" customHeight="1" x14ac:dyDescent="0.2">
      <c r="A108" s="741"/>
      <c r="B108" s="488" t="s">
        <v>94</v>
      </c>
      <c r="C108" s="488"/>
      <c r="D108" s="224"/>
      <c r="E108" s="224"/>
      <c r="F108" s="739"/>
    </row>
    <row r="109" spans="1:6" ht="26.25" customHeight="1" x14ac:dyDescent="0.2">
      <c r="A109" s="741"/>
      <c r="B109" s="488" t="s">
        <v>95</v>
      </c>
      <c r="C109" s="488"/>
      <c r="D109" s="224"/>
      <c r="E109" s="224"/>
      <c r="F109" s="739"/>
    </row>
    <row r="110" spans="1:6" ht="26.25" customHeight="1" x14ac:dyDescent="0.2">
      <c r="A110" s="741"/>
      <c r="B110" s="488" t="s">
        <v>96</v>
      </c>
      <c r="C110" s="488"/>
      <c r="D110" s="224"/>
      <c r="E110" s="224"/>
      <c r="F110" s="739"/>
    </row>
    <row r="111" spans="1:6" ht="26.25" customHeight="1" x14ac:dyDescent="0.2">
      <c r="A111" s="741"/>
      <c r="B111" s="488" t="s">
        <v>97</v>
      </c>
      <c r="C111" s="488"/>
      <c r="D111" s="224"/>
      <c r="E111" s="224"/>
      <c r="F111" s="739"/>
    </row>
    <row r="112" spans="1:6" ht="36" customHeight="1" x14ac:dyDescent="0.2">
      <c r="A112" s="741"/>
      <c r="B112" s="488" t="s">
        <v>98</v>
      </c>
      <c r="C112" s="488"/>
      <c r="D112" s="224"/>
      <c r="E112" s="224"/>
      <c r="F112" s="739"/>
    </row>
    <row r="113" spans="1:6" ht="26.25" customHeight="1" x14ac:dyDescent="0.2">
      <c r="A113" s="741"/>
      <c r="B113" s="488" t="s">
        <v>99</v>
      </c>
      <c r="C113" s="488"/>
      <c r="D113" s="224"/>
      <c r="E113" s="224"/>
      <c r="F113" s="739"/>
    </row>
    <row r="114" spans="1:6" ht="26.25" customHeight="1" x14ac:dyDescent="0.2">
      <c r="A114" s="741"/>
      <c r="B114" s="488" t="s">
        <v>100</v>
      </c>
      <c r="C114" s="488"/>
      <c r="D114" s="224"/>
      <c r="E114" s="224"/>
      <c r="F114" s="739"/>
    </row>
    <row r="115" spans="1:6" ht="26.25" customHeight="1" x14ac:dyDescent="0.2">
      <c r="A115" s="741"/>
      <c r="B115" s="488" t="s">
        <v>101</v>
      </c>
      <c r="C115" s="488"/>
      <c r="D115" s="224"/>
      <c r="E115" s="224"/>
      <c r="F115" s="739"/>
    </row>
    <row r="116" spans="1:6" ht="26.25" customHeight="1" x14ac:dyDescent="0.2">
      <c r="A116" s="741"/>
      <c r="B116" s="488" t="s">
        <v>102</v>
      </c>
      <c r="C116" s="488"/>
      <c r="D116" s="224"/>
      <c r="E116" s="224"/>
      <c r="F116" s="739"/>
    </row>
    <row r="117" spans="1:6" ht="26.25" customHeight="1" x14ac:dyDescent="0.2">
      <c r="A117" s="741"/>
      <c r="B117" s="488" t="s">
        <v>103</v>
      </c>
      <c r="C117" s="488"/>
      <c r="D117" s="224"/>
      <c r="E117" s="224"/>
      <c r="F117" s="739"/>
    </row>
    <row r="118" spans="1:6" ht="26.25" customHeight="1" x14ac:dyDescent="0.2">
      <c r="A118" s="741"/>
      <c r="B118" s="488" t="s">
        <v>104</v>
      </c>
      <c r="C118" s="488"/>
      <c r="D118" s="224"/>
      <c r="E118" s="224"/>
      <c r="F118" s="739"/>
    </row>
    <row r="119" spans="1:6" ht="26.25" customHeight="1" x14ac:dyDescent="0.2">
      <c r="A119" s="741"/>
      <c r="B119" s="488" t="s">
        <v>105</v>
      </c>
      <c r="C119" s="488"/>
      <c r="D119" s="224"/>
      <c r="E119" s="224"/>
      <c r="F119" s="739"/>
    </row>
    <row r="120" spans="1:6" ht="26.25" customHeight="1" x14ac:dyDescent="0.2">
      <c r="A120" s="741"/>
      <c r="B120" s="488" t="s">
        <v>106</v>
      </c>
      <c r="C120" s="488"/>
      <c r="D120" s="224"/>
      <c r="E120" s="224"/>
      <c r="F120" s="739"/>
    </row>
    <row r="121" spans="1:6" ht="26.25" customHeight="1" x14ac:dyDescent="0.2">
      <c r="A121" s="741"/>
      <c r="B121" s="488" t="s">
        <v>107</v>
      </c>
      <c r="C121" s="488"/>
      <c r="D121" s="224"/>
      <c r="E121" s="224"/>
      <c r="F121" s="739"/>
    </row>
    <row r="122" spans="1:6" ht="26.25" customHeight="1" x14ac:dyDescent="0.2">
      <c r="A122" s="741"/>
      <c r="B122" s="488" t="s">
        <v>108</v>
      </c>
      <c r="C122" s="488"/>
      <c r="D122" s="224"/>
      <c r="E122" s="224"/>
      <c r="F122" s="739"/>
    </row>
    <row r="123" spans="1:6" ht="26.25" customHeight="1" x14ac:dyDescent="0.2">
      <c r="A123" s="741"/>
      <c r="B123" s="488" t="s">
        <v>109</v>
      </c>
      <c r="C123" s="488"/>
      <c r="D123" s="224"/>
      <c r="E123" s="224"/>
      <c r="F123" s="739"/>
    </row>
    <row r="124" spans="1:6" ht="16.5" thickBot="1" x14ac:dyDescent="0.3">
      <c r="A124" s="742"/>
      <c r="B124" s="729" t="s">
        <v>58</v>
      </c>
      <c r="C124" s="730"/>
      <c r="D124" s="97">
        <f>+NOOO!B146</f>
        <v>0</v>
      </c>
      <c r="E124" s="98"/>
      <c r="F124" s="74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110" zoomScaleNormal="110" workbookViewId="0">
      <selection activeCell="E21" sqref="E21"/>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3"/>
      <c r="B1" s="442" t="s">
        <v>363</v>
      </c>
      <c r="C1" s="442"/>
      <c r="D1" s="442"/>
      <c r="E1" s="280" t="s">
        <v>376</v>
      </c>
      <c r="F1" s="366"/>
      <c r="G1" s="2"/>
      <c r="J1" s="441"/>
    </row>
    <row r="2" spans="1:10" ht="15" customHeight="1" x14ac:dyDescent="0.2">
      <c r="A2" s="364"/>
      <c r="B2" s="443"/>
      <c r="C2" s="443"/>
      <c r="D2" s="443"/>
      <c r="E2" s="281" t="s">
        <v>374</v>
      </c>
      <c r="F2" s="367"/>
      <c r="G2" s="2"/>
      <c r="J2" s="441"/>
    </row>
    <row r="3" spans="1:10" ht="15" customHeight="1" x14ac:dyDescent="0.2">
      <c r="A3" s="364"/>
      <c r="B3" s="443" t="s">
        <v>3</v>
      </c>
      <c r="C3" s="443"/>
      <c r="D3" s="443"/>
      <c r="E3" s="281" t="s">
        <v>375</v>
      </c>
      <c r="F3" s="367"/>
      <c r="G3" s="2"/>
      <c r="J3" s="441"/>
    </row>
    <row r="4" spans="1:10" ht="15.75" customHeight="1" x14ac:dyDescent="0.2">
      <c r="A4" s="364"/>
      <c r="B4" s="443"/>
      <c r="C4" s="443"/>
      <c r="D4" s="443"/>
      <c r="E4" s="281" t="s">
        <v>383</v>
      </c>
      <c r="F4" s="367"/>
      <c r="G4" s="2"/>
      <c r="J4" s="441"/>
    </row>
    <row r="5" spans="1:10" ht="15.75" customHeight="1" x14ac:dyDescent="0.2">
      <c r="A5" s="429"/>
      <c r="B5" s="430"/>
      <c r="C5" s="430"/>
      <c r="D5" s="430"/>
      <c r="E5" s="430"/>
      <c r="F5" s="431"/>
      <c r="G5" s="2"/>
      <c r="J5" s="65"/>
    </row>
    <row r="6" spans="1:10" ht="15" customHeight="1" x14ac:dyDescent="0.2">
      <c r="A6" s="438" t="s">
        <v>6</v>
      </c>
      <c r="B6" s="439"/>
      <c r="C6" s="439"/>
      <c r="D6" s="439"/>
      <c r="E6" s="439"/>
      <c r="F6" s="440"/>
    </row>
    <row r="7" spans="1:10" ht="15.75" customHeight="1" x14ac:dyDescent="0.2">
      <c r="A7" s="438"/>
      <c r="B7" s="439"/>
      <c r="C7" s="439"/>
      <c r="D7" s="439"/>
      <c r="E7" s="439"/>
      <c r="F7" s="440"/>
    </row>
    <row r="8" spans="1:10" ht="27" customHeight="1" x14ac:dyDescent="0.2">
      <c r="A8" s="432" t="s">
        <v>397</v>
      </c>
      <c r="B8" s="433"/>
      <c r="C8" s="433"/>
      <c r="D8" s="433"/>
      <c r="E8" s="433"/>
      <c r="F8" s="434"/>
    </row>
    <row r="9" spans="1:10" ht="77.25" customHeight="1" thickBot="1" x14ac:dyDescent="0.25">
      <c r="A9" s="435" t="s">
        <v>398</v>
      </c>
      <c r="B9" s="436"/>
      <c r="C9" s="436"/>
      <c r="D9" s="436"/>
      <c r="E9" s="436"/>
      <c r="F9" s="437"/>
    </row>
    <row r="10" spans="1:10" ht="18.75" customHeight="1" thickBot="1" x14ac:dyDescent="0.25">
      <c r="A10" s="428"/>
      <c r="B10" s="428"/>
      <c r="C10" s="428"/>
      <c r="D10" s="428"/>
      <c r="E10" s="428"/>
      <c r="F10" s="428"/>
    </row>
    <row r="11" spans="1:10" ht="22.5" customHeight="1" thickBot="1" x14ac:dyDescent="0.25">
      <c r="A11" s="204" t="s">
        <v>7</v>
      </c>
      <c r="B11" s="205" t="s">
        <v>8</v>
      </c>
      <c r="C11" s="205" t="s">
        <v>9</v>
      </c>
      <c r="D11" s="205" t="s">
        <v>8</v>
      </c>
      <c r="E11" s="205" t="s">
        <v>10</v>
      </c>
      <c r="F11" s="206" t="s">
        <v>8</v>
      </c>
    </row>
    <row r="12" spans="1:10" ht="75" customHeight="1" x14ac:dyDescent="0.2">
      <c r="A12" s="279" t="s">
        <v>273</v>
      </c>
      <c r="B12" s="294" t="s">
        <v>399</v>
      </c>
      <c r="C12" s="295" t="s">
        <v>277</v>
      </c>
      <c r="D12" s="296" t="s">
        <v>400</v>
      </c>
      <c r="E12" s="295" t="s">
        <v>281</v>
      </c>
      <c r="F12" s="296" t="s">
        <v>401</v>
      </c>
    </row>
    <row r="13" spans="1:10" ht="60" customHeight="1" x14ac:dyDescent="0.2">
      <c r="A13" s="209" t="s">
        <v>271</v>
      </c>
      <c r="B13" s="294" t="s">
        <v>402</v>
      </c>
      <c r="C13" s="297" t="s">
        <v>289</v>
      </c>
      <c r="D13" s="296" t="s">
        <v>403</v>
      </c>
      <c r="E13" s="297" t="s">
        <v>282</v>
      </c>
      <c r="F13" s="296" t="s">
        <v>404</v>
      </c>
    </row>
    <row r="14" spans="1:10" ht="93.75" customHeight="1" x14ac:dyDescent="0.2">
      <c r="A14" s="209" t="s">
        <v>272</v>
      </c>
      <c r="B14" s="296" t="s">
        <v>405</v>
      </c>
      <c r="C14" s="297" t="s">
        <v>289</v>
      </c>
      <c r="D14" s="298" t="s">
        <v>406</v>
      </c>
      <c r="E14" s="297" t="s">
        <v>248</v>
      </c>
      <c r="F14" s="296" t="s">
        <v>407</v>
      </c>
    </row>
    <row r="15" spans="1:10" ht="73.5" customHeight="1" x14ac:dyDescent="0.2">
      <c r="A15" s="209" t="s">
        <v>276</v>
      </c>
      <c r="B15" s="296" t="s">
        <v>408</v>
      </c>
      <c r="C15" s="297" t="s">
        <v>289</v>
      </c>
      <c r="D15" s="299" t="s">
        <v>409</v>
      </c>
      <c r="E15" s="297" t="s">
        <v>284</v>
      </c>
      <c r="F15" s="296" t="s">
        <v>410</v>
      </c>
    </row>
    <row r="16" spans="1:10" ht="59.25" customHeight="1" x14ac:dyDescent="0.2">
      <c r="A16" s="209" t="s">
        <v>274</v>
      </c>
      <c r="B16" s="296" t="s">
        <v>411</v>
      </c>
      <c r="C16" s="297" t="s">
        <v>289</v>
      </c>
      <c r="D16" s="296" t="s">
        <v>412</v>
      </c>
      <c r="E16" s="297" t="s">
        <v>282</v>
      </c>
      <c r="F16" s="294" t="s">
        <v>413</v>
      </c>
    </row>
    <row r="17" spans="1:6" ht="69.75" customHeight="1" x14ac:dyDescent="0.2">
      <c r="A17" s="209"/>
      <c r="B17" s="277"/>
      <c r="C17" s="297" t="s">
        <v>278</v>
      </c>
      <c r="D17" s="296" t="s">
        <v>414</v>
      </c>
      <c r="E17" s="297" t="s">
        <v>282</v>
      </c>
      <c r="F17" s="294" t="s">
        <v>415</v>
      </c>
    </row>
    <row r="18" spans="1:6" ht="114.75" customHeight="1" x14ac:dyDescent="0.2">
      <c r="A18" s="209"/>
      <c r="B18" s="277"/>
      <c r="C18" s="297" t="s">
        <v>288</v>
      </c>
      <c r="D18" s="300" t="s">
        <v>416</v>
      </c>
      <c r="E18" s="297" t="s">
        <v>282</v>
      </c>
      <c r="F18" s="294" t="s">
        <v>417</v>
      </c>
    </row>
    <row r="19" spans="1:6" ht="73.5" customHeight="1" x14ac:dyDescent="0.2">
      <c r="A19" s="209"/>
      <c r="B19" s="284"/>
      <c r="C19" s="297" t="s">
        <v>280</v>
      </c>
      <c r="D19" s="300" t="s">
        <v>418</v>
      </c>
      <c r="E19" s="297" t="s">
        <v>282</v>
      </c>
      <c r="F19" s="294" t="s">
        <v>419</v>
      </c>
    </row>
    <row r="20" spans="1:6" ht="96" customHeight="1" x14ac:dyDescent="0.25">
      <c r="A20" s="209"/>
      <c r="B20" s="284"/>
      <c r="C20" s="297" t="s">
        <v>14</v>
      </c>
      <c r="D20" s="300" t="s">
        <v>420</v>
      </c>
      <c r="E20" s="297" t="s">
        <v>247</v>
      </c>
      <c r="F20" s="301" t="s">
        <v>421</v>
      </c>
    </row>
    <row r="21" spans="1:6" ht="81" customHeight="1" x14ac:dyDescent="0.2">
      <c r="A21" s="209"/>
      <c r="B21" s="284"/>
      <c r="C21" s="297" t="s">
        <v>279</v>
      </c>
      <c r="D21" s="300" t="s">
        <v>422</v>
      </c>
      <c r="E21" s="297" t="s">
        <v>247</v>
      </c>
      <c r="F21" s="278" t="s">
        <v>537</v>
      </c>
    </row>
    <row r="22" spans="1:6" ht="69" customHeight="1" x14ac:dyDescent="0.2">
      <c r="A22" s="209"/>
      <c r="B22" s="102"/>
      <c r="C22" s="211"/>
      <c r="D22" s="207"/>
      <c r="E22" s="211"/>
      <c r="F22" s="115"/>
    </row>
    <row r="23" spans="1:6" ht="61.5" customHeight="1" x14ac:dyDescent="0.2">
      <c r="A23" s="209"/>
      <c r="B23" s="102"/>
      <c r="C23" s="211"/>
      <c r="D23" s="207"/>
      <c r="E23" s="211"/>
      <c r="F23" s="115"/>
    </row>
    <row r="24" spans="1:6" ht="57.75" customHeight="1" x14ac:dyDescent="0.2">
      <c r="A24" s="209"/>
      <c r="B24" s="102"/>
      <c r="C24" s="211"/>
      <c r="D24" s="207"/>
      <c r="E24" s="211"/>
      <c r="F24" s="115"/>
    </row>
    <row r="25" spans="1:6" ht="62.25" customHeight="1" x14ac:dyDescent="0.2">
      <c r="A25" s="209"/>
      <c r="B25" s="102"/>
      <c r="C25" s="211"/>
      <c r="D25" s="207"/>
      <c r="E25" s="211"/>
      <c r="F25" s="115"/>
    </row>
    <row r="26" spans="1:6" ht="56.25" customHeight="1" thickBot="1" x14ac:dyDescent="0.25">
      <c r="A26" s="210"/>
      <c r="B26" s="162"/>
      <c r="C26" s="212"/>
      <c r="D26" s="208"/>
      <c r="E26" s="212"/>
      <c r="F26" s="163"/>
    </row>
    <row r="27" spans="1:6" ht="65.25" customHeight="1" x14ac:dyDescent="0.2">
      <c r="A27" s="198"/>
      <c r="B27" s="141"/>
      <c r="C27" s="198"/>
      <c r="D27" s="199"/>
      <c r="E27" s="198"/>
      <c r="F27" s="199"/>
    </row>
    <row r="28" spans="1:6" ht="62.25" customHeight="1" x14ac:dyDescent="0.2">
      <c r="A28" s="198"/>
      <c r="B28" s="141"/>
      <c r="C28" s="198"/>
      <c r="D28" s="199"/>
      <c r="E28" s="198"/>
      <c r="F28" s="199"/>
    </row>
    <row r="29" spans="1:6" ht="63" customHeight="1" x14ac:dyDescent="0.2">
      <c r="A29" s="198"/>
      <c r="B29" s="141"/>
      <c r="C29" s="198"/>
      <c r="D29" s="199"/>
      <c r="E29" s="198"/>
      <c r="F29" s="141"/>
    </row>
    <row r="30" spans="1:6" ht="51.75" customHeight="1" x14ac:dyDescent="0.2">
      <c r="A30" s="198"/>
      <c r="B30" s="141"/>
      <c r="C30" s="198"/>
      <c r="D30" s="199"/>
      <c r="E30" s="198"/>
      <c r="F30" s="141"/>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C22:C26</xm:sqref>
        </x14:dataValidation>
        <x14:dataValidation type="list" allowBlank="1" showInputMessage="1" showErrorMessage="1">
          <x14:formula1>
            <xm:f>'LISTAS CONTEXTO'!$C$1:$C$10</xm:f>
          </x14:formula1>
          <xm:sqref>E22:E26</xm:sqref>
        </x14:dataValidation>
        <x14:dataValidation type="list" allowBlank="1" showInputMessage="1" showErrorMessage="1">
          <x14:formula1>
            <xm:f>'C:\Users\CAROLINA\Desktop\MEMORIA LUMERO\POR CONTESTAR\SIGAMI 2023\MAPAS 2023\[Monitoreo mapa de Corrupcion septiembre y octubre 2023.xlsx]LISTAS CONTEXTO'!#REF!</xm:f>
          </x14:formula1>
          <xm:sqref>E12:E21</xm:sqref>
        </x14:dataValidation>
        <x14:dataValidation type="list" allowBlank="1" showInputMessage="1" showErrorMessage="1">
          <x14:formula1>
            <xm:f>'C:\Users\CAROLINA\Desktop\MEMORIA LUMERO\POR CONTESTAR\SIGAMI 2023\MAPAS 2023\[Monitoreo mapa de Corrupcion septiembre y octubre 2023.xlsx]LISTAS CONTEXTO'!#REF!</xm:f>
          </x14:formula1>
          <xm:sqref>C12:C21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4" zoomScaleNormal="100" workbookViewId="0">
      <selection activeCell="D12" sqref="D12:E1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72"/>
      <c r="B1" s="830"/>
      <c r="C1" s="442" t="str">
        <f>CONTEXTO!B1</f>
        <v xml:space="preserve">PROCESO: </v>
      </c>
      <c r="D1" s="442"/>
      <c r="E1" s="442"/>
      <c r="F1" s="442"/>
      <c r="G1" s="448" t="s">
        <v>376</v>
      </c>
      <c r="H1" s="381"/>
      <c r="I1" s="381"/>
      <c r="J1" s="828"/>
      <c r="K1" s="366"/>
    </row>
    <row r="2" spans="1:11" ht="15" customHeight="1" x14ac:dyDescent="0.2">
      <c r="A2" s="473"/>
      <c r="B2" s="467"/>
      <c r="C2" s="443"/>
      <c r="D2" s="443"/>
      <c r="E2" s="443"/>
      <c r="F2" s="443"/>
      <c r="G2" s="449" t="s">
        <v>380</v>
      </c>
      <c r="H2" s="450"/>
      <c r="I2" s="450"/>
      <c r="J2" s="829"/>
      <c r="K2" s="367"/>
    </row>
    <row r="3" spans="1:11" ht="34.5" customHeight="1" x14ac:dyDescent="0.2">
      <c r="A3" s="473"/>
      <c r="B3" s="467"/>
      <c r="C3" s="443" t="s">
        <v>32</v>
      </c>
      <c r="D3" s="443"/>
      <c r="E3" s="443"/>
      <c r="F3" s="443"/>
      <c r="G3" s="449" t="s">
        <v>375</v>
      </c>
      <c r="H3" s="450"/>
      <c r="I3" s="450"/>
      <c r="J3" s="829"/>
      <c r="K3" s="367"/>
    </row>
    <row r="4" spans="1:11" ht="15.75" customHeight="1" x14ac:dyDescent="0.2">
      <c r="A4" s="473"/>
      <c r="B4" s="467"/>
      <c r="C4" s="443"/>
      <c r="D4" s="443"/>
      <c r="E4" s="443"/>
      <c r="F4" s="443"/>
      <c r="G4" s="449" t="s">
        <v>390</v>
      </c>
      <c r="H4" s="450"/>
      <c r="I4" s="450"/>
      <c r="J4" s="829"/>
      <c r="K4" s="367"/>
    </row>
    <row r="5" spans="1:11" ht="15.75" customHeight="1" x14ac:dyDescent="0.2">
      <c r="A5" s="429"/>
      <c r="B5" s="430"/>
      <c r="C5" s="430"/>
      <c r="D5" s="430"/>
      <c r="E5" s="430"/>
      <c r="F5" s="430"/>
      <c r="G5" s="430"/>
      <c r="H5" s="430"/>
      <c r="I5" s="430"/>
      <c r="J5" s="430"/>
      <c r="K5" s="431"/>
    </row>
    <row r="6" spans="1:11" x14ac:dyDescent="0.2">
      <c r="A6" s="837" t="s">
        <v>110</v>
      </c>
      <c r="B6" s="838"/>
      <c r="C6" s="838"/>
      <c r="D6" s="838"/>
      <c r="E6" s="838"/>
      <c r="F6" s="838"/>
      <c r="G6" s="838"/>
      <c r="H6" s="838"/>
      <c r="I6" s="838"/>
      <c r="J6" s="838"/>
      <c r="K6" s="839"/>
    </row>
    <row r="7" spans="1:11" ht="11.25" customHeight="1" x14ac:dyDescent="0.2">
      <c r="A7" s="837"/>
      <c r="B7" s="838"/>
      <c r="C7" s="838"/>
      <c r="D7" s="838"/>
      <c r="E7" s="838"/>
      <c r="F7" s="838"/>
      <c r="G7" s="838"/>
      <c r="H7" s="838"/>
      <c r="I7" s="838"/>
      <c r="J7" s="838"/>
      <c r="K7" s="839"/>
    </row>
    <row r="8" spans="1:11" ht="24" customHeight="1" x14ac:dyDescent="0.2">
      <c r="A8" s="833" t="str">
        <f>CONTEXTO!A8</f>
        <v xml:space="preserve">PROCESO: GESTION CONTRACTUAL </v>
      </c>
      <c r="B8" s="433"/>
      <c r="C8" s="433"/>
      <c r="D8" s="433"/>
      <c r="E8" s="433"/>
      <c r="F8" s="433"/>
      <c r="G8" s="433"/>
      <c r="H8" s="433"/>
      <c r="I8" s="433"/>
      <c r="J8" s="433"/>
      <c r="K8" s="434"/>
    </row>
    <row r="9" spans="1:11" ht="56.25" customHeight="1" thickBot="1" x14ac:dyDescent="0.25">
      <c r="A9" s="834" t="str">
        <f>CONTEXTO!A9</f>
        <v xml:space="preserve">OBJETIVO: CONTRIBUIR ANUALMENTE EN LA GESTION DE ADQUISICION DE BIENES Y SERVICIOS REQUERIDOS EN LA OPERACIÓN DE LOS PROCESOS DE LA ENTIDAD CUMPLIENDO LA NORMATIVIDAD CONTRACTUAL VIGENTE.
</v>
      </c>
      <c r="B9" s="835"/>
      <c r="C9" s="835"/>
      <c r="D9" s="835"/>
      <c r="E9" s="835"/>
      <c r="F9" s="835"/>
      <c r="G9" s="835"/>
      <c r="H9" s="835"/>
      <c r="I9" s="835"/>
      <c r="J9" s="835"/>
      <c r="K9" s="836"/>
    </row>
    <row r="10" spans="1:11" ht="19.5" customHeight="1" thickBot="1" x14ac:dyDescent="0.25">
      <c r="A10" s="831"/>
      <c r="B10" s="832"/>
      <c r="C10" s="832"/>
      <c r="D10" s="832"/>
      <c r="E10" s="832"/>
      <c r="F10" s="832"/>
      <c r="G10" s="832"/>
      <c r="H10" s="832"/>
      <c r="I10" s="832"/>
      <c r="J10" s="832"/>
      <c r="K10" s="832"/>
    </row>
    <row r="11" spans="1:11" ht="29.25" customHeight="1" thickBot="1" x14ac:dyDescent="0.25">
      <c r="A11" s="144" t="s">
        <v>111</v>
      </c>
      <c r="B11" s="772" t="str">
        <f>DESCRIPCION!A10</f>
        <v xml:space="preserve">Probabilidad que La entidad  sea relacionada con actividades ilícitas al elegir a proveedores con practicas de lavado de activos, financiación del terrorismo o cualquier otra actividad ilegal. </v>
      </c>
      <c r="C11" s="773"/>
      <c r="D11" s="773"/>
      <c r="E11" s="773"/>
      <c r="F11" s="773"/>
      <c r="G11" s="773"/>
      <c r="H11" s="773"/>
      <c r="I11" s="774"/>
      <c r="J11" s="145" t="s">
        <v>341</v>
      </c>
      <c r="K11" s="148" t="str">
        <f>IF(J17="x","EXTREMA",IF(J19="x","ALTA",IF(J21="x","MODERADA",IF(J23="x","BAJA",""))))</f>
        <v>EXTREMA</v>
      </c>
    </row>
    <row r="12" spans="1:11" ht="16.5" customHeight="1" thickBot="1" x14ac:dyDescent="0.25">
      <c r="A12" s="781" t="s">
        <v>113</v>
      </c>
      <c r="B12" s="782"/>
      <c r="C12" s="782"/>
      <c r="D12" s="783" t="str">
        <f>PROBABILIDAD!T11</f>
        <v>Probable</v>
      </c>
      <c r="E12" s="784"/>
      <c r="F12" s="781" t="s">
        <v>342</v>
      </c>
      <c r="G12" s="782"/>
      <c r="H12" s="782"/>
      <c r="I12" s="785"/>
      <c r="J12" s="786" t="s">
        <v>125</v>
      </c>
      <c r="K12" s="787"/>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67" t="s">
        <v>113</v>
      </c>
      <c r="B15" s="156">
        <v>5</v>
      </c>
      <c r="C15" s="768"/>
      <c r="D15" s="747"/>
      <c r="E15" s="748"/>
      <c r="F15" s="748"/>
      <c r="G15" s="748"/>
      <c r="H15" s="156"/>
      <c r="I15" s="156"/>
      <c r="J15" s="762" t="s">
        <v>112</v>
      </c>
      <c r="K15" s="763"/>
    </row>
    <row r="16" spans="1:11" ht="30" customHeight="1" x14ac:dyDescent="0.2">
      <c r="A16" s="767"/>
      <c r="B16" s="156" t="s">
        <v>115</v>
      </c>
      <c r="C16" s="769"/>
      <c r="D16" s="747"/>
      <c r="E16" s="748"/>
      <c r="F16" s="748"/>
      <c r="G16" s="748"/>
      <c r="H16" s="156"/>
      <c r="I16" s="156"/>
      <c r="J16" s="158"/>
      <c r="K16" s="159"/>
    </row>
    <row r="17" spans="1:11" ht="30" customHeight="1" x14ac:dyDescent="0.2">
      <c r="A17" s="767"/>
      <c r="B17" s="156">
        <v>4</v>
      </c>
      <c r="C17" s="770"/>
      <c r="D17" s="747"/>
      <c r="E17" s="747"/>
      <c r="F17" s="760"/>
      <c r="G17" s="748"/>
      <c r="H17" s="156"/>
      <c r="I17" s="156"/>
      <c r="J17" s="164" t="str">
        <f xml:space="preserve"> IF(OR(E15="X",F15="X",G15="x",F17="x",G17="X",F19="X",G19="X",G21="X" ),"x","")</f>
        <v>x</v>
      </c>
      <c r="K17" s="159" t="s">
        <v>114</v>
      </c>
    </row>
    <row r="18" spans="1:11" ht="30" customHeight="1" x14ac:dyDescent="0.2">
      <c r="A18" s="767"/>
      <c r="B18" s="156" t="s">
        <v>117</v>
      </c>
      <c r="C18" s="771"/>
      <c r="D18" s="747"/>
      <c r="E18" s="747"/>
      <c r="F18" s="760"/>
      <c r="G18" s="748"/>
      <c r="H18" s="156"/>
      <c r="I18" s="156"/>
      <c r="J18" s="165"/>
      <c r="K18" s="159"/>
    </row>
    <row r="19" spans="1:11" ht="30" customHeight="1" x14ac:dyDescent="0.2">
      <c r="A19" s="767"/>
      <c r="B19" s="156">
        <v>3</v>
      </c>
      <c r="C19" s="750"/>
      <c r="D19" s="745"/>
      <c r="E19" s="746"/>
      <c r="F19" s="760" t="s">
        <v>338</v>
      </c>
      <c r="G19" s="748"/>
      <c r="H19" s="156"/>
      <c r="I19" s="156"/>
      <c r="J19" s="166" t="str">
        <f xml:space="preserve"> IF(OR(C15="X",D15="X",D17="x",E17="x",E19="X",F21="X",F23="X",G23="X" ),"x","")</f>
        <v/>
      </c>
      <c r="K19" s="159" t="s">
        <v>116</v>
      </c>
    </row>
    <row r="20" spans="1:11" ht="30" customHeight="1" x14ac:dyDescent="0.2">
      <c r="A20" s="767"/>
      <c r="B20" s="156" t="s">
        <v>119</v>
      </c>
      <c r="C20" s="761"/>
      <c r="D20" s="745"/>
      <c r="E20" s="747"/>
      <c r="F20" s="760"/>
      <c r="G20" s="748"/>
      <c r="H20" s="156"/>
      <c r="I20" s="156"/>
      <c r="J20" s="167"/>
      <c r="K20" s="159"/>
    </row>
    <row r="21" spans="1:11" ht="30" customHeight="1" x14ac:dyDescent="0.2">
      <c r="A21" s="767"/>
      <c r="B21" s="156">
        <v>2</v>
      </c>
      <c r="C21" s="750"/>
      <c r="D21" s="743"/>
      <c r="E21" s="744"/>
      <c r="F21" s="746"/>
      <c r="G21" s="748"/>
      <c r="H21" s="156"/>
      <c r="I21" s="156"/>
      <c r="J21" s="168" t="str">
        <f xml:space="preserve"> IF(OR(C17="X",D19="X",E21="x",E23="x" ),"x","")</f>
        <v/>
      </c>
      <c r="K21" s="159" t="s">
        <v>118</v>
      </c>
    </row>
    <row r="22" spans="1:11" ht="30" customHeight="1" x14ac:dyDescent="0.2">
      <c r="A22" s="767"/>
      <c r="B22" s="156" t="s">
        <v>241</v>
      </c>
      <c r="C22" s="761"/>
      <c r="D22" s="743"/>
      <c r="E22" s="745"/>
      <c r="F22" s="747"/>
      <c r="G22" s="748"/>
      <c r="H22" s="156"/>
      <c r="I22" s="156"/>
      <c r="J22" s="167"/>
      <c r="K22" s="159"/>
    </row>
    <row r="23" spans="1:11" ht="30" customHeight="1" x14ac:dyDescent="0.2">
      <c r="A23" s="767"/>
      <c r="B23" s="156">
        <v>1</v>
      </c>
      <c r="C23" s="750"/>
      <c r="D23" s="752"/>
      <c r="E23" s="754"/>
      <c r="F23" s="756"/>
      <c r="G23" s="758"/>
      <c r="H23" s="156"/>
      <c r="I23" s="156"/>
      <c r="J23" s="169" t="str">
        <f xml:space="preserve"> IF(OR(C19="X",C21="X",C23="x",D21="x",D23="x" ),"x","")</f>
        <v/>
      </c>
      <c r="K23" s="159" t="s">
        <v>120</v>
      </c>
    </row>
    <row r="24" spans="1:11" ht="30" customHeight="1" x14ac:dyDescent="0.2">
      <c r="A24" s="767"/>
      <c r="B24" s="156" t="s">
        <v>121</v>
      </c>
      <c r="C24" s="751"/>
      <c r="D24" s="753"/>
      <c r="E24" s="755"/>
      <c r="F24" s="757"/>
      <c r="G24" s="759"/>
      <c r="H24" s="156"/>
      <c r="I24" s="156"/>
      <c r="J24" s="146"/>
      <c r="K24" s="147"/>
    </row>
    <row r="25" spans="1:11" x14ac:dyDescent="0.2">
      <c r="A25" s="177"/>
      <c r="B25" s="156"/>
      <c r="C25" s="156">
        <v>1</v>
      </c>
      <c r="D25" s="156">
        <v>2</v>
      </c>
      <c r="E25" s="156">
        <v>3</v>
      </c>
      <c r="F25" s="156">
        <v>4</v>
      </c>
      <c r="G25" s="156">
        <v>5</v>
      </c>
      <c r="H25" s="156"/>
      <c r="I25" s="156"/>
      <c r="J25" s="841"/>
      <c r="K25" s="842"/>
    </row>
    <row r="26" spans="1:11" x14ac:dyDescent="0.2">
      <c r="A26" s="177"/>
      <c r="B26" s="156"/>
      <c r="C26" s="156" t="s">
        <v>122</v>
      </c>
      <c r="D26" s="156" t="s">
        <v>123</v>
      </c>
      <c r="E26" s="156" t="s">
        <v>124</v>
      </c>
      <c r="F26" s="156" t="s">
        <v>125</v>
      </c>
      <c r="G26" s="156" t="s">
        <v>126</v>
      </c>
      <c r="H26" s="156"/>
      <c r="I26" s="156"/>
      <c r="J26" s="156"/>
      <c r="K26" s="174"/>
    </row>
    <row r="27" spans="1:11" x14ac:dyDescent="0.2">
      <c r="A27" s="177"/>
      <c r="B27" s="156"/>
      <c r="C27" s="749" t="s">
        <v>127</v>
      </c>
      <c r="D27" s="749"/>
      <c r="E27" s="749"/>
      <c r="F27" s="749"/>
      <c r="G27" s="749"/>
      <c r="H27" s="156"/>
      <c r="I27" s="156"/>
      <c r="J27" s="156"/>
      <c r="K27" s="174"/>
    </row>
    <row r="28" spans="1:11" x14ac:dyDescent="0.2">
      <c r="A28" s="177"/>
      <c r="B28" s="156"/>
      <c r="C28" s="749"/>
      <c r="D28" s="749"/>
      <c r="E28" s="749"/>
      <c r="F28" s="749"/>
      <c r="G28" s="749"/>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99" t="s">
        <v>111</v>
      </c>
      <c r="B31" s="840" t="str">
        <f>DESCRIPCION!A13</f>
        <v>Posibilidad de que se presente direccionamiento de los procesos de contratación a favor de terceros</v>
      </c>
      <c r="C31" s="773"/>
      <c r="D31" s="773"/>
      <c r="E31" s="773"/>
      <c r="F31" s="773"/>
      <c r="G31" s="773"/>
      <c r="H31" s="773"/>
      <c r="I31" s="774"/>
      <c r="J31" s="145" t="s">
        <v>341</v>
      </c>
      <c r="K31" s="143" t="str">
        <f>IF(J37="x","EXTREMA",IF(J39="x","ALTA",IF(J41="x","MODERADA",IF(J43="x","BAJA",""))))</f>
        <v>ALTA</v>
      </c>
    </row>
    <row r="32" spans="1:11" ht="16.5" thickBot="1" x14ac:dyDescent="0.25">
      <c r="A32" s="781" t="s">
        <v>113</v>
      </c>
      <c r="B32" s="782"/>
      <c r="C32" s="782"/>
      <c r="D32" s="783" t="str">
        <f>PROBABILIDAD!T11</f>
        <v>Probable</v>
      </c>
      <c r="E32" s="784"/>
      <c r="F32" s="781" t="s">
        <v>342</v>
      </c>
      <c r="G32" s="782"/>
      <c r="H32" s="782"/>
      <c r="I32" s="785"/>
      <c r="J32" s="786" t="s">
        <v>124</v>
      </c>
      <c r="K32" s="787"/>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812" t="s">
        <v>113</v>
      </c>
      <c r="B35" s="170">
        <v>5</v>
      </c>
      <c r="C35" s="813"/>
      <c r="D35" s="814"/>
      <c r="E35" s="808"/>
      <c r="F35" s="808"/>
      <c r="G35" s="808"/>
      <c r="H35" s="171"/>
      <c r="I35" s="171"/>
      <c r="J35" s="810" t="s">
        <v>112</v>
      </c>
      <c r="K35" s="811"/>
    </row>
    <row r="36" spans="1:11" ht="21" customHeight="1" thickBot="1" x14ac:dyDescent="0.25">
      <c r="A36" s="812"/>
      <c r="B36" s="170" t="s">
        <v>115</v>
      </c>
      <c r="C36" s="813"/>
      <c r="D36" s="814"/>
      <c r="E36" s="808"/>
      <c r="F36" s="808"/>
      <c r="G36" s="808"/>
      <c r="H36" s="171"/>
      <c r="I36" s="171"/>
      <c r="J36" s="175"/>
      <c r="K36" s="20"/>
    </row>
    <row r="37" spans="1:11" ht="34.5" customHeight="1" thickBot="1" x14ac:dyDescent="0.25">
      <c r="A37" s="812"/>
      <c r="B37" s="170">
        <v>4</v>
      </c>
      <c r="C37" s="815"/>
      <c r="D37" s="814"/>
      <c r="E37" s="814"/>
      <c r="F37" s="816"/>
      <c r="G37" s="808"/>
      <c r="H37" s="171"/>
      <c r="I37" s="171"/>
      <c r="J37" s="185" t="str">
        <f xml:space="preserve"> IF(OR(E35="X",F35="X",G35="x",F37="x",G37="X",F39="X",G39="X",G41="X" ),"x","")</f>
        <v/>
      </c>
      <c r="K37" s="20" t="s">
        <v>114</v>
      </c>
    </row>
    <row r="38" spans="1:11" ht="29.25" thickBot="1" x14ac:dyDescent="0.25">
      <c r="A38" s="812"/>
      <c r="B38" s="170" t="s">
        <v>117</v>
      </c>
      <c r="C38" s="815"/>
      <c r="D38" s="814"/>
      <c r="E38" s="814"/>
      <c r="F38" s="817"/>
      <c r="G38" s="808"/>
      <c r="H38" s="171"/>
      <c r="I38" s="171"/>
      <c r="J38" s="186"/>
      <c r="K38" s="20"/>
    </row>
    <row r="39" spans="1:11" ht="35.25" customHeight="1" thickBot="1" x14ac:dyDescent="0.25">
      <c r="A39" s="812"/>
      <c r="B39" s="170">
        <v>3</v>
      </c>
      <c r="C39" s="818"/>
      <c r="D39" s="805"/>
      <c r="E39" s="819" t="s">
        <v>338</v>
      </c>
      <c r="F39" s="816"/>
      <c r="G39" s="808"/>
      <c r="H39" s="171"/>
      <c r="I39" s="171"/>
      <c r="J39" s="187" t="str">
        <f xml:space="preserve"> IF(OR(C35="X",D35="X",D37="x",E37="x",E39="X",F41="X",F43="X",G43="X" ),"x","")</f>
        <v>x</v>
      </c>
      <c r="K39" s="20" t="s">
        <v>116</v>
      </c>
    </row>
    <row r="40" spans="1:11" ht="29.25" thickBot="1" x14ac:dyDescent="0.25">
      <c r="A40" s="812"/>
      <c r="B40" s="170" t="s">
        <v>119</v>
      </c>
      <c r="C40" s="818"/>
      <c r="D40" s="805"/>
      <c r="E40" s="814"/>
      <c r="F40" s="817"/>
      <c r="G40" s="808"/>
      <c r="H40" s="171"/>
      <c r="I40" s="171"/>
      <c r="J40" s="188"/>
      <c r="K40" s="20"/>
    </row>
    <row r="41" spans="1:11" ht="36" customHeight="1" thickBot="1" x14ac:dyDescent="0.25">
      <c r="A41" s="812"/>
      <c r="B41" s="170">
        <v>2</v>
      </c>
      <c r="C41" s="818"/>
      <c r="D41" s="821"/>
      <c r="E41" s="804"/>
      <c r="F41" s="806"/>
      <c r="G41" s="808"/>
      <c r="H41" s="171"/>
      <c r="I41" s="171"/>
      <c r="J41" s="189" t="str">
        <f xml:space="preserve"> IF(OR(C37="X",D39="X",E41="x",E43="x" ),"x","")</f>
        <v/>
      </c>
      <c r="K41" s="20" t="s">
        <v>118</v>
      </c>
    </row>
    <row r="42" spans="1:11" ht="29.25" thickBot="1" x14ac:dyDescent="0.25">
      <c r="A42" s="812"/>
      <c r="B42" s="170" t="s">
        <v>241</v>
      </c>
      <c r="C42" s="818"/>
      <c r="D42" s="821"/>
      <c r="E42" s="805"/>
      <c r="F42" s="807"/>
      <c r="G42" s="808"/>
      <c r="H42" s="171"/>
      <c r="I42" s="171"/>
      <c r="J42" s="188"/>
      <c r="K42" s="20"/>
    </row>
    <row r="43" spans="1:11" ht="38.25" customHeight="1" thickBot="1" x14ac:dyDescent="0.25">
      <c r="A43" s="812"/>
      <c r="B43" s="170">
        <v>1</v>
      </c>
      <c r="C43" s="818"/>
      <c r="D43" s="821"/>
      <c r="E43" s="825"/>
      <c r="F43" s="826"/>
      <c r="G43" s="814"/>
      <c r="H43" s="171"/>
      <c r="I43" s="171"/>
      <c r="J43" s="190" t="str">
        <f xml:space="preserve"> IF(OR(C39="X",C41="X",D41="x",C43="x",D43="x" ),"x","")</f>
        <v/>
      </c>
      <c r="K43" s="20" t="s">
        <v>120</v>
      </c>
    </row>
    <row r="44" spans="1:11" ht="17.25" customHeight="1" thickBot="1" x14ac:dyDescent="0.25">
      <c r="A44" s="812"/>
      <c r="B44" s="170" t="s">
        <v>121</v>
      </c>
      <c r="C44" s="820"/>
      <c r="D44" s="822"/>
      <c r="E44" s="823"/>
      <c r="F44" s="827"/>
      <c r="G44" s="824"/>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122</v>
      </c>
      <c r="D46" s="171" t="s">
        <v>123</v>
      </c>
      <c r="E46" s="171" t="s">
        <v>124</v>
      </c>
      <c r="F46" s="171" t="s">
        <v>125</v>
      </c>
      <c r="G46" s="171" t="s">
        <v>126</v>
      </c>
      <c r="H46" s="171"/>
      <c r="I46" s="171"/>
      <c r="J46" s="171"/>
      <c r="K46" s="170"/>
    </row>
    <row r="47" spans="1:11" ht="15" x14ac:dyDescent="0.2">
      <c r="A47" s="172"/>
      <c r="B47" s="171"/>
      <c r="C47" s="809" t="s">
        <v>127</v>
      </c>
      <c r="D47" s="809"/>
      <c r="E47" s="809"/>
      <c r="F47" s="809"/>
      <c r="G47" s="809"/>
      <c r="H47" s="171"/>
      <c r="I47" s="171"/>
      <c r="J47" s="171"/>
      <c r="K47" s="170"/>
    </row>
    <row r="48" spans="1:11" ht="15" x14ac:dyDescent="0.2">
      <c r="A48" s="172"/>
      <c r="B48" s="171"/>
      <c r="C48" s="809"/>
      <c r="D48" s="809"/>
      <c r="E48" s="809"/>
      <c r="F48" s="809"/>
      <c r="G48" s="809"/>
      <c r="H48" s="171"/>
      <c r="I48" s="171"/>
      <c r="J48" s="171"/>
      <c r="K48" s="170"/>
    </row>
    <row r="49" spans="1:11" ht="22.5" customHeight="1" thickBot="1" x14ac:dyDescent="0.3">
      <c r="A49" s="21"/>
      <c r="B49" s="19"/>
      <c r="C49" s="19"/>
      <c r="D49" s="19"/>
      <c r="E49" s="19"/>
      <c r="F49" s="19"/>
      <c r="G49" s="19"/>
      <c r="H49" s="19"/>
      <c r="I49" s="19"/>
      <c r="J49" s="19"/>
      <c r="K49" s="142"/>
    </row>
    <row r="50" spans="1:11" ht="15" thickBot="1" x14ac:dyDescent="0.25"/>
    <row r="51" spans="1:11" ht="36.75" customHeight="1" thickBot="1" x14ac:dyDescent="0.25">
      <c r="A51" s="149" t="s">
        <v>111</v>
      </c>
      <c r="B51" s="772" t="str">
        <f>DESCRIPCION!A16</f>
        <v>posibilidad de utilización de la figura de urgencia manifiesta en el marco de la ley 80 de 1993 y sus normas concordantes</v>
      </c>
      <c r="C51" s="773"/>
      <c r="D51" s="773"/>
      <c r="E51" s="773"/>
      <c r="F51" s="773"/>
      <c r="G51" s="773"/>
      <c r="H51" s="773"/>
      <c r="I51" s="774"/>
      <c r="J51" s="145" t="s">
        <v>341</v>
      </c>
      <c r="K51" s="143" t="str">
        <f>IF(J57="x","EXTREMA",IF(J59="x","ALTA",IF(J61="x","MODERADA",IF(J63="x","BAJA",""))))</f>
        <v>ALTA</v>
      </c>
    </row>
    <row r="52" spans="1:11" ht="16.5" thickBot="1" x14ac:dyDescent="0.25">
      <c r="A52" s="781" t="s">
        <v>113</v>
      </c>
      <c r="B52" s="782"/>
      <c r="C52" s="782"/>
      <c r="D52" s="783" t="str">
        <f>PROBABILIDAD!T13</f>
        <v>Probable</v>
      </c>
      <c r="E52" s="784"/>
      <c r="F52" s="781" t="s">
        <v>342</v>
      </c>
      <c r="G52" s="782"/>
      <c r="H52" s="782"/>
      <c r="I52" s="785"/>
      <c r="J52" s="786"/>
      <c r="K52" s="787"/>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812" t="s">
        <v>113</v>
      </c>
      <c r="B55" s="170">
        <v>5</v>
      </c>
      <c r="C55" s="813"/>
      <c r="D55" s="814"/>
      <c r="E55" s="808"/>
      <c r="F55" s="808"/>
      <c r="G55" s="808"/>
      <c r="H55" s="171"/>
      <c r="I55" s="171"/>
      <c r="J55" s="810" t="s">
        <v>112</v>
      </c>
      <c r="K55" s="811"/>
    </row>
    <row r="56" spans="1:11" ht="18.75" customHeight="1" thickBot="1" x14ac:dyDescent="0.25">
      <c r="A56" s="812"/>
      <c r="B56" s="170" t="s">
        <v>115</v>
      </c>
      <c r="C56" s="813"/>
      <c r="D56" s="814"/>
      <c r="E56" s="808"/>
      <c r="F56" s="808"/>
      <c r="G56" s="808"/>
      <c r="H56" s="171"/>
      <c r="I56" s="171"/>
      <c r="J56" s="175"/>
      <c r="K56" s="20"/>
    </row>
    <row r="57" spans="1:11" ht="30.75" customHeight="1" thickBot="1" x14ac:dyDescent="0.25">
      <c r="A57" s="812"/>
      <c r="B57" s="170">
        <v>4</v>
      </c>
      <c r="C57" s="815"/>
      <c r="D57" s="814"/>
      <c r="E57" s="814"/>
      <c r="F57" s="816"/>
      <c r="G57" s="808"/>
      <c r="H57" s="171"/>
      <c r="I57" s="171"/>
      <c r="J57" s="185"/>
      <c r="K57" s="20" t="s">
        <v>114</v>
      </c>
    </row>
    <row r="58" spans="1:11" ht="29.25" thickBot="1" x14ac:dyDescent="0.25">
      <c r="A58" s="812"/>
      <c r="B58" s="170" t="s">
        <v>117</v>
      </c>
      <c r="C58" s="815"/>
      <c r="D58" s="814"/>
      <c r="E58" s="814"/>
      <c r="F58" s="817"/>
      <c r="G58" s="808"/>
      <c r="H58" s="171"/>
      <c r="I58" s="171"/>
      <c r="J58" s="186"/>
      <c r="K58" s="20"/>
    </row>
    <row r="59" spans="1:11" ht="26.25" customHeight="1" thickBot="1" x14ac:dyDescent="0.25">
      <c r="A59" s="812"/>
      <c r="B59" s="170">
        <v>3</v>
      </c>
      <c r="C59" s="818"/>
      <c r="D59" s="805"/>
      <c r="E59" s="819" t="s">
        <v>129</v>
      </c>
      <c r="F59" s="816"/>
      <c r="G59" s="808"/>
      <c r="H59" s="171"/>
      <c r="I59" s="171"/>
      <c r="J59" s="187" t="s">
        <v>129</v>
      </c>
      <c r="K59" s="20" t="s">
        <v>116</v>
      </c>
    </row>
    <row r="60" spans="1:11" ht="29.25" thickBot="1" x14ac:dyDescent="0.25">
      <c r="A60" s="812"/>
      <c r="B60" s="170" t="s">
        <v>119</v>
      </c>
      <c r="C60" s="818"/>
      <c r="D60" s="805"/>
      <c r="E60" s="814"/>
      <c r="F60" s="817"/>
      <c r="G60" s="808"/>
      <c r="H60" s="171"/>
      <c r="I60" s="171"/>
      <c r="J60" s="188"/>
      <c r="K60" s="20"/>
    </row>
    <row r="61" spans="1:11" ht="30" customHeight="1" thickBot="1" x14ac:dyDescent="0.25">
      <c r="A61" s="812"/>
      <c r="B61" s="170">
        <v>2</v>
      </c>
      <c r="C61" s="818"/>
      <c r="D61" s="821"/>
      <c r="E61" s="804"/>
      <c r="F61" s="806"/>
      <c r="G61" s="808"/>
      <c r="H61" s="171"/>
      <c r="I61" s="171"/>
      <c r="J61" s="189" t="str">
        <f xml:space="preserve"> IF(OR(C57="X",D59="X",E61="x",E63="x" ),"x","")</f>
        <v/>
      </c>
      <c r="K61" s="20" t="s">
        <v>118</v>
      </c>
    </row>
    <row r="62" spans="1:11" ht="29.25" thickBot="1" x14ac:dyDescent="0.25">
      <c r="A62" s="812"/>
      <c r="B62" s="170" t="s">
        <v>241</v>
      </c>
      <c r="C62" s="818"/>
      <c r="D62" s="821"/>
      <c r="E62" s="805"/>
      <c r="F62" s="807"/>
      <c r="G62" s="808"/>
      <c r="H62" s="171"/>
      <c r="I62" s="171"/>
      <c r="J62" s="188"/>
      <c r="K62" s="20"/>
    </row>
    <row r="63" spans="1:11" ht="30.75" customHeight="1" thickBot="1" x14ac:dyDescent="0.25">
      <c r="A63" s="812"/>
      <c r="B63" s="170">
        <v>1</v>
      </c>
      <c r="C63" s="818"/>
      <c r="D63" s="821"/>
      <c r="E63" s="805"/>
      <c r="F63" s="814"/>
      <c r="G63" s="814"/>
      <c r="H63" s="171"/>
      <c r="I63" s="171"/>
      <c r="J63" s="190" t="str">
        <f xml:space="preserve"> IF(OR(C59="X",C61="X",D61="x",C63="x",D63="x" ),"x","")</f>
        <v/>
      </c>
      <c r="K63" s="20" t="s">
        <v>120</v>
      </c>
    </row>
    <row r="64" spans="1:11" ht="20.25" customHeight="1" thickBot="1" x14ac:dyDescent="0.25">
      <c r="A64" s="812"/>
      <c r="B64" s="170" t="s">
        <v>121</v>
      </c>
      <c r="C64" s="820"/>
      <c r="D64" s="822"/>
      <c r="E64" s="823"/>
      <c r="F64" s="824"/>
      <c r="G64" s="824"/>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122</v>
      </c>
      <c r="D66" s="171" t="s">
        <v>123</v>
      </c>
      <c r="E66" s="171" t="s">
        <v>124</v>
      </c>
      <c r="F66" s="171" t="s">
        <v>125</v>
      </c>
      <c r="G66" s="171" t="s">
        <v>126</v>
      </c>
      <c r="H66" s="171"/>
      <c r="I66" s="171"/>
      <c r="J66" s="171"/>
      <c r="K66" s="170"/>
    </row>
    <row r="67" spans="1:11" ht="15" customHeight="1" x14ac:dyDescent="0.2">
      <c r="A67" s="172"/>
      <c r="B67" s="171"/>
      <c r="C67" s="809" t="s">
        <v>127</v>
      </c>
      <c r="D67" s="809"/>
      <c r="E67" s="809"/>
      <c r="F67" s="809"/>
      <c r="G67" s="809"/>
      <c r="H67" s="171"/>
      <c r="I67" s="171"/>
      <c r="J67" s="171"/>
      <c r="K67" s="170"/>
    </row>
    <row r="68" spans="1:11" ht="15" customHeight="1" x14ac:dyDescent="0.2">
      <c r="A68" s="172"/>
      <c r="B68" s="171"/>
      <c r="C68" s="809"/>
      <c r="D68" s="809"/>
      <c r="E68" s="809"/>
      <c r="F68" s="809"/>
      <c r="G68" s="809"/>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99" t="s">
        <v>111</v>
      </c>
      <c r="B71" s="840">
        <f>DESCRIPCION!A21</f>
        <v>0</v>
      </c>
      <c r="C71" s="773"/>
      <c r="D71" s="773"/>
      <c r="E71" s="773"/>
      <c r="F71" s="773"/>
      <c r="G71" s="773"/>
      <c r="H71" s="773"/>
      <c r="I71" s="774"/>
      <c r="J71" s="145" t="s">
        <v>341</v>
      </c>
      <c r="K71" s="143" t="str">
        <f>IF(J77="x","EXTREMA",IF(J79="x","ALTA",IF(J81="x","MODERADA",IF(J83="x","BAJA",""))))</f>
        <v/>
      </c>
    </row>
    <row r="72" spans="1:11" ht="16.5" thickBot="1" x14ac:dyDescent="0.25">
      <c r="A72" s="781" t="s">
        <v>113</v>
      </c>
      <c r="B72" s="782"/>
      <c r="C72" s="782"/>
      <c r="D72" s="783" t="str">
        <f>PROBABILIDAD!T14</f>
        <v xml:space="preserve"> </v>
      </c>
      <c r="E72" s="784"/>
      <c r="F72" s="781" t="s">
        <v>342</v>
      </c>
      <c r="G72" s="782"/>
      <c r="H72" s="782"/>
      <c r="I72" s="785"/>
      <c r="J72" s="786"/>
      <c r="K72" s="787"/>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67" t="s">
        <v>113</v>
      </c>
      <c r="B75" s="156">
        <v>5</v>
      </c>
      <c r="C75" s="768"/>
      <c r="D75" s="747"/>
      <c r="E75" s="748"/>
      <c r="F75" s="748"/>
      <c r="G75" s="748"/>
      <c r="H75" s="156"/>
      <c r="I75" s="156"/>
      <c r="J75" s="762" t="s">
        <v>112</v>
      </c>
      <c r="K75" s="763"/>
    </row>
    <row r="76" spans="1:11" ht="15" x14ac:dyDescent="0.2">
      <c r="A76" s="767"/>
      <c r="B76" s="156" t="s">
        <v>115</v>
      </c>
      <c r="C76" s="769"/>
      <c r="D76" s="747"/>
      <c r="E76" s="748"/>
      <c r="F76" s="748"/>
      <c r="G76" s="748"/>
      <c r="H76" s="156"/>
      <c r="I76" s="156"/>
      <c r="J76" s="158"/>
      <c r="K76" s="159"/>
    </row>
    <row r="77" spans="1:11" ht="29.25" customHeight="1" x14ac:dyDescent="0.2">
      <c r="A77" s="767"/>
      <c r="B77" s="156">
        <v>4</v>
      </c>
      <c r="C77" s="770"/>
      <c r="D77" s="747"/>
      <c r="E77" s="747"/>
      <c r="F77" s="760"/>
      <c r="G77" s="748"/>
      <c r="H77" s="156"/>
      <c r="I77" s="156"/>
      <c r="J77" s="164" t="str">
        <f xml:space="preserve"> IF(OR(E75="X",F75="X",G75="x",F77="x",G77="X",F79="X",G79="X",G81="X" ),"x","")</f>
        <v/>
      </c>
      <c r="K77" s="159" t="s">
        <v>114</v>
      </c>
    </row>
    <row r="78" spans="1:11" ht="27.75" x14ac:dyDescent="0.2">
      <c r="A78" s="767"/>
      <c r="B78" s="156" t="s">
        <v>117</v>
      </c>
      <c r="C78" s="771"/>
      <c r="D78" s="747"/>
      <c r="E78" s="747"/>
      <c r="F78" s="760"/>
      <c r="G78" s="748"/>
      <c r="H78" s="156"/>
      <c r="I78" s="156"/>
      <c r="J78" s="165"/>
      <c r="K78" s="159"/>
    </row>
    <row r="79" spans="1:11" ht="29.25" customHeight="1" x14ac:dyDescent="0.2">
      <c r="A79" s="767"/>
      <c r="B79" s="156">
        <v>3</v>
      </c>
      <c r="C79" s="750"/>
      <c r="D79" s="745"/>
      <c r="E79" s="746"/>
      <c r="F79" s="760"/>
      <c r="G79" s="748"/>
      <c r="H79" s="156"/>
      <c r="I79" s="156"/>
      <c r="J79" s="166" t="str">
        <f xml:space="preserve"> IF(OR(C75="X",D75="X",D77="x",E77="x",E79="X",F81="X",F83="X",G83="X" ),"x","")</f>
        <v/>
      </c>
      <c r="K79" s="159" t="s">
        <v>116</v>
      </c>
    </row>
    <row r="80" spans="1:11" ht="27.75" x14ac:dyDescent="0.2">
      <c r="A80" s="767"/>
      <c r="B80" s="156" t="s">
        <v>119</v>
      </c>
      <c r="C80" s="761"/>
      <c r="D80" s="745"/>
      <c r="E80" s="747"/>
      <c r="F80" s="760"/>
      <c r="G80" s="748"/>
      <c r="H80" s="156"/>
      <c r="I80" s="156"/>
      <c r="J80" s="167"/>
      <c r="K80" s="159"/>
    </row>
    <row r="81" spans="1:11" ht="29.25" customHeight="1" x14ac:dyDescent="0.2">
      <c r="A81" s="767"/>
      <c r="B81" s="156">
        <v>2</v>
      </c>
      <c r="C81" s="750"/>
      <c r="D81" s="743"/>
      <c r="E81" s="744"/>
      <c r="F81" s="746"/>
      <c r="G81" s="748"/>
      <c r="H81" s="156"/>
      <c r="I81" s="156"/>
      <c r="J81" s="168" t="str">
        <f xml:space="preserve"> IF(OR(C77="X",D79="X",E81="x",E83="x" ),"x","")</f>
        <v/>
      </c>
      <c r="K81" s="159" t="s">
        <v>118</v>
      </c>
    </row>
    <row r="82" spans="1:11" ht="27.75" x14ac:dyDescent="0.2">
      <c r="A82" s="767"/>
      <c r="B82" s="156" t="s">
        <v>241</v>
      </c>
      <c r="C82" s="761"/>
      <c r="D82" s="743"/>
      <c r="E82" s="745"/>
      <c r="F82" s="747"/>
      <c r="G82" s="748"/>
      <c r="H82" s="156"/>
      <c r="I82" s="156"/>
      <c r="J82" s="167"/>
      <c r="K82" s="159"/>
    </row>
    <row r="83" spans="1:11" ht="28.5" customHeight="1" x14ac:dyDescent="0.2">
      <c r="A83" s="767"/>
      <c r="B83" s="156">
        <v>1</v>
      </c>
      <c r="C83" s="750"/>
      <c r="D83" s="752"/>
      <c r="E83" s="754"/>
      <c r="F83" s="756"/>
      <c r="G83" s="758"/>
      <c r="H83" s="156"/>
      <c r="I83" s="156"/>
      <c r="J83" s="169" t="str">
        <f xml:space="preserve"> IF(OR(C79="X",C81="X",D81="x",D83="x",C83="x" ),"x","")</f>
        <v/>
      </c>
      <c r="K83" s="159" t="s">
        <v>120</v>
      </c>
    </row>
    <row r="84" spans="1:11" ht="19.5" customHeight="1" x14ac:dyDescent="0.2">
      <c r="A84" s="767"/>
      <c r="B84" s="156" t="s">
        <v>121</v>
      </c>
      <c r="C84" s="751"/>
      <c r="D84" s="753"/>
      <c r="E84" s="755"/>
      <c r="F84" s="757"/>
      <c r="G84" s="759"/>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122</v>
      </c>
      <c r="D86" s="156" t="s">
        <v>123</v>
      </c>
      <c r="E86" s="156" t="s">
        <v>124</v>
      </c>
      <c r="F86" s="156" t="s">
        <v>125</v>
      </c>
      <c r="G86" s="156" t="s">
        <v>126</v>
      </c>
      <c r="H86" s="156"/>
      <c r="I86" s="156"/>
      <c r="J86" s="156"/>
      <c r="K86" s="157"/>
    </row>
    <row r="87" spans="1:11" x14ac:dyDescent="0.2">
      <c r="A87" s="177"/>
      <c r="B87" s="156"/>
      <c r="C87" s="749" t="s">
        <v>127</v>
      </c>
      <c r="D87" s="749"/>
      <c r="E87" s="749"/>
      <c r="F87" s="749"/>
      <c r="G87" s="749"/>
      <c r="H87" s="156"/>
      <c r="I87" s="156"/>
      <c r="J87" s="156"/>
      <c r="K87" s="157"/>
    </row>
    <row r="88" spans="1:11" x14ac:dyDescent="0.2">
      <c r="A88" s="177"/>
      <c r="B88" s="156"/>
      <c r="C88" s="749"/>
      <c r="D88" s="749"/>
      <c r="E88" s="749"/>
      <c r="F88" s="749"/>
      <c r="G88" s="749"/>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4" t="s">
        <v>111</v>
      </c>
      <c r="B91" s="772" t="str">
        <f>DESCRIPCION!A24</f>
        <v>e</v>
      </c>
      <c r="C91" s="773"/>
      <c r="D91" s="773"/>
      <c r="E91" s="773"/>
      <c r="F91" s="773"/>
      <c r="G91" s="773"/>
      <c r="H91" s="773"/>
      <c r="I91" s="774"/>
      <c r="J91" s="145" t="s">
        <v>341</v>
      </c>
      <c r="K91" s="143" t="str">
        <f>IF(J97="x","EXTREMA",IF(J99="x","ALTA",IF(J101="x","MODERADA",IF(J103="x","BAJA",""))))</f>
        <v/>
      </c>
    </row>
    <row r="92" spans="1:11" ht="16.5" thickBot="1" x14ac:dyDescent="0.25">
      <c r="A92" s="781" t="s">
        <v>113</v>
      </c>
      <c r="B92" s="782"/>
      <c r="C92" s="782"/>
      <c r="D92" s="783" t="str">
        <f>PROBABILIDAD!T15</f>
        <v xml:space="preserve"> </v>
      </c>
      <c r="E92" s="784"/>
      <c r="F92" s="781" t="s">
        <v>342</v>
      </c>
      <c r="G92" s="782"/>
      <c r="H92" s="782"/>
      <c r="I92" s="785"/>
      <c r="J92" s="786"/>
      <c r="K92" s="787"/>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67" t="s">
        <v>113</v>
      </c>
      <c r="B95" s="156">
        <v>5</v>
      </c>
      <c r="C95" s="768"/>
      <c r="D95" s="747"/>
      <c r="E95" s="748"/>
      <c r="F95" s="748"/>
      <c r="G95" s="748"/>
      <c r="H95" s="156"/>
      <c r="I95" s="156"/>
      <c r="J95" s="762" t="s">
        <v>112</v>
      </c>
      <c r="K95" s="763"/>
    </row>
    <row r="96" spans="1:11" ht="5.25" customHeight="1" x14ac:dyDescent="0.2">
      <c r="A96" s="767"/>
      <c r="B96" s="156" t="s">
        <v>115</v>
      </c>
      <c r="C96" s="769"/>
      <c r="D96" s="747"/>
      <c r="E96" s="748"/>
      <c r="F96" s="748"/>
      <c r="G96" s="748"/>
      <c r="H96" s="156"/>
      <c r="I96" s="156"/>
      <c r="J96" s="158"/>
      <c r="K96" s="159"/>
    </row>
    <row r="97" spans="1:11" ht="27.75" customHeight="1" x14ac:dyDescent="0.2">
      <c r="A97" s="767"/>
      <c r="B97" s="156">
        <v>4</v>
      </c>
      <c r="C97" s="770"/>
      <c r="D97" s="747"/>
      <c r="E97" s="747"/>
      <c r="F97" s="760"/>
      <c r="G97" s="748"/>
      <c r="H97" s="156"/>
      <c r="I97" s="156"/>
      <c r="J97" s="164" t="str">
        <f xml:space="preserve"> IF(OR(E95="X",F95="X",G95="x",F97="x",G97="X",F99="X",G99="X",G101="X" ),"x","")</f>
        <v/>
      </c>
      <c r="K97" s="159" t="s">
        <v>114</v>
      </c>
    </row>
    <row r="98" spans="1:11" ht="27.75" x14ac:dyDescent="0.2">
      <c r="A98" s="767"/>
      <c r="B98" s="156" t="s">
        <v>117</v>
      </c>
      <c r="C98" s="771"/>
      <c r="D98" s="747"/>
      <c r="E98" s="747"/>
      <c r="F98" s="760"/>
      <c r="G98" s="748"/>
      <c r="H98" s="156"/>
      <c r="I98" s="156"/>
      <c r="J98" s="165"/>
      <c r="K98" s="159"/>
    </row>
    <row r="99" spans="1:11" ht="27" customHeight="1" x14ac:dyDescent="0.2">
      <c r="A99" s="767"/>
      <c r="B99" s="156">
        <v>3</v>
      </c>
      <c r="C99" s="750"/>
      <c r="D99" s="745"/>
      <c r="E99" s="746"/>
      <c r="F99" s="760"/>
      <c r="G99" s="748"/>
      <c r="H99" s="156"/>
      <c r="I99" s="156"/>
      <c r="J99" s="166" t="str">
        <f xml:space="preserve"> IF(OR(C95="X",D95="X",D97="x",E97="x",E99="X",F101="X",F103="X",G103="X" ),"x","")</f>
        <v/>
      </c>
      <c r="K99" s="159" t="s">
        <v>116</v>
      </c>
    </row>
    <row r="100" spans="1:11" ht="27.75" x14ac:dyDescent="0.2">
      <c r="A100" s="767"/>
      <c r="B100" s="156" t="s">
        <v>119</v>
      </c>
      <c r="C100" s="761"/>
      <c r="D100" s="745"/>
      <c r="E100" s="747"/>
      <c r="F100" s="760"/>
      <c r="G100" s="748"/>
      <c r="H100" s="156"/>
      <c r="I100" s="156"/>
      <c r="J100" s="167"/>
      <c r="K100" s="159"/>
    </row>
    <row r="101" spans="1:11" ht="25.5" customHeight="1" x14ac:dyDescent="0.2">
      <c r="A101" s="767"/>
      <c r="B101" s="156">
        <v>2</v>
      </c>
      <c r="C101" s="750"/>
      <c r="D101" s="743"/>
      <c r="E101" s="744"/>
      <c r="F101" s="746"/>
      <c r="G101" s="748"/>
      <c r="H101" s="156"/>
      <c r="I101" s="156"/>
      <c r="J101" s="168" t="str">
        <f xml:space="preserve"> IF(OR(C97="X",D99="X",E103="x",E101="x" ),"x","")</f>
        <v/>
      </c>
      <c r="K101" s="159" t="s">
        <v>118</v>
      </c>
    </row>
    <row r="102" spans="1:11" ht="27.75" x14ac:dyDescent="0.2">
      <c r="A102" s="767"/>
      <c r="B102" s="156" t="s">
        <v>241</v>
      </c>
      <c r="C102" s="761"/>
      <c r="D102" s="743"/>
      <c r="E102" s="745"/>
      <c r="F102" s="747"/>
      <c r="G102" s="748"/>
      <c r="H102" s="156"/>
      <c r="I102" s="156"/>
      <c r="J102" s="167"/>
      <c r="K102" s="159"/>
    </row>
    <row r="103" spans="1:11" ht="29.25" customHeight="1" x14ac:dyDescent="0.2">
      <c r="A103" s="767"/>
      <c r="B103" s="156">
        <v>1</v>
      </c>
      <c r="C103" s="750"/>
      <c r="D103" s="752"/>
      <c r="E103" s="754"/>
      <c r="F103" s="756"/>
      <c r="G103" s="758"/>
      <c r="H103" s="156"/>
      <c r="I103" s="156"/>
      <c r="J103" s="169" t="str">
        <f xml:space="preserve"> IF(OR(C99="X",C101="X",C103="x",D101="x",D103="x" ),"x","")</f>
        <v/>
      </c>
      <c r="K103" s="159" t="s">
        <v>120</v>
      </c>
    </row>
    <row r="104" spans="1:11" ht="13.5" customHeight="1" x14ac:dyDescent="0.2">
      <c r="A104" s="767"/>
      <c r="B104" s="156" t="s">
        <v>121</v>
      </c>
      <c r="C104" s="751"/>
      <c r="D104" s="753"/>
      <c r="E104" s="755"/>
      <c r="F104" s="757"/>
      <c r="G104" s="759"/>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122</v>
      </c>
      <c r="D106" s="156" t="s">
        <v>123</v>
      </c>
      <c r="E106" s="156" t="s">
        <v>124</v>
      </c>
      <c r="F106" s="156" t="s">
        <v>125</v>
      </c>
      <c r="G106" s="156" t="s">
        <v>126</v>
      </c>
      <c r="H106" s="156"/>
      <c r="I106" s="156"/>
      <c r="J106" s="156"/>
      <c r="K106" s="157"/>
    </row>
    <row r="107" spans="1:11" x14ac:dyDescent="0.2">
      <c r="A107" s="177"/>
      <c r="B107" s="156"/>
      <c r="C107" s="749" t="s">
        <v>127</v>
      </c>
      <c r="D107" s="749"/>
      <c r="E107" s="749"/>
      <c r="F107" s="749"/>
      <c r="G107" s="749"/>
      <c r="H107" s="156"/>
      <c r="I107" s="156"/>
      <c r="J107" s="156"/>
      <c r="K107" s="157"/>
    </row>
    <row r="108" spans="1:11" x14ac:dyDescent="0.2">
      <c r="A108" s="177"/>
      <c r="B108" s="156"/>
      <c r="C108" s="749"/>
      <c r="D108" s="749"/>
      <c r="E108" s="749"/>
      <c r="F108" s="749"/>
      <c r="G108" s="749"/>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4" t="s">
        <v>111</v>
      </c>
      <c r="B111" s="772" t="str">
        <f>DESCRIPCION!A27</f>
        <v>f</v>
      </c>
      <c r="C111" s="773"/>
      <c r="D111" s="773"/>
      <c r="E111" s="773"/>
      <c r="F111" s="773"/>
      <c r="G111" s="773"/>
      <c r="H111" s="773"/>
      <c r="I111" s="774"/>
      <c r="J111" s="145" t="s">
        <v>341</v>
      </c>
      <c r="K111" s="143" t="str">
        <f>IF(J117="x","EXTREMA",IF(J119="x","ALTA",IF(J121="x","MODERADA",IF(J123="x","BAJA",""))))</f>
        <v/>
      </c>
    </row>
    <row r="112" spans="1:11" ht="16.5" thickBot="1" x14ac:dyDescent="0.25">
      <c r="A112" s="781" t="s">
        <v>113</v>
      </c>
      <c r="B112" s="782"/>
      <c r="C112" s="782"/>
      <c r="D112" s="783" t="str">
        <f>PROBABILIDAD!T16</f>
        <v xml:space="preserve"> </v>
      </c>
      <c r="E112" s="784"/>
      <c r="F112" s="781" t="s">
        <v>342</v>
      </c>
      <c r="G112" s="782"/>
      <c r="H112" s="782"/>
      <c r="I112" s="785"/>
      <c r="J112" s="786"/>
      <c r="K112" s="787"/>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67" t="s">
        <v>113</v>
      </c>
      <c r="B115" s="156">
        <v>5</v>
      </c>
      <c r="C115" s="788"/>
      <c r="D115" s="779"/>
      <c r="E115" s="780"/>
      <c r="F115" s="780"/>
      <c r="G115" s="780"/>
      <c r="H115" s="191"/>
      <c r="I115" s="156"/>
      <c r="J115" s="762" t="s">
        <v>112</v>
      </c>
      <c r="K115" s="763"/>
    </row>
    <row r="116" spans="1:11" ht="33" x14ac:dyDescent="0.2">
      <c r="A116" s="767"/>
      <c r="B116" s="156" t="s">
        <v>115</v>
      </c>
      <c r="C116" s="789"/>
      <c r="D116" s="779"/>
      <c r="E116" s="780"/>
      <c r="F116" s="780"/>
      <c r="G116" s="780"/>
      <c r="H116" s="191"/>
      <c r="I116" s="156"/>
      <c r="J116" s="158"/>
      <c r="K116" s="159"/>
    </row>
    <row r="117" spans="1:11" ht="33" x14ac:dyDescent="0.2">
      <c r="A117" s="767"/>
      <c r="B117" s="156">
        <v>4</v>
      </c>
      <c r="C117" s="790"/>
      <c r="D117" s="779"/>
      <c r="E117" s="779"/>
      <c r="F117" s="792"/>
      <c r="G117" s="780"/>
      <c r="H117" s="191"/>
      <c r="I117" s="156"/>
      <c r="J117" s="164" t="str">
        <f xml:space="preserve"> IF(OR(E115="X",F115="X",G115="x",F117="x",G117="X",F119="X",G119="X",G121="X" ),"x","")</f>
        <v/>
      </c>
      <c r="K117" s="159" t="s">
        <v>114</v>
      </c>
    </row>
    <row r="118" spans="1:11" ht="33" x14ac:dyDescent="0.2">
      <c r="A118" s="767"/>
      <c r="B118" s="156" t="s">
        <v>117</v>
      </c>
      <c r="C118" s="791"/>
      <c r="D118" s="779"/>
      <c r="E118" s="779"/>
      <c r="F118" s="792"/>
      <c r="G118" s="780"/>
      <c r="H118" s="191"/>
      <c r="I118" s="156"/>
      <c r="J118" s="165"/>
      <c r="K118" s="159"/>
    </row>
    <row r="119" spans="1:11" ht="33" x14ac:dyDescent="0.2">
      <c r="A119" s="767"/>
      <c r="B119" s="156">
        <v>3</v>
      </c>
      <c r="C119" s="793"/>
      <c r="D119" s="777"/>
      <c r="E119" s="778"/>
      <c r="F119" s="792"/>
      <c r="G119" s="780"/>
      <c r="H119" s="191"/>
      <c r="I119" s="156"/>
      <c r="J119" s="166" t="str">
        <f xml:space="preserve"> IF(OR(C115="X",D115="X",D117="x",E117="x",E119="X",F121="X",F123="X",G123="X" ),"x","")</f>
        <v/>
      </c>
      <c r="K119" s="159" t="s">
        <v>116</v>
      </c>
    </row>
    <row r="120" spans="1:11" ht="33" x14ac:dyDescent="0.2">
      <c r="A120" s="767"/>
      <c r="B120" s="156" t="s">
        <v>119</v>
      </c>
      <c r="C120" s="794"/>
      <c r="D120" s="777"/>
      <c r="E120" s="779"/>
      <c r="F120" s="792"/>
      <c r="G120" s="780"/>
      <c r="H120" s="191"/>
      <c r="I120" s="156"/>
      <c r="J120" s="167"/>
      <c r="K120" s="159"/>
    </row>
    <row r="121" spans="1:11" ht="33" x14ac:dyDescent="0.2">
      <c r="A121" s="767"/>
      <c r="B121" s="156">
        <v>2</v>
      </c>
      <c r="C121" s="793"/>
      <c r="D121" s="775"/>
      <c r="E121" s="776"/>
      <c r="F121" s="778"/>
      <c r="G121" s="780"/>
      <c r="H121" s="191"/>
      <c r="I121" s="156"/>
      <c r="J121" s="168" t="str">
        <f xml:space="preserve"> IF(OR(C117="X",D119="X",E121="x",E123="x" ),"x","")</f>
        <v/>
      </c>
      <c r="K121" s="159" t="s">
        <v>118</v>
      </c>
    </row>
    <row r="122" spans="1:11" ht="33" x14ac:dyDescent="0.2">
      <c r="A122" s="767"/>
      <c r="B122" s="156" t="s">
        <v>241</v>
      </c>
      <c r="C122" s="794"/>
      <c r="D122" s="775"/>
      <c r="E122" s="777"/>
      <c r="F122" s="779"/>
      <c r="G122" s="780"/>
      <c r="H122" s="191"/>
      <c r="I122" s="156"/>
      <c r="J122" s="167"/>
      <c r="K122" s="159"/>
    </row>
    <row r="123" spans="1:11" ht="33" x14ac:dyDescent="0.2">
      <c r="A123" s="767"/>
      <c r="B123" s="156">
        <v>1</v>
      </c>
      <c r="C123" s="793"/>
      <c r="D123" s="796"/>
      <c r="E123" s="798"/>
      <c r="F123" s="800"/>
      <c r="G123" s="802"/>
      <c r="H123" s="191"/>
      <c r="I123" s="156"/>
      <c r="J123" s="169" t="str">
        <f xml:space="preserve"> IF(OR(C119="X",C121="X",D121="x",C123="x",D123="x" ),"x","")</f>
        <v/>
      </c>
      <c r="K123" s="159" t="s">
        <v>120</v>
      </c>
    </row>
    <row r="124" spans="1:11" ht="33" x14ac:dyDescent="0.2">
      <c r="A124" s="767"/>
      <c r="B124" s="156" t="s">
        <v>121</v>
      </c>
      <c r="C124" s="795"/>
      <c r="D124" s="797"/>
      <c r="E124" s="799"/>
      <c r="F124" s="801"/>
      <c r="G124" s="803"/>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122</v>
      </c>
      <c r="D126" s="156" t="s">
        <v>123</v>
      </c>
      <c r="E126" s="156" t="s">
        <v>124</v>
      </c>
      <c r="F126" s="156" t="s">
        <v>125</v>
      </c>
      <c r="G126" s="156" t="s">
        <v>126</v>
      </c>
      <c r="H126" s="156"/>
      <c r="I126" s="156"/>
      <c r="J126" s="156"/>
      <c r="K126" s="157"/>
    </row>
    <row r="127" spans="1:11" x14ac:dyDescent="0.2">
      <c r="A127" s="177"/>
      <c r="B127" s="156"/>
      <c r="C127" s="749" t="s">
        <v>127</v>
      </c>
      <c r="D127" s="749"/>
      <c r="E127" s="749"/>
      <c r="F127" s="749"/>
      <c r="G127" s="749"/>
      <c r="H127" s="156"/>
      <c r="I127" s="156"/>
      <c r="J127" s="156"/>
      <c r="K127" s="157"/>
    </row>
    <row r="128" spans="1:11" x14ac:dyDescent="0.2">
      <c r="A128" s="177"/>
      <c r="B128" s="156"/>
      <c r="C128" s="749"/>
      <c r="D128" s="749"/>
      <c r="E128" s="749"/>
      <c r="F128" s="749"/>
      <c r="G128" s="749"/>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4" t="s">
        <v>111</v>
      </c>
      <c r="B131" s="772" t="str">
        <f>DESCRIPCION!A30</f>
        <v>g</v>
      </c>
      <c r="C131" s="773"/>
      <c r="D131" s="773"/>
      <c r="E131" s="773"/>
      <c r="F131" s="773"/>
      <c r="G131" s="773"/>
      <c r="H131" s="773"/>
      <c r="I131" s="774"/>
      <c r="J131" s="145" t="s">
        <v>341</v>
      </c>
      <c r="K131" s="143" t="str">
        <f>IF(J137="x","EXTREMA",IF(J139="x","ALTA",IF(J141="x","MODERADA",IF(J143="x","BAJA",""))))</f>
        <v/>
      </c>
    </row>
    <row r="132" spans="1:11" ht="16.5" thickBot="1" x14ac:dyDescent="0.25">
      <c r="A132" s="781" t="s">
        <v>113</v>
      </c>
      <c r="B132" s="782"/>
      <c r="C132" s="782"/>
      <c r="D132" s="783" t="str">
        <f>PROBABILIDAD!T17</f>
        <v xml:space="preserve"> </v>
      </c>
      <c r="E132" s="784"/>
      <c r="F132" s="781" t="s">
        <v>342</v>
      </c>
      <c r="G132" s="782"/>
      <c r="H132" s="782"/>
      <c r="I132" s="785"/>
      <c r="J132" s="786"/>
      <c r="K132" s="787"/>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67" t="s">
        <v>113</v>
      </c>
      <c r="B135" s="156">
        <v>5</v>
      </c>
      <c r="C135" s="768"/>
      <c r="D135" s="747"/>
      <c r="E135" s="748"/>
      <c r="F135" s="748"/>
      <c r="G135" s="748"/>
      <c r="H135" s="156"/>
      <c r="I135" s="156"/>
      <c r="J135" s="762" t="s">
        <v>112</v>
      </c>
      <c r="K135" s="763"/>
    </row>
    <row r="136" spans="1:11" ht="15" x14ac:dyDescent="0.2">
      <c r="A136" s="767"/>
      <c r="B136" s="156" t="s">
        <v>115</v>
      </c>
      <c r="C136" s="769"/>
      <c r="D136" s="747"/>
      <c r="E136" s="748"/>
      <c r="F136" s="748"/>
      <c r="G136" s="748"/>
      <c r="H136" s="156"/>
      <c r="I136" s="156"/>
      <c r="J136" s="158"/>
      <c r="K136" s="159"/>
    </row>
    <row r="137" spans="1:11" ht="27" customHeight="1" x14ac:dyDescent="0.2">
      <c r="A137" s="767"/>
      <c r="B137" s="156">
        <v>4</v>
      </c>
      <c r="C137" s="770"/>
      <c r="D137" s="747"/>
      <c r="E137" s="747"/>
      <c r="F137" s="760"/>
      <c r="G137" s="748"/>
      <c r="H137" s="156"/>
      <c r="I137" s="156"/>
      <c r="J137" s="164" t="str">
        <f xml:space="preserve"> IF(OR(E135="X",F135="X",G135="x",F137="x",G137="X",F139="X",G139="X",G141="X" ),"x","")</f>
        <v/>
      </c>
      <c r="K137" s="159" t="s">
        <v>114</v>
      </c>
    </row>
    <row r="138" spans="1:11" ht="27.75" x14ac:dyDescent="0.2">
      <c r="A138" s="767"/>
      <c r="B138" s="156" t="s">
        <v>117</v>
      </c>
      <c r="C138" s="771"/>
      <c r="D138" s="747"/>
      <c r="E138" s="747"/>
      <c r="F138" s="760"/>
      <c r="G138" s="748"/>
      <c r="H138" s="156"/>
      <c r="I138" s="156"/>
      <c r="J138" s="165"/>
      <c r="K138" s="159"/>
    </row>
    <row r="139" spans="1:11" ht="32.25" customHeight="1" x14ac:dyDescent="0.2">
      <c r="A139" s="767"/>
      <c r="B139" s="156">
        <v>3</v>
      </c>
      <c r="C139" s="750"/>
      <c r="D139" s="745"/>
      <c r="E139" s="746"/>
      <c r="F139" s="760"/>
      <c r="G139" s="748"/>
      <c r="H139" s="156"/>
      <c r="I139" s="156"/>
      <c r="J139" s="166" t="str">
        <f xml:space="preserve"> IF(OR(C135="X",D135="X",D137="x",E137="x",E139="X",F141="X",F143="X",G143="X" ),"x","")</f>
        <v/>
      </c>
      <c r="K139" s="159" t="s">
        <v>116</v>
      </c>
    </row>
    <row r="140" spans="1:11" ht="27.75" x14ac:dyDescent="0.2">
      <c r="A140" s="767"/>
      <c r="B140" s="156" t="s">
        <v>119</v>
      </c>
      <c r="C140" s="761"/>
      <c r="D140" s="745"/>
      <c r="E140" s="747"/>
      <c r="F140" s="760"/>
      <c r="G140" s="748"/>
      <c r="H140" s="156"/>
      <c r="I140" s="156"/>
      <c r="J140" s="167"/>
      <c r="K140" s="159"/>
    </row>
    <row r="141" spans="1:11" ht="27.75" customHeight="1" x14ac:dyDescent="0.2">
      <c r="A141" s="767"/>
      <c r="B141" s="156">
        <v>2</v>
      </c>
      <c r="C141" s="750"/>
      <c r="D141" s="743"/>
      <c r="E141" s="744"/>
      <c r="F141" s="746"/>
      <c r="G141" s="748"/>
      <c r="H141" s="156"/>
      <c r="I141" s="156"/>
      <c r="J141" s="168" t="str">
        <f xml:space="preserve"> IF(OR(C137="X",D139="X",E141="x",E143="x" ),"x","")</f>
        <v/>
      </c>
      <c r="K141" s="159" t="s">
        <v>118</v>
      </c>
    </row>
    <row r="142" spans="1:11" ht="27.75" x14ac:dyDescent="0.2">
      <c r="A142" s="767"/>
      <c r="B142" s="156" t="s">
        <v>241</v>
      </c>
      <c r="C142" s="761"/>
      <c r="D142" s="743"/>
      <c r="E142" s="745"/>
      <c r="F142" s="747"/>
      <c r="G142" s="748"/>
      <c r="H142" s="156"/>
      <c r="I142" s="156"/>
      <c r="J142" s="167"/>
      <c r="K142" s="159"/>
    </row>
    <row r="143" spans="1:11" ht="30" customHeight="1" x14ac:dyDescent="0.2">
      <c r="A143" s="767"/>
      <c r="B143" s="156">
        <v>1</v>
      </c>
      <c r="C143" s="750"/>
      <c r="D143" s="752"/>
      <c r="E143" s="754"/>
      <c r="F143" s="756"/>
      <c r="G143" s="758"/>
      <c r="H143" s="156"/>
      <c r="I143" s="156"/>
      <c r="J143" s="169" t="str">
        <f xml:space="preserve"> IF(OR(C139="X",C141="X",C143="x",D141="x",D143="x" ),"x","")</f>
        <v/>
      </c>
      <c r="K143" s="159" t="s">
        <v>120</v>
      </c>
    </row>
    <row r="144" spans="1:11" x14ac:dyDescent="0.2">
      <c r="A144" s="767"/>
      <c r="B144" s="156" t="s">
        <v>121</v>
      </c>
      <c r="C144" s="751"/>
      <c r="D144" s="753"/>
      <c r="E144" s="755"/>
      <c r="F144" s="757"/>
      <c r="G144" s="759"/>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122</v>
      </c>
      <c r="D146" s="156" t="s">
        <v>123</v>
      </c>
      <c r="E146" s="156" t="s">
        <v>124</v>
      </c>
      <c r="F146" s="156" t="s">
        <v>125</v>
      </c>
      <c r="G146" s="156" t="s">
        <v>126</v>
      </c>
      <c r="H146" s="156"/>
      <c r="I146" s="156"/>
      <c r="J146" s="156"/>
      <c r="K146" s="157"/>
    </row>
    <row r="147" spans="1:11" x14ac:dyDescent="0.2">
      <c r="A147" s="177"/>
      <c r="B147" s="156"/>
      <c r="C147" s="749" t="s">
        <v>127</v>
      </c>
      <c r="D147" s="749"/>
      <c r="E147" s="749"/>
      <c r="F147" s="749"/>
      <c r="G147" s="749"/>
      <c r="H147" s="156"/>
      <c r="I147" s="156"/>
      <c r="J147" s="156"/>
      <c r="K147" s="157"/>
    </row>
    <row r="148" spans="1:11" x14ac:dyDescent="0.2">
      <c r="A148" s="177"/>
      <c r="B148" s="156"/>
      <c r="C148" s="749"/>
      <c r="D148" s="749"/>
      <c r="E148" s="749"/>
      <c r="F148" s="749"/>
      <c r="G148" s="749"/>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4" t="s">
        <v>111</v>
      </c>
      <c r="B151" s="772" t="str">
        <f>DESCRIPCION!A33</f>
        <v>h</v>
      </c>
      <c r="C151" s="773"/>
      <c r="D151" s="773"/>
      <c r="E151" s="773"/>
      <c r="F151" s="773"/>
      <c r="G151" s="773"/>
      <c r="H151" s="773"/>
      <c r="I151" s="774"/>
      <c r="J151" s="145" t="s">
        <v>341</v>
      </c>
      <c r="K151" s="143" t="str">
        <f>IF(J157="x","EXTREMA",IF(J159="x","ALTA",IF(J161="x","MODERADA",IF(J163="x","BAJA",""))))</f>
        <v/>
      </c>
    </row>
    <row r="152" spans="1:11" ht="16.5" thickBot="1" x14ac:dyDescent="0.25">
      <c r="A152" s="781" t="s">
        <v>113</v>
      </c>
      <c r="B152" s="782"/>
      <c r="C152" s="782"/>
      <c r="D152" s="783" t="str">
        <f>PROBABILIDAD!T18</f>
        <v xml:space="preserve"> </v>
      </c>
      <c r="E152" s="784"/>
      <c r="F152" s="781" t="s">
        <v>342</v>
      </c>
      <c r="G152" s="782"/>
      <c r="H152" s="782"/>
      <c r="I152" s="785"/>
      <c r="J152" s="786"/>
      <c r="K152" s="787"/>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67" t="s">
        <v>113</v>
      </c>
      <c r="B155" s="156">
        <v>5</v>
      </c>
      <c r="C155" s="768"/>
      <c r="D155" s="747"/>
      <c r="E155" s="748"/>
      <c r="F155" s="748"/>
      <c r="G155" s="748"/>
      <c r="H155" s="156"/>
      <c r="I155" s="156"/>
      <c r="J155" s="762" t="s">
        <v>112</v>
      </c>
      <c r="K155" s="763"/>
    </row>
    <row r="156" spans="1:11" ht="15" x14ac:dyDescent="0.2">
      <c r="A156" s="767"/>
      <c r="B156" s="156" t="s">
        <v>115</v>
      </c>
      <c r="C156" s="769"/>
      <c r="D156" s="747"/>
      <c r="E156" s="748"/>
      <c r="F156" s="748"/>
      <c r="G156" s="748"/>
      <c r="H156" s="156"/>
      <c r="I156" s="156"/>
      <c r="J156" s="158"/>
      <c r="K156" s="159"/>
    </row>
    <row r="157" spans="1:11" ht="27" customHeight="1" x14ac:dyDescent="0.2">
      <c r="A157" s="767"/>
      <c r="B157" s="156">
        <v>4</v>
      </c>
      <c r="C157" s="770"/>
      <c r="D157" s="747"/>
      <c r="E157" s="747"/>
      <c r="F157" s="760"/>
      <c r="G157" s="748"/>
      <c r="H157" s="156"/>
      <c r="I157" s="156"/>
      <c r="J157" s="164" t="str">
        <f xml:space="preserve"> IF(OR(E155="X",F155="X",G155="x",F157="x",G157="X",F159="X",G159="X",G161="X" ),"x","")</f>
        <v/>
      </c>
      <c r="K157" s="159" t="s">
        <v>114</v>
      </c>
    </row>
    <row r="158" spans="1:11" ht="27.75" x14ac:dyDescent="0.2">
      <c r="A158" s="767"/>
      <c r="B158" s="156" t="s">
        <v>117</v>
      </c>
      <c r="C158" s="771"/>
      <c r="D158" s="747"/>
      <c r="E158" s="747"/>
      <c r="F158" s="760"/>
      <c r="G158" s="748"/>
      <c r="H158" s="156"/>
      <c r="I158" s="156"/>
      <c r="J158" s="165"/>
      <c r="K158" s="159"/>
    </row>
    <row r="159" spans="1:11" ht="27.75" customHeight="1" x14ac:dyDescent="0.2">
      <c r="A159" s="767"/>
      <c r="B159" s="156">
        <v>3</v>
      </c>
      <c r="C159" s="750"/>
      <c r="D159" s="745"/>
      <c r="E159" s="746"/>
      <c r="F159" s="760"/>
      <c r="G159" s="748"/>
      <c r="H159" s="156"/>
      <c r="I159" s="156"/>
      <c r="J159" s="166" t="str">
        <f xml:space="preserve"> IF(OR(C155="X",D155="X",D157="x",E157="x",E159="X",F161="X",F163="X",G163="X" ),"x","")</f>
        <v/>
      </c>
      <c r="K159" s="159" t="s">
        <v>116</v>
      </c>
    </row>
    <row r="160" spans="1:11" ht="27.75" x14ac:dyDescent="0.2">
      <c r="A160" s="767"/>
      <c r="B160" s="156" t="s">
        <v>119</v>
      </c>
      <c r="C160" s="761"/>
      <c r="D160" s="745"/>
      <c r="E160" s="747"/>
      <c r="F160" s="760"/>
      <c r="G160" s="748"/>
      <c r="H160" s="156"/>
      <c r="I160" s="156"/>
      <c r="J160" s="167"/>
      <c r="K160" s="159"/>
    </row>
    <row r="161" spans="1:11" ht="27.75" customHeight="1" x14ac:dyDescent="0.2">
      <c r="A161" s="767"/>
      <c r="B161" s="156">
        <v>2</v>
      </c>
      <c r="C161" s="750"/>
      <c r="D161" s="743"/>
      <c r="E161" s="744"/>
      <c r="F161" s="746"/>
      <c r="G161" s="748"/>
      <c r="H161" s="156"/>
      <c r="I161" s="156"/>
      <c r="J161" s="168" t="str">
        <f xml:space="preserve"> IF(OR(C157="X",D159="X",E161="x",E163="x" ),"x","")</f>
        <v/>
      </c>
      <c r="K161" s="159" t="s">
        <v>118</v>
      </c>
    </row>
    <row r="162" spans="1:11" ht="27.75" x14ac:dyDescent="0.2">
      <c r="A162" s="767"/>
      <c r="B162" s="156" t="s">
        <v>241</v>
      </c>
      <c r="C162" s="761"/>
      <c r="D162" s="743"/>
      <c r="E162" s="745"/>
      <c r="F162" s="747"/>
      <c r="G162" s="748"/>
      <c r="H162" s="156"/>
      <c r="I162" s="156"/>
      <c r="J162" s="167"/>
      <c r="K162" s="159"/>
    </row>
    <row r="163" spans="1:11" ht="27.75" x14ac:dyDescent="0.2">
      <c r="A163" s="767"/>
      <c r="B163" s="156">
        <v>1</v>
      </c>
      <c r="C163" s="750"/>
      <c r="D163" s="752"/>
      <c r="E163" s="754"/>
      <c r="F163" s="756"/>
      <c r="G163" s="758"/>
      <c r="H163" s="156"/>
      <c r="I163" s="156"/>
      <c r="J163" s="169" t="str">
        <f xml:space="preserve"> IF(OR(C159="X",C161="X",C163="x",D161="x",D163="x" ),"x","")</f>
        <v/>
      </c>
      <c r="K163" s="159" t="s">
        <v>120</v>
      </c>
    </row>
    <row r="164" spans="1:11" ht="26.25" customHeight="1" x14ac:dyDescent="0.2">
      <c r="A164" s="767"/>
      <c r="B164" s="156" t="s">
        <v>121</v>
      </c>
      <c r="C164" s="751"/>
      <c r="D164" s="753"/>
      <c r="E164" s="755"/>
      <c r="F164" s="757"/>
      <c r="G164" s="759"/>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122</v>
      </c>
      <c r="D166" s="156" t="s">
        <v>123</v>
      </c>
      <c r="E166" s="156" t="s">
        <v>124</v>
      </c>
      <c r="F166" s="156" t="s">
        <v>125</v>
      </c>
      <c r="G166" s="156" t="s">
        <v>126</v>
      </c>
      <c r="H166" s="156"/>
      <c r="I166" s="156"/>
      <c r="J166" s="156"/>
      <c r="K166" s="157"/>
    </row>
    <row r="167" spans="1:11" x14ac:dyDescent="0.2">
      <c r="A167" s="177"/>
      <c r="B167" s="156"/>
      <c r="C167" s="749" t="s">
        <v>127</v>
      </c>
      <c r="D167" s="749"/>
      <c r="E167" s="749"/>
      <c r="F167" s="749"/>
      <c r="G167" s="749"/>
      <c r="H167" s="156"/>
      <c r="I167" s="156"/>
      <c r="J167" s="156"/>
      <c r="K167" s="157"/>
    </row>
    <row r="168" spans="1:11" x14ac:dyDescent="0.2">
      <c r="A168" s="177"/>
      <c r="B168" s="156"/>
      <c r="C168" s="749"/>
      <c r="D168" s="749"/>
      <c r="E168" s="749"/>
      <c r="F168" s="749"/>
      <c r="G168" s="749"/>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4" t="s">
        <v>111</v>
      </c>
      <c r="B172" s="764" t="str">
        <f>DESCRIPCION!A36</f>
        <v>i</v>
      </c>
      <c r="C172" s="765"/>
      <c r="D172" s="765"/>
      <c r="E172" s="765"/>
      <c r="F172" s="765"/>
      <c r="G172" s="765"/>
      <c r="H172" s="765"/>
      <c r="I172" s="766"/>
      <c r="J172" s="145" t="s">
        <v>341</v>
      </c>
      <c r="K172" s="143" t="str">
        <f>IF(J178="x","EXTREMA",IF(J180="x","ALTA",IF(J182="x","MODERADA",IF(J184="x","BAJA",""))))</f>
        <v/>
      </c>
    </row>
    <row r="173" spans="1:11" ht="16.5" thickBot="1" x14ac:dyDescent="0.25">
      <c r="A173" s="781" t="s">
        <v>113</v>
      </c>
      <c r="B173" s="782"/>
      <c r="C173" s="782"/>
      <c r="D173" s="783" t="str">
        <f>PROBABILIDAD!T19</f>
        <v xml:space="preserve"> </v>
      </c>
      <c r="E173" s="784"/>
      <c r="F173" s="781" t="s">
        <v>342</v>
      </c>
      <c r="G173" s="782"/>
      <c r="H173" s="782"/>
      <c r="I173" s="785"/>
      <c r="J173" s="786"/>
      <c r="K173" s="787"/>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67" t="s">
        <v>113</v>
      </c>
      <c r="B176" s="156">
        <v>5</v>
      </c>
      <c r="C176" s="768"/>
      <c r="D176" s="747"/>
      <c r="E176" s="748"/>
      <c r="F176" s="748"/>
      <c r="G176" s="748"/>
      <c r="H176" s="156"/>
      <c r="I176" s="156"/>
      <c r="J176" s="762" t="s">
        <v>112</v>
      </c>
      <c r="K176" s="763"/>
    </row>
    <row r="177" spans="1:11" ht="15" x14ac:dyDescent="0.2">
      <c r="A177" s="767"/>
      <c r="B177" s="156" t="s">
        <v>115</v>
      </c>
      <c r="C177" s="769"/>
      <c r="D177" s="747"/>
      <c r="E177" s="748"/>
      <c r="F177" s="748"/>
      <c r="G177" s="748"/>
      <c r="H177" s="156"/>
      <c r="I177" s="156"/>
      <c r="J177" s="158"/>
      <c r="K177" s="159"/>
    </row>
    <row r="178" spans="1:11" ht="27.75" customHeight="1" x14ac:dyDescent="0.2">
      <c r="A178" s="767"/>
      <c r="B178" s="156">
        <v>4</v>
      </c>
      <c r="C178" s="770"/>
      <c r="D178" s="747"/>
      <c r="E178" s="747"/>
      <c r="F178" s="760"/>
      <c r="G178" s="748"/>
      <c r="H178" s="156"/>
      <c r="I178" s="156"/>
      <c r="J178" s="164" t="str">
        <f xml:space="preserve"> IF(OR(E176="X",F176="X",G176="x",F178="x",G178="X",F180="X",G180="X",G182="X" ),"x","")</f>
        <v/>
      </c>
      <c r="K178" s="159" t="s">
        <v>114</v>
      </c>
    </row>
    <row r="179" spans="1:11" ht="27.75" x14ac:dyDescent="0.2">
      <c r="A179" s="767"/>
      <c r="B179" s="156" t="s">
        <v>117</v>
      </c>
      <c r="C179" s="771"/>
      <c r="D179" s="747"/>
      <c r="E179" s="747"/>
      <c r="F179" s="760"/>
      <c r="G179" s="748"/>
      <c r="H179" s="156"/>
      <c r="I179" s="156"/>
      <c r="J179" s="165"/>
      <c r="K179" s="159"/>
    </row>
    <row r="180" spans="1:11" ht="32.25" customHeight="1" x14ac:dyDescent="0.2">
      <c r="A180" s="767"/>
      <c r="B180" s="156">
        <v>3</v>
      </c>
      <c r="C180" s="750"/>
      <c r="D180" s="745"/>
      <c r="E180" s="746"/>
      <c r="F180" s="760"/>
      <c r="G180" s="748"/>
      <c r="H180" s="156"/>
      <c r="I180" s="156"/>
      <c r="J180" s="166" t="str">
        <f xml:space="preserve"> IF(OR(C176="X",D176="X",D178="x",E178="x",E180="X",F182="X",F184="X",G184="X" ),"x","")</f>
        <v/>
      </c>
      <c r="K180" s="159" t="s">
        <v>116</v>
      </c>
    </row>
    <row r="181" spans="1:11" ht="27.75" x14ac:dyDescent="0.2">
      <c r="A181" s="767"/>
      <c r="B181" s="156" t="s">
        <v>119</v>
      </c>
      <c r="C181" s="761"/>
      <c r="D181" s="745"/>
      <c r="E181" s="747"/>
      <c r="F181" s="760"/>
      <c r="G181" s="748"/>
      <c r="H181" s="156"/>
      <c r="I181" s="156"/>
      <c r="J181" s="167"/>
      <c r="K181" s="159"/>
    </row>
    <row r="182" spans="1:11" ht="32.25" customHeight="1" x14ac:dyDescent="0.2">
      <c r="A182" s="767"/>
      <c r="B182" s="156">
        <v>2</v>
      </c>
      <c r="C182" s="750"/>
      <c r="D182" s="743"/>
      <c r="E182" s="744"/>
      <c r="F182" s="746"/>
      <c r="G182" s="748"/>
      <c r="H182" s="156"/>
      <c r="I182" s="156"/>
      <c r="J182" s="168" t="str">
        <f xml:space="preserve"> IF(OR(E182="X",D180="X",C178="x",E184="x" ),"x","")</f>
        <v/>
      </c>
      <c r="K182" s="159" t="s">
        <v>118</v>
      </c>
    </row>
    <row r="183" spans="1:11" ht="27.75" x14ac:dyDescent="0.2">
      <c r="A183" s="767"/>
      <c r="B183" s="156" t="s">
        <v>241</v>
      </c>
      <c r="C183" s="761"/>
      <c r="D183" s="743"/>
      <c r="E183" s="745"/>
      <c r="F183" s="747"/>
      <c r="G183" s="748"/>
      <c r="H183" s="156"/>
      <c r="I183" s="156"/>
      <c r="J183" s="167"/>
      <c r="K183" s="159"/>
    </row>
    <row r="184" spans="1:11" ht="27.75" x14ac:dyDescent="0.2">
      <c r="A184" s="767"/>
      <c r="B184" s="156">
        <v>1</v>
      </c>
      <c r="C184" s="750"/>
      <c r="D184" s="752"/>
      <c r="E184" s="754"/>
      <c r="F184" s="756"/>
      <c r="G184" s="758"/>
      <c r="H184" s="156"/>
      <c r="I184" s="156"/>
      <c r="J184" s="169" t="str">
        <f xml:space="preserve"> IF(OR(C180="X",C182="X",D182="x",D184="x",C184="x" ),"x","")</f>
        <v/>
      </c>
      <c r="K184" s="159" t="s">
        <v>120</v>
      </c>
    </row>
    <row r="185" spans="1:11" ht="24" customHeight="1" x14ac:dyDescent="0.2">
      <c r="A185" s="767"/>
      <c r="B185" s="156" t="s">
        <v>121</v>
      </c>
      <c r="C185" s="751"/>
      <c r="D185" s="753"/>
      <c r="E185" s="755"/>
      <c r="F185" s="757"/>
      <c r="G185" s="759"/>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122</v>
      </c>
      <c r="D187" s="156" t="s">
        <v>123</v>
      </c>
      <c r="E187" s="156" t="s">
        <v>124</v>
      </c>
      <c r="F187" s="156" t="s">
        <v>125</v>
      </c>
      <c r="G187" s="156" t="s">
        <v>126</v>
      </c>
      <c r="H187" s="156"/>
      <c r="I187" s="156"/>
      <c r="J187" s="156"/>
      <c r="K187" s="157"/>
    </row>
    <row r="188" spans="1:11" x14ac:dyDescent="0.2">
      <c r="A188" s="177"/>
      <c r="B188" s="156"/>
      <c r="C188" s="749" t="s">
        <v>127</v>
      </c>
      <c r="D188" s="749"/>
      <c r="E188" s="749"/>
      <c r="F188" s="749"/>
      <c r="G188" s="749"/>
      <c r="H188" s="156"/>
      <c r="I188" s="156"/>
      <c r="J188" s="156"/>
      <c r="K188" s="157"/>
    </row>
    <row r="189" spans="1:11" x14ac:dyDescent="0.2">
      <c r="A189" s="177"/>
      <c r="B189" s="156"/>
      <c r="C189" s="749"/>
      <c r="D189" s="749"/>
      <c r="E189" s="749"/>
      <c r="F189" s="749"/>
      <c r="G189" s="749"/>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4" t="s">
        <v>111</v>
      </c>
      <c r="B192" s="772" t="str">
        <f>DESCRIPCION!A39</f>
        <v>j</v>
      </c>
      <c r="C192" s="773"/>
      <c r="D192" s="773"/>
      <c r="E192" s="773"/>
      <c r="F192" s="773"/>
      <c r="G192" s="773"/>
      <c r="H192" s="773"/>
      <c r="I192" s="774"/>
      <c r="J192" s="145" t="s">
        <v>341</v>
      </c>
      <c r="K192" s="143" t="str">
        <f>IF(J198="x","EXTREMA",IF(J200="x","ALTA",IF(J202="x","MODERADA",IF(J204="x","BAJA",""))))</f>
        <v/>
      </c>
    </row>
    <row r="193" spans="1:11" ht="16.5" thickBot="1" x14ac:dyDescent="0.25">
      <c r="A193" s="781" t="s">
        <v>113</v>
      </c>
      <c r="B193" s="782"/>
      <c r="C193" s="782"/>
      <c r="D193" s="783" t="str">
        <f>PROBABILIDAD!T20</f>
        <v xml:space="preserve"> </v>
      </c>
      <c r="E193" s="784"/>
      <c r="F193" s="781" t="s">
        <v>342</v>
      </c>
      <c r="G193" s="782"/>
      <c r="H193" s="782"/>
      <c r="I193" s="785"/>
      <c r="J193" s="786"/>
      <c r="K193" s="787"/>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67" t="s">
        <v>113</v>
      </c>
      <c r="B196" s="156">
        <v>5</v>
      </c>
      <c r="C196" s="768"/>
      <c r="D196" s="747"/>
      <c r="E196" s="748"/>
      <c r="F196" s="748"/>
      <c r="G196" s="748"/>
      <c r="H196" s="156"/>
      <c r="I196" s="156"/>
      <c r="J196" s="762" t="s">
        <v>112</v>
      </c>
      <c r="K196" s="763"/>
    </row>
    <row r="197" spans="1:11" ht="15" x14ac:dyDescent="0.2">
      <c r="A197" s="767"/>
      <c r="B197" s="156" t="s">
        <v>115</v>
      </c>
      <c r="C197" s="769"/>
      <c r="D197" s="747"/>
      <c r="E197" s="748"/>
      <c r="F197" s="748"/>
      <c r="G197" s="748"/>
      <c r="H197" s="156"/>
      <c r="I197" s="156"/>
      <c r="J197" s="158"/>
      <c r="K197" s="159"/>
    </row>
    <row r="198" spans="1:11" ht="30.75" customHeight="1" x14ac:dyDescent="0.2">
      <c r="A198" s="767"/>
      <c r="B198" s="156">
        <v>4</v>
      </c>
      <c r="C198" s="770"/>
      <c r="D198" s="747"/>
      <c r="E198" s="747"/>
      <c r="F198" s="760"/>
      <c r="G198" s="748"/>
      <c r="H198" s="156"/>
      <c r="I198" s="156"/>
      <c r="J198" s="164" t="str">
        <f xml:space="preserve"> IF(OR(E196="X",F196="X",G196="x",F198="x",G198="X",F200="X",G200="X",G202="X" ),"x","")</f>
        <v/>
      </c>
      <c r="K198" s="159" t="s">
        <v>114</v>
      </c>
    </row>
    <row r="199" spans="1:11" ht="27.75" x14ac:dyDescent="0.2">
      <c r="A199" s="767"/>
      <c r="B199" s="156" t="s">
        <v>117</v>
      </c>
      <c r="C199" s="771"/>
      <c r="D199" s="747"/>
      <c r="E199" s="747"/>
      <c r="F199" s="760"/>
      <c r="G199" s="748"/>
      <c r="H199" s="156"/>
      <c r="I199" s="156"/>
      <c r="J199" s="165"/>
      <c r="K199" s="159"/>
    </row>
    <row r="200" spans="1:11" ht="25.5" customHeight="1" x14ac:dyDescent="0.2">
      <c r="A200" s="767"/>
      <c r="B200" s="156">
        <v>3</v>
      </c>
      <c r="C200" s="750"/>
      <c r="D200" s="745"/>
      <c r="E200" s="746"/>
      <c r="F200" s="760"/>
      <c r="G200" s="748"/>
      <c r="H200" s="156"/>
      <c r="I200" s="156"/>
      <c r="J200" s="166" t="str">
        <f xml:space="preserve"> IF(OR(C196="X",D196="X",D198="x",E198="x",E200="X",F202="X",F204="X",G204="X" ),"x","")</f>
        <v/>
      </c>
      <c r="K200" s="159" t="s">
        <v>116</v>
      </c>
    </row>
    <row r="201" spans="1:11" ht="27.75" x14ac:dyDescent="0.2">
      <c r="A201" s="767"/>
      <c r="B201" s="156" t="s">
        <v>119</v>
      </c>
      <c r="C201" s="761"/>
      <c r="D201" s="745"/>
      <c r="E201" s="747"/>
      <c r="F201" s="760"/>
      <c r="G201" s="748"/>
      <c r="H201" s="156"/>
      <c r="I201" s="156"/>
      <c r="J201" s="167"/>
      <c r="K201" s="159"/>
    </row>
    <row r="202" spans="1:11" ht="32.25" customHeight="1" x14ac:dyDescent="0.2">
      <c r="A202" s="767"/>
      <c r="B202" s="156">
        <v>2</v>
      </c>
      <c r="C202" s="750"/>
      <c r="D202" s="743"/>
      <c r="E202" s="744"/>
      <c r="F202" s="746"/>
      <c r="G202" s="748"/>
      <c r="H202" s="156"/>
      <c r="I202" s="156"/>
      <c r="J202" s="168" t="str">
        <f xml:space="preserve"> IF(OR(C198="X",D200="X",E202="x",E204="x" ),"x","")</f>
        <v/>
      </c>
      <c r="K202" s="159" t="s">
        <v>118</v>
      </c>
    </row>
    <row r="203" spans="1:11" ht="27.75" x14ac:dyDescent="0.2">
      <c r="A203" s="767"/>
      <c r="B203" s="156" t="s">
        <v>241</v>
      </c>
      <c r="C203" s="761"/>
      <c r="D203" s="743"/>
      <c r="E203" s="745"/>
      <c r="F203" s="747"/>
      <c r="G203" s="748"/>
      <c r="H203" s="156"/>
      <c r="I203" s="156"/>
      <c r="J203" s="167"/>
      <c r="K203" s="159"/>
    </row>
    <row r="204" spans="1:11" ht="27.75" x14ac:dyDescent="0.2">
      <c r="A204" s="767"/>
      <c r="B204" s="156">
        <v>1</v>
      </c>
      <c r="C204" s="750"/>
      <c r="D204" s="752"/>
      <c r="E204" s="754"/>
      <c r="F204" s="756"/>
      <c r="G204" s="758"/>
      <c r="H204" s="156"/>
      <c r="I204" s="156"/>
      <c r="J204" s="169" t="str">
        <f xml:space="preserve"> IF(OR(C200="X",C202="X",D202="x",D204="x",C204="x" ),"x","")</f>
        <v/>
      </c>
      <c r="K204" s="159" t="s">
        <v>120</v>
      </c>
    </row>
    <row r="205" spans="1:11" ht="26.25" customHeight="1" x14ac:dyDescent="0.2">
      <c r="A205" s="767"/>
      <c r="B205" s="156" t="s">
        <v>121</v>
      </c>
      <c r="C205" s="751"/>
      <c r="D205" s="753"/>
      <c r="E205" s="755"/>
      <c r="F205" s="757"/>
      <c r="G205" s="759"/>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122</v>
      </c>
      <c r="D207" s="156" t="s">
        <v>123</v>
      </c>
      <c r="E207" s="156" t="s">
        <v>124</v>
      </c>
      <c r="F207" s="156" t="s">
        <v>125</v>
      </c>
      <c r="G207" s="156" t="s">
        <v>126</v>
      </c>
      <c r="H207" s="156"/>
      <c r="I207" s="156"/>
      <c r="J207" s="156"/>
      <c r="K207" s="157"/>
    </row>
    <row r="208" spans="1:11" x14ac:dyDescent="0.2">
      <c r="A208" s="177"/>
      <c r="B208" s="156"/>
      <c r="C208" s="749" t="s">
        <v>127</v>
      </c>
      <c r="D208" s="749"/>
      <c r="E208" s="749"/>
      <c r="F208" s="749"/>
      <c r="G208" s="749"/>
      <c r="H208" s="156"/>
      <c r="I208" s="156"/>
      <c r="J208" s="156"/>
      <c r="K208" s="157"/>
    </row>
    <row r="209" spans="1:11" x14ac:dyDescent="0.2">
      <c r="A209" s="177"/>
      <c r="B209" s="156"/>
      <c r="C209" s="749"/>
      <c r="D209" s="749"/>
      <c r="E209" s="749"/>
      <c r="F209" s="749"/>
      <c r="G209" s="749"/>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0</v>
      </c>
    </row>
    <row r="54" spans="1:2" x14ac:dyDescent="0.25">
      <c r="A54" t="s">
        <v>163</v>
      </c>
      <c r="B54">
        <f>SUM(B35:B53)</f>
        <v>17</v>
      </c>
    </row>
    <row r="57" spans="1:2" x14ac:dyDescent="0.25">
      <c r="A57" t="s">
        <v>164</v>
      </c>
    </row>
    <row r="58" spans="1:2" x14ac:dyDescent="0.25">
      <c r="A58">
        <v>1</v>
      </c>
      <c r="B58">
        <f>IF(' IMPACTO RIESGOS CORRUPCION'!D36="X",1,0)</f>
        <v>1</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10</v>
      </c>
    </row>
    <row r="80" spans="1:2" x14ac:dyDescent="0.25">
      <c r="A80" t="s">
        <v>165</v>
      </c>
    </row>
    <row r="81" spans="1:2" x14ac:dyDescent="0.25">
      <c r="A81">
        <v>1</v>
      </c>
      <c r="B81">
        <f>IF(' IMPACTO RIESGOS CORRUPCION'!D59="X",1,0)</f>
        <v>1</v>
      </c>
    </row>
    <row r="82" spans="1:2" x14ac:dyDescent="0.25">
      <c r="A82">
        <v>2</v>
      </c>
      <c r="B82">
        <f>IF(' IMPACTO RIESGOS CORRUPCION'!D60="X",1,0)</f>
        <v>1</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1</v>
      </c>
    </row>
    <row r="91" spans="1:2" x14ac:dyDescent="0.25">
      <c r="A91">
        <v>11</v>
      </c>
      <c r="B91">
        <f>IF(' IMPACTO RIESGOS CORRUPCION'!D69="X",1,0)</f>
        <v>1</v>
      </c>
    </row>
    <row r="92" spans="1:2" x14ac:dyDescent="0.25">
      <c r="A92">
        <v>12</v>
      </c>
      <c r="B92">
        <f>IF(' IMPACTO RIESGOS CORRUPCION'!D70="X",1,0)</f>
        <v>1</v>
      </c>
    </row>
    <row r="93" spans="1:2" x14ac:dyDescent="0.25">
      <c r="A93">
        <v>13</v>
      </c>
      <c r="B93">
        <f>IF(' IMPACTO RIESGOS CORRUPCION'!D71="X",1,0)</f>
        <v>1</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6</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343</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344</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46"/>
  <sheetViews>
    <sheetView topLeftCell="D87" zoomScale="120" zoomScaleNormal="120" workbookViewId="0">
      <selection activeCell="F15" sqref="F15"/>
    </sheetView>
  </sheetViews>
  <sheetFormatPr baseColWidth="10" defaultColWidth="11.42578125" defaultRowHeight="14.25" x14ac:dyDescent="0.2"/>
  <cols>
    <col min="1" max="1" width="31.140625" style="313" customWidth="1"/>
    <col min="2"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28"/>
      <c r="B1" s="903" t="str">
        <f>CONTEXTO!B1</f>
        <v xml:space="preserve">PROCESO: </v>
      </c>
      <c r="C1" s="904"/>
      <c r="D1" s="904"/>
      <c r="E1" s="904"/>
      <c r="F1" s="904"/>
      <c r="G1" s="904"/>
      <c r="H1" s="905"/>
      <c r="I1" s="448" t="s">
        <v>381</v>
      </c>
      <c r="J1" s="381"/>
      <c r="K1" s="887"/>
    </row>
    <row r="2" spans="1:230" customFormat="1" ht="15.75" customHeight="1" x14ac:dyDescent="0.25">
      <c r="A2" s="929"/>
      <c r="B2" s="906"/>
      <c r="C2" s="907"/>
      <c r="D2" s="907"/>
      <c r="E2" s="907"/>
      <c r="F2" s="907"/>
      <c r="G2" s="907"/>
      <c r="H2" s="908"/>
      <c r="I2" s="449" t="s">
        <v>374</v>
      </c>
      <c r="J2" s="450"/>
      <c r="K2" s="888"/>
    </row>
    <row r="3" spans="1:230" customFormat="1" ht="36" customHeight="1" x14ac:dyDescent="0.25">
      <c r="A3" s="929"/>
      <c r="B3" s="909" t="s">
        <v>195</v>
      </c>
      <c r="C3" s="909"/>
      <c r="D3" s="909"/>
      <c r="E3" s="909"/>
      <c r="F3" s="909"/>
      <c r="G3" s="909"/>
      <c r="H3" s="909"/>
      <c r="I3" s="449" t="s">
        <v>375</v>
      </c>
      <c r="J3" s="450"/>
      <c r="K3" s="888"/>
    </row>
    <row r="4" spans="1:230" customFormat="1" ht="15.75" customHeight="1" thickBot="1" x14ac:dyDescent="0.3">
      <c r="A4" s="930"/>
      <c r="B4" s="910"/>
      <c r="C4" s="910"/>
      <c r="D4" s="910"/>
      <c r="E4" s="910"/>
      <c r="F4" s="910"/>
      <c r="G4" s="910"/>
      <c r="H4" s="910"/>
      <c r="I4" s="489" t="s">
        <v>391</v>
      </c>
      <c r="J4" s="352"/>
      <c r="K4" s="889"/>
    </row>
    <row r="5" spans="1:230" ht="15" thickBot="1" x14ac:dyDescent="0.25">
      <c r="B5" s="403"/>
      <c r="C5" s="403"/>
      <c r="D5" s="403"/>
      <c r="E5" s="403"/>
      <c r="F5" s="403"/>
      <c r="G5" s="403"/>
    </row>
    <row r="6" spans="1:230" customFormat="1" ht="24" customHeight="1" x14ac:dyDescent="0.25">
      <c r="A6" s="897" t="str">
        <f>CONTEXTO!A8</f>
        <v xml:space="preserve">PROCESO: GESTION CONTRACTUAL </v>
      </c>
      <c r="B6" s="898"/>
      <c r="C6" s="898"/>
      <c r="D6" s="898"/>
      <c r="E6" s="898"/>
      <c r="F6" s="898"/>
      <c r="G6" s="898"/>
      <c r="H6" s="898"/>
      <c r="I6" s="898"/>
      <c r="J6" s="898"/>
      <c r="K6" s="899"/>
    </row>
    <row r="7" spans="1:230" customFormat="1" ht="54.75" customHeight="1" thickBot="1" x14ac:dyDescent="0.3">
      <c r="A7" s="900" t="str">
        <f>+CONTEXTO!A9</f>
        <v xml:space="preserve">OBJETIVO: CONTRIBUIR ANUALMENTE EN LA GESTION DE ADQUISICION DE BIENES Y SERVICIOS REQUERIDOS EN LA OPERACIÓN DE LOS PROCESOS DE LA ENTIDAD CUMPLIENDO LA NORMATIVIDAD CONTRACTUAL VIGENTE.
</v>
      </c>
      <c r="B7" s="901"/>
      <c r="C7" s="901"/>
      <c r="D7" s="901"/>
      <c r="E7" s="901"/>
      <c r="F7" s="901"/>
      <c r="G7" s="901"/>
      <c r="H7" s="901"/>
      <c r="I7" s="901"/>
      <c r="J7" s="901"/>
      <c r="K7" s="902"/>
    </row>
    <row r="8" spans="1:230" ht="15" thickBot="1" x14ac:dyDescent="0.25">
      <c r="C8" s="32"/>
      <c r="D8" s="32"/>
      <c r="E8" s="32"/>
      <c r="F8" s="32"/>
      <c r="G8" s="32"/>
      <c r="H8" s="32"/>
    </row>
    <row r="9" spans="1:230" s="53" customFormat="1" ht="30" customHeight="1" x14ac:dyDescent="0.25">
      <c r="A9" s="880" t="s">
        <v>82</v>
      </c>
      <c r="B9" s="861" t="s">
        <v>223</v>
      </c>
      <c r="C9" s="882" t="s">
        <v>242</v>
      </c>
      <c r="D9" s="872" t="s">
        <v>197</v>
      </c>
      <c r="E9" s="872"/>
      <c r="F9" s="872"/>
      <c r="G9" s="872"/>
      <c r="H9" s="872"/>
      <c r="I9" s="107" t="s">
        <v>198</v>
      </c>
      <c r="J9" s="873" t="s">
        <v>199</v>
      </c>
      <c r="K9" s="875"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81"/>
      <c r="B10" s="862"/>
      <c r="C10" s="883"/>
      <c r="D10" s="108" t="s">
        <v>201</v>
      </c>
      <c r="E10" s="51" t="s">
        <v>202</v>
      </c>
      <c r="F10" s="154" t="s">
        <v>203</v>
      </c>
      <c r="G10" s="154" t="s">
        <v>204</v>
      </c>
      <c r="H10" s="108" t="s">
        <v>205</v>
      </c>
      <c r="I10" s="52" t="s">
        <v>206</v>
      </c>
      <c r="J10" s="874"/>
      <c r="K10" s="876"/>
    </row>
    <row r="11" spans="1:230" ht="20.25" customHeight="1" x14ac:dyDescent="0.2">
      <c r="A11" s="846" t="str">
        <f>PROBABILIDAD!A11</f>
        <v xml:space="preserve">Probabilidad que La entidad  sea relacionada con actividades ilícitas al elegir a proveedores con practicas de lavado de activos, financiación del terrorismo o cualquier otra actividad ilegal. </v>
      </c>
      <c r="B11" s="851" t="str">
        <f>'IDENTIFICACION DE RIESGOS'!B10</f>
        <v>Falta de estructuración de los requisitos juridicos habilitantes por parte de las secretarias ejecutoras</v>
      </c>
      <c r="C11" s="894" t="s">
        <v>545</v>
      </c>
      <c r="D11" s="849" t="s">
        <v>207</v>
      </c>
      <c r="E11" s="127" t="s">
        <v>208</v>
      </c>
      <c r="F11" s="263" t="s">
        <v>170</v>
      </c>
      <c r="G11" s="128">
        <f>IF(F11="Asignado",15,0)</f>
        <v>15</v>
      </c>
      <c r="H11" s="877" t="str">
        <f>IF(AND(G18&gt;0,G18&lt;=85),"Débil",IF(AND(G18&gt;85,G18&lt;=95),"Moderado",IF(G18&gt;96,"Fuerte"," ")))</f>
        <v>Fuerte</v>
      </c>
      <c r="I11" s="855" t="s">
        <v>192</v>
      </c>
      <c r="J11" s="89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92" t="s">
        <v>90</v>
      </c>
      <c r="L11" s="61"/>
    </row>
    <row r="12" spans="1:230" ht="29.25" customHeight="1" x14ac:dyDescent="0.2">
      <c r="A12" s="846"/>
      <c r="B12" s="851"/>
      <c r="C12" s="895"/>
      <c r="D12" s="849"/>
      <c r="E12" s="319" t="s">
        <v>209</v>
      </c>
      <c r="F12" s="285" t="s">
        <v>172</v>
      </c>
      <c r="G12" s="66">
        <f>IF(F12="Adecuado",15,0)</f>
        <v>15</v>
      </c>
      <c r="H12" s="877"/>
      <c r="I12" s="879"/>
      <c r="J12" s="891"/>
      <c r="K12" s="893"/>
    </row>
    <row r="13" spans="1:230" ht="43.5" customHeight="1" x14ac:dyDescent="0.2">
      <c r="A13" s="846"/>
      <c r="B13" s="851"/>
      <c r="C13" s="895"/>
      <c r="D13" s="50" t="s">
        <v>210</v>
      </c>
      <c r="E13" s="102" t="s">
        <v>211</v>
      </c>
      <c r="F13" s="67" t="s">
        <v>175</v>
      </c>
      <c r="G13" s="66">
        <f>IF(F13="Oportuna",15,0)</f>
        <v>15</v>
      </c>
      <c r="H13" s="877"/>
      <c r="I13" s="879"/>
      <c r="J13" s="891"/>
      <c r="K13" s="893"/>
      <c r="N13" s="216"/>
    </row>
    <row r="14" spans="1:230" ht="43.5" customHeight="1" x14ac:dyDescent="0.2">
      <c r="A14" s="846"/>
      <c r="B14" s="851"/>
      <c r="C14" s="895"/>
      <c r="D14" s="50" t="s">
        <v>212</v>
      </c>
      <c r="E14" s="102" t="s">
        <v>213</v>
      </c>
      <c r="F14" s="217" t="s">
        <v>178</v>
      </c>
      <c r="G14" s="66">
        <f>IF(F14="Prevenir",15,IF(F14="Detectar",10,0))</f>
        <v>15</v>
      </c>
      <c r="H14" s="877"/>
      <c r="I14" s="879"/>
      <c r="J14" s="891"/>
      <c r="K14" s="893"/>
    </row>
    <row r="15" spans="1:230" ht="29.25" customHeight="1" x14ac:dyDescent="0.2">
      <c r="A15" s="846"/>
      <c r="B15" s="851"/>
      <c r="C15" s="895"/>
      <c r="D15" s="50" t="s">
        <v>268</v>
      </c>
      <c r="E15" s="102" t="s">
        <v>215</v>
      </c>
      <c r="F15" s="67" t="s">
        <v>182</v>
      </c>
      <c r="G15" s="66">
        <f>IF(F15="Confiable",15,0)</f>
        <v>15</v>
      </c>
      <c r="H15" s="877"/>
      <c r="I15" s="879"/>
      <c r="J15" s="891"/>
      <c r="K15" s="893"/>
    </row>
    <row r="16" spans="1:230" ht="43.5" customHeight="1" x14ac:dyDescent="0.2">
      <c r="A16" s="846"/>
      <c r="B16" s="851"/>
      <c r="C16" s="895"/>
      <c r="D16" s="50" t="s">
        <v>269</v>
      </c>
      <c r="E16" s="102" t="s">
        <v>217</v>
      </c>
      <c r="F16" s="217" t="s">
        <v>185</v>
      </c>
      <c r="G16" s="66">
        <f>IF(F16="Se investigan y se resuelven oportunamente",15,0)</f>
        <v>15</v>
      </c>
      <c r="H16" s="877"/>
      <c r="I16" s="879"/>
      <c r="J16" s="891"/>
      <c r="K16" s="893"/>
    </row>
    <row r="17" spans="1:11" ht="29.25" customHeight="1" x14ac:dyDescent="0.2">
      <c r="A17" s="847"/>
      <c r="B17" s="851"/>
      <c r="C17" s="896"/>
      <c r="D17" s="45" t="s">
        <v>218</v>
      </c>
      <c r="E17" s="102" t="s">
        <v>219</v>
      </c>
      <c r="F17" s="67" t="s">
        <v>188</v>
      </c>
      <c r="G17" s="66">
        <f>IF(F17="Completa",10,IF(F17="Incompleta",5,0))</f>
        <v>10</v>
      </c>
      <c r="H17" s="878"/>
      <c r="I17" s="879"/>
      <c r="J17" s="891"/>
      <c r="K17" s="893"/>
    </row>
    <row r="18" spans="1:11" ht="15.75" thickBot="1" x14ac:dyDescent="0.25">
      <c r="A18" s="325"/>
      <c r="B18" s="326"/>
      <c r="C18" s="118"/>
      <c r="D18" s="57"/>
      <c r="E18" s="58" t="s">
        <v>220</v>
      </c>
      <c r="F18" s="16"/>
      <c r="G18" s="129">
        <f>SUM(G11:G17)</f>
        <v>100</v>
      </c>
      <c r="H18" s="59"/>
      <c r="I18" s="120"/>
      <c r="J18" s="120"/>
      <c r="K18" s="121"/>
    </row>
    <row r="19" spans="1:11" ht="30" x14ac:dyDescent="0.2">
      <c r="A19" s="931" t="s">
        <v>82</v>
      </c>
      <c r="B19" s="920" t="s">
        <v>223</v>
      </c>
      <c r="C19" s="882" t="s">
        <v>196</v>
      </c>
      <c r="D19" s="872" t="s">
        <v>197</v>
      </c>
      <c r="E19" s="872"/>
      <c r="F19" s="872"/>
      <c r="G19" s="872"/>
      <c r="H19" s="872"/>
      <c r="I19" s="323" t="s">
        <v>198</v>
      </c>
      <c r="J19" s="873" t="s">
        <v>199</v>
      </c>
      <c r="K19" s="875" t="s">
        <v>200</v>
      </c>
    </row>
    <row r="20" spans="1:11" ht="60.75" thickBot="1" x14ac:dyDescent="0.25">
      <c r="A20" s="932"/>
      <c r="B20" s="921"/>
      <c r="C20" s="932"/>
      <c r="D20" s="327" t="s">
        <v>201</v>
      </c>
      <c r="E20" s="328" t="s">
        <v>202</v>
      </c>
      <c r="F20" s="327" t="s">
        <v>203</v>
      </c>
      <c r="G20" s="327" t="s">
        <v>204</v>
      </c>
      <c r="H20" s="327" t="s">
        <v>221</v>
      </c>
      <c r="I20" s="329" t="s">
        <v>206</v>
      </c>
      <c r="J20" s="933"/>
      <c r="K20" s="934"/>
    </row>
    <row r="21" spans="1:11" ht="120" customHeight="1" x14ac:dyDescent="0.2">
      <c r="A21" s="932" t="str">
        <f>PROBABILIDAD!A11</f>
        <v xml:space="preserve">Probabilidad que La entidad  sea relacionada con actividades ilícitas al elegir a proveedores con practicas de lavado de activos, financiación del terrorismo o cualquier otra actividad ilegal. </v>
      </c>
      <c r="B21" s="851" t="str">
        <f>'IDENTIFICACION DE RIESGOS'!B11</f>
        <v>Falta de revisión por parte de la oficina de contratacion de los requisitos juridicos habilitantes</v>
      </c>
      <c r="C21" s="937" t="s">
        <v>544</v>
      </c>
      <c r="D21" s="935" t="s">
        <v>207</v>
      </c>
      <c r="E21" s="127" t="s">
        <v>208</v>
      </c>
      <c r="F21" s="263" t="s">
        <v>170</v>
      </c>
      <c r="G21" s="321">
        <f>IF(F21="Asignado",15,0)</f>
        <v>15</v>
      </c>
      <c r="H21" s="877" t="str">
        <f>IF(AND(G28&gt;0,G28&lt;=85),"Débil",IF(AND(G28&gt;85,G28&lt;=95),"Moderado",IF(G28&gt;96,"Fuerte"," ")))</f>
        <v>Fuerte</v>
      </c>
      <c r="I21" s="855" t="s">
        <v>192</v>
      </c>
      <c r="J21" s="890" t="str">
        <f>IF(AND(H21="Fuerte",I21="Fuerte (Siempre se Ejecuta)"),"Fuerte",IF(AND(H21="Fuerte",I21="Moderado (Algunas veces se ejecuta)"),"Moderado",IF(AND(H21="Fuerte",I21="Débil (No se ejecuta)"),"Débil",IF(AND(H21="Moderado",I21="Fuerte (Siempre se Ejecuta)"),"Moderado",IF(AND(H21="Moderado",I21="Moderado (Algunas veces se ejecuta)"),"Moderado",IF(AND(H21="Moderado",I21="Débil (No se ejecuta)"),"Débil",IF(AND(H21="Débil",I21="Fuerte (Siempre se Ejecuta)"),"Débil",IF(AND(H21="Débil",I21="Moderado (Algunas veces se ejecuta)"),"Débil",IF(AND(H21="Débil",I21="Débil (No se ejecuta)"),"Débil"," ")))))))))</f>
        <v>Fuerte</v>
      </c>
      <c r="K21" s="892" t="s">
        <v>90</v>
      </c>
    </row>
    <row r="22" spans="1:11" ht="120" customHeight="1" x14ac:dyDescent="0.2">
      <c r="A22" s="939"/>
      <c r="B22" s="851"/>
      <c r="C22" s="938"/>
      <c r="D22" s="936"/>
      <c r="E22" s="319" t="s">
        <v>209</v>
      </c>
      <c r="F22" s="285" t="s">
        <v>172</v>
      </c>
      <c r="G22" s="66">
        <f>IF(F22="Adecuado",15,0)</f>
        <v>15</v>
      </c>
      <c r="H22" s="877"/>
      <c r="I22" s="879"/>
      <c r="J22" s="891"/>
      <c r="K22" s="893"/>
    </row>
    <row r="23" spans="1:11" ht="28.5" customHeight="1" x14ac:dyDescent="0.2">
      <c r="A23" s="939"/>
      <c r="B23" s="851"/>
      <c r="C23" s="938"/>
      <c r="D23" s="320" t="s">
        <v>210</v>
      </c>
      <c r="E23" s="320" t="s">
        <v>213</v>
      </c>
      <c r="F23" s="67" t="s">
        <v>175</v>
      </c>
      <c r="G23" s="66">
        <f>IF(F23="Oportuna",15,0)</f>
        <v>15</v>
      </c>
      <c r="H23" s="877"/>
      <c r="I23" s="879"/>
      <c r="J23" s="891"/>
      <c r="K23" s="893"/>
    </row>
    <row r="24" spans="1:11" ht="42.75" x14ac:dyDescent="0.2">
      <c r="A24" s="939"/>
      <c r="B24" s="851"/>
      <c r="C24" s="938"/>
      <c r="D24" s="320" t="s">
        <v>212</v>
      </c>
      <c r="E24" s="320" t="s">
        <v>211</v>
      </c>
      <c r="F24" s="322" t="s">
        <v>178</v>
      </c>
      <c r="G24" s="66">
        <f>IF(F24="Prevenir",15,IF(F24="Detectar",10,0))</f>
        <v>15</v>
      </c>
      <c r="H24" s="877"/>
      <c r="I24" s="879"/>
      <c r="J24" s="891"/>
      <c r="K24" s="893"/>
    </row>
    <row r="25" spans="1:11" ht="28.5" x14ac:dyDescent="0.2">
      <c r="A25" s="939"/>
      <c r="B25" s="851"/>
      <c r="C25" s="938"/>
      <c r="D25" s="320" t="s">
        <v>268</v>
      </c>
      <c r="E25" s="320" t="s">
        <v>215</v>
      </c>
      <c r="F25" s="67" t="s">
        <v>182</v>
      </c>
      <c r="G25" s="66">
        <f>IF(F25="Confiable",15,0)</f>
        <v>15</v>
      </c>
      <c r="H25" s="877"/>
      <c r="I25" s="879"/>
      <c r="J25" s="891"/>
      <c r="K25" s="893"/>
    </row>
    <row r="26" spans="1:11" ht="42.75" x14ac:dyDescent="0.2">
      <c r="A26" s="939"/>
      <c r="B26" s="851"/>
      <c r="C26" s="938"/>
      <c r="D26" s="320" t="s">
        <v>269</v>
      </c>
      <c r="E26" s="320" t="s">
        <v>217</v>
      </c>
      <c r="F26" s="322" t="s">
        <v>185</v>
      </c>
      <c r="G26" s="66">
        <f>IF(F26="Se investigan y se resuelven oportunamente",15,0)</f>
        <v>15</v>
      </c>
      <c r="H26" s="877"/>
      <c r="I26" s="879"/>
      <c r="J26" s="891"/>
      <c r="K26" s="893"/>
    </row>
    <row r="27" spans="1:11" ht="28.5" x14ac:dyDescent="0.2">
      <c r="A27" s="939"/>
      <c r="B27" s="851"/>
      <c r="C27" s="938"/>
      <c r="D27" s="320" t="s">
        <v>218</v>
      </c>
      <c r="E27" s="320" t="s">
        <v>219</v>
      </c>
      <c r="F27" s="67" t="s">
        <v>188</v>
      </c>
      <c r="G27" s="66">
        <f>IF(F27="Completa",10,IF(F27="Incompleta",5,0))</f>
        <v>10</v>
      </c>
      <c r="H27" s="878"/>
      <c r="I27" s="879"/>
      <c r="J27" s="891"/>
      <c r="K27" s="893"/>
    </row>
    <row r="28" spans="1:11" s="341" customFormat="1" ht="15.75" thickBot="1" x14ac:dyDescent="0.25">
      <c r="A28" s="332"/>
      <c r="B28" s="333"/>
      <c r="C28" s="334"/>
      <c r="D28" s="335"/>
      <c r="E28" s="336" t="s">
        <v>220</v>
      </c>
      <c r="F28" s="337"/>
      <c r="G28" s="338">
        <v>100</v>
      </c>
      <c r="H28" s="246"/>
      <c r="I28" s="246"/>
      <c r="J28" s="339"/>
      <c r="K28" s="340"/>
    </row>
    <row r="29" spans="1:11" s="54" customFormat="1" ht="30" customHeight="1" x14ac:dyDescent="0.25">
      <c r="A29" s="880" t="s">
        <v>82</v>
      </c>
      <c r="B29" s="920" t="s">
        <v>223</v>
      </c>
      <c r="C29" s="882" t="s">
        <v>196</v>
      </c>
      <c r="D29" s="911" t="s">
        <v>197</v>
      </c>
      <c r="E29" s="911"/>
      <c r="F29" s="911"/>
      <c r="G29" s="911"/>
      <c r="H29" s="911"/>
      <c r="I29" s="331" t="s">
        <v>198</v>
      </c>
      <c r="J29" s="912" t="s">
        <v>199</v>
      </c>
      <c r="K29" s="913" t="s">
        <v>200</v>
      </c>
    </row>
    <row r="30" spans="1:11" s="54" customFormat="1" ht="60.75" thickBot="1" x14ac:dyDescent="0.3">
      <c r="A30" s="881"/>
      <c r="B30" s="921"/>
      <c r="C30" s="883"/>
      <c r="D30" s="108" t="s">
        <v>201</v>
      </c>
      <c r="E30" s="51" t="s">
        <v>202</v>
      </c>
      <c r="F30" s="108" t="s">
        <v>203</v>
      </c>
      <c r="G30" s="108" t="s">
        <v>204</v>
      </c>
      <c r="H30" s="108" t="s">
        <v>221</v>
      </c>
      <c r="I30" s="52" t="s">
        <v>206</v>
      </c>
      <c r="J30" s="874"/>
      <c r="K30" s="876"/>
    </row>
    <row r="31" spans="1:11" ht="20.25" customHeight="1" x14ac:dyDescent="0.2">
      <c r="A31" s="917" t="str">
        <f>PROBABILIDAD!A12</f>
        <v>Posibilidad de que se presente direccionamiento de los procesos de contratación a favor de terceros</v>
      </c>
      <c r="B31" s="917" t="str">
        <f>'IDENTIFICACION DE RIESGOS'!B13</f>
        <v xml:space="preserve">Falta de Etica y valores  y de aplicación del código de integridad y buen gobierno. </v>
      </c>
      <c r="C31" s="914" t="s">
        <v>516</v>
      </c>
      <c r="D31" s="848" t="s">
        <v>207</v>
      </c>
      <c r="E31" s="104" t="s">
        <v>208</v>
      </c>
      <c r="F31" s="218" t="s">
        <v>170</v>
      </c>
      <c r="G31" s="131">
        <f>IF(F31="Asignado",15,0)</f>
        <v>15</v>
      </c>
      <c r="H31" s="877" t="str">
        <f>IF(AND(G38&gt;0,G38&lt;=85),"Débil",IF(AND(G38&gt;85,G38&lt;=95),"Moderado",IF(G38&gt;96,"Fuerte"," ")))</f>
        <v>Fuerte</v>
      </c>
      <c r="I31" s="915" t="s">
        <v>192</v>
      </c>
      <c r="J31" s="890" t="str">
        <f>IF(AND(H31="Fuerte",I31="Fuerte (Siempre se Ejecuta)"),"Fuerte",IF(AND(H31="Fuerte",I31="Moderado (Algunas veces se ejecuta)"),"Moderado",IF(AND(H31="Fuerte",I31="Débil (No se ejecuta)"),"Débil",IF(AND(H31="Moderado",I31="Fuerte (Siempre se Ejecuta)"),"Moderado",IF(AND(H31="Moderado",I31="Moderado (Algunas veces se ejecuta)"),"Moderado",IF(AND(H31="Moderado",I31="Débil (No se ejecuta)"),"Débil",IF(AND(H31="Débil",I31="Fuerte (Siempre se Ejecuta)"),"Débil",IF(AND(H31="Débil",I31="Moderado (Algunas veces se ejecuta)"),"Débil",IF(AND(H31="Débil",I31="Débil (No se ejecuta)"),"Débil"," ")))))))))</f>
        <v>Fuerte</v>
      </c>
      <c r="K31" s="916" t="s">
        <v>90</v>
      </c>
    </row>
    <row r="32" spans="1:11" ht="29.25" customHeight="1" x14ac:dyDescent="0.2">
      <c r="A32" s="918"/>
      <c r="B32" s="918"/>
      <c r="C32" s="885"/>
      <c r="D32" s="849"/>
      <c r="E32" s="102" t="s">
        <v>209</v>
      </c>
      <c r="F32" s="67" t="s">
        <v>172</v>
      </c>
      <c r="G32" s="66">
        <f>IF(F32="Adecuado",15,0)</f>
        <v>15</v>
      </c>
      <c r="H32" s="877"/>
      <c r="I32" s="879"/>
      <c r="J32" s="891"/>
      <c r="K32" s="871"/>
    </row>
    <row r="33" spans="1:76" ht="43.5" customHeight="1" x14ac:dyDescent="0.2">
      <c r="A33" s="918"/>
      <c r="B33" s="918"/>
      <c r="C33" s="885"/>
      <c r="D33" s="50" t="s">
        <v>210</v>
      </c>
      <c r="E33" s="102" t="s">
        <v>211</v>
      </c>
      <c r="F33" s="67" t="s">
        <v>175</v>
      </c>
      <c r="G33" s="66">
        <f>IF(F33="Oportuna",15,0)</f>
        <v>15</v>
      </c>
      <c r="H33" s="877"/>
      <c r="I33" s="879"/>
      <c r="J33" s="891"/>
      <c r="K33" s="871"/>
    </row>
    <row r="34" spans="1:76" ht="43.5" customHeight="1" x14ac:dyDescent="0.2">
      <c r="A34" s="918"/>
      <c r="B34" s="918"/>
      <c r="C34" s="885"/>
      <c r="D34" s="50" t="s">
        <v>212</v>
      </c>
      <c r="E34" s="102" t="s">
        <v>213</v>
      </c>
      <c r="F34" s="217" t="s">
        <v>178</v>
      </c>
      <c r="G34" s="66">
        <f>IF(F34="Prevenir",15,IF(F34="Detectar",10,0))</f>
        <v>15</v>
      </c>
      <c r="H34" s="877"/>
      <c r="I34" s="879"/>
      <c r="J34" s="891"/>
      <c r="K34" s="871"/>
    </row>
    <row r="35" spans="1:76" ht="29.25" customHeight="1" x14ac:dyDescent="0.2">
      <c r="A35" s="918"/>
      <c r="B35" s="918"/>
      <c r="C35" s="885"/>
      <c r="D35" s="50" t="s">
        <v>214</v>
      </c>
      <c r="E35" s="102" t="s">
        <v>215</v>
      </c>
      <c r="F35" s="67" t="s">
        <v>182</v>
      </c>
      <c r="G35" s="66">
        <f>IF(F35="Confiable",15,0)</f>
        <v>15</v>
      </c>
      <c r="H35" s="877"/>
      <c r="I35" s="879"/>
      <c r="J35" s="891"/>
      <c r="K35" s="871"/>
    </row>
    <row r="36" spans="1:76" ht="43.5" customHeight="1" x14ac:dyDescent="0.2">
      <c r="A36" s="918"/>
      <c r="B36" s="918"/>
      <c r="C36" s="885"/>
      <c r="D36" s="50" t="s">
        <v>216</v>
      </c>
      <c r="E36" s="102" t="s">
        <v>217</v>
      </c>
      <c r="F36" s="217" t="s">
        <v>185</v>
      </c>
      <c r="G36" s="66">
        <f>IF(F36="Se investigan y se resuelven oportunamente",15,0)</f>
        <v>15</v>
      </c>
      <c r="H36" s="877"/>
      <c r="I36" s="879"/>
      <c r="J36" s="891"/>
      <c r="K36" s="871"/>
    </row>
    <row r="37" spans="1:76" ht="29.25" customHeight="1" x14ac:dyDescent="0.2">
      <c r="A37" s="919"/>
      <c r="B37" s="918"/>
      <c r="C37" s="886"/>
      <c r="D37" s="45" t="s">
        <v>218</v>
      </c>
      <c r="E37" s="102" t="s">
        <v>219</v>
      </c>
      <c r="F37" s="67" t="s">
        <v>188</v>
      </c>
      <c r="G37" s="66">
        <f>IF(F37="Completa",10,IF(F37="Incompleta",5,0))</f>
        <v>10</v>
      </c>
      <c r="H37" s="878"/>
      <c r="I37" s="879"/>
      <c r="J37" s="891"/>
      <c r="K37" s="871"/>
    </row>
    <row r="38" spans="1:76" s="60" customFormat="1" ht="15.75" thickBot="1" x14ac:dyDescent="0.25">
      <c r="A38" s="119"/>
      <c r="B38" s="122"/>
      <c r="C38" s="56"/>
      <c r="D38" s="57"/>
      <c r="E38" s="130" t="s">
        <v>220</v>
      </c>
      <c r="F38" s="129"/>
      <c r="G38" s="129">
        <f>SUM(G31:G37)</f>
        <v>100</v>
      </c>
      <c r="H38" s="59"/>
      <c r="I38" s="120"/>
      <c r="J38" s="120"/>
      <c r="K38" s="12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thickBot="1" x14ac:dyDescent="0.25"/>
    <row r="40" spans="1:76" s="53" customFormat="1" ht="30" customHeight="1" x14ac:dyDescent="0.25">
      <c r="A40" s="880" t="s">
        <v>82</v>
      </c>
      <c r="B40" s="861" t="s">
        <v>223</v>
      </c>
      <c r="C40" s="882" t="s">
        <v>196</v>
      </c>
      <c r="D40" s="872" t="s">
        <v>197</v>
      </c>
      <c r="E40" s="872"/>
      <c r="F40" s="872"/>
      <c r="G40" s="872"/>
      <c r="H40" s="872"/>
      <c r="I40" s="107" t="s">
        <v>198</v>
      </c>
      <c r="J40" s="873" t="s">
        <v>199</v>
      </c>
      <c r="K40" s="875" t="s">
        <v>200</v>
      </c>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row>
    <row r="41" spans="1:76" s="54" customFormat="1" ht="60.75" thickBot="1" x14ac:dyDescent="0.3">
      <c r="A41" s="881"/>
      <c r="B41" s="862"/>
      <c r="C41" s="883"/>
      <c r="D41" s="108" t="s">
        <v>201</v>
      </c>
      <c r="E41" s="51" t="s">
        <v>202</v>
      </c>
      <c r="F41" s="108" t="s">
        <v>203</v>
      </c>
      <c r="G41" s="108" t="s">
        <v>204</v>
      </c>
      <c r="H41" s="108" t="s">
        <v>221</v>
      </c>
      <c r="I41" s="52" t="s">
        <v>206</v>
      </c>
      <c r="J41" s="874"/>
      <c r="K41" s="876"/>
    </row>
    <row r="42" spans="1:76" ht="20.25" customHeight="1" x14ac:dyDescent="0.2">
      <c r="A42" s="845" t="str">
        <f>PROBABILIDAD!A12</f>
        <v>Posibilidad de que se presente direccionamiento de los procesos de contratación a favor de terceros</v>
      </c>
      <c r="B42" s="850" t="str">
        <f>'IDENTIFICACION DE RIESGOS'!B14</f>
        <v>Falta de controles en el proceso de selección de los proponentes</v>
      </c>
      <c r="C42" s="922" t="s">
        <v>528</v>
      </c>
      <c r="D42" s="849" t="s">
        <v>207</v>
      </c>
      <c r="E42" s="127" t="s">
        <v>208</v>
      </c>
      <c r="F42" s="70" t="s">
        <v>170</v>
      </c>
      <c r="G42" s="128">
        <f>IF(F42="Asignado",15,0)</f>
        <v>15</v>
      </c>
      <c r="H42" s="877" t="str">
        <f>IF(AND(G49&gt;0,G49&lt;=85),"Débil",IF(AND(G49&gt;85,G49&lt;=95),"Moderado",IF(G49&gt;96,"Fuerte"," ")))</f>
        <v>Fuerte</v>
      </c>
      <c r="I42" s="855" t="s">
        <v>192</v>
      </c>
      <c r="J42" s="890" t="str">
        <f>IF(AND(H42="Fuerte",I42="Fuerte (Siempre se Ejecuta)"),"Fuerte",IF(AND(H42="Fuerte",I42="Moderado (Algunas veces se ejecuta)"),"Moderado",IF(AND(H42="Fuerte",I42="Débil (No se ejecuta)"),"Débil",IF(AND(H42="Moderado",I42="Fuerte (Siempre se Ejecuta)"),"Moderado",IF(AND(H42="Moderado",I42="Moderado (Algunas veces se ejecuta)"),"Moderado",IF(AND(H42="Moderado",I42="Débil (No se ejecuta)"),"Débil",IF(AND(H42="Débil",I42="Fuerte (Siempre se Ejecuta)"),"Débil",IF(AND(H42="Débil",I42="Moderado (Algunas veces se ejecuta)"),"Débil",IF(AND(H42="Débil",I42="Débil (No se ejecuta)"),"Débil"," ")))))))))</f>
        <v>Fuerte</v>
      </c>
      <c r="K42" s="858" t="s">
        <v>90</v>
      </c>
    </row>
    <row r="43" spans="1:76" ht="28.5" x14ac:dyDescent="0.2">
      <c r="A43" s="846"/>
      <c r="B43" s="851"/>
      <c r="C43" s="923"/>
      <c r="D43" s="849"/>
      <c r="E43" s="102" t="s">
        <v>209</v>
      </c>
      <c r="F43" s="67" t="s">
        <v>172</v>
      </c>
      <c r="G43" s="66">
        <f>IF(F43="Adecuado",15,0)</f>
        <v>15</v>
      </c>
      <c r="H43" s="877"/>
      <c r="I43" s="879"/>
      <c r="J43" s="891"/>
      <c r="K43" s="871"/>
    </row>
    <row r="44" spans="1:76" ht="42.75" x14ac:dyDescent="0.2">
      <c r="A44" s="846"/>
      <c r="B44" s="851"/>
      <c r="C44" s="923"/>
      <c r="D44" s="50" t="s">
        <v>210</v>
      </c>
      <c r="E44" s="102" t="s">
        <v>211</v>
      </c>
      <c r="F44" s="67" t="s">
        <v>175</v>
      </c>
      <c r="G44" s="66">
        <f>IF(F44="Oportuna",15,0)</f>
        <v>15</v>
      </c>
      <c r="H44" s="877"/>
      <c r="I44" s="879"/>
      <c r="J44" s="891"/>
      <c r="K44" s="871"/>
    </row>
    <row r="45" spans="1:76" ht="42.75" x14ac:dyDescent="0.2">
      <c r="A45" s="846"/>
      <c r="B45" s="851"/>
      <c r="C45" s="923"/>
      <c r="D45" s="50" t="s">
        <v>212</v>
      </c>
      <c r="E45" s="102" t="s">
        <v>213</v>
      </c>
      <c r="F45" s="217" t="s">
        <v>178</v>
      </c>
      <c r="G45" s="66">
        <f>IF(F45="Prevenir",15,IF(F45="Detectar",10,0))</f>
        <v>15</v>
      </c>
      <c r="H45" s="877"/>
      <c r="I45" s="879"/>
      <c r="J45" s="891"/>
      <c r="K45" s="871"/>
    </row>
    <row r="46" spans="1:76" ht="28.5" x14ac:dyDescent="0.2">
      <c r="A46" s="846"/>
      <c r="B46" s="851"/>
      <c r="C46" s="923"/>
      <c r="D46" s="50" t="s">
        <v>214</v>
      </c>
      <c r="E46" s="102" t="s">
        <v>215</v>
      </c>
      <c r="F46" s="67" t="s">
        <v>182</v>
      </c>
      <c r="G46" s="66">
        <f>IF(F46="Confiable",15,0)</f>
        <v>15</v>
      </c>
      <c r="H46" s="877"/>
      <c r="I46" s="879"/>
      <c r="J46" s="891"/>
      <c r="K46" s="871"/>
    </row>
    <row r="47" spans="1:76" ht="42.75" x14ac:dyDescent="0.2">
      <c r="A47" s="846"/>
      <c r="B47" s="851"/>
      <c r="C47" s="923"/>
      <c r="D47" s="50" t="s">
        <v>216</v>
      </c>
      <c r="E47" s="102" t="s">
        <v>217</v>
      </c>
      <c r="F47" s="217" t="s">
        <v>185</v>
      </c>
      <c r="G47" s="66">
        <f>IF(F47="Se investigan y se resuelven oportunamente",15,0)</f>
        <v>15</v>
      </c>
      <c r="H47" s="877"/>
      <c r="I47" s="879"/>
      <c r="J47" s="891"/>
      <c r="K47" s="871"/>
    </row>
    <row r="48" spans="1:76" ht="28.5" x14ac:dyDescent="0.2">
      <c r="A48" s="847"/>
      <c r="B48" s="852"/>
      <c r="C48" s="924"/>
      <c r="D48" s="45" t="s">
        <v>218</v>
      </c>
      <c r="E48" s="102" t="s">
        <v>219</v>
      </c>
      <c r="F48" s="67" t="s">
        <v>188</v>
      </c>
      <c r="G48" s="66">
        <f>IF(F48="Completa",10,IF(F48="Incompleta",5,0))</f>
        <v>10</v>
      </c>
      <c r="H48" s="878"/>
      <c r="I48" s="879"/>
      <c r="J48" s="891"/>
      <c r="K48" s="871"/>
    </row>
    <row r="49" spans="1:77" ht="15.75" thickBot="1" x14ac:dyDescent="0.25">
      <c r="A49" s="123"/>
      <c r="B49" s="124"/>
      <c r="C49" s="118"/>
      <c r="D49" s="57"/>
      <c r="E49" s="132" t="s">
        <v>220</v>
      </c>
      <c r="F49" s="129"/>
      <c r="G49" s="129">
        <f>SUM(G42:G48)</f>
        <v>100</v>
      </c>
      <c r="H49" s="59"/>
      <c r="I49" s="120"/>
      <c r="J49" s="120"/>
      <c r="K49" s="121"/>
    </row>
    <row r="50" spans="1:77" ht="15" thickBot="1" x14ac:dyDescent="0.25">
      <c r="A50" s="330"/>
    </row>
    <row r="51" spans="1:77" s="54" customFormat="1" ht="30" customHeight="1" x14ac:dyDescent="0.25">
      <c r="A51" s="880" t="s">
        <v>82</v>
      </c>
      <c r="B51" s="861" t="s">
        <v>223</v>
      </c>
      <c r="C51" s="882" t="s">
        <v>196</v>
      </c>
      <c r="D51" s="872" t="s">
        <v>197</v>
      </c>
      <c r="E51" s="872"/>
      <c r="F51" s="872"/>
      <c r="G51" s="872"/>
      <c r="H51" s="872"/>
      <c r="I51" s="107" t="s">
        <v>198</v>
      </c>
      <c r="J51" s="873" t="s">
        <v>199</v>
      </c>
      <c r="K51" s="875" t="s">
        <v>200</v>
      </c>
    </row>
    <row r="52" spans="1:77" s="54" customFormat="1" ht="60.75" thickBot="1" x14ac:dyDescent="0.3">
      <c r="A52" s="881"/>
      <c r="B52" s="862"/>
      <c r="C52" s="883"/>
      <c r="D52" s="108" t="s">
        <v>201</v>
      </c>
      <c r="E52" s="51" t="s">
        <v>202</v>
      </c>
      <c r="F52" s="108" t="s">
        <v>203</v>
      </c>
      <c r="G52" s="108" t="s">
        <v>204</v>
      </c>
      <c r="H52" s="108" t="s">
        <v>221</v>
      </c>
      <c r="I52" s="52" t="s">
        <v>206</v>
      </c>
      <c r="J52" s="874"/>
      <c r="K52" s="876"/>
    </row>
    <row r="53" spans="1:77" ht="20.25" customHeight="1" x14ac:dyDescent="0.2">
      <c r="A53" s="845" t="str">
        <f>PROBABILIDAD!A12</f>
        <v>Posibilidad de que se presente direccionamiento de los procesos de contratación a favor de terceros</v>
      </c>
      <c r="B53" s="558" t="str">
        <f>'IDENTIFICACION DE RIESGOS'!B15</f>
        <v>No aplicación de la normatividad vigente y de las directrices establecidas en el manual de contratación</v>
      </c>
      <c r="C53" s="884" t="s">
        <v>515</v>
      </c>
      <c r="D53" s="849" t="s">
        <v>207</v>
      </c>
      <c r="E53" s="127" t="s">
        <v>208</v>
      </c>
      <c r="F53" s="70" t="s">
        <v>170</v>
      </c>
      <c r="G53" s="128">
        <f>IF(F53="Asignado",15,0)</f>
        <v>15</v>
      </c>
      <c r="H53" s="877" t="str">
        <f>IF(AND(G60&gt;0,G60&lt;=85),"Débil",IF(AND(G60&gt;85,G60&lt;=95),"Moderado",IF(G60&gt;96,"Fuerte"," ")))</f>
        <v>Fuerte</v>
      </c>
      <c r="I53" s="855" t="s">
        <v>192</v>
      </c>
      <c r="J53" s="890" t="str">
        <f>IF(AND(H53="Fuerte",I53="Fuerte (Siempre se Ejecuta)"),"Fuerte",IF(AND(H53="Fuerte",I53="Moderado (Algunas veces se ejecuta)"),"Moderado",IF(AND(H53="Fuerte",I53="Débil (No se ejecuta)"),"Débil",IF(AND(H53="Moderado",I53="Fuerte (Siempre se Ejecuta)"),"Moderado",IF(AND(H53="Moderado",I53="Moderado (Algunas veces se ejecuta)"),"Moderado",IF(AND(H53="Moderado",I53="Débil (No se ejecuta)"),"Débil",IF(AND(H53="Débil",I53="Fuerte (Siempre se Ejecuta)"),"Débil",IF(AND(H53="Débil",I53="Moderado (Algunas veces se ejecuta)"),"Débil",IF(AND(H53="Débil",I53="Débil (No se ejecuta)"),"Débil"," ")))))))))</f>
        <v>Fuerte</v>
      </c>
      <c r="K53" s="858" t="str">
        <f>IF(J53="Fuerte","NO",IF(J53=" "," ","SI"))</f>
        <v>NO</v>
      </c>
    </row>
    <row r="54" spans="1:77" ht="28.5" x14ac:dyDescent="0.2">
      <c r="A54" s="846"/>
      <c r="B54" s="559"/>
      <c r="C54" s="885"/>
      <c r="D54" s="849"/>
      <c r="E54" s="102" t="s">
        <v>209</v>
      </c>
      <c r="F54" s="67" t="s">
        <v>172</v>
      </c>
      <c r="G54" s="66">
        <f>IF(F54="Adecuado",15,0)</f>
        <v>15</v>
      </c>
      <c r="H54" s="877"/>
      <c r="I54" s="879"/>
      <c r="J54" s="891"/>
      <c r="K54" s="871"/>
    </row>
    <row r="55" spans="1:77" ht="42.75" x14ac:dyDescent="0.2">
      <c r="A55" s="846"/>
      <c r="B55" s="559"/>
      <c r="C55" s="885"/>
      <c r="D55" s="50" t="s">
        <v>210</v>
      </c>
      <c r="E55" s="102" t="s">
        <v>211</v>
      </c>
      <c r="F55" s="67" t="s">
        <v>175</v>
      </c>
      <c r="G55" s="66">
        <f>IF(F55="Oportuna",15,0)</f>
        <v>15</v>
      </c>
      <c r="H55" s="877"/>
      <c r="I55" s="879"/>
      <c r="J55" s="891"/>
      <c r="K55" s="871"/>
    </row>
    <row r="56" spans="1:77" ht="42.75" x14ac:dyDescent="0.2">
      <c r="A56" s="846"/>
      <c r="B56" s="559"/>
      <c r="C56" s="885"/>
      <c r="D56" s="50" t="s">
        <v>212</v>
      </c>
      <c r="E56" s="102" t="s">
        <v>213</v>
      </c>
      <c r="F56" s="217" t="s">
        <v>178</v>
      </c>
      <c r="G56" s="66">
        <f>IF(F56="Prevenir",15,IF(F56="Detectar",10,0))</f>
        <v>15</v>
      </c>
      <c r="H56" s="877"/>
      <c r="I56" s="879"/>
      <c r="J56" s="891"/>
      <c r="K56" s="871"/>
    </row>
    <row r="57" spans="1:77" ht="28.5" x14ac:dyDescent="0.2">
      <c r="A57" s="846"/>
      <c r="B57" s="559"/>
      <c r="C57" s="885"/>
      <c r="D57" s="50" t="s">
        <v>214</v>
      </c>
      <c r="E57" s="102" t="s">
        <v>215</v>
      </c>
      <c r="F57" s="67" t="s">
        <v>182</v>
      </c>
      <c r="G57" s="66">
        <f>IF(F57="Confiable",15,0)</f>
        <v>15</v>
      </c>
      <c r="H57" s="877"/>
      <c r="I57" s="879"/>
      <c r="J57" s="891"/>
      <c r="K57" s="871"/>
    </row>
    <row r="58" spans="1:77" ht="42.75" x14ac:dyDescent="0.2">
      <c r="A58" s="846"/>
      <c r="B58" s="559"/>
      <c r="C58" s="885"/>
      <c r="D58" s="50" t="s">
        <v>216</v>
      </c>
      <c r="E58" s="102" t="s">
        <v>217</v>
      </c>
      <c r="F58" s="217" t="s">
        <v>185</v>
      </c>
      <c r="G58" s="66">
        <f>IF(F58="Se investigan y se resuelven oportunamente",15,0)</f>
        <v>15</v>
      </c>
      <c r="H58" s="877"/>
      <c r="I58" s="879"/>
      <c r="J58" s="891"/>
      <c r="K58" s="871"/>
    </row>
    <row r="59" spans="1:77" ht="28.5" x14ac:dyDescent="0.2">
      <c r="A59" s="847"/>
      <c r="B59" s="559"/>
      <c r="C59" s="886"/>
      <c r="D59" s="45" t="s">
        <v>218</v>
      </c>
      <c r="E59" s="102" t="s">
        <v>219</v>
      </c>
      <c r="F59" s="67" t="s">
        <v>188</v>
      </c>
      <c r="G59" s="66">
        <f>IF(F59="Completa",10,IF(F59="Incompleta",5,0))</f>
        <v>10</v>
      </c>
      <c r="H59" s="878"/>
      <c r="I59" s="879"/>
      <c r="J59" s="891"/>
      <c r="K59" s="871"/>
    </row>
    <row r="60" spans="1:77" s="60" customFormat="1" ht="15.75" thickBot="1" x14ac:dyDescent="0.25">
      <c r="A60" s="123"/>
      <c r="B60" s="125"/>
      <c r="C60" s="56"/>
      <c r="D60" s="57"/>
      <c r="E60" s="132" t="s">
        <v>220</v>
      </c>
      <c r="F60" s="129"/>
      <c r="G60" s="129">
        <f>SUM(G53:G59)</f>
        <v>100</v>
      </c>
      <c r="H60" s="59"/>
      <c r="I60" s="120"/>
      <c r="J60" s="120"/>
      <c r="K60" s="12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77" ht="15" thickBot="1" x14ac:dyDescent="0.25"/>
    <row r="62" spans="1:77" s="53" customFormat="1" ht="30" customHeight="1" x14ac:dyDescent="0.25">
      <c r="A62" s="880" t="s">
        <v>82</v>
      </c>
      <c r="B62" s="861" t="s">
        <v>223</v>
      </c>
      <c r="C62" s="882" t="s">
        <v>196</v>
      </c>
      <c r="D62" s="872" t="s">
        <v>197</v>
      </c>
      <c r="E62" s="872"/>
      <c r="F62" s="872"/>
      <c r="G62" s="872"/>
      <c r="H62" s="872"/>
      <c r="I62" s="107" t="s">
        <v>198</v>
      </c>
      <c r="J62" s="873" t="s">
        <v>199</v>
      </c>
      <c r="K62" s="875" t="s">
        <v>200</v>
      </c>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row>
    <row r="63" spans="1:77" s="54" customFormat="1" ht="60.75" thickBot="1" x14ac:dyDescent="0.3">
      <c r="A63" s="881"/>
      <c r="B63" s="862"/>
      <c r="C63" s="883"/>
      <c r="D63" s="108" t="s">
        <v>201</v>
      </c>
      <c r="E63" s="51" t="s">
        <v>202</v>
      </c>
      <c r="F63" s="108" t="s">
        <v>203</v>
      </c>
      <c r="G63" s="108" t="s">
        <v>204</v>
      </c>
      <c r="H63" s="108" t="s">
        <v>221</v>
      </c>
      <c r="I63" s="52" t="s">
        <v>206</v>
      </c>
      <c r="J63" s="874"/>
      <c r="K63" s="876"/>
    </row>
    <row r="64" spans="1:77" ht="20.25" customHeight="1" x14ac:dyDescent="0.2">
      <c r="A64" s="845" t="str">
        <f>PROBABILIDAD!A13</f>
        <v>posibilidad de utilización de la figura de urgencia manifiesta en el marco de la ley 80 de 1993 y sus normas concordantes</v>
      </c>
      <c r="B64" s="558" t="str">
        <f>'IDENTIFICACION DE RIESGOS'!B16</f>
        <v>Contratar bienes, obras y servicios no relacionados ni vinculados con la emergencia y/o justificándose en ella.</v>
      </c>
      <c r="C64" s="914" t="s">
        <v>517</v>
      </c>
      <c r="D64" s="849" t="s">
        <v>207</v>
      </c>
      <c r="E64" s="127" t="s">
        <v>208</v>
      </c>
      <c r="F64" s="70" t="s">
        <v>170</v>
      </c>
      <c r="G64" s="128">
        <f>IF(F64="Asignado",15,0)</f>
        <v>15</v>
      </c>
      <c r="H64" s="877" t="str">
        <f>IF(AND(G71&gt;0,G71&lt;=85),"Débil",IF(AND(G71&gt;85,G71&lt;=95),"Moderado",IF(G71&gt;96,"Fuerte"," ")))</f>
        <v>Fuerte</v>
      </c>
      <c r="I64" s="855" t="s">
        <v>192</v>
      </c>
      <c r="J64" s="852" t="str">
        <f>IF(AND(H64="Fuerte",I64="Fuerte (Siempre se Ejecuta)"),"Fuerte",IF(AND(H64="Fuerte",I64="Moderado (Algunas veces se ejecuta)"),"Moderado",IF(AND(H64="Fuerte",I64="Débil (No se ejecuta)"),"Débil",IF(AND(H64="Moderado",I64="Fuerte (Siempre se Ejecuta)"),"Moderado",IF(AND(H64="Moderado",I64="Moderado (Algunas veces se ejecuta)"),"Moderado",IF(AND(H64="Moderado",I64="Débil (No se ejecuta)"),"Débil",IF(AND(H64="Débil",I64="Fuerte (Siempre se Ejecuta)"),"Débil",IF(AND(H64="Débil",I64="Moderado (Algunas veces se ejecuta)"),"Débil",IF(AND(H64="Débil",I64="Débil (No se ejecuta)"),"Débil"," ")))))))))</f>
        <v>Fuerte</v>
      </c>
      <c r="K64" s="858" t="str">
        <f>IF(J64="Fuerte","NO",IF(J64=" "," ","SI"))</f>
        <v>NO</v>
      </c>
    </row>
    <row r="65" spans="1:11" ht="28.5" x14ac:dyDescent="0.2">
      <c r="A65" s="846"/>
      <c r="B65" s="559"/>
      <c r="C65" s="885"/>
      <c r="D65" s="849"/>
      <c r="E65" s="102" t="s">
        <v>209</v>
      </c>
      <c r="F65" s="67" t="s">
        <v>172</v>
      </c>
      <c r="G65" s="66">
        <f>IF(F65="Adecuado",15,0)</f>
        <v>15</v>
      </c>
      <c r="H65" s="877"/>
      <c r="I65" s="879"/>
      <c r="J65" s="870"/>
      <c r="K65" s="871"/>
    </row>
    <row r="66" spans="1:11" ht="42.75" x14ac:dyDescent="0.2">
      <c r="A66" s="846"/>
      <c r="B66" s="559"/>
      <c r="C66" s="885"/>
      <c r="D66" s="50" t="s">
        <v>210</v>
      </c>
      <c r="E66" s="102" t="s">
        <v>211</v>
      </c>
      <c r="F66" s="67" t="s">
        <v>175</v>
      </c>
      <c r="G66" s="66">
        <f>IF(F66="Oportuna",15,0)</f>
        <v>15</v>
      </c>
      <c r="H66" s="877"/>
      <c r="I66" s="879"/>
      <c r="J66" s="870"/>
      <c r="K66" s="871"/>
    </row>
    <row r="67" spans="1:11" ht="42.75" x14ac:dyDescent="0.2">
      <c r="A67" s="846"/>
      <c r="B67" s="559"/>
      <c r="C67" s="885"/>
      <c r="D67" s="50" t="s">
        <v>212</v>
      </c>
      <c r="E67" s="102" t="s">
        <v>213</v>
      </c>
      <c r="F67" s="217" t="s">
        <v>178</v>
      </c>
      <c r="G67" s="66">
        <f>IF(F67="Prevenir",15,IF(F67="Detectar",10,0))</f>
        <v>15</v>
      </c>
      <c r="H67" s="877"/>
      <c r="I67" s="879"/>
      <c r="J67" s="870"/>
      <c r="K67" s="871"/>
    </row>
    <row r="68" spans="1:11" ht="28.5" x14ac:dyDescent="0.2">
      <c r="A68" s="846"/>
      <c r="B68" s="559"/>
      <c r="C68" s="885"/>
      <c r="D68" s="50" t="s">
        <v>214</v>
      </c>
      <c r="E68" s="102" t="s">
        <v>215</v>
      </c>
      <c r="F68" s="67" t="s">
        <v>182</v>
      </c>
      <c r="G68" s="66">
        <f>IF(F68="Confiable",15,0)</f>
        <v>15</v>
      </c>
      <c r="H68" s="877"/>
      <c r="I68" s="879"/>
      <c r="J68" s="870"/>
      <c r="K68" s="871"/>
    </row>
    <row r="69" spans="1:11" ht="42.75" x14ac:dyDescent="0.2">
      <c r="A69" s="846"/>
      <c r="B69" s="559"/>
      <c r="C69" s="885"/>
      <c r="D69" s="50" t="s">
        <v>216</v>
      </c>
      <c r="E69" s="102" t="s">
        <v>217</v>
      </c>
      <c r="F69" s="217" t="s">
        <v>185</v>
      </c>
      <c r="G69" s="66">
        <f>IF(F69="Se investigan y se resuelven oportunamente",15,0)</f>
        <v>15</v>
      </c>
      <c r="H69" s="877"/>
      <c r="I69" s="879"/>
      <c r="J69" s="870"/>
      <c r="K69" s="871"/>
    </row>
    <row r="70" spans="1:11" ht="28.5" x14ac:dyDescent="0.2">
      <c r="A70" s="847"/>
      <c r="B70" s="560"/>
      <c r="C70" s="885"/>
      <c r="D70" s="45" t="s">
        <v>218</v>
      </c>
      <c r="E70" s="102" t="s">
        <v>219</v>
      </c>
      <c r="F70" s="67" t="s">
        <v>188</v>
      </c>
      <c r="G70" s="66">
        <f>IF(F70="Completa",10,IF(F70="Incompleta",5,0))</f>
        <v>10</v>
      </c>
      <c r="H70" s="878"/>
      <c r="I70" s="879"/>
      <c r="J70" s="870"/>
      <c r="K70" s="871"/>
    </row>
    <row r="71" spans="1:11" ht="15.75" thickBot="1" x14ac:dyDescent="0.25">
      <c r="A71" s="123"/>
      <c r="B71" s="124"/>
      <c r="C71" s="126"/>
      <c r="D71" s="57"/>
      <c r="E71" s="58" t="s">
        <v>220</v>
      </c>
      <c r="F71" s="16"/>
      <c r="G71" s="16">
        <f>SUM(G64:G70)</f>
        <v>100</v>
      </c>
      <c r="H71" s="59"/>
      <c r="I71" s="120"/>
      <c r="J71" s="120"/>
      <c r="K71" s="121"/>
    </row>
    <row r="72" spans="1:11" ht="15" thickBot="1" x14ac:dyDescent="0.25">
      <c r="A72" s="330"/>
    </row>
    <row r="73" spans="1:11" ht="27" customHeight="1" x14ac:dyDescent="0.2">
      <c r="A73" s="880" t="s">
        <v>82</v>
      </c>
      <c r="B73" s="861" t="s">
        <v>223</v>
      </c>
      <c r="C73" s="882" t="s">
        <v>196</v>
      </c>
      <c r="D73" s="872" t="s">
        <v>197</v>
      </c>
      <c r="E73" s="872"/>
      <c r="F73" s="872"/>
      <c r="G73" s="872"/>
      <c r="H73" s="872"/>
      <c r="I73" s="107" t="s">
        <v>198</v>
      </c>
      <c r="J73" s="873" t="s">
        <v>199</v>
      </c>
      <c r="K73" s="875" t="s">
        <v>200</v>
      </c>
    </row>
    <row r="74" spans="1:11" ht="37.5" customHeight="1" thickBot="1" x14ac:dyDescent="0.25">
      <c r="A74" s="881"/>
      <c r="B74" s="862"/>
      <c r="C74" s="883"/>
      <c r="D74" s="108" t="s">
        <v>201</v>
      </c>
      <c r="E74" s="51" t="s">
        <v>202</v>
      </c>
      <c r="F74" s="108" t="s">
        <v>203</v>
      </c>
      <c r="G74" s="108" t="s">
        <v>204</v>
      </c>
      <c r="H74" s="108" t="s">
        <v>221</v>
      </c>
      <c r="I74" s="52" t="s">
        <v>206</v>
      </c>
      <c r="J74" s="874"/>
      <c r="K74" s="876"/>
    </row>
    <row r="75" spans="1:11" ht="28.5" customHeight="1" x14ac:dyDescent="0.2">
      <c r="A75" s="845" t="str">
        <f>PROBABILIDAD!A13</f>
        <v>posibilidad de utilización de la figura de urgencia manifiesta en el marco de la ley 80 de 1993 y sus normas concordantes</v>
      </c>
      <c r="B75" s="558" t="str">
        <f>'IDENTIFICACION DE RIESGOS'!B17</f>
        <v>Adjudicación de contratos a proveedores sin idoneidad, o sin adecuada capacidad financiera o experiencia necesaria en detrimento de la ejecución del contrato</v>
      </c>
      <c r="C75" s="914" t="s">
        <v>518</v>
      </c>
      <c r="D75" s="849" t="s">
        <v>207</v>
      </c>
      <c r="E75" s="127" t="s">
        <v>208</v>
      </c>
      <c r="F75" s="70" t="s">
        <v>170</v>
      </c>
      <c r="G75" s="128">
        <f>IF(F75="Asignado",15,0)</f>
        <v>15</v>
      </c>
      <c r="H75" s="877" t="str">
        <f>IF(AND(G82&gt;0,G82&lt;=85),"Débil",IF(AND(G82&gt;85,G82&lt;=95),"Moderado",IF(G82&gt;96,"Fuerte"," ")))</f>
        <v>Fuerte</v>
      </c>
      <c r="I75" s="855" t="s">
        <v>192</v>
      </c>
      <c r="J75" s="852" t="str">
        <f>IF(AND(H75="Fuerte",I75="Fuerte (Siempre se Ejecuta)"),"Fuerte",IF(AND(H75="Fuerte",I75="Moderado (Algunas veces se ejecuta)"),"Moderado",IF(AND(H75="Fuerte",I75="Débil (No se ejecuta)"),"Débil",IF(AND(H75="Moderado",I75="Fuerte (Siempre se Ejecuta)"),"Moderado",IF(AND(H75="Moderado",I75="Moderado (Algunas veces se ejecuta)"),"Moderado",IF(AND(H75="Moderado",I75="Débil (No se ejecuta)"),"Débil",IF(AND(H75="Débil",I75="Fuerte (Siempre se Ejecuta)"),"Débil",IF(AND(H75="Débil",I75="Moderado (Algunas veces se ejecuta)"),"Débil",IF(AND(H75="Débil",I75="Débil (No se ejecuta)"),"Débil"," ")))))))))</f>
        <v>Fuerte</v>
      </c>
      <c r="K75" s="858" t="str">
        <f>IF(J75="Fuerte","NO",IF(J75=" "," ","SI"))</f>
        <v>NO</v>
      </c>
    </row>
    <row r="76" spans="1:11" ht="31.5" customHeight="1" x14ac:dyDescent="0.2">
      <c r="A76" s="846"/>
      <c r="B76" s="559"/>
      <c r="C76" s="885"/>
      <c r="D76" s="849"/>
      <c r="E76" s="102" t="s">
        <v>209</v>
      </c>
      <c r="F76" s="67" t="s">
        <v>172</v>
      </c>
      <c r="G76" s="66">
        <f>IF(F76="Adecuado",15,0)</f>
        <v>15</v>
      </c>
      <c r="H76" s="877"/>
      <c r="I76" s="879"/>
      <c r="J76" s="870"/>
      <c r="K76" s="871"/>
    </row>
    <row r="77" spans="1:11" ht="34.5" customHeight="1" x14ac:dyDescent="0.2">
      <c r="A77" s="846"/>
      <c r="B77" s="559"/>
      <c r="C77" s="885"/>
      <c r="D77" s="50" t="s">
        <v>210</v>
      </c>
      <c r="E77" s="102" t="s">
        <v>211</v>
      </c>
      <c r="F77" s="67" t="s">
        <v>175</v>
      </c>
      <c r="G77" s="66">
        <f>IF(F77="Oportuna",15,0)</f>
        <v>15</v>
      </c>
      <c r="H77" s="877"/>
      <c r="I77" s="879"/>
      <c r="J77" s="870"/>
      <c r="K77" s="871"/>
    </row>
    <row r="78" spans="1:11" ht="46.5" customHeight="1" x14ac:dyDescent="0.2">
      <c r="A78" s="846"/>
      <c r="B78" s="559"/>
      <c r="C78" s="885"/>
      <c r="D78" s="50" t="s">
        <v>212</v>
      </c>
      <c r="E78" s="102" t="s">
        <v>213</v>
      </c>
      <c r="F78" s="217" t="s">
        <v>178</v>
      </c>
      <c r="G78" s="66">
        <f>IF(F78="Prevenir",15,IF(F78="Detectar",10,0))</f>
        <v>15</v>
      </c>
      <c r="H78" s="877"/>
      <c r="I78" s="879"/>
      <c r="J78" s="870"/>
      <c r="K78" s="871"/>
    </row>
    <row r="79" spans="1:11" ht="42.75" customHeight="1" x14ac:dyDescent="0.2">
      <c r="A79" s="846"/>
      <c r="B79" s="559"/>
      <c r="C79" s="885"/>
      <c r="D79" s="50" t="s">
        <v>214</v>
      </c>
      <c r="E79" s="102" t="s">
        <v>215</v>
      </c>
      <c r="F79" s="67" t="s">
        <v>182</v>
      </c>
      <c r="G79" s="66">
        <f>IF(F79="Confiable",15,0)</f>
        <v>15</v>
      </c>
      <c r="H79" s="877"/>
      <c r="I79" s="879"/>
      <c r="J79" s="870"/>
      <c r="K79" s="871"/>
    </row>
    <row r="80" spans="1:11" ht="47.25" customHeight="1" x14ac:dyDescent="0.2">
      <c r="A80" s="846"/>
      <c r="B80" s="559"/>
      <c r="C80" s="885"/>
      <c r="D80" s="50" t="s">
        <v>216</v>
      </c>
      <c r="E80" s="102" t="s">
        <v>217</v>
      </c>
      <c r="F80" s="217" t="s">
        <v>185</v>
      </c>
      <c r="G80" s="66">
        <f>IF(F80="Se investigan y se resuelven oportunamente",15,0)</f>
        <v>15</v>
      </c>
      <c r="H80" s="877"/>
      <c r="I80" s="879"/>
      <c r="J80" s="870"/>
      <c r="K80" s="871"/>
    </row>
    <row r="81" spans="1:78" ht="48" customHeight="1" x14ac:dyDescent="0.2">
      <c r="A81" s="847"/>
      <c r="B81" s="560"/>
      <c r="C81" s="885"/>
      <c r="D81" s="45" t="s">
        <v>218</v>
      </c>
      <c r="E81" s="102" t="s">
        <v>219</v>
      </c>
      <c r="F81" s="67" t="s">
        <v>188</v>
      </c>
      <c r="G81" s="66">
        <f>IF(F81="Completa",10,IF(F81="Incompleta",5,0))</f>
        <v>10</v>
      </c>
      <c r="H81" s="878"/>
      <c r="I81" s="879"/>
      <c r="J81" s="870"/>
      <c r="K81" s="871"/>
    </row>
    <row r="82" spans="1:78" ht="29.25" customHeight="1" thickBot="1" x14ac:dyDescent="0.25">
      <c r="A82" s="123"/>
      <c r="B82" s="124"/>
      <c r="C82" s="126"/>
      <c r="D82" s="57"/>
      <c r="E82" s="132" t="s">
        <v>220</v>
      </c>
      <c r="F82" s="129"/>
      <c r="G82" s="129">
        <f>SUM(G75:G81)</f>
        <v>100</v>
      </c>
      <c r="H82" s="59"/>
      <c r="I82" s="120"/>
      <c r="J82" s="120"/>
      <c r="K82" s="121"/>
    </row>
    <row r="83" spans="1:78" ht="18.75" customHeight="1" thickBot="1" x14ac:dyDescent="0.25">
      <c r="A83" s="330"/>
    </row>
    <row r="84" spans="1:78" s="54" customFormat="1" ht="30" customHeight="1" x14ac:dyDescent="0.25">
      <c r="A84" s="880" t="s">
        <v>82</v>
      </c>
      <c r="B84" s="861" t="s">
        <v>223</v>
      </c>
      <c r="C84" s="882" t="s">
        <v>196</v>
      </c>
      <c r="D84" s="872" t="s">
        <v>197</v>
      </c>
      <c r="E84" s="872"/>
      <c r="F84" s="872"/>
      <c r="G84" s="872"/>
      <c r="H84" s="872"/>
      <c r="I84" s="107" t="s">
        <v>198</v>
      </c>
      <c r="J84" s="873" t="s">
        <v>199</v>
      </c>
      <c r="K84" s="875" t="s">
        <v>200</v>
      </c>
    </row>
    <row r="85" spans="1:78" s="54" customFormat="1" ht="60.75" thickBot="1" x14ac:dyDescent="0.3">
      <c r="A85" s="881"/>
      <c r="B85" s="862"/>
      <c r="C85" s="883"/>
      <c r="D85" s="108" t="s">
        <v>201</v>
      </c>
      <c r="E85" s="51" t="s">
        <v>202</v>
      </c>
      <c r="F85" s="108" t="s">
        <v>203</v>
      </c>
      <c r="G85" s="108" t="s">
        <v>204</v>
      </c>
      <c r="H85" s="108" t="s">
        <v>221</v>
      </c>
      <c r="I85" s="52" t="s">
        <v>206</v>
      </c>
      <c r="J85" s="874"/>
      <c r="K85" s="876"/>
    </row>
    <row r="86" spans="1:78" ht="20.25" customHeight="1" x14ac:dyDescent="0.2">
      <c r="A86" s="845" t="str">
        <f>PROBABILIDAD!A13</f>
        <v>posibilidad de utilización de la figura de urgencia manifiesta en el marco de la ley 80 de 1993 y sus normas concordantes</v>
      </c>
      <c r="B86" s="558" t="str">
        <f>'IDENTIFICACION DE RIESGOS'!B18</f>
        <v>Sobrecostos en los contratos de bienes, obras o servicios independiente de posibles distorsiones del mercado</v>
      </c>
      <c r="C86" s="884" t="s">
        <v>519</v>
      </c>
      <c r="D86" s="849" t="s">
        <v>207</v>
      </c>
      <c r="E86" s="127" t="s">
        <v>208</v>
      </c>
      <c r="F86" s="70" t="s">
        <v>170</v>
      </c>
      <c r="G86" s="128">
        <f>IF(F86="Asignado",15,0)</f>
        <v>15</v>
      </c>
      <c r="H86" s="877" t="str">
        <f>IF(AND(G93&gt;0,G93&lt;=85),"Débil",IF(AND(G93&gt;85,G93&lt;=95),"Moderado",IF(G93&gt;96,"Fuerte"," ")))</f>
        <v>Fuerte</v>
      </c>
      <c r="I86" s="855" t="s">
        <v>192</v>
      </c>
      <c r="J86" s="852" t="str">
        <f>IF(AND(H86="Fuerte",I86="Fuerte (Siempre se Ejecuta)"),"Fuerte",IF(AND(H86="Fuerte",I86="Moderado (Algunas veces se ejecuta)"),"Moderado",IF(AND(H86="Fuerte",I86="Débil (No se ejecuta)"),"Débil",IF(AND(H86="Moderado",I86="Fuerte (Siempre se Ejecuta)"),"Moderado",IF(AND(H86="Moderado",I86="Moderado (Algunas veces se ejecuta)"),"Moderado",IF(AND(H86="Moderado",I86="Débil (No se ejecuta)"),"Débil",IF(AND(H86="Débil",I86="Fuerte (Siempre se Ejecuta)"),"Débil",IF(AND(H86="Débil",I86="Moderado (Algunas veces se ejecuta)"),"Débil",IF(AND(H86="Débil",I86="Débil (No se ejecuta)"),"Débil"," ")))))))))</f>
        <v>Fuerte</v>
      </c>
      <c r="K86" s="858" t="str">
        <f>IF(J86="Fuerte","NO",IF(J86=" "," ","SI"))</f>
        <v>NO</v>
      </c>
    </row>
    <row r="87" spans="1:78" ht="28.5" x14ac:dyDescent="0.2">
      <c r="A87" s="846"/>
      <c r="B87" s="559"/>
      <c r="C87" s="885"/>
      <c r="D87" s="849"/>
      <c r="E87" s="102" t="s">
        <v>209</v>
      </c>
      <c r="F87" s="67" t="s">
        <v>172</v>
      </c>
      <c r="G87" s="66">
        <f>IF(F87="Adecuado",15,0)</f>
        <v>15</v>
      </c>
      <c r="H87" s="877"/>
      <c r="I87" s="879"/>
      <c r="J87" s="870"/>
      <c r="K87" s="871"/>
    </row>
    <row r="88" spans="1:78" ht="42.75" x14ac:dyDescent="0.2">
      <c r="A88" s="846"/>
      <c r="B88" s="559"/>
      <c r="C88" s="885"/>
      <c r="D88" s="50" t="s">
        <v>210</v>
      </c>
      <c r="E88" s="102" t="s">
        <v>211</v>
      </c>
      <c r="F88" s="67" t="s">
        <v>175</v>
      </c>
      <c r="G88" s="66">
        <f>IF(F88="Oportuna",15,0)</f>
        <v>15</v>
      </c>
      <c r="H88" s="877"/>
      <c r="I88" s="879"/>
      <c r="J88" s="870"/>
      <c r="K88" s="871"/>
    </row>
    <row r="89" spans="1:78" ht="42.75" x14ac:dyDescent="0.2">
      <c r="A89" s="846"/>
      <c r="B89" s="559"/>
      <c r="C89" s="885"/>
      <c r="D89" s="50" t="s">
        <v>212</v>
      </c>
      <c r="E89" s="102" t="s">
        <v>213</v>
      </c>
      <c r="F89" s="217" t="s">
        <v>178</v>
      </c>
      <c r="G89" s="66">
        <f>IF(F89="Prevenir",15,IF(F89="Detectar",10,0))</f>
        <v>15</v>
      </c>
      <c r="H89" s="877"/>
      <c r="I89" s="879"/>
      <c r="J89" s="870"/>
      <c r="K89" s="871"/>
    </row>
    <row r="90" spans="1:78" ht="28.5" x14ac:dyDescent="0.2">
      <c r="A90" s="846"/>
      <c r="B90" s="559"/>
      <c r="C90" s="885"/>
      <c r="D90" s="50" t="s">
        <v>214</v>
      </c>
      <c r="E90" s="102" t="s">
        <v>215</v>
      </c>
      <c r="F90" s="67" t="s">
        <v>182</v>
      </c>
      <c r="G90" s="66">
        <f>IF(F90="Confiable",15,0)</f>
        <v>15</v>
      </c>
      <c r="H90" s="877"/>
      <c r="I90" s="879"/>
      <c r="J90" s="870"/>
      <c r="K90" s="871"/>
    </row>
    <row r="91" spans="1:78" ht="42.75" x14ac:dyDescent="0.2">
      <c r="A91" s="846"/>
      <c r="B91" s="559"/>
      <c r="C91" s="885"/>
      <c r="D91" s="50" t="s">
        <v>216</v>
      </c>
      <c r="E91" s="102" t="s">
        <v>217</v>
      </c>
      <c r="F91" s="217" t="s">
        <v>185</v>
      </c>
      <c r="G91" s="66">
        <f>IF(F91="Se investigan y se resuelven oportunamente",15,0)</f>
        <v>15</v>
      </c>
      <c r="H91" s="877"/>
      <c r="I91" s="879"/>
      <c r="J91" s="870"/>
      <c r="K91" s="871"/>
    </row>
    <row r="92" spans="1:78" ht="28.5" x14ac:dyDescent="0.2">
      <c r="A92" s="847"/>
      <c r="B92" s="560"/>
      <c r="C92" s="886"/>
      <c r="D92" s="45" t="s">
        <v>218</v>
      </c>
      <c r="E92" s="102" t="s">
        <v>219</v>
      </c>
      <c r="F92" s="67" t="s">
        <v>188</v>
      </c>
      <c r="G92" s="66">
        <f>IF(F92="Completa",10,IF(F92="Incompleta",5,0))</f>
        <v>10</v>
      </c>
      <c r="H92" s="878"/>
      <c r="I92" s="879"/>
      <c r="J92" s="870"/>
      <c r="K92" s="871"/>
    </row>
    <row r="93" spans="1:78" s="60" customFormat="1" ht="15.75" thickBot="1" x14ac:dyDescent="0.25">
      <c r="A93" s="123"/>
      <c r="B93" s="124"/>
      <c r="C93" s="56" t="s">
        <v>243</v>
      </c>
      <c r="D93" s="57"/>
      <c r="E93" s="132" t="s">
        <v>220</v>
      </c>
      <c r="F93" s="129"/>
      <c r="G93" s="129">
        <f>SUM(G86:G92)</f>
        <v>100</v>
      </c>
      <c r="H93" s="59"/>
      <c r="I93" s="120"/>
      <c r="J93" s="120"/>
      <c r="K93" s="12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1:78" ht="15" thickBot="1" x14ac:dyDescent="0.25"/>
    <row r="95" spans="1:78" s="53" customFormat="1" ht="30" customHeight="1" x14ac:dyDescent="0.25">
      <c r="A95" s="880" t="s">
        <v>82</v>
      </c>
      <c r="B95" s="861" t="s">
        <v>223</v>
      </c>
      <c r="C95" s="882" t="s">
        <v>196</v>
      </c>
      <c r="D95" s="872" t="s">
        <v>197</v>
      </c>
      <c r="E95" s="872"/>
      <c r="F95" s="872"/>
      <c r="G95" s="872"/>
      <c r="H95" s="872"/>
      <c r="I95" s="107" t="s">
        <v>198</v>
      </c>
      <c r="J95" s="873" t="s">
        <v>199</v>
      </c>
      <c r="K95" s="875" t="s">
        <v>200</v>
      </c>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row>
    <row r="96" spans="1:78" s="54" customFormat="1" ht="60.75" thickBot="1" x14ac:dyDescent="0.3">
      <c r="A96" s="881"/>
      <c r="B96" s="862"/>
      <c r="C96" s="883"/>
      <c r="D96" s="108" t="s">
        <v>201</v>
      </c>
      <c r="E96" s="51" t="s">
        <v>202</v>
      </c>
      <c r="F96" s="108" t="s">
        <v>203</v>
      </c>
      <c r="G96" s="108" t="s">
        <v>204</v>
      </c>
      <c r="H96" s="108" t="s">
        <v>221</v>
      </c>
      <c r="I96" s="52" t="s">
        <v>206</v>
      </c>
      <c r="J96" s="874"/>
      <c r="K96" s="876"/>
    </row>
    <row r="97" spans="1:11" ht="20.25" customHeight="1" x14ac:dyDescent="0.2">
      <c r="A97" s="845"/>
      <c r="B97" s="558"/>
      <c r="C97" s="885"/>
      <c r="D97" s="849" t="s">
        <v>207</v>
      </c>
      <c r="E97" s="127" t="s">
        <v>208</v>
      </c>
      <c r="F97" s="70" t="s">
        <v>169</v>
      </c>
      <c r="G97" s="128">
        <f>IF(F97="Asignado",15,0)</f>
        <v>0</v>
      </c>
      <c r="H97" s="877" t="str">
        <f>IF(AND(G104&gt;0,G104&lt;=85),"Débil",IF(AND(G104&gt;85,G104&lt;=95),"Moderado",IF(G104&gt;96,"Fuerte"," ")))</f>
        <v xml:space="preserve"> </v>
      </c>
      <c r="I97" s="855" t="s">
        <v>169</v>
      </c>
      <c r="J97" s="852" t="str">
        <f>IF(AND(H97="Fuerte",I97="Fuerte (Siempre se Ejecuta)"),"Fuerte",IF(AND(H97="Fuerte",I97="Moderado (Algunas veces se ejecuta)"),"Moderado",IF(AND(H97="Fuerte",I97="Débil (No se ejecuta)"),"Débil",IF(AND(H97="Moderado",I97="Fuerte (Siempre se Ejecuta)"),"Moderado",IF(AND(H97="Moderado",I97="Moderado (Algunas veces se ejecuta)"),"Moderado",IF(AND(H97="Moderado",I97="Débil (No se ejecuta)"),"Débil",IF(AND(H97="Débil",I97="Fuerte (Siempre se Ejecuta)"),"Débil",IF(AND(H97="Débil",I97="Moderado (Algunas veces se ejecuta)"),"Débil",IF(AND(H97="Débil",I97="Débil (No se ejecuta)"),"Débil"," ")))))))))</f>
        <v xml:space="preserve"> </v>
      </c>
      <c r="K97" s="858" t="str">
        <f>IF(J97="Fuerte","NO",IF(J97=" "," ","SI"))</f>
        <v xml:space="preserve"> </v>
      </c>
    </row>
    <row r="98" spans="1:11" ht="28.5" x14ac:dyDescent="0.2">
      <c r="A98" s="846"/>
      <c r="B98" s="559"/>
      <c r="C98" s="885"/>
      <c r="D98" s="849"/>
      <c r="E98" s="102" t="s">
        <v>209</v>
      </c>
      <c r="F98" s="67" t="s">
        <v>169</v>
      </c>
      <c r="G98" s="66">
        <f>IF(F98="Adecuado",15,0)</f>
        <v>0</v>
      </c>
      <c r="H98" s="877"/>
      <c r="I98" s="879"/>
      <c r="J98" s="870"/>
      <c r="K98" s="871"/>
    </row>
    <row r="99" spans="1:11" ht="42.75" x14ac:dyDescent="0.2">
      <c r="A99" s="846"/>
      <c r="B99" s="559"/>
      <c r="C99" s="885"/>
      <c r="D99" s="50" t="s">
        <v>210</v>
      </c>
      <c r="E99" s="102" t="s">
        <v>211</v>
      </c>
      <c r="F99" s="67" t="s">
        <v>169</v>
      </c>
      <c r="G99" s="66">
        <f>IF(F99="Oportuna",15,0)</f>
        <v>0</v>
      </c>
      <c r="H99" s="877"/>
      <c r="I99" s="879"/>
      <c r="J99" s="870"/>
      <c r="K99" s="871"/>
    </row>
    <row r="100" spans="1:11" ht="42.75" x14ac:dyDescent="0.2">
      <c r="A100" s="846"/>
      <c r="B100" s="559"/>
      <c r="C100" s="885"/>
      <c r="D100" s="50" t="s">
        <v>212</v>
      </c>
      <c r="E100" s="102" t="s">
        <v>213</v>
      </c>
      <c r="F100" s="217" t="s">
        <v>169</v>
      </c>
      <c r="G100" s="66">
        <f>IF(F100="Prevenir",15,IF(F100="Detectar",10,0))</f>
        <v>0</v>
      </c>
      <c r="H100" s="877"/>
      <c r="I100" s="879"/>
      <c r="J100" s="870"/>
      <c r="K100" s="871"/>
    </row>
    <row r="101" spans="1:11" ht="28.5" x14ac:dyDescent="0.2">
      <c r="A101" s="846"/>
      <c r="B101" s="559"/>
      <c r="C101" s="885"/>
      <c r="D101" s="50" t="s">
        <v>214</v>
      </c>
      <c r="E101" s="102" t="s">
        <v>215</v>
      </c>
      <c r="F101" s="67" t="s">
        <v>169</v>
      </c>
      <c r="G101" s="66">
        <f>IF(F101="Confiable",15,0)</f>
        <v>0</v>
      </c>
      <c r="H101" s="877"/>
      <c r="I101" s="879"/>
      <c r="J101" s="870"/>
      <c r="K101" s="871"/>
    </row>
    <row r="102" spans="1:11" ht="42.75" x14ac:dyDescent="0.2">
      <c r="A102" s="846"/>
      <c r="B102" s="559"/>
      <c r="C102" s="885"/>
      <c r="D102" s="50" t="s">
        <v>216</v>
      </c>
      <c r="E102" s="102" t="s">
        <v>217</v>
      </c>
      <c r="F102" s="217" t="s">
        <v>169</v>
      </c>
      <c r="G102" s="66">
        <f>IF(F102="Se investigan y se resuelven oportunamente",15,0)</f>
        <v>0</v>
      </c>
      <c r="H102" s="877"/>
      <c r="I102" s="879"/>
      <c r="J102" s="870"/>
      <c r="K102" s="871"/>
    </row>
    <row r="103" spans="1:11" ht="28.5" x14ac:dyDescent="0.2">
      <c r="A103" s="847"/>
      <c r="B103" s="560"/>
      <c r="C103" s="886"/>
      <c r="D103" s="45" t="s">
        <v>218</v>
      </c>
      <c r="E103" s="102" t="s">
        <v>219</v>
      </c>
      <c r="F103" s="67" t="s">
        <v>169</v>
      </c>
      <c r="G103" s="66">
        <f>IF(F103="Completa",10,IF(F103="Incompleta",5,0))</f>
        <v>0</v>
      </c>
      <c r="H103" s="878"/>
      <c r="I103" s="879"/>
      <c r="J103" s="870"/>
      <c r="K103" s="871"/>
    </row>
    <row r="104" spans="1:11" ht="15.75" thickBot="1" x14ac:dyDescent="0.25">
      <c r="A104" s="123"/>
      <c r="B104" s="124"/>
      <c r="C104" s="56"/>
      <c r="D104" s="57"/>
      <c r="E104" s="58" t="s">
        <v>220</v>
      </c>
      <c r="F104" s="16"/>
      <c r="G104" s="16">
        <f>SUM(G97:G103)</f>
        <v>0</v>
      </c>
      <c r="H104" s="59"/>
      <c r="I104" s="120"/>
      <c r="J104" s="120"/>
      <c r="K104" s="121"/>
    </row>
    <row r="105" spans="1:11" ht="15" thickBot="1" x14ac:dyDescent="0.25">
      <c r="A105" s="330"/>
    </row>
    <row r="106" spans="1:11" s="54" customFormat="1" ht="30" customHeight="1" x14ac:dyDescent="0.25">
      <c r="A106" s="880" t="s">
        <v>82</v>
      </c>
      <c r="B106" s="861" t="s">
        <v>223</v>
      </c>
      <c r="C106" s="882" t="s">
        <v>196</v>
      </c>
      <c r="D106" s="872" t="s">
        <v>197</v>
      </c>
      <c r="E106" s="872"/>
      <c r="F106" s="872"/>
      <c r="G106" s="872"/>
      <c r="H106" s="872"/>
      <c r="I106" s="107" t="s">
        <v>198</v>
      </c>
      <c r="J106" s="873" t="s">
        <v>199</v>
      </c>
      <c r="K106" s="875" t="s">
        <v>200</v>
      </c>
    </row>
    <row r="107" spans="1:11" s="54" customFormat="1" ht="60.75" thickBot="1" x14ac:dyDescent="0.3">
      <c r="A107" s="881"/>
      <c r="B107" s="862"/>
      <c r="C107" s="883"/>
      <c r="D107" s="108" t="s">
        <v>201</v>
      </c>
      <c r="E107" s="51" t="s">
        <v>202</v>
      </c>
      <c r="F107" s="108" t="s">
        <v>203</v>
      </c>
      <c r="G107" s="108" t="s">
        <v>204</v>
      </c>
      <c r="H107" s="108" t="s">
        <v>221</v>
      </c>
      <c r="I107" s="52" t="s">
        <v>206</v>
      </c>
      <c r="J107" s="874"/>
      <c r="K107" s="876"/>
    </row>
    <row r="108" spans="1:11" ht="20.25" customHeight="1" x14ac:dyDescent="0.2">
      <c r="A108" s="845"/>
      <c r="B108" s="558"/>
      <c r="C108" s="885"/>
      <c r="D108" s="849" t="s">
        <v>207</v>
      </c>
      <c r="E108" s="127" t="s">
        <v>208</v>
      </c>
      <c r="F108" s="70" t="s">
        <v>169</v>
      </c>
      <c r="G108" s="128">
        <f>IF(F108="Asignado",15,0)</f>
        <v>0</v>
      </c>
      <c r="H108" s="877" t="str">
        <f>IF(AND(G115&gt;0,G115&lt;=85),"Débil",IF(AND(G115&gt;85,G115&lt;=95),"Moderado",IF(G115&gt;96,"Fuerte"," ")))</f>
        <v xml:space="preserve"> </v>
      </c>
      <c r="I108" s="855" t="s">
        <v>169</v>
      </c>
      <c r="J108" s="852" t="str">
        <f>IF(AND(H108="Fuerte",I108="Fuerte (Siempre se Ejecuta)"),"Fuerte",IF(AND(H108="Fuerte",I108="Moderado (Algunas veces se ejecuta)"),"Moderado",IF(AND(H108="Fuerte",I108="Débil (No se ejecuta)"),"Débil",IF(AND(H108="Moderado",I108="Fuerte (Siempre se Ejecuta)"),"Moderado",IF(AND(H108="Moderado",I108="Moderado (Algunas veces se ejecuta)"),"Moderado",IF(AND(H108="Moderado",I108="Débil (No se ejecuta)"),"Débil",IF(AND(H108="Débil",I108="Fuerte (Siempre se Ejecuta)"),"Débil",IF(AND(H108="Débil",I108="Moderado (Algunas veces se ejecuta)"),"Débil",IF(AND(H108="Débil",I108="Débil (No se ejecuta)"),"Débil"," ")))))))))</f>
        <v xml:space="preserve"> </v>
      </c>
      <c r="K108" s="858" t="str">
        <f>IF(J108="Fuerte","NO",IF(J108=" "," ","SI"))</f>
        <v xml:space="preserve"> </v>
      </c>
    </row>
    <row r="109" spans="1:11" ht="28.5" x14ac:dyDescent="0.2">
      <c r="A109" s="846"/>
      <c r="B109" s="559"/>
      <c r="C109" s="885"/>
      <c r="D109" s="849"/>
      <c r="E109" s="102" t="s">
        <v>209</v>
      </c>
      <c r="F109" s="67" t="s">
        <v>169</v>
      </c>
      <c r="G109" s="66">
        <f>IF(F109="Adecuado",15,0)</f>
        <v>0</v>
      </c>
      <c r="H109" s="877"/>
      <c r="I109" s="879"/>
      <c r="J109" s="870"/>
      <c r="K109" s="871"/>
    </row>
    <row r="110" spans="1:11" ht="42.75" customHeight="1" x14ac:dyDescent="0.2">
      <c r="A110" s="846"/>
      <c r="B110" s="559"/>
      <c r="C110" s="885"/>
      <c r="D110" s="50" t="s">
        <v>210</v>
      </c>
      <c r="E110" s="102" t="s">
        <v>211</v>
      </c>
      <c r="F110" s="67" t="s">
        <v>169</v>
      </c>
      <c r="G110" s="66">
        <f>IF(F110="Oportuna",15,0)</f>
        <v>0</v>
      </c>
      <c r="H110" s="877"/>
      <c r="I110" s="879"/>
      <c r="J110" s="870"/>
      <c r="K110" s="871"/>
    </row>
    <row r="111" spans="1:11" ht="42.75" x14ac:dyDescent="0.2">
      <c r="A111" s="846"/>
      <c r="B111" s="559"/>
      <c r="C111" s="885"/>
      <c r="D111" s="50" t="s">
        <v>212</v>
      </c>
      <c r="E111" s="102" t="s">
        <v>213</v>
      </c>
      <c r="F111" s="217" t="s">
        <v>169</v>
      </c>
      <c r="G111" s="66">
        <f>IF(F111="Prevenir",15,IF(F111="Detectar",10,0))</f>
        <v>0</v>
      </c>
      <c r="H111" s="877"/>
      <c r="I111" s="879"/>
      <c r="J111" s="870"/>
      <c r="K111" s="871"/>
    </row>
    <row r="112" spans="1:11" ht="28.5" x14ac:dyDescent="0.2">
      <c r="A112" s="846"/>
      <c r="B112" s="559"/>
      <c r="C112" s="885"/>
      <c r="D112" s="50" t="s">
        <v>214</v>
      </c>
      <c r="E112" s="102" t="s">
        <v>215</v>
      </c>
      <c r="F112" s="67" t="s">
        <v>169</v>
      </c>
      <c r="G112" s="66">
        <f>IF(F112="Confiable",15,0)</f>
        <v>0</v>
      </c>
      <c r="H112" s="877"/>
      <c r="I112" s="879"/>
      <c r="J112" s="870"/>
      <c r="K112" s="871"/>
    </row>
    <row r="113" spans="1:78" ht="42.75" x14ac:dyDescent="0.2">
      <c r="A113" s="846"/>
      <c r="B113" s="559"/>
      <c r="C113" s="885"/>
      <c r="D113" s="50" t="s">
        <v>216</v>
      </c>
      <c r="E113" s="102" t="s">
        <v>217</v>
      </c>
      <c r="F113" s="217" t="s">
        <v>169</v>
      </c>
      <c r="G113" s="66">
        <f>IF(F113="Se investigan y se resuelven oportunamente",15,0)</f>
        <v>0</v>
      </c>
      <c r="H113" s="877"/>
      <c r="I113" s="879"/>
      <c r="J113" s="870"/>
      <c r="K113" s="871"/>
    </row>
    <row r="114" spans="1:78" ht="28.5" x14ac:dyDescent="0.2">
      <c r="A114" s="847"/>
      <c r="B114" s="560"/>
      <c r="C114" s="886"/>
      <c r="D114" s="45" t="s">
        <v>218</v>
      </c>
      <c r="E114" s="102" t="s">
        <v>219</v>
      </c>
      <c r="F114" s="67" t="s">
        <v>169</v>
      </c>
      <c r="G114" s="66">
        <f>IF(F114="Completa",10,IF(F114="Incompleta",5,0))</f>
        <v>0</v>
      </c>
      <c r="H114" s="878"/>
      <c r="I114" s="879"/>
      <c r="J114" s="870"/>
      <c r="K114" s="871"/>
    </row>
    <row r="115" spans="1:78" s="60" customFormat="1" ht="15.75" thickBot="1" x14ac:dyDescent="0.25">
      <c r="A115" s="123"/>
      <c r="B115" s="124"/>
      <c r="C115" s="56"/>
      <c r="D115" s="57"/>
      <c r="E115" s="58" t="s">
        <v>220</v>
      </c>
      <c r="F115" s="16"/>
      <c r="G115" s="16">
        <f>SUM(G108:G114)</f>
        <v>0</v>
      </c>
      <c r="H115" s="59"/>
      <c r="I115" s="120"/>
      <c r="J115" s="120"/>
      <c r="K115" s="12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thickBot="1" x14ac:dyDescent="0.25"/>
    <row r="117" spans="1:78" s="53" customFormat="1" ht="30" customHeight="1" x14ac:dyDescent="0.25">
      <c r="A117" s="880" t="s">
        <v>82</v>
      </c>
      <c r="B117" s="861" t="s">
        <v>223</v>
      </c>
      <c r="C117" s="882" t="s">
        <v>196</v>
      </c>
      <c r="D117" s="872" t="s">
        <v>197</v>
      </c>
      <c r="E117" s="872"/>
      <c r="F117" s="872"/>
      <c r="G117" s="872"/>
      <c r="H117" s="872"/>
      <c r="I117" s="107" t="s">
        <v>198</v>
      </c>
      <c r="J117" s="873" t="s">
        <v>199</v>
      </c>
      <c r="K117" s="875" t="s">
        <v>200</v>
      </c>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row>
    <row r="118" spans="1:78" s="54" customFormat="1" ht="60.75" thickBot="1" x14ac:dyDescent="0.3">
      <c r="A118" s="881"/>
      <c r="B118" s="862"/>
      <c r="C118" s="883"/>
      <c r="D118" s="108" t="s">
        <v>201</v>
      </c>
      <c r="E118" s="51" t="s">
        <v>202</v>
      </c>
      <c r="F118" s="108" t="s">
        <v>203</v>
      </c>
      <c r="G118" s="108" t="s">
        <v>204</v>
      </c>
      <c r="H118" s="108" t="s">
        <v>221</v>
      </c>
      <c r="I118" s="52" t="s">
        <v>206</v>
      </c>
      <c r="J118" s="874"/>
      <c r="K118" s="876"/>
    </row>
    <row r="119" spans="1:78" ht="20.25" customHeight="1" x14ac:dyDescent="0.2">
      <c r="A119" s="845">
        <f>DESCRIPCION!A21</f>
        <v>0</v>
      </c>
      <c r="B119" s="558">
        <f>DESCRIPCION!D21</f>
        <v>0</v>
      </c>
      <c r="C119" s="846"/>
      <c r="D119" s="849" t="s">
        <v>207</v>
      </c>
      <c r="E119" s="127" t="s">
        <v>208</v>
      </c>
      <c r="F119" s="70" t="s">
        <v>169</v>
      </c>
      <c r="G119" s="128">
        <f>IF(F119="Asignado",15,0)</f>
        <v>0</v>
      </c>
      <c r="H119" s="877" t="str">
        <f>IF(AND(G126&gt;0,G126&lt;=85),"Débil",IF(AND(G126&gt;85,G126&lt;=95),"Moderado",IF(G126&gt;96,"Fuerte"," ")))</f>
        <v xml:space="preserve"> </v>
      </c>
      <c r="I119" s="855" t="s">
        <v>169</v>
      </c>
      <c r="J119" s="852" t="str">
        <f>IF(AND(H119="Fuerte",I119="Fuerte (Siempre se Ejecuta)"),"Fuerte",IF(AND(H119="Fuerte",I119="Moderado (Algunas veces se ejecuta)"),"Moderado",IF(AND(H119="Fuerte",I119="Débil (No se ejecuta)"),"Débil",IF(AND(H119="Moderado",I119="Fuerte (Siempre se Ejecuta)"),"Moderado",IF(AND(H119="Moderado",I119="Moderado (Algunas veces se ejecuta)"),"Moderado",IF(AND(H119="Moderado",I119="Débil (No se ejecuta)"),"Débil",IF(AND(H119="Débil",I119="Fuerte (Siempre se Ejecuta)"),"Débil",IF(AND(H119="Débil",I119="Moderado (Algunas veces se ejecuta)"),"Débil",IF(AND(H119="Débil",I119="Débil (No se ejecuta)"),"Débil"," ")))))))))</f>
        <v xml:space="preserve"> </v>
      </c>
      <c r="K119" s="858" t="str">
        <f>IF(J119="Fuerte","NO",IF(J119=" "," ","SI"))</f>
        <v xml:space="preserve"> </v>
      </c>
    </row>
    <row r="120" spans="1:78" ht="28.5" x14ac:dyDescent="0.2">
      <c r="A120" s="846"/>
      <c r="B120" s="559"/>
      <c r="C120" s="846"/>
      <c r="D120" s="849"/>
      <c r="E120" s="102" t="s">
        <v>209</v>
      </c>
      <c r="F120" s="67" t="s">
        <v>169</v>
      </c>
      <c r="G120" s="66">
        <f>IF(F120="Adecuado",15,0)</f>
        <v>0</v>
      </c>
      <c r="H120" s="877"/>
      <c r="I120" s="879"/>
      <c r="J120" s="870"/>
      <c r="K120" s="871"/>
    </row>
    <row r="121" spans="1:78" ht="42.75" customHeight="1" x14ac:dyDescent="0.2">
      <c r="A121" s="846"/>
      <c r="B121" s="559"/>
      <c r="C121" s="846"/>
      <c r="D121" s="50" t="s">
        <v>210</v>
      </c>
      <c r="E121" s="102" t="s">
        <v>211</v>
      </c>
      <c r="F121" s="67" t="s">
        <v>169</v>
      </c>
      <c r="G121" s="66">
        <f>IF(F121="Oportuna",15,0)</f>
        <v>0</v>
      </c>
      <c r="H121" s="877"/>
      <c r="I121" s="879"/>
      <c r="J121" s="870"/>
      <c r="K121" s="871"/>
    </row>
    <row r="122" spans="1:78" ht="42.75" x14ac:dyDescent="0.2">
      <c r="A122" s="846"/>
      <c r="B122" s="559"/>
      <c r="C122" s="846"/>
      <c r="D122" s="50" t="s">
        <v>212</v>
      </c>
      <c r="E122" s="102" t="s">
        <v>213</v>
      </c>
      <c r="F122" s="217" t="s">
        <v>169</v>
      </c>
      <c r="G122" s="66">
        <f>IF(F122="Prevenir",15,IF(F122="Detectar",10,0))</f>
        <v>0</v>
      </c>
      <c r="H122" s="877"/>
      <c r="I122" s="879"/>
      <c r="J122" s="870"/>
      <c r="K122" s="871"/>
    </row>
    <row r="123" spans="1:78" ht="28.5" x14ac:dyDescent="0.2">
      <c r="A123" s="846"/>
      <c r="B123" s="559"/>
      <c r="C123" s="846"/>
      <c r="D123" s="50" t="s">
        <v>214</v>
      </c>
      <c r="E123" s="102" t="s">
        <v>215</v>
      </c>
      <c r="F123" s="67" t="s">
        <v>169</v>
      </c>
      <c r="G123" s="66">
        <f>IF(F123="Confiable",15,0)</f>
        <v>0</v>
      </c>
      <c r="H123" s="877"/>
      <c r="I123" s="879"/>
      <c r="J123" s="870"/>
      <c r="K123" s="871"/>
    </row>
    <row r="124" spans="1:78" ht="42.75" x14ac:dyDescent="0.2">
      <c r="A124" s="846"/>
      <c r="B124" s="559"/>
      <c r="C124" s="846"/>
      <c r="D124" s="50" t="s">
        <v>216</v>
      </c>
      <c r="E124" s="102" t="s">
        <v>217</v>
      </c>
      <c r="F124" s="217" t="s">
        <v>169</v>
      </c>
      <c r="G124" s="66">
        <f>IF(F124="Se investigan y se resuelven oportunamente",15,0)</f>
        <v>0</v>
      </c>
      <c r="H124" s="877"/>
      <c r="I124" s="879"/>
      <c r="J124" s="870"/>
      <c r="K124" s="871"/>
    </row>
    <row r="125" spans="1:78" ht="28.5" x14ac:dyDescent="0.2">
      <c r="A125" s="847"/>
      <c r="B125" s="560"/>
      <c r="C125" s="847"/>
      <c r="D125" s="45" t="s">
        <v>218</v>
      </c>
      <c r="E125" s="102" t="s">
        <v>219</v>
      </c>
      <c r="F125" s="67" t="s">
        <v>169</v>
      </c>
      <c r="G125" s="66">
        <f>IF(F125="Completa",10,IF(F125="Incompleta",5,0))</f>
        <v>0</v>
      </c>
      <c r="H125" s="878"/>
      <c r="I125" s="927"/>
      <c r="J125" s="925"/>
      <c r="K125" s="926"/>
    </row>
    <row r="126" spans="1:78" ht="15.75" thickBot="1" x14ac:dyDescent="0.25">
      <c r="A126" s="123"/>
      <c r="B126" s="124"/>
      <c r="C126" s="56"/>
      <c r="D126" s="57"/>
      <c r="E126" s="58" t="s">
        <v>220</v>
      </c>
      <c r="F126" s="16"/>
      <c r="G126" s="16">
        <f>SUM(G119:G125)</f>
        <v>0</v>
      </c>
      <c r="H126" s="133"/>
      <c r="I126" s="134"/>
      <c r="J126" s="134"/>
      <c r="K126" s="135"/>
    </row>
    <row r="127" spans="1:78" ht="15" thickBot="1" x14ac:dyDescent="0.25">
      <c r="A127" s="330"/>
    </row>
    <row r="128" spans="1:78" s="54" customFormat="1" ht="30" customHeight="1" x14ac:dyDescent="0.25">
      <c r="A128" s="859" t="s">
        <v>82</v>
      </c>
      <c r="B128" s="861" t="s">
        <v>223</v>
      </c>
      <c r="C128" s="863" t="s">
        <v>196</v>
      </c>
      <c r="D128" s="865" t="s">
        <v>197</v>
      </c>
      <c r="E128" s="866"/>
      <c r="F128" s="866"/>
      <c r="G128" s="866"/>
      <c r="H128" s="867"/>
      <c r="I128" s="107" t="s">
        <v>198</v>
      </c>
      <c r="J128" s="868" t="s">
        <v>199</v>
      </c>
      <c r="K128" s="843" t="s">
        <v>200</v>
      </c>
    </row>
    <row r="129" spans="1:78" s="54" customFormat="1" ht="60.75" thickBot="1" x14ac:dyDescent="0.3">
      <c r="A129" s="860"/>
      <c r="B129" s="862"/>
      <c r="C129" s="864"/>
      <c r="D129" s="108" t="s">
        <v>201</v>
      </c>
      <c r="E129" s="51" t="s">
        <v>202</v>
      </c>
      <c r="F129" s="108" t="s">
        <v>203</v>
      </c>
      <c r="G129" s="108" t="s">
        <v>204</v>
      </c>
      <c r="H129" s="108" t="s">
        <v>221</v>
      </c>
      <c r="I129" s="52" t="s">
        <v>206</v>
      </c>
      <c r="J129" s="869"/>
      <c r="K129" s="844"/>
    </row>
    <row r="130" spans="1:78" ht="20.25" customHeight="1" x14ac:dyDescent="0.2">
      <c r="A130" s="845">
        <f>DESCRIPCION!A21</f>
        <v>0</v>
      </c>
      <c r="B130" s="558">
        <f>DESCRIPCION!D22</f>
        <v>0</v>
      </c>
      <c r="C130" s="845"/>
      <c r="D130" s="848" t="s">
        <v>207</v>
      </c>
      <c r="E130" s="127" t="s">
        <v>208</v>
      </c>
      <c r="F130" s="70" t="s">
        <v>169</v>
      </c>
      <c r="G130" s="128">
        <f>IF(F130="Asignado",15,0)</f>
        <v>0</v>
      </c>
      <c r="H130" s="850" t="str">
        <f>IF(AND(G137&gt;0,G137&lt;=85),"Débil",IF(AND(G137&gt;85,G137&lt;=95),"Moderado",IF(G137&gt;96,"Fuerte"," ")))</f>
        <v xml:space="preserve"> </v>
      </c>
      <c r="I130" s="853" t="s">
        <v>169</v>
      </c>
      <c r="J130" s="850" t="str">
        <f>IF(AND(H130="Fuerte",I130="Fuerte (Siempre se Ejecuta)"),"Fuerte",IF(AND(H130="Fuerte",I130="Moderado (Algunas veces se ejecuta)"),"Moderado",IF(AND(H130="Fuerte",I130="Débil (No se ejecuta)"),"Débil",IF(AND(H130="Moderado",I130="Fuerte (Siempre se Ejecuta)"),"Moderado",IF(AND(H130="Moderado",I130="Moderado (Algunas veces se ejecuta)"),"Moderado",IF(AND(H130="Moderado",I130="Débil (No se ejecuta)"),"Débil",IF(AND(H130="Débil",I130="Fuerte (Siempre se Ejecuta)"),"Débil",IF(AND(H130="Débil",I130="Moderado (Algunas veces se ejecuta)"),"Débil",IF(AND(H130="Débil",I130="Débil (No se ejecuta)"),"Débil"," ")))))))))</f>
        <v xml:space="preserve"> </v>
      </c>
      <c r="K130" s="856" t="str">
        <f>IF(J130="Fuerte","NO",IF(J130=" "," ","SI"))</f>
        <v xml:space="preserve"> </v>
      </c>
    </row>
    <row r="131" spans="1:78" ht="28.5" x14ac:dyDescent="0.2">
      <c r="A131" s="846"/>
      <c r="B131" s="559"/>
      <c r="C131" s="846"/>
      <c r="D131" s="849"/>
      <c r="E131" s="102" t="s">
        <v>209</v>
      </c>
      <c r="F131" s="67" t="s">
        <v>169</v>
      </c>
      <c r="G131" s="66">
        <f>IF(F131="Adecuado",15,0)</f>
        <v>0</v>
      </c>
      <c r="H131" s="851"/>
      <c r="I131" s="854"/>
      <c r="J131" s="851"/>
      <c r="K131" s="857"/>
    </row>
    <row r="132" spans="1:78" ht="42.75" x14ac:dyDescent="0.2">
      <c r="A132" s="846"/>
      <c r="B132" s="559"/>
      <c r="C132" s="846"/>
      <c r="D132" s="50" t="s">
        <v>210</v>
      </c>
      <c r="E132" s="102" t="s">
        <v>211</v>
      </c>
      <c r="F132" s="67" t="s">
        <v>169</v>
      </c>
      <c r="G132" s="66">
        <f>IF(F132="Oportuna",15,0)</f>
        <v>0</v>
      </c>
      <c r="H132" s="851"/>
      <c r="I132" s="854"/>
      <c r="J132" s="851"/>
      <c r="K132" s="857"/>
    </row>
    <row r="133" spans="1:78" ht="42.75" x14ac:dyDescent="0.2">
      <c r="A133" s="846"/>
      <c r="B133" s="559"/>
      <c r="C133" s="846"/>
      <c r="D133" s="50" t="s">
        <v>212</v>
      </c>
      <c r="E133" s="102" t="s">
        <v>213</v>
      </c>
      <c r="F133" s="217" t="s">
        <v>169</v>
      </c>
      <c r="G133" s="66">
        <f>IF(F133="Prevenir",15,IF(F133="Detectar",10,0))</f>
        <v>0</v>
      </c>
      <c r="H133" s="851"/>
      <c r="I133" s="854"/>
      <c r="J133" s="851"/>
      <c r="K133" s="857"/>
    </row>
    <row r="134" spans="1:78" ht="28.5" x14ac:dyDescent="0.2">
      <c r="A134" s="846"/>
      <c r="B134" s="559"/>
      <c r="C134" s="846"/>
      <c r="D134" s="50" t="s">
        <v>214</v>
      </c>
      <c r="E134" s="102" t="s">
        <v>215</v>
      </c>
      <c r="F134" s="67" t="s">
        <v>169</v>
      </c>
      <c r="G134" s="66">
        <f>IF(F134="Confiable",15,0)</f>
        <v>0</v>
      </c>
      <c r="H134" s="851"/>
      <c r="I134" s="854"/>
      <c r="J134" s="851"/>
      <c r="K134" s="857"/>
    </row>
    <row r="135" spans="1:78" ht="42.75" x14ac:dyDescent="0.2">
      <c r="A135" s="846"/>
      <c r="B135" s="559"/>
      <c r="C135" s="846"/>
      <c r="D135" s="50" t="s">
        <v>216</v>
      </c>
      <c r="E135" s="102" t="s">
        <v>217</v>
      </c>
      <c r="F135" s="217" t="s">
        <v>169</v>
      </c>
      <c r="G135" s="66">
        <f>IF(F135="Se investigan y se resuelven oportunamente",15,0)</f>
        <v>0</v>
      </c>
      <c r="H135" s="851"/>
      <c r="I135" s="854"/>
      <c r="J135" s="851"/>
      <c r="K135" s="857"/>
    </row>
    <row r="136" spans="1:78" ht="28.5" x14ac:dyDescent="0.2">
      <c r="A136" s="847"/>
      <c r="B136" s="560"/>
      <c r="C136" s="847"/>
      <c r="D136" s="45" t="s">
        <v>218</v>
      </c>
      <c r="E136" s="102" t="s">
        <v>219</v>
      </c>
      <c r="F136" s="67" t="s">
        <v>169</v>
      </c>
      <c r="G136" s="66">
        <f>IF(F136="Completa",10,IF(F136="Incompleta",5,0))</f>
        <v>0</v>
      </c>
      <c r="H136" s="852"/>
      <c r="I136" s="855"/>
      <c r="J136" s="852"/>
      <c r="K136" s="858"/>
    </row>
    <row r="137" spans="1:78" s="60" customFormat="1" ht="15.75" thickBot="1" x14ac:dyDescent="0.25">
      <c r="A137" s="123"/>
      <c r="B137" s="124"/>
      <c r="C137" s="56"/>
      <c r="D137" s="57"/>
      <c r="E137" s="58" t="s">
        <v>220</v>
      </c>
      <c r="F137" s="16"/>
      <c r="G137" s="16">
        <f>SUM(G130:G136)</f>
        <v>0</v>
      </c>
      <c r="H137" s="133"/>
      <c r="I137" s="134"/>
      <c r="J137" s="134"/>
      <c r="K137" s="13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thickBot="1" x14ac:dyDescent="0.25"/>
    <row r="139" spans="1:78" s="53" customFormat="1" ht="30" customHeight="1" x14ac:dyDescent="0.25">
      <c r="A139" s="859" t="s">
        <v>82</v>
      </c>
      <c r="B139" s="861" t="s">
        <v>223</v>
      </c>
      <c r="C139" s="863" t="s">
        <v>196</v>
      </c>
      <c r="D139" s="865" t="s">
        <v>197</v>
      </c>
      <c r="E139" s="866"/>
      <c r="F139" s="866"/>
      <c r="G139" s="866"/>
      <c r="H139" s="867"/>
      <c r="I139" s="107" t="s">
        <v>198</v>
      </c>
      <c r="J139" s="868" t="s">
        <v>199</v>
      </c>
      <c r="K139" s="843" t="s">
        <v>200</v>
      </c>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row>
    <row r="140" spans="1:78" s="54" customFormat="1" ht="60.75" thickBot="1" x14ac:dyDescent="0.3">
      <c r="A140" s="860"/>
      <c r="B140" s="862"/>
      <c r="C140" s="864"/>
      <c r="D140" s="108" t="s">
        <v>201</v>
      </c>
      <c r="E140" s="51" t="s">
        <v>202</v>
      </c>
      <c r="F140" s="108" t="s">
        <v>203</v>
      </c>
      <c r="G140" s="108" t="s">
        <v>204</v>
      </c>
      <c r="H140" s="108" t="s">
        <v>221</v>
      </c>
      <c r="I140" s="52" t="s">
        <v>206</v>
      </c>
      <c r="J140" s="869"/>
      <c r="K140" s="844"/>
    </row>
    <row r="141" spans="1:78" ht="20.25" customHeight="1" x14ac:dyDescent="0.2">
      <c r="A141" s="845">
        <f>DESCRIPCION!A21</f>
        <v>0</v>
      </c>
      <c r="B141" s="558">
        <f>DESCRIPCION!D23</f>
        <v>0</v>
      </c>
      <c r="C141" s="845"/>
      <c r="D141" s="848" t="s">
        <v>207</v>
      </c>
      <c r="E141" s="127" t="s">
        <v>208</v>
      </c>
      <c r="F141" s="70" t="s">
        <v>169</v>
      </c>
      <c r="G141" s="128">
        <f>IF(F141="Asignado",15,0)</f>
        <v>0</v>
      </c>
      <c r="H141" s="850" t="str">
        <f>IF(AND(G148&gt;0,G148&lt;=85),"Débil",IF(AND(G148&gt;85,G148&lt;=95),"Moderado",IF(G148&gt;96,"Fuerte"," ")))</f>
        <v xml:space="preserve"> </v>
      </c>
      <c r="I141" s="853" t="s">
        <v>169</v>
      </c>
      <c r="J141" s="850" t="str">
        <f>IF(AND(H141="Fuerte",I141="Fuerte (Siempre se Ejecuta)"),"Fuerte",IF(AND(H141="Fuerte",I141="Moderado (Algunas veces se ejecuta)"),"Moderado",IF(AND(H141="Fuerte",I141="Débil (No se ejecuta)"),"Débil",IF(AND(H141="Moderado",I141="Fuerte (Siempre se Ejecuta)"),"Moderado",IF(AND(H141="Moderado",I141="Moderado (Algunas veces se ejecuta)"),"Moderado",IF(AND(H141="Moderado",I141="Débil (No se ejecuta)"),"Débil",IF(AND(H141="Débil",I141="Fuerte (Siempre se Ejecuta)"),"Débil",IF(AND(H141="Débil",I141="Moderado (Algunas veces se ejecuta)"),"Débil",IF(AND(H141="Débil",I141="Débil (No se ejecuta)"),"Débil"," ")))))))))</f>
        <v xml:space="preserve"> </v>
      </c>
      <c r="K141" s="856" t="str">
        <f>IF(J141="Fuerte","NO",IF(J141=" "," ","SI"))</f>
        <v xml:space="preserve"> </v>
      </c>
    </row>
    <row r="142" spans="1:78" ht="28.5" x14ac:dyDescent="0.2">
      <c r="A142" s="846"/>
      <c r="B142" s="559"/>
      <c r="C142" s="846"/>
      <c r="D142" s="849"/>
      <c r="E142" s="102" t="s">
        <v>209</v>
      </c>
      <c r="F142" s="67" t="s">
        <v>169</v>
      </c>
      <c r="G142" s="66">
        <f>IF(F142="Adecuado",15,0)</f>
        <v>0</v>
      </c>
      <c r="H142" s="851"/>
      <c r="I142" s="854"/>
      <c r="J142" s="851"/>
      <c r="K142" s="857"/>
    </row>
    <row r="143" spans="1:78" ht="42.75" x14ac:dyDescent="0.2">
      <c r="A143" s="846"/>
      <c r="B143" s="559"/>
      <c r="C143" s="846"/>
      <c r="D143" s="50" t="s">
        <v>210</v>
      </c>
      <c r="E143" s="102" t="s">
        <v>211</v>
      </c>
      <c r="F143" s="67" t="s">
        <v>169</v>
      </c>
      <c r="G143" s="66">
        <f>IF(F143="Oportuna",15,0)</f>
        <v>0</v>
      </c>
      <c r="H143" s="851"/>
      <c r="I143" s="854"/>
      <c r="J143" s="851"/>
      <c r="K143" s="857"/>
    </row>
    <row r="144" spans="1:78" ht="42.75" x14ac:dyDescent="0.2">
      <c r="A144" s="846"/>
      <c r="B144" s="559"/>
      <c r="C144" s="846"/>
      <c r="D144" s="50" t="s">
        <v>212</v>
      </c>
      <c r="E144" s="102" t="s">
        <v>213</v>
      </c>
      <c r="F144" s="217" t="s">
        <v>169</v>
      </c>
      <c r="G144" s="66">
        <f>IF(F144="Prevenir",15,IF(F144="Detectar",10,0))</f>
        <v>0</v>
      </c>
      <c r="H144" s="851"/>
      <c r="I144" s="854"/>
      <c r="J144" s="851"/>
      <c r="K144" s="857"/>
    </row>
    <row r="145" spans="1:98" ht="28.5" x14ac:dyDescent="0.2">
      <c r="A145" s="846"/>
      <c r="B145" s="559"/>
      <c r="C145" s="846"/>
      <c r="D145" s="50" t="s">
        <v>214</v>
      </c>
      <c r="E145" s="102" t="s">
        <v>215</v>
      </c>
      <c r="F145" s="67" t="s">
        <v>169</v>
      </c>
      <c r="G145" s="66">
        <f>IF(F145="Confiable",15,0)</f>
        <v>0</v>
      </c>
      <c r="H145" s="851"/>
      <c r="I145" s="854"/>
      <c r="J145" s="851"/>
      <c r="K145" s="857"/>
    </row>
    <row r="146" spans="1:98" ht="42.75" x14ac:dyDescent="0.2">
      <c r="A146" s="846"/>
      <c r="B146" s="559"/>
      <c r="C146" s="846"/>
      <c r="D146" s="50" t="s">
        <v>216</v>
      </c>
      <c r="E146" s="102" t="s">
        <v>217</v>
      </c>
      <c r="F146" s="217" t="s">
        <v>169</v>
      </c>
      <c r="G146" s="66">
        <f>IF(F146="Se investigan y se resuelven oportunamente",15,0)</f>
        <v>0</v>
      </c>
      <c r="H146" s="851"/>
      <c r="I146" s="854"/>
      <c r="J146" s="851"/>
      <c r="K146" s="857"/>
    </row>
    <row r="147" spans="1:98" ht="28.5" x14ac:dyDescent="0.2">
      <c r="A147" s="847"/>
      <c r="B147" s="560"/>
      <c r="C147" s="847"/>
      <c r="D147" s="45" t="s">
        <v>218</v>
      </c>
      <c r="E147" s="102" t="s">
        <v>219</v>
      </c>
      <c r="F147" s="67" t="s">
        <v>169</v>
      </c>
      <c r="G147" s="66">
        <f>IF(F147="Completa",10,IF(F147="Incompleta",5,0))</f>
        <v>0</v>
      </c>
      <c r="H147" s="852"/>
      <c r="I147" s="855"/>
      <c r="J147" s="852"/>
      <c r="K147" s="858"/>
    </row>
    <row r="148" spans="1:98" ht="15.75" thickBot="1" x14ac:dyDescent="0.25">
      <c r="A148" s="123"/>
      <c r="B148" s="124"/>
      <c r="C148" s="56"/>
      <c r="D148" s="57"/>
      <c r="E148" s="58" t="s">
        <v>220</v>
      </c>
      <c r="F148" s="16"/>
      <c r="G148" s="16">
        <f>SUM(G141:G147)</f>
        <v>0</v>
      </c>
      <c r="H148" s="133"/>
      <c r="I148" s="134"/>
      <c r="J148" s="134"/>
      <c r="K148" s="135"/>
    </row>
    <row r="149" spans="1:98" ht="15" thickBot="1" x14ac:dyDescent="0.25">
      <c r="A149" s="330"/>
    </row>
    <row r="150" spans="1:98" s="54" customFormat="1" ht="30" customHeight="1" x14ac:dyDescent="0.25">
      <c r="A150" s="859" t="s">
        <v>82</v>
      </c>
      <c r="B150" s="861" t="s">
        <v>223</v>
      </c>
      <c r="C150" s="863" t="s">
        <v>196</v>
      </c>
      <c r="D150" s="865" t="s">
        <v>197</v>
      </c>
      <c r="E150" s="866"/>
      <c r="F150" s="866"/>
      <c r="G150" s="866"/>
      <c r="H150" s="867"/>
      <c r="I150" s="107" t="s">
        <v>198</v>
      </c>
      <c r="J150" s="868" t="s">
        <v>199</v>
      </c>
      <c r="K150" s="843" t="s">
        <v>200</v>
      </c>
    </row>
    <row r="151" spans="1:98" s="54" customFormat="1" ht="60.75" thickBot="1" x14ac:dyDescent="0.3">
      <c r="A151" s="860"/>
      <c r="B151" s="862"/>
      <c r="C151" s="864"/>
      <c r="D151" s="108" t="s">
        <v>201</v>
      </c>
      <c r="E151" s="51" t="s">
        <v>202</v>
      </c>
      <c r="F151" s="108" t="s">
        <v>203</v>
      </c>
      <c r="G151" s="108" t="s">
        <v>204</v>
      </c>
      <c r="H151" s="108" t="s">
        <v>221</v>
      </c>
      <c r="I151" s="52" t="s">
        <v>206</v>
      </c>
      <c r="J151" s="869"/>
      <c r="K151" s="844"/>
    </row>
    <row r="152" spans="1:98" ht="20.25" customHeight="1" x14ac:dyDescent="0.2">
      <c r="A152" s="845" t="str">
        <f>DESCRIPCION!A24</f>
        <v>e</v>
      </c>
      <c r="B152" s="558">
        <f>DESCRIPCION!D24</f>
        <v>0</v>
      </c>
      <c r="C152" s="845"/>
      <c r="D152" s="848" t="s">
        <v>207</v>
      </c>
      <c r="E152" s="127" t="s">
        <v>208</v>
      </c>
      <c r="F152" s="70" t="s">
        <v>169</v>
      </c>
      <c r="G152" s="128">
        <f>IF(F152="Asignado",15,0)</f>
        <v>0</v>
      </c>
      <c r="H152" s="850" t="str">
        <f>IF(AND(G159&gt;0,G159&lt;=85),"Débil",IF(AND(G159&gt;85,G159&lt;=95),"Moderado",IF(G159&gt;96,"Fuerte"," ")))</f>
        <v xml:space="preserve"> </v>
      </c>
      <c r="I152" s="853" t="s">
        <v>169</v>
      </c>
      <c r="J152" s="850" t="str">
        <f>IF(AND(H152="Fuerte",I152="Fuerte (Siempre se Ejecuta)"),"Fuerte",IF(AND(H152="Fuerte",I152="Moderado (Algunas veces se ejecuta)"),"Moderado",IF(AND(H152="Fuerte",I152="Débil (No se ejecuta)"),"Débil",IF(AND(H152="Moderado",I152="Fuerte (Siempre se Ejecuta)"),"Moderado",IF(AND(H152="Moderado",I152="Moderado (Algunas veces se ejecuta)"),"Moderado",IF(AND(H152="Moderado",I152="Débil (No se ejecuta)"),"Débil",IF(AND(H152="Débil",I152="Fuerte (Siempre se Ejecuta)"),"Débil",IF(AND(H152="Débil",I152="Moderado (Algunas veces se ejecuta)"),"Débil",IF(AND(H152="Débil",I152="Débil (No se ejecuta)"),"Débil"," ")))))))))</f>
        <v xml:space="preserve"> </v>
      </c>
      <c r="K152" s="856" t="str">
        <f>IF(J152="Fuerte","NO",IF(J152=" "," ","SI"))</f>
        <v xml:space="preserve"> </v>
      </c>
    </row>
    <row r="153" spans="1:98" ht="28.5" x14ac:dyDescent="0.2">
      <c r="A153" s="846"/>
      <c r="B153" s="559"/>
      <c r="C153" s="846"/>
      <c r="D153" s="849"/>
      <c r="E153" s="102" t="s">
        <v>209</v>
      </c>
      <c r="F153" s="67" t="s">
        <v>169</v>
      </c>
      <c r="G153" s="66">
        <f>IF(F153="Adecuado",15,0)</f>
        <v>0</v>
      </c>
      <c r="H153" s="851"/>
      <c r="I153" s="854"/>
      <c r="J153" s="851"/>
      <c r="K153" s="857"/>
    </row>
    <row r="154" spans="1:98" ht="42.75" x14ac:dyDescent="0.2">
      <c r="A154" s="846"/>
      <c r="B154" s="559"/>
      <c r="C154" s="846"/>
      <c r="D154" s="50" t="s">
        <v>210</v>
      </c>
      <c r="E154" s="102" t="s">
        <v>211</v>
      </c>
      <c r="F154" s="67" t="s">
        <v>169</v>
      </c>
      <c r="G154" s="66">
        <f>IF(F154="Oportuna",15,0)</f>
        <v>0</v>
      </c>
      <c r="H154" s="851"/>
      <c r="I154" s="854"/>
      <c r="J154" s="851"/>
      <c r="K154" s="857"/>
    </row>
    <row r="155" spans="1:98" ht="42.75" x14ac:dyDescent="0.2">
      <c r="A155" s="846"/>
      <c r="B155" s="559"/>
      <c r="C155" s="846"/>
      <c r="D155" s="50" t="s">
        <v>212</v>
      </c>
      <c r="E155" s="102" t="s">
        <v>213</v>
      </c>
      <c r="F155" s="217" t="s">
        <v>169</v>
      </c>
      <c r="G155" s="66">
        <f>IF(F155="Prevenir",15,IF(F155="Detectar",10,0))</f>
        <v>0</v>
      </c>
      <c r="H155" s="851"/>
      <c r="I155" s="854"/>
      <c r="J155" s="851"/>
      <c r="K155" s="857"/>
    </row>
    <row r="156" spans="1:98" ht="28.5" x14ac:dyDescent="0.2">
      <c r="A156" s="846"/>
      <c r="B156" s="559"/>
      <c r="C156" s="846"/>
      <c r="D156" s="50" t="s">
        <v>214</v>
      </c>
      <c r="E156" s="102" t="s">
        <v>215</v>
      </c>
      <c r="F156" s="67" t="s">
        <v>169</v>
      </c>
      <c r="G156" s="66">
        <f>IF(F156="Confiable",15,0)</f>
        <v>0</v>
      </c>
      <c r="H156" s="851"/>
      <c r="I156" s="854"/>
      <c r="J156" s="851"/>
      <c r="K156" s="857"/>
    </row>
    <row r="157" spans="1:98" ht="42.75" x14ac:dyDescent="0.2">
      <c r="A157" s="846"/>
      <c r="B157" s="559"/>
      <c r="C157" s="846"/>
      <c r="D157" s="50" t="s">
        <v>216</v>
      </c>
      <c r="E157" s="102" t="s">
        <v>217</v>
      </c>
      <c r="F157" s="217" t="s">
        <v>169</v>
      </c>
      <c r="G157" s="66">
        <f>IF(F157="Se investigan y se resuelven oportunamente",15,0)</f>
        <v>0</v>
      </c>
      <c r="H157" s="851"/>
      <c r="I157" s="854"/>
      <c r="J157" s="851"/>
      <c r="K157" s="857"/>
    </row>
    <row r="158" spans="1:98" ht="28.5" x14ac:dyDescent="0.2">
      <c r="A158" s="847"/>
      <c r="B158" s="560"/>
      <c r="C158" s="847"/>
      <c r="D158" s="45" t="s">
        <v>218</v>
      </c>
      <c r="E158" s="102" t="s">
        <v>219</v>
      </c>
      <c r="F158" s="67" t="s">
        <v>169</v>
      </c>
      <c r="G158" s="66">
        <f>IF(F158="Completa",10,IF(F158="Incompleta",5,0))</f>
        <v>0</v>
      </c>
      <c r="H158" s="852"/>
      <c r="I158" s="855"/>
      <c r="J158" s="852"/>
      <c r="K158" s="858"/>
    </row>
    <row r="159" spans="1:98" s="60" customFormat="1" ht="15.75" thickBot="1" x14ac:dyDescent="0.25">
      <c r="A159" s="123"/>
      <c r="B159" s="124"/>
      <c r="C159" s="56"/>
      <c r="D159" s="57"/>
      <c r="E159" s="58" t="s">
        <v>220</v>
      </c>
      <c r="F159" s="16"/>
      <c r="G159" s="16">
        <f>SUM(G152:G158)</f>
        <v>0</v>
      </c>
      <c r="H159" s="133"/>
      <c r="I159" s="134"/>
      <c r="J159" s="134"/>
      <c r="K159" s="13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row>
    <row r="160" spans="1:98" ht="15" thickBot="1" x14ac:dyDescent="0.25"/>
    <row r="161" spans="1:11" ht="30" x14ac:dyDescent="0.2">
      <c r="A161" s="859" t="s">
        <v>82</v>
      </c>
      <c r="B161" s="861" t="s">
        <v>223</v>
      </c>
      <c r="C161" s="863" t="s">
        <v>196</v>
      </c>
      <c r="D161" s="865" t="s">
        <v>197</v>
      </c>
      <c r="E161" s="866"/>
      <c r="F161" s="866"/>
      <c r="G161" s="866"/>
      <c r="H161" s="867"/>
      <c r="I161" s="107" t="s">
        <v>198</v>
      </c>
      <c r="J161" s="868" t="s">
        <v>199</v>
      </c>
      <c r="K161" s="843" t="s">
        <v>200</v>
      </c>
    </row>
    <row r="162" spans="1:11" ht="60.75" thickBot="1" x14ac:dyDescent="0.25">
      <c r="A162" s="860"/>
      <c r="B162" s="862"/>
      <c r="C162" s="864"/>
      <c r="D162" s="108" t="s">
        <v>201</v>
      </c>
      <c r="E162" s="51" t="s">
        <v>202</v>
      </c>
      <c r="F162" s="108" t="s">
        <v>203</v>
      </c>
      <c r="G162" s="108" t="s">
        <v>204</v>
      </c>
      <c r="H162" s="108" t="s">
        <v>221</v>
      </c>
      <c r="I162" s="52" t="s">
        <v>206</v>
      </c>
      <c r="J162" s="869"/>
      <c r="K162" s="844"/>
    </row>
    <row r="163" spans="1:11" x14ac:dyDescent="0.2">
      <c r="A163" s="845" t="str">
        <f>DESCRIPCION!A24</f>
        <v>e</v>
      </c>
      <c r="B163" s="558">
        <f>DESCRIPCION!D25</f>
        <v>0</v>
      </c>
      <c r="C163" s="845"/>
      <c r="D163" s="848" t="s">
        <v>207</v>
      </c>
      <c r="E163" s="127" t="s">
        <v>208</v>
      </c>
      <c r="F163" s="70" t="s">
        <v>169</v>
      </c>
      <c r="G163" s="128">
        <f>IF(F163="Asignado",15,0)</f>
        <v>0</v>
      </c>
      <c r="H163" s="850" t="str">
        <f>IF(AND(G170&gt;0,G170&lt;=85),"Débil",IF(AND(G170&gt;85,G170&lt;=95),"Moderado",IF(G170&gt;96,"Fuerte"," ")))</f>
        <v xml:space="preserve"> </v>
      </c>
      <c r="I163" s="853" t="s">
        <v>169</v>
      </c>
      <c r="J163" s="850" t="str">
        <f>IF(AND(H163="Fuerte",I163="Fuerte (Siempre se Ejecuta)"),"Fuerte",IF(AND(H163="Fuerte",I163="Moderado (Algunas veces se ejecuta)"),"Moderado",IF(AND(H163="Fuerte",I163="Débil (No se ejecuta)"),"Débil",IF(AND(H163="Moderado",I163="Fuerte (Siempre se Ejecuta)"),"Moderado",IF(AND(H163="Moderado",I163="Moderado (Algunas veces se ejecuta)"),"Moderado",IF(AND(H163="Moderado",I163="Débil (No se ejecuta)"),"Débil",IF(AND(H163="Débil",I163="Fuerte (Siempre se Ejecuta)"),"Débil",IF(AND(H163="Débil",I163="Moderado (Algunas veces se ejecuta)"),"Débil",IF(AND(H163="Débil",I163="Débil (No se ejecuta)"),"Débil"," ")))))))))</f>
        <v xml:space="preserve"> </v>
      </c>
      <c r="K163" s="856" t="str">
        <f>IF(J163="Fuerte","NO",IF(J163=" "," ","SI"))</f>
        <v xml:space="preserve"> </v>
      </c>
    </row>
    <row r="164" spans="1:11" ht="28.5" x14ac:dyDescent="0.2">
      <c r="A164" s="846"/>
      <c r="B164" s="559"/>
      <c r="C164" s="846"/>
      <c r="D164" s="849"/>
      <c r="E164" s="102" t="s">
        <v>209</v>
      </c>
      <c r="F164" s="67" t="s">
        <v>169</v>
      </c>
      <c r="G164" s="66">
        <f>IF(F164="Adecuado",15,0)</f>
        <v>0</v>
      </c>
      <c r="H164" s="851"/>
      <c r="I164" s="854"/>
      <c r="J164" s="851"/>
      <c r="K164" s="857"/>
    </row>
    <row r="165" spans="1:11" ht="42.75" x14ac:dyDescent="0.2">
      <c r="A165" s="846"/>
      <c r="B165" s="559"/>
      <c r="C165" s="846"/>
      <c r="D165" s="50" t="s">
        <v>210</v>
      </c>
      <c r="E165" s="102" t="s">
        <v>211</v>
      </c>
      <c r="F165" s="67" t="s">
        <v>169</v>
      </c>
      <c r="G165" s="66">
        <f>IF(F165="Oportuna",15,0)</f>
        <v>0</v>
      </c>
      <c r="H165" s="851"/>
      <c r="I165" s="854"/>
      <c r="J165" s="851"/>
      <c r="K165" s="857"/>
    </row>
    <row r="166" spans="1:11" ht="42.75" x14ac:dyDescent="0.2">
      <c r="A166" s="846"/>
      <c r="B166" s="559"/>
      <c r="C166" s="846"/>
      <c r="D166" s="50" t="s">
        <v>212</v>
      </c>
      <c r="E166" s="102" t="s">
        <v>213</v>
      </c>
      <c r="F166" s="217" t="s">
        <v>169</v>
      </c>
      <c r="G166" s="66">
        <f>IF(F166="Prevenir",15,IF(F166="Detectar",10,0))</f>
        <v>0</v>
      </c>
      <c r="H166" s="851"/>
      <c r="I166" s="854"/>
      <c r="J166" s="851"/>
      <c r="K166" s="857"/>
    </row>
    <row r="167" spans="1:11" ht="28.5" x14ac:dyDescent="0.2">
      <c r="A167" s="846"/>
      <c r="B167" s="559"/>
      <c r="C167" s="846"/>
      <c r="D167" s="50" t="s">
        <v>214</v>
      </c>
      <c r="E167" s="102" t="s">
        <v>215</v>
      </c>
      <c r="F167" s="67" t="s">
        <v>169</v>
      </c>
      <c r="G167" s="66">
        <f>IF(F167="Confiable",15,0)</f>
        <v>0</v>
      </c>
      <c r="H167" s="851"/>
      <c r="I167" s="854"/>
      <c r="J167" s="851"/>
      <c r="K167" s="857"/>
    </row>
    <row r="168" spans="1:11" ht="42.75" x14ac:dyDescent="0.2">
      <c r="A168" s="846"/>
      <c r="B168" s="559"/>
      <c r="C168" s="846"/>
      <c r="D168" s="50" t="s">
        <v>216</v>
      </c>
      <c r="E168" s="102" t="s">
        <v>217</v>
      </c>
      <c r="F168" s="217" t="s">
        <v>169</v>
      </c>
      <c r="G168" s="66">
        <f>IF(F168="Se investigan y se resuelven oportunamente",15,0)</f>
        <v>0</v>
      </c>
      <c r="H168" s="851"/>
      <c r="I168" s="854"/>
      <c r="J168" s="851"/>
      <c r="K168" s="857"/>
    </row>
    <row r="169" spans="1:11" ht="28.5" x14ac:dyDescent="0.2">
      <c r="A169" s="847"/>
      <c r="B169" s="560"/>
      <c r="C169" s="847"/>
      <c r="D169" s="45" t="s">
        <v>218</v>
      </c>
      <c r="E169" s="102" t="s">
        <v>219</v>
      </c>
      <c r="F169" s="67" t="s">
        <v>169</v>
      </c>
      <c r="G169" s="66">
        <f>IF(F169="Completa",10,IF(F169="Incompleta",5,0))</f>
        <v>0</v>
      </c>
      <c r="H169" s="852"/>
      <c r="I169" s="855"/>
      <c r="J169" s="852"/>
      <c r="K169" s="858"/>
    </row>
    <row r="170" spans="1:11" ht="15.75" thickBot="1" x14ac:dyDescent="0.25">
      <c r="A170" s="123"/>
      <c r="B170" s="124"/>
      <c r="C170" s="56"/>
      <c r="D170" s="57"/>
      <c r="E170" s="58" t="s">
        <v>220</v>
      </c>
      <c r="F170" s="16"/>
      <c r="G170" s="16">
        <f>SUM(G163:G169)</f>
        <v>0</v>
      </c>
      <c r="H170" s="133"/>
      <c r="I170" s="134"/>
      <c r="J170" s="134"/>
      <c r="K170" s="135"/>
    </row>
    <row r="171" spans="1:11" ht="15" thickBot="1" x14ac:dyDescent="0.25"/>
    <row r="172" spans="1:11" ht="30" customHeight="1" x14ac:dyDescent="0.2">
      <c r="A172" s="859" t="s">
        <v>82</v>
      </c>
      <c r="B172" s="861" t="s">
        <v>223</v>
      </c>
      <c r="C172" s="863" t="s">
        <v>196</v>
      </c>
      <c r="D172" s="865" t="s">
        <v>197</v>
      </c>
      <c r="E172" s="866"/>
      <c r="F172" s="866"/>
      <c r="G172" s="866"/>
      <c r="H172" s="867"/>
      <c r="I172" s="107" t="s">
        <v>198</v>
      </c>
      <c r="J172" s="868" t="s">
        <v>199</v>
      </c>
      <c r="K172" s="843" t="s">
        <v>200</v>
      </c>
    </row>
    <row r="173" spans="1:11" ht="60.75" thickBot="1" x14ac:dyDescent="0.25">
      <c r="A173" s="860"/>
      <c r="B173" s="862"/>
      <c r="C173" s="864"/>
      <c r="D173" s="108" t="s">
        <v>201</v>
      </c>
      <c r="E173" s="51" t="s">
        <v>202</v>
      </c>
      <c r="F173" s="108" t="s">
        <v>203</v>
      </c>
      <c r="G173" s="108" t="s">
        <v>204</v>
      </c>
      <c r="H173" s="108" t="s">
        <v>221</v>
      </c>
      <c r="I173" s="52" t="s">
        <v>206</v>
      </c>
      <c r="J173" s="869"/>
      <c r="K173" s="844"/>
    </row>
    <row r="174" spans="1:11" ht="14.25" customHeight="1" x14ac:dyDescent="0.2">
      <c r="A174" s="845" t="str">
        <f>DESCRIPCION!A24</f>
        <v>e</v>
      </c>
      <c r="B174" s="558">
        <f>DESCRIPCION!D26</f>
        <v>0</v>
      </c>
      <c r="C174" s="845"/>
      <c r="D174" s="848" t="s">
        <v>207</v>
      </c>
      <c r="E174" s="127" t="s">
        <v>208</v>
      </c>
      <c r="F174" s="70" t="s">
        <v>169</v>
      </c>
      <c r="G174" s="128">
        <f>IF(F174="Asignado",15,0)</f>
        <v>0</v>
      </c>
      <c r="H174" s="850" t="str">
        <f>IF(AND(G181&gt;0,G181&lt;=85),"Débil",IF(AND(G181&gt;85,G181&lt;=95),"Moderado",IF(G181&gt;96,"Fuerte"," ")))</f>
        <v xml:space="preserve"> </v>
      </c>
      <c r="I174" s="853" t="s">
        <v>169</v>
      </c>
      <c r="J174" s="850" t="str">
        <f>IF(AND(H174="Fuerte",I174="Fuerte (Siempre se Ejecuta)"),"Fuerte",IF(AND(H174="Fuerte",I174="Moderado (Algunas veces se ejecuta)"),"Moderado",IF(AND(H174="Fuerte",I174="Débil (No se ejecuta)"),"Débil",IF(AND(H174="Moderado",I174="Fuerte (Siempre se Ejecuta)"),"Moderado",IF(AND(H174="Moderado",I174="Moderado (Algunas veces se ejecuta)"),"Moderado",IF(AND(H174="Moderado",I174="Débil (No se ejecuta)"),"Débil",IF(AND(H174="Débil",I174="Fuerte (Siempre se Ejecuta)"),"Débil",IF(AND(H174="Débil",I174="Moderado (Algunas veces se ejecuta)"),"Débil",IF(AND(H174="Débil",I174="Débil (No se ejecuta)"),"Débil"," ")))))))))</f>
        <v xml:space="preserve"> </v>
      </c>
      <c r="K174" s="856" t="str">
        <f>IF(J174="Fuerte","NO",IF(J174=" "," ","SI"))</f>
        <v xml:space="preserve"> </v>
      </c>
    </row>
    <row r="175" spans="1:11" ht="28.5" x14ac:dyDescent="0.2">
      <c r="A175" s="846"/>
      <c r="B175" s="559"/>
      <c r="C175" s="846"/>
      <c r="D175" s="849"/>
      <c r="E175" s="102" t="s">
        <v>209</v>
      </c>
      <c r="F175" s="67" t="s">
        <v>169</v>
      </c>
      <c r="G175" s="66">
        <f>IF(F175="Adecuado",15,0)</f>
        <v>0</v>
      </c>
      <c r="H175" s="851"/>
      <c r="I175" s="854"/>
      <c r="J175" s="851"/>
      <c r="K175" s="857"/>
    </row>
    <row r="176" spans="1:11" ht="42.75" x14ac:dyDescent="0.2">
      <c r="A176" s="846"/>
      <c r="B176" s="559"/>
      <c r="C176" s="846"/>
      <c r="D176" s="50" t="s">
        <v>210</v>
      </c>
      <c r="E176" s="102" t="s">
        <v>211</v>
      </c>
      <c r="F176" s="67" t="s">
        <v>169</v>
      </c>
      <c r="G176" s="66">
        <f>IF(F176="Oportuna",15,0)</f>
        <v>0</v>
      </c>
      <c r="H176" s="851"/>
      <c r="I176" s="854"/>
      <c r="J176" s="851"/>
      <c r="K176" s="857"/>
    </row>
    <row r="177" spans="1:11" ht="42.75" x14ac:dyDescent="0.2">
      <c r="A177" s="846"/>
      <c r="B177" s="559"/>
      <c r="C177" s="846"/>
      <c r="D177" s="50" t="s">
        <v>212</v>
      </c>
      <c r="E177" s="102" t="s">
        <v>213</v>
      </c>
      <c r="F177" s="217" t="s">
        <v>169</v>
      </c>
      <c r="G177" s="66">
        <f>IF(F177="Prevenir",15,IF(F177="Detectar",10,0))</f>
        <v>0</v>
      </c>
      <c r="H177" s="851"/>
      <c r="I177" s="854"/>
      <c r="J177" s="851"/>
      <c r="K177" s="857"/>
    </row>
    <row r="178" spans="1:11" ht="28.5" x14ac:dyDescent="0.2">
      <c r="A178" s="846"/>
      <c r="B178" s="559"/>
      <c r="C178" s="846"/>
      <c r="D178" s="50" t="s">
        <v>214</v>
      </c>
      <c r="E178" s="102" t="s">
        <v>215</v>
      </c>
      <c r="F178" s="67" t="s">
        <v>169</v>
      </c>
      <c r="G178" s="66">
        <f>IF(F178="Confiable",15,0)</f>
        <v>0</v>
      </c>
      <c r="H178" s="851"/>
      <c r="I178" s="854"/>
      <c r="J178" s="851"/>
      <c r="K178" s="857"/>
    </row>
    <row r="179" spans="1:11" ht="42.75" x14ac:dyDescent="0.2">
      <c r="A179" s="846"/>
      <c r="B179" s="559"/>
      <c r="C179" s="846"/>
      <c r="D179" s="50" t="s">
        <v>216</v>
      </c>
      <c r="E179" s="102" t="s">
        <v>217</v>
      </c>
      <c r="F179" s="217" t="s">
        <v>169</v>
      </c>
      <c r="G179" s="66">
        <f>IF(F179="Se investigan y se resuelven oportunamente",15,0)</f>
        <v>0</v>
      </c>
      <c r="H179" s="851"/>
      <c r="I179" s="854"/>
      <c r="J179" s="851"/>
      <c r="K179" s="857"/>
    </row>
    <row r="180" spans="1:11" ht="28.5" x14ac:dyDescent="0.2">
      <c r="A180" s="847"/>
      <c r="B180" s="560"/>
      <c r="C180" s="847"/>
      <c r="D180" s="45" t="s">
        <v>218</v>
      </c>
      <c r="E180" s="102" t="s">
        <v>219</v>
      </c>
      <c r="F180" s="67" t="s">
        <v>169</v>
      </c>
      <c r="G180" s="66">
        <f>IF(F180="Completa",10,IF(F180="Incompleta",5,0))</f>
        <v>0</v>
      </c>
      <c r="H180" s="852"/>
      <c r="I180" s="855"/>
      <c r="J180" s="852"/>
      <c r="K180" s="858"/>
    </row>
    <row r="181" spans="1:11" ht="15.75" thickBot="1" x14ac:dyDescent="0.25">
      <c r="A181" s="123"/>
      <c r="B181" s="124"/>
      <c r="C181" s="56"/>
      <c r="D181" s="57"/>
      <c r="E181" s="58" t="s">
        <v>220</v>
      </c>
      <c r="F181" s="16"/>
      <c r="G181" s="16">
        <f>SUM(G174:G180)</f>
        <v>0</v>
      </c>
      <c r="H181" s="133"/>
      <c r="I181" s="134"/>
      <c r="J181" s="134"/>
      <c r="K181" s="135"/>
    </row>
    <row r="182" spans="1:11" ht="15" thickBot="1" x14ac:dyDescent="0.25"/>
    <row r="183" spans="1:11" ht="30" x14ac:dyDescent="0.2">
      <c r="A183" s="859" t="s">
        <v>82</v>
      </c>
      <c r="B183" s="861" t="s">
        <v>223</v>
      </c>
      <c r="C183" s="863" t="s">
        <v>196</v>
      </c>
      <c r="D183" s="865" t="s">
        <v>197</v>
      </c>
      <c r="E183" s="866"/>
      <c r="F183" s="866"/>
      <c r="G183" s="866"/>
      <c r="H183" s="867"/>
      <c r="I183" s="107" t="s">
        <v>198</v>
      </c>
      <c r="J183" s="868" t="s">
        <v>199</v>
      </c>
      <c r="K183" s="843" t="s">
        <v>200</v>
      </c>
    </row>
    <row r="184" spans="1:11" ht="60.75" thickBot="1" x14ac:dyDescent="0.25">
      <c r="A184" s="860"/>
      <c r="B184" s="862"/>
      <c r="C184" s="864"/>
      <c r="D184" s="108" t="s">
        <v>201</v>
      </c>
      <c r="E184" s="51" t="s">
        <v>202</v>
      </c>
      <c r="F184" s="108" t="s">
        <v>203</v>
      </c>
      <c r="G184" s="108" t="s">
        <v>204</v>
      </c>
      <c r="H184" s="108" t="s">
        <v>221</v>
      </c>
      <c r="I184" s="52" t="s">
        <v>206</v>
      </c>
      <c r="J184" s="869"/>
      <c r="K184" s="844"/>
    </row>
    <row r="185" spans="1:11" x14ac:dyDescent="0.2">
      <c r="A185" s="845" t="str">
        <f>DESCRIPCION!A27</f>
        <v>f</v>
      </c>
      <c r="B185" s="558">
        <f>DESCRIPCION!D27</f>
        <v>0</v>
      </c>
      <c r="C185" s="845"/>
      <c r="D185" s="848" t="s">
        <v>207</v>
      </c>
      <c r="E185" s="127" t="s">
        <v>208</v>
      </c>
      <c r="F185" s="70" t="s">
        <v>171</v>
      </c>
      <c r="G185" s="128">
        <f>IF(F185="Asignado",15,0)</f>
        <v>0</v>
      </c>
      <c r="H185" s="850" t="str">
        <f>IF(AND(G192&gt;0,G192&lt;=85),"Débil",IF(AND(G192&gt;85,G192&lt;=95),"Moderado",IF(G192&gt;96,"Fuerte"," ")))</f>
        <v>Débil</v>
      </c>
      <c r="I185" s="853" t="s">
        <v>192</v>
      </c>
      <c r="J185" s="850" t="str">
        <f>IF(AND(H185="Fuerte",I185="Fuerte (Siempre se Ejecuta)"),"Fuerte",IF(AND(H185="Fuerte",I185="Moderado (Algunas veces se ejecuta)"),"Moderado",IF(AND(H185="Fuerte",I185="Débil (No se ejecuta)"),"Débil",IF(AND(H185="Moderado",I185="Fuerte (Siempre se Ejecuta)"),"Moderado",IF(AND(H185="Moderado",I185="Moderado (Algunas veces se ejecuta)"),"Moderado",IF(AND(H185="Moderado",I185="Débil (No se ejecuta)"),"Débil",IF(AND(H185="Débil",I185="Fuerte (Siempre se Ejecuta)"),"Débil",IF(AND(H185="Débil",I185="Moderado (Algunas veces se ejecuta)"),"Débil",IF(AND(H185="Débil",I185="Débil (No se ejecuta)"),"Débil"," ")))))))))</f>
        <v>Débil</v>
      </c>
      <c r="K185" s="856" t="str">
        <f>IF(J185="Fuerte","NO",IF(J185=" "," ","SI"))</f>
        <v>SI</v>
      </c>
    </row>
    <row r="186" spans="1:11" ht="28.5" x14ac:dyDescent="0.2">
      <c r="A186" s="846"/>
      <c r="B186" s="559"/>
      <c r="C186" s="846"/>
      <c r="D186" s="849"/>
      <c r="E186" s="102" t="s">
        <v>209</v>
      </c>
      <c r="F186" s="67" t="s">
        <v>172</v>
      </c>
      <c r="G186" s="66">
        <f>IF(F186="Adecuado",15,0)</f>
        <v>15</v>
      </c>
      <c r="H186" s="851"/>
      <c r="I186" s="854"/>
      <c r="J186" s="851"/>
      <c r="K186" s="857"/>
    </row>
    <row r="187" spans="1:11" ht="42.75" x14ac:dyDescent="0.2">
      <c r="A187" s="846"/>
      <c r="B187" s="559"/>
      <c r="C187" s="846"/>
      <c r="D187" s="50" t="s">
        <v>210</v>
      </c>
      <c r="E187" s="102" t="s">
        <v>211</v>
      </c>
      <c r="F187" s="67" t="s">
        <v>175</v>
      </c>
      <c r="G187" s="66">
        <f>IF(F187="Oportuna",15,0)</f>
        <v>15</v>
      </c>
      <c r="H187" s="851"/>
      <c r="I187" s="854"/>
      <c r="J187" s="851"/>
      <c r="K187" s="857"/>
    </row>
    <row r="188" spans="1:11" ht="42.75" x14ac:dyDescent="0.2">
      <c r="A188" s="846"/>
      <c r="B188" s="559"/>
      <c r="C188" s="846"/>
      <c r="D188" s="50" t="s">
        <v>212</v>
      </c>
      <c r="E188" s="102" t="s">
        <v>213</v>
      </c>
      <c r="F188" s="217" t="s">
        <v>169</v>
      </c>
      <c r="G188" s="66">
        <f>IF(F188="Prevenir",15,IF(F188="Detectar",10,0))</f>
        <v>0</v>
      </c>
      <c r="H188" s="851"/>
      <c r="I188" s="854"/>
      <c r="J188" s="851"/>
      <c r="K188" s="857"/>
    </row>
    <row r="189" spans="1:11" ht="28.5" x14ac:dyDescent="0.2">
      <c r="A189" s="846"/>
      <c r="B189" s="559"/>
      <c r="C189" s="846"/>
      <c r="D189" s="50" t="s">
        <v>214</v>
      </c>
      <c r="E189" s="102" t="s">
        <v>215</v>
      </c>
      <c r="F189" s="67" t="s">
        <v>169</v>
      </c>
      <c r="G189" s="66">
        <f>IF(F189="Confiable",15,0)</f>
        <v>0</v>
      </c>
      <c r="H189" s="851"/>
      <c r="I189" s="854"/>
      <c r="J189" s="851"/>
      <c r="K189" s="857"/>
    </row>
    <row r="190" spans="1:11" ht="42.75" x14ac:dyDescent="0.2">
      <c r="A190" s="846"/>
      <c r="B190" s="559"/>
      <c r="C190" s="846"/>
      <c r="D190" s="50" t="s">
        <v>216</v>
      </c>
      <c r="E190" s="102" t="s">
        <v>217</v>
      </c>
      <c r="F190" s="217" t="s">
        <v>169</v>
      </c>
      <c r="G190" s="66">
        <f>IF(F190="Se investigan y se resuelven oportunamente",15,0)</f>
        <v>0</v>
      </c>
      <c r="H190" s="851"/>
      <c r="I190" s="854"/>
      <c r="J190" s="851"/>
      <c r="K190" s="857"/>
    </row>
    <row r="191" spans="1:11" ht="28.5" x14ac:dyDescent="0.2">
      <c r="A191" s="847"/>
      <c r="B191" s="560"/>
      <c r="C191" s="847"/>
      <c r="D191" s="45" t="s">
        <v>218</v>
      </c>
      <c r="E191" s="102" t="s">
        <v>219</v>
      </c>
      <c r="F191" s="67" t="s">
        <v>169</v>
      </c>
      <c r="G191" s="66">
        <f>IF(F191="Completa",10,IF(F191="Incompleta",5,0))</f>
        <v>0</v>
      </c>
      <c r="H191" s="852"/>
      <c r="I191" s="855"/>
      <c r="J191" s="852"/>
      <c r="K191" s="858"/>
    </row>
    <row r="192" spans="1:11" ht="15.75" thickBot="1" x14ac:dyDescent="0.25">
      <c r="A192" s="123"/>
      <c r="B192" s="124"/>
      <c r="C192" s="56"/>
      <c r="D192" s="57"/>
      <c r="E192" s="58" t="s">
        <v>220</v>
      </c>
      <c r="F192" s="16"/>
      <c r="G192" s="16">
        <f>SUM(G185:G191)</f>
        <v>30</v>
      </c>
      <c r="H192" s="133"/>
      <c r="I192" s="134"/>
      <c r="J192" s="134"/>
      <c r="K192" s="135"/>
    </row>
    <row r="193" spans="1:11" ht="15" thickBot="1" x14ac:dyDescent="0.25"/>
    <row r="194" spans="1:11" ht="30" x14ac:dyDescent="0.2">
      <c r="A194" s="859" t="s">
        <v>82</v>
      </c>
      <c r="B194" s="861" t="s">
        <v>223</v>
      </c>
      <c r="C194" s="863" t="s">
        <v>196</v>
      </c>
      <c r="D194" s="865" t="s">
        <v>197</v>
      </c>
      <c r="E194" s="866"/>
      <c r="F194" s="866"/>
      <c r="G194" s="866"/>
      <c r="H194" s="867"/>
      <c r="I194" s="107" t="s">
        <v>198</v>
      </c>
      <c r="J194" s="868" t="s">
        <v>199</v>
      </c>
      <c r="K194" s="843" t="s">
        <v>200</v>
      </c>
    </row>
    <row r="195" spans="1:11" ht="60.75" thickBot="1" x14ac:dyDescent="0.25">
      <c r="A195" s="860"/>
      <c r="B195" s="862"/>
      <c r="C195" s="864"/>
      <c r="D195" s="108" t="s">
        <v>201</v>
      </c>
      <c r="E195" s="51" t="s">
        <v>202</v>
      </c>
      <c r="F195" s="108" t="s">
        <v>203</v>
      </c>
      <c r="G195" s="108" t="s">
        <v>204</v>
      </c>
      <c r="H195" s="108" t="s">
        <v>221</v>
      </c>
      <c r="I195" s="52" t="s">
        <v>206</v>
      </c>
      <c r="J195" s="869"/>
      <c r="K195" s="844"/>
    </row>
    <row r="196" spans="1:11" x14ac:dyDescent="0.2">
      <c r="A196" s="845" t="str">
        <f>DESCRIPCION!A27</f>
        <v>f</v>
      </c>
      <c r="B196" s="558">
        <f>DESCRIPCION!D28</f>
        <v>0</v>
      </c>
      <c r="C196" s="845"/>
      <c r="D196" s="848" t="s">
        <v>207</v>
      </c>
      <c r="E196" s="127" t="s">
        <v>208</v>
      </c>
      <c r="F196" s="70" t="s">
        <v>169</v>
      </c>
      <c r="G196" s="128">
        <f>IF(F196="Asignado",15,0)</f>
        <v>0</v>
      </c>
      <c r="H196" s="850" t="str">
        <f>IF(AND(G203&gt;0,G203&lt;=85),"Débil",IF(AND(G203&gt;85,G203&lt;=95),"Moderado",IF(G203&gt;96,"Fuerte"," ")))</f>
        <v xml:space="preserve"> </v>
      </c>
      <c r="I196" s="853" t="s">
        <v>169</v>
      </c>
      <c r="J196" s="850" t="str">
        <f>IF(AND(H196="Fuerte",I196="Fuerte (Siempre se Ejecuta)"),"Fuerte",IF(AND(H196="Fuerte",I196="Moderado (Algunas veces se ejecuta)"),"Moderado",IF(AND(H196="Fuerte",I196="Débil (No se ejecuta)"),"Débil",IF(AND(H196="Moderado",I196="Fuerte (Siempre se Ejecuta)"),"Moderado",IF(AND(H196="Moderado",I196="Moderado (Algunas veces se ejecuta)"),"Moderado",IF(AND(H196="Moderado",I196="Débil (No se ejecuta)"),"Débil",IF(AND(H196="Débil",I196="Fuerte (Siempre se Ejecuta)"),"Débil",IF(AND(H196="Débil",I196="Moderado (Algunas veces se ejecuta)"),"Débil",IF(AND(H196="Débil",I196="Débil (No se ejecuta)"),"Débil"," ")))))))))</f>
        <v xml:space="preserve"> </v>
      </c>
      <c r="K196" s="856" t="str">
        <f>IF(J196="Fuerte","NO",IF(J196=" "," ","SI"))</f>
        <v xml:space="preserve"> </v>
      </c>
    </row>
    <row r="197" spans="1:11" ht="28.5" x14ac:dyDescent="0.2">
      <c r="A197" s="846"/>
      <c r="B197" s="559"/>
      <c r="C197" s="846"/>
      <c r="D197" s="849"/>
      <c r="E197" s="102" t="s">
        <v>209</v>
      </c>
      <c r="F197" s="67" t="s">
        <v>169</v>
      </c>
      <c r="G197" s="66">
        <f>IF(F197="Adecuado",15,0)</f>
        <v>0</v>
      </c>
      <c r="H197" s="851"/>
      <c r="I197" s="854"/>
      <c r="J197" s="851"/>
      <c r="K197" s="857"/>
    </row>
    <row r="198" spans="1:11" ht="42.75" x14ac:dyDescent="0.2">
      <c r="A198" s="846"/>
      <c r="B198" s="559"/>
      <c r="C198" s="846"/>
      <c r="D198" s="50" t="s">
        <v>210</v>
      </c>
      <c r="E198" s="102" t="s">
        <v>211</v>
      </c>
      <c r="F198" s="67" t="s">
        <v>169</v>
      </c>
      <c r="G198" s="66">
        <f>IF(F198="Oportuna",15,0)</f>
        <v>0</v>
      </c>
      <c r="H198" s="851"/>
      <c r="I198" s="854"/>
      <c r="J198" s="851"/>
      <c r="K198" s="857"/>
    </row>
    <row r="199" spans="1:11" ht="42.75" x14ac:dyDescent="0.2">
      <c r="A199" s="846"/>
      <c r="B199" s="559"/>
      <c r="C199" s="846"/>
      <c r="D199" s="50" t="s">
        <v>212</v>
      </c>
      <c r="E199" s="102" t="s">
        <v>213</v>
      </c>
      <c r="F199" s="217" t="s">
        <v>169</v>
      </c>
      <c r="G199" s="66">
        <f>IF(F199="Prevenir",15,IF(F199="Detectar",10,0))</f>
        <v>0</v>
      </c>
      <c r="H199" s="851"/>
      <c r="I199" s="854"/>
      <c r="J199" s="851"/>
      <c r="K199" s="857"/>
    </row>
    <row r="200" spans="1:11" ht="28.5" x14ac:dyDescent="0.2">
      <c r="A200" s="846"/>
      <c r="B200" s="559"/>
      <c r="C200" s="846"/>
      <c r="D200" s="50" t="s">
        <v>214</v>
      </c>
      <c r="E200" s="102" t="s">
        <v>215</v>
      </c>
      <c r="F200" s="67" t="s">
        <v>169</v>
      </c>
      <c r="G200" s="66">
        <f>IF(F200="Confiable",15,0)</f>
        <v>0</v>
      </c>
      <c r="H200" s="851"/>
      <c r="I200" s="854"/>
      <c r="J200" s="851"/>
      <c r="K200" s="857"/>
    </row>
    <row r="201" spans="1:11" ht="42.75" x14ac:dyDescent="0.2">
      <c r="A201" s="846"/>
      <c r="B201" s="559"/>
      <c r="C201" s="846"/>
      <c r="D201" s="50" t="s">
        <v>216</v>
      </c>
      <c r="E201" s="102" t="s">
        <v>217</v>
      </c>
      <c r="F201" s="217" t="s">
        <v>169</v>
      </c>
      <c r="G201" s="66">
        <f>IF(F201="Se investigan y se resuelven oportunamente",15,0)</f>
        <v>0</v>
      </c>
      <c r="H201" s="851"/>
      <c r="I201" s="854"/>
      <c r="J201" s="851"/>
      <c r="K201" s="857"/>
    </row>
    <row r="202" spans="1:11" ht="28.5" x14ac:dyDescent="0.2">
      <c r="A202" s="847"/>
      <c r="B202" s="560"/>
      <c r="C202" s="847"/>
      <c r="D202" s="45" t="s">
        <v>218</v>
      </c>
      <c r="E202" s="102" t="s">
        <v>219</v>
      </c>
      <c r="F202" s="67" t="s">
        <v>169</v>
      </c>
      <c r="G202" s="66">
        <f>IF(F202="Completa",10,IF(F202="Incompleta",5,0))</f>
        <v>0</v>
      </c>
      <c r="H202" s="852"/>
      <c r="I202" s="855"/>
      <c r="J202" s="852"/>
      <c r="K202" s="858"/>
    </row>
    <row r="203" spans="1:11" ht="15.75" thickBot="1" x14ac:dyDescent="0.25">
      <c r="A203" s="123"/>
      <c r="B203" s="124"/>
      <c r="C203" s="56"/>
      <c r="D203" s="57"/>
      <c r="E203" s="58" t="s">
        <v>220</v>
      </c>
      <c r="F203" s="16"/>
      <c r="G203" s="16">
        <f>SUM(G196:G202)</f>
        <v>0</v>
      </c>
      <c r="H203" s="133"/>
      <c r="I203" s="134"/>
      <c r="J203" s="134"/>
      <c r="K203" s="135"/>
    </row>
    <row r="204" spans="1:11" ht="15" thickBot="1" x14ac:dyDescent="0.25"/>
    <row r="205" spans="1:11" ht="30" x14ac:dyDescent="0.2">
      <c r="A205" s="859" t="s">
        <v>82</v>
      </c>
      <c r="B205" s="861" t="s">
        <v>223</v>
      </c>
      <c r="C205" s="863" t="s">
        <v>196</v>
      </c>
      <c r="D205" s="865" t="s">
        <v>197</v>
      </c>
      <c r="E205" s="866"/>
      <c r="F205" s="866"/>
      <c r="G205" s="866"/>
      <c r="H205" s="867"/>
      <c r="I205" s="107" t="s">
        <v>198</v>
      </c>
      <c r="J205" s="868" t="s">
        <v>199</v>
      </c>
      <c r="K205" s="843" t="s">
        <v>200</v>
      </c>
    </row>
    <row r="206" spans="1:11" ht="60.75" thickBot="1" x14ac:dyDescent="0.25">
      <c r="A206" s="860"/>
      <c r="B206" s="862"/>
      <c r="C206" s="864"/>
      <c r="D206" s="108" t="s">
        <v>201</v>
      </c>
      <c r="E206" s="51" t="s">
        <v>202</v>
      </c>
      <c r="F206" s="108" t="s">
        <v>203</v>
      </c>
      <c r="G206" s="108" t="s">
        <v>204</v>
      </c>
      <c r="H206" s="108" t="s">
        <v>221</v>
      </c>
      <c r="I206" s="52" t="s">
        <v>206</v>
      </c>
      <c r="J206" s="869"/>
      <c r="K206" s="844"/>
    </row>
    <row r="207" spans="1:11" x14ac:dyDescent="0.2">
      <c r="A207" s="845" t="str">
        <f>DESCRIPCION!A27</f>
        <v>f</v>
      </c>
      <c r="B207" s="558">
        <f>DESCRIPCION!D29</f>
        <v>0</v>
      </c>
      <c r="C207" s="845"/>
      <c r="D207" s="848" t="s">
        <v>207</v>
      </c>
      <c r="E207" s="127" t="s">
        <v>208</v>
      </c>
      <c r="F207" s="70" t="s">
        <v>169</v>
      </c>
      <c r="G207" s="128">
        <f>IF(F207="Asignado",15,0)</f>
        <v>0</v>
      </c>
      <c r="H207" s="850" t="str">
        <f>IF(AND(G214&gt;0,G214&lt;=85),"Débil",IF(AND(G214&gt;85,G214&lt;=95),"Moderado",IF(G214&gt;96,"Fuerte"," ")))</f>
        <v xml:space="preserve"> </v>
      </c>
      <c r="I207" s="853" t="s">
        <v>169</v>
      </c>
      <c r="J207" s="850" t="str">
        <f>IF(AND(H207="Fuerte",I207="Fuerte (Siempre se Ejecuta)"),"Fuerte",IF(AND(H207="Fuerte",I207="Moderado (Algunas veces se ejecuta)"),"Moderado",IF(AND(H207="Fuerte",I207="Débil (No se ejecuta)"),"Débil",IF(AND(H207="Moderado",I207="Fuerte (Siempre se Ejecuta)"),"Moderado",IF(AND(H207="Moderado",I207="Moderado (Algunas veces se ejecuta)"),"Moderado",IF(AND(H207="Moderado",I207="Débil (No se ejecuta)"),"Débil",IF(AND(H207="Débil",I207="Fuerte (Siempre se Ejecuta)"),"Débil",IF(AND(H207="Débil",I207="Moderado (Algunas veces se ejecuta)"),"Débil",IF(AND(H207="Débil",I207="Débil (No se ejecuta)"),"Débil"," ")))))))))</f>
        <v xml:space="preserve"> </v>
      </c>
      <c r="K207" s="856" t="str">
        <f>IF(J207="Fuerte","NO",IF(J207=" "," ","SI"))</f>
        <v xml:space="preserve"> </v>
      </c>
    </row>
    <row r="208" spans="1:11" ht="28.5" x14ac:dyDescent="0.2">
      <c r="A208" s="846"/>
      <c r="B208" s="559"/>
      <c r="C208" s="846"/>
      <c r="D208" s="849"/>
      <c r="E208" s="102" t="s">
        <v>209</v>
      </c>
      <c r="F208" s="67" t="s">
        <v>169</v>
      </c>
      <c r="G208" s="66">
        <f>IF(F208="Adecuado",15,0)</f>
        <v>0</v>
      </c>
      <c r="H208" s="851"/>
      <c r="I208" s="854"/>
      <c r="J208" s="851"/>
      <c r="K208" s="857"/>
    </row>
    <row r="209" spans="1:11" ht="42.75" x14ac:dyDescent="0.2">
      <c r="A209" s="846"/>
      <c r="B209" s="559"/>
      <c r="C209" s="846"/>
      <c r="D209" s="50" t="s">
        <v>210</v>
      </c>
      <c r="E209" s="102" t="s">
        <v>211</v>
      </c>
      <c r="F209" s="67" t="s">
        <v>169</v>
      </c>
      <c r="G209" s="66">
        <f>IF(F209="Oportuna",15,0)</f>
        <v>0</v>
      </c>
      <c r="H209" s="851"/>
      <c r="I209" s="854"/>
      <c r="J209" s="851"/>
      <c r="K209" s="857"/>
    </row>
    <row r="210" spans="1:11" ht="42.75" x14ac:dyDescent="0.2">
      <c r="A210" s="846"/>
      <c r="B210" s="559"/>
      <c r="C210" s="846"/>
      <c r="D210" s="50" t="s">
        <v>212</v>
      </c>
      <c r="E210" s="102" t="s">
        <v>213</v>
      </c>
      <c r="F210" s="217" t="s">
        <v>169</v>
      </c>
      <c r="G210" s="66">
        <f>IF(F210="Prevenir",15,IF(F210="Detectar",10,0))</f>
        <v>0</v>
      </c>
      <c r="H210" s="851"/>
      <c r="I210" s="854"/>
      <c r="J210" s="851"/>
      <c r="K210" s="857"/>
    </row>
    <row r="211" spans="1:11" ht="28.5" x14ac:dyDescent="0.2">
      <c r="A211" s="846"/>
      <c r="B211" s="559"/>
      <c r="C211" s="846"/>
      <c r="D211" s="50" t="s">
        <v>214</v>
      </c>
      <c r="E211" s="102" t="s">
        <v>215</v>
      </c>
      <c r="F211" s="67" t="s">
        <v>169</v>
      </c>
      <c r="G211" s="66">
        <f>IF(F211="Confiable",15,0)</f>
        <v>0</v>
      </c>
      <c r="H211" s="851"/>
      <c r="I211" s="854"/>
      <c r="J211" s="851"/>
      <c r="K211" s="857"/>
    </row>
    <row r="212" spans="1:11" ht="42.75" x14ac:dyDescent="0.2">
      <c r="A212" s="846"/>
      <c r="B212" s="559"/>
      <c r="C212" s="846"/>
      <c r="D212" s="50" t="s">
        <v>216</v>
      </c>
      <c r="E212" s="102" t="s">
        <v>217</v>
      </c>
      <c r="F212" s="217" t="s">
        <v>169</v>
      </c>
      <c r="G212" s="66">
        <f>IF(F212="Se investigan y se resuelven oportunamente",15,0)</f>
        <v>0</v>
      </c>
      <c r="H212" s="851"/>
      <c r="I212" s="854"/>
      <c r="J212" s="851"/>
      <c r="K212" s="857"/>
    </row>
    <row r="213" spans="1:11" ht="28.5" x14ac:dyDescent="0.2">
      <c r="A213" s="847"/>
      <c r="B213" s="560"/>
      <c r="C213" s="847"/>
      <c r="D213" s="45" t="s">
        <v>218</v>
      </c>
      <c r="E213" s="102" t="s">
        <v>219</v>
      </c>
      <c r="F213" s="67" t="s">
        <v>169</v>
      </c>
      <c r="G213" s="66">
        <f>IF(F213="Completa",10,IF(F213="Incompleta",5,0))</f>
        <v>0</v>
      </c>
      <c r="H213" s="852"/>
      <c r="I213" s="855"/>
      <c r="J213" s="852"/>
      <c r="K213" s="858"/>
    </row>
    <row r="214" spans="1:11" ht="15.75" thickBot="1" x14ac:dyDescent="0.25">
      <c r="A214" s="123"/>
      <c r="B214" s="124"/>
      <c r="C214" s="56"/>
      <c r="D214" s="57"/>
      <c r="E214" s="58" t="s">
        <v>220</v>
      </c>
      <c r="F214" s="16"/>
      <c r="G214" s="16">
        <f>SUM(G207:G213)</f>
        <v>0</v>
      </c>
      <c r="H214" s="133"/>
      <c r="I214" s="134"/>
      <c r="J214" s="134"/>
      <c r="K214" s="135"/>
    </row>
    <row r="215" spans="1:11" ht="15" thickBot="1" x14ac:dyDescent="0.25"/>
    <row r="216" spans="1:11" ht="30" x14ac:dyDescent="0.2">
      <c r="A216" s="859" t="s">
        <v>82</v>
      </c>
      <c r="B216" s="861" t="s">
        <v>223</v>
      </c>
      <c r="C216" s="863" t="s">
        <v>196</v>
      </c>
      <c r="D216" s="865" t="s">
        <v>197</v>
      </c>
      <c r="E216" s="866"/>
      <c r="F216" s="866"/>
      <c r="G216" s="866"/>
      <c r="H216" s="867"/>
      <c r="I216" s="107" t="s">
        <v>198</v>
      </c>
      <c r="J216" s="868" t="s">
        <v>199</v>
      </c>
      <c r="K216" s="843" t="s">
        <v>200</v>
      </c>
    </row>
    <row r="217" spans="1:11" ht="60.75" thickBot="1" x14ac:dyDescent="0.25">
      <c r="A217" s="860"/>
      <c r="B217" s="862"/>
      <c r="C217" s="864"/>
      <c r="D217" s="108" t="s">
        <v>201</v>
      </c>
      <c r="E217" s="51" t="s">
        <v>202</v>
      </c>
      <c r="F217" s="108" t="s">
        <v>203</v>
      </c>
      <c r="G217" s="108" t="s">
        <v>204</v>
      </c>
      <c r="H217" s="108" t="s">
        <v>221</v>
      </c>
      <c r="I217" s="52" t="s">
        <v>206</v>
      </c>
      <c r="J217" s="869"/>
      <c r="K217" s="844"/>
    </row>
    <row r="218" spans="1:11" x14ac:dyDescent="0.2">
      <c r="A218" s="845" t="str">
        <f>DESCRIPCION!A30</f>
        <v>g</v>
      </c>
      <c r="B218" s="558">
        <f>DESCRIPCION!D30</f>
        <v>0</v>
      </c>
      <c r="C218" s="845"/>
      <c r="D218" s="848" t="s">
        <v>207</v>
      </c>
      <c r="E218" s="127" t="s">
        <v>208</v>
      </c>
      <c r="F218" s="70" t="s">
        <v>169</v>
      </c>
      <c r="G218" s="128">
        <f>IF(F218="Asignado",15,0)</f>
        <v>0</v>
      </c>
      <c r="H218" s="850" t="str">
        <f>IF(AND(G225&gt;0,G225&lt;=85),"Débil",IF(AND(G225&gt;85,G225&lt;=95),"Moderado",IF(G225&gt;96,"Fuerte"," ")))</f>
        <v xml:space="preserve"> </v>
      </c>
      <c r="I218" s="853" t="s">
        <v>169</v>
      </c>
      <c r="J218" s="850" t="str">
        <f>IF(AND(H218="Fuerte",I218="Fuerte (Siempre se Ejecuta)"),"Fuerte",IF(AND(H218="Fuerte",I218="Moderado (Algunas veces se ejecuta)"),"Moderado",IF(AND(H218="Fuerte",I218="Débil (No se ejecuta)"),"Débil",IF(AND(H218="Moderado",I218="Fuerte (Siempre se Ejecuta)"),"Moderado",IF(AND(H218="Moderado",I218="Moderado (Algunas veces se ejecuta)"),"Moderado",IF(AND(H218="Moderado",I218="Débil (No se ejecuta)"),"Débil",IF(AND(H218="Débil",I218="Fuerte (Siempre se Ejecuta)"),"Débil",IF(AND(H218="Débil",I218="Moderado (Algunas veces se ejecuta)"),"Débil",IF(AND(H218="Débil",I218="Débil (No se ejecuta)"),"Débil"," ")))))))))</f>
        <v xml:space="preserve"> </v>
      </c>
      <c r="K218" s="856" t="str">
        <f>IF(J218="Fuerte","NO",IF(J218=" "," ","SI"))</f>
        <v xml:space="preserve"> </v>
      </c>
    </row>
    <row r="219" spans="1:11" ht="28.5" x14ac:dyDescent="0.2">
      <c r="A219" s="846"/>
      <c r="B219" s="559"/>
      <c r="C219" s="846"/>
      <c r="D219" s="849"/>
      <c r="E219" s="102" t="s">
        <v>209</v>
      </c>
      <c r="F219" s="67" t="s">
        <v>169</v>
      </c>
      <c r="G219" s="66">
        <f>IF(F219="Adecuado",15,0)</f>
        <v>0</v>
      </c>
      <c r="H219" s="851"/>
      <c r="I219" s="854"/>
      <c r="J219" s="851"/>
      <c r="K219" s="857"/>
    </row>
    <row r="220" spans="1:11" ht="42.75" x14ac:dyDescent="0.2">
      <c r="A220" s="846"/>
      <c r="B220" s="559"/>
      <c r="C220" s="846"/>
      <c r="D220" s="50" t="s">
        <v>210</v>
      </c>
      <c r="E220" s="102" t="s">
        <v>211</v>
      </c>
      <c r="F220" s="67" t="s">
        <v>169</v>
      </c>
      <c r="G220" s="66">
        <f>IF(F220="Oportuna",15,0)</f>
        <v>0</v>
      </c>
      <c r="H220" s="851"/>
      <c r="I220" s="854"/>
      <c r="J220" s="851"/>
      <c r="K220" s="857"/>
    </row>
    <row r="221" spans="1:11" ht="42.75" x14ac:dyDescent="0.2">
      <c r="A221" s="846"/>
      <c r="B221" s="559"/>
      <c r="C221" s="846"/>
      <c r="D221" s="50" t="s">
        <v>212</v>
      </c>
      <c r="E221" s="102" t="s">
        <v>213</v>
      </c>
      <c r="F221" s="217" t="s">
        <v>169</v>
      </c>
      <c r="G221" s="66">
        <f>IF(F221="Prevenir",15,IF(F221="Detectar",10,0))</f>
        <v>0</v>
      </c>
      <c r="H221" s="851"/>
      <c r="I221" s="854"/>
      <c r="J221" s="851"/>
      <c r="K221" s="857"/>
    </row>
    <row r="222" spans="1:11" ht="28.5" x14ac:dyDescent="0.2">
      <c r="A222" s="846"/>
      <c r="B222" s="559"/>
      <c r="C222" s="846"/>
      <c r="D222" s="50" t="s">
        <v>214</v>
      </c>
      <c r="E222" s="102" t="s">
        <v>215</v>
      </c>
      <c r="F222" s="67" t="s">
        <v>169</v>
      </c>
      <c r="G222" s="66">
        <f>IF(F222="Confiable",15,0)</f>
        <v>0</v>
      </c>
      <c r="H222" s="851"/>
      <c r="I222" s="854"/>
      <c r="J222" s="851"/>
      <c r="K222" s="857"/>
    </row>
    <row r="223" spans="1:11" ht="42.75" x14ac:dyDescent="0.2">
      <c r="A223" s="846"/>
      <c r="B223" s="559"/>
      <c r="C223" s="846"/>
      <c r="D223" s="50" t="s">
        <v>216</v>
      </c>
      <c r="E223" s="102" t="s">
        <v>217</v>
      </c>
      <c r="F223" s="217" t="s">
        <v>169</v>
      </c>
      <c r="G223" s="66">
        <f>IF(F223="Se investigan y se resuelven oportunamente",15,0)</f>
        <v>0</v>
      </c>
      <c r="H223" s="851"/>
      <c r="I223" s="854"/>
      <c r="J223" s="851"/>
      <c r="K223" s="857"/>
    </row>
    <row r="224" spans="1:11" ht="28.5" x14ac:dyDescent="0.2">
      <c r="A224" s="847"/>
      <c r="B224" s="560"/>
      <c r="C224" s="847"/>
      <c r="D224" s="45" t="s">
        <v>218</v>
      </c>
      <c r="E224" s="102" t="s">
        <v>219</v>
      </c>
      <c r="F224" s="67" t="s">
        <v>169</v>
      </c>
      <c r="G224" s="66">
        <f>IF(F224="Completa",10,IF(F224="Incompleta",5,0))</f>
        <v>0</v>
      </c>
      <c r="H224" s="852"/>
      <c r="I224" s="855"/>
      <c r="J224" s="852"/>
      <c r="K224" s="858"/>
    </row>
    <row r="225" spans="1:11" ht="15.75" thickBot="1" x14ac:dyDescent="0.25">
      <c r="A225" s="123"/>
      <c r="B225" s="124"/>
      <c r="C225" s="56"/>
      <c r="D225" s="57"/>
      <c r="E225" s="58" t="s">
        <v>220</v>
      </c>
      <c r="F225" s="16"/>
      <c r="G225" s="16">
        <f>SUM(G218:G224)</f>
        <v>0</v>
      </c>
      <c r="H225" s="133"/>
      <c r="I225" s="134"/>
      <c r="J225" s="134"/>
      <c r="K225" s="135"/>
    </row>
    <row r="226" spans="1:11" ht="15" thickBot="1" x14ac:dyDescent="0.25"/>
    <row r="227" spans="1:11" ht="30" x14ac:dyDescent="0.2">
      <c r="A227" s="859" t="s">
        <v>82</v>
      </c>
      <c r="B227" s="861" t="s">
        <v>223</v>
      </c>
      <c r="C227" s="863" t="s">
        <v>196</v>
      </c>
      <c r="D227" s="865" t="s">
        <v>197</v>
      </c>
      <c r="E227" s="866"/>
      <c r="F227" s="866"/>
      <c r="G227" s="866"/>
      <c r="H227" s="867"/>
      <c r="I227" s="107" t="s">
        <v>198</v>
      </c>
      <c r="J227" s="868" t="s">
        <v>199</v>
      </c>
      <c r="K227" s="843" t="s">
        <v>200</v>
      </c>
    </row>
    <row r="228" spans="1:11" ht="60.75" thickBot="1" x14ac:dyDescent="0.25">
      <c r="A228" s="860"/>
      <c r="B228" s="862"/>
      <c r="C228" s="864"/>
      <c r="D228" s="108" t="s">
        <v>201</v>
      </c>
      <c r="E228" s="51" t="s">
        <v>202</v>
      </c>
      <c r="F228" s="108" t="s">
        <v>203</v>
      </c>
      <c r="G228" s="108" t="s">
        <v>204</v>
      </c>
      <c r="H228" s="108" t="s">
        <v>221</v>
      </c>
      <c r="I228" s="52" t="s">
        <v>206</v>
      </c>
      <c r="J228" s="869"/>
      <c r="K228" s="844"/>
    </row>
    <row r="229" spans="1:11" x14ac:dyDescent="0.2">
      <c r="A229" s="845" t="str">
        <f>DESCRIPCION!A30</f>
        <v>g</v>
      </c>
      <c r="B229" s="558">
        <f>DESCRIPCION!D31</f>
        <v>0</v>
      </c>
      <c r="C229" s="845"/>
      <c r="D229" s="848" t="s">
        <v>207</v>
      </c>
      <c r="E229" s="127" t="s">
        <v>208</v>
      </c>
      <c r="F229" s="70" t="s">
        <v>169</v>
      </c>
      <c r="G229" s="128">
        <f>IF(F229="Asignado",15,0)</f>
        <v>0</v>
      </c>
      <c r="H229" s="850" t="str">
        <f>IF(AND(G236&gt;0,G236&lt;=85),"Débil",IF(AND(G236&gt;85,G236&lt;=95),"Moderado",IF(G236&gt;96,"Fuerte"," ")))</f>
        <v xml:space="preserve"> </v>
      </c>
      <c r="I229" s="853" t="s">
        <v>193</v>
      </c>
      <c r="J229" s="850" t="str">
        <f>IF(AND(H229="Fuerte",I229="Fuerte (Siempre se Ejecuta)"),"Fuerte",IF(AND(H229="Fuerte",I229="Moderado (Algunas veces se ejecuta)"),"Moderado",IF(AND(H229="Fuerte",I229="Débil (No se ejecuta)"),"Débil",IF(AND(H229="Moderado",I229="Fuerte (Siempre se Ejecuta)"),"Moderado",IF(AND(H229="Moderado",I229="Moderado (Algunas veces se ejecuta)"),"Moderado",IF(AND(H229="Moderado",I229="Débil (No se ejecuta)"),"Débil",IF(AND(H229="Débil",I229="Fuerte (Siempre se Ejecuta)"),"Débil",IF(AND(H229="Débil",I229="Moderado (Algunas veces se ejecuta)"),"Débil",IF(AND(H229="Débil",I229="Débil (No se ejecuta)"),"Débil"," ")))))))))</f>
        <v xml:space="preserve"> </v>
      </c>
      <c r="K229" s="856" t="str">
        <f>IF(J229="Fuerte","NO",IF(J229=" "," ","SI"))</f>
        <v xml:space="preserve"> </v>
      </c>
    </row>
    <row r="230" spans="1:11" ht="28.5" x14ac:dyDescent="0.2">
      <c r="A230" s="846"/>
      <c r="B230" s="559"/>
      <c r="C230" s="846"/>
      <c r="D230" s="849"/>
      <c r="E230" s="102" t="s">
        <v>209</v>
      </c>
      <c r="F230" s="67" t="s">
        <v>169</v>
      </c>
      <c r="G230" s="66">
        <f>IF(F230="Adecuado",15,0)</f>
        <v>0</v>
      </c>
      <c r="H230" s="851"/>
      <c r="I230" s="854"/>
      <c r="J230" s="851"/>
      <c r="K230" s="857"/>
    </row>
    <row r="231" spans="1:11" ht="42.75" x14ac:dyDescent="0.2">
      <c r="A231" s="846"/>
      <c r="B231" s="559"/>
      <c r="C231" s="846"/>
      <c r="D231" s="50" t="s">
        <v>210</v>
      </c>
      <c r="E231" s="102" t="s">
        <v>211</v>
      </c>
      <c r="F231" s="67" t="s">
        <v>169</v>
      </c>
      <c r="G231" s="66">
        <f>IF(F231="Oportuna",15,0)</f>
        <v>0</v>
      </c>
      <c r="H231" s="851"/>
      <c r="I231" s="854"/>
      <c r="J231" s="851"/>
      <c r="K231" s="857"/>
    </row>
    <row r="232" spans="1:11" ht="42.75" x14ac:dyDescent="0.2">
      <c r="A232" s="846"/>
      <c r="B232" s="559"/>
      <c r="C232" s="846"/>
      <c r="D232" s="50" t="s">
        <v>212</v>
      </c>
      <c r="E232" s="102" t="s">
        <v>213</v>
      </c>
      <c r="F232" s="217" t="s">
        <v>169</v>
      </c>
      <c r="G232" s="66">
        <f>IF(F232="Prevenir",15,IF(F232="Detectar",10,0))</f>
        <v>0</v>
      </c>
      <c r="H232" s="851"/>
      <c r="I232" s="854"/>
      <c r="J232" s="851"/>
      <c r="K232" s="857"/>
    </row>
    <row r="233" spans="1:11" ht="28.5" x14ac:dyDescent="0.2">
      <c r="A233" s="846"/>
      <c r="B233" s="559"/>
      <c r="C233" s="846"/>
      <c r="D233" s="50" t="s">
        <v>214</v>
      </c>
      <c r="E233" s="102" t="s">
        <v>215</v>
      </c>
      <c r="F233" s="67" t="s">
        <v>169</v>
      </c>
      <c r="G233" s="66">
        <f>IF(F233="Confiable",15,0)</f>
        <v>0</v>
      </c>
      <c r="H233" s="851"/>
      <c r="I233" s="854"/>
      <c r="J233" s="851"/>
      <c r="K233" s="857"/>
    </row>
    <row r="234" spans="1:11" ht="42.75" x14ac:dyDescent="0.2">
      <c r="A234" s="846"/>
      <c r="B234" s="559"/>
      <c r="C234" s="846"/>
      <c r="D234" s="50" t="s">
        <v>216</v>
      </c>
      <c r="E234" s="102" t="s">
        <v>217</v>
      </c>
      <c r="F234" s="217" t="s">
        <v>169</v>
      </c>
      <c r="G234" s="66">
        <f>IF(F234="Se investigan y se resuelven oportunamente",15,0)</f>
        <v>0</v>
      </c>
      <c r="H234" s="851"/>
      <c r="I234" s="854"/>
      <c r="J234" s="851"/>
      <c r="K234" s="857"/>
    </row>
    <row r="235" spans="1:11" ht="28.5" x14ac:dyDescent="0.2">
      <c r="A235" s="847"/>
      <c r="B235" s="560"/>
      <c r="C235" s="847"/>
      <c r="D235" s="45" t="s">
        <v>218</v>
      </c>
      <c r="E235" s="102" t="s">
        <v>219</v>
      </c>
      <c r="F235" s="67" t="s">
        <v>169</v>
      </c>
      <c r="G235" s="66">
        <f>IF(F235="Completa",10,IF(F235="Incompleta",5,0))</f>
        <v>0</v>
      </c>
      <c r="H235" s="852"/>
      <c r="I235" s="855"/>
      <c r="J235" s="852"/>
      <c r="K235" s="858"/>
    </row>
    <row r="236" spans="1:11" ht="15.75" thickBot="1" x14ac:dyDescent="0.25">
      <c r="A236" s="123"/>
      <c r="B236" s="124"/>
      <c r="C236" s="56"/>
      <c r="D236" s="57"/>
      <c r="E236" s="58" t="s">
        <v>220</v>
      </c>
      <c r="F236" s="16"/>
      <c r="G236" s="16">
        <f>SUM(G229:G235)</f>
        <v>0</v>
      </c>
      <c r="H236" s="133"/>
      <c r="I236" s="134"/>
      <c r="J236" s="134"/>
      <c r="K236" s="135"/>
    </row>
    <row r="237" spans="1:11" ht="15" thickBot="1" x14ac:dyDescent="0.25"/>
    <row r="238" spans="1:11" ht="30" x14ac:dyDescent="0.2">
      <c r="A238" s="859" t="s">
        <v>82</v>
      </c>
      <c r="B238" s="861" t="s">
        <v>223</v>
      </c>
      <c r="C238" s="863" t="s">
        <v>196</v>
      </c>
      <c r="D238" s="865" t="s">
        <v>197</v>
      </c>
      <c r="E238" s="866"/>
      <c r="F238" s="866"/>
      <c r="G238" s="866"/>
      <c r="H238" s="867"/>
      <c r="I238" s="107" t="s">
        <v>198</v>
      </c>
      <c r="J238" s="868" t="s">
        <v>199</v>
      </c>
      <c r="K238" s="843" t="s">
        <v>200</v>
      </c>
    </row>
    <row r="239" spans="1:11" ht="60.75" thickBot="1" x14ac:dyDescent="0.25">
      <c r="A239" s="860"/>
      <c r="B239" s="862"/>
      <c r="C239" s="864"/>
      <c r="D239" s="108" t="s">
        <v>201</v>
      </c>
      <c r="E239" s="51" t="s">
        <v>202</v>
      </c>
      <c r="F239" s="108" t="s">
        <v>203</v>
      </c>
      <c r="G239" s="108" t="s">
        <v>204</v>
      </c>
      <c r="H239" s="108" t="s">
        <v>221</v>
      </c>
      <c r="I239" s="52" t="s">
        <v>206</v>
      </c>
      <c r="J239" s="869"/>
      <c r="K239" s="844"/>
    </row>
    <row r="240" spans="1:11" x14ac:dyDescent="0.2">
      <c r="A240" s="845" t="str">
        <f>DESCRIPCION!A30</f>
        <v>g</v>
      </c>
      <c r="B240" s="558">
        <f>DESCRIPCION!D32</f>
        <v>0</v>
      </c>
      <c r="C240" s="845"/>
      <c r="D240" s="848" t="s">
        <v>207</v>
      </c>
      <c r="E240" s="127" t="s">
        <v>208</v>
      </c>
      <c r="F240" s="70" t="s">
        <v>169</v>
      </c>
      <c r="G240" s="128">
        <f>IF(F240="Asignado",15,0)</f>
        <v>0</v>
      </c>
      <c r="H240" s="850" t="str">
        <f>IF(AND(G247&gt;0,G247&lt;=85),"Débil",IF(AND(G247&gt;85,G247&lt;=95),"Moderado",IF(G247&gt;96,"Fuerte"," ")))</f>
        <v xml:space="preserve"> </v>
      </c>
      <c r="I240" s="853" t="s">
        <v>169</v>
      </c>
      <c r="J240" s="850" t="str">
        <f>IF(AND(H240="Fuerte",I240="Fuerte (Siempre se Ejecuta)"),"Fuerte",IF(AND(H240="Fuerte",I240="Moderado (Algunas veces se ejecuta)"),"Moderado",IF(AND(H240="Fuerte",I240="Débil (No se ejecuta)"),"Débil",IF(AND(H240="Moderado",I240="Fuerte (Siempre se Ejecuta)"),"Moderado",IF(AND(H240="Moderado",I240="Moderado (Algunas veces se ejecuta)"),"Moderado",IF(AND(H240="Moderado",I240="Débil (No se ejecuta)"),"Débil",IF(AND(H240="Débil",I240="Fuerte (Siempre se Ejecuta)"),"Débil",IF(AND(H240="Débil",I240="Moderado (Algunas veces se ejecuta)"),"Débil",IF(AND(H240="Débil",I240="Débil (No se ejecuta)"),"Débil"," ")))))))))</f>
        <v xml:space="preserve"> </v>
      </c>
      <c r="K240" s="856" t="str">
        <f>IF(J240="Fuerte","NO",IF(J240=" "," ","SI"))</f>
        <v xml:space="preserve"> </v>
      </c>
    </row>
    <row r="241" spans="1:11" ht="28.5" x14ac:dyDescent="0.2">
      <c r="A241" s="846"/>
      <c r="B241" s="559"/>
      <c r="C241" s="846"/>
      <c r="D241" s="849"/>
      <c r="E241" s="102" t="s">
        <v>209</v>
      </c>
      <c r="F241" s="67" t="s">
        <v>169</v>
      </c>
      <c r="G241" s="66">
        <f>IF(F241="Adecuado",15,0)</f>
        <v>0</v>
      </c>
      <c r="H241" s="851"/>
      <c r="I241" s="854"/>
      <c r="J241" s="851"/>
      <c r="K241" s="857"/>
    </row>
    <row r="242" spans="1:11" ht="42.75" x14ac:dyDescent="0.2">
      <c r="A242" s="846"/>
      <c r="B242" s="559"/>
      <c r="C242" s="846"/>
      <c r="D242" s="50" t="s">
        <v>210</v>
      </c>
      <c r="E242" s="102" t="s">
        <v>211</v>
      </c>
      <c r="F242" s="67" t="s">
        <v>169</v>
      </c>
      <c r="G242" s="66">
        <f>IF(F242="Oportuna",15,0)</f>
        <v>0</v>
      </c>
      <c r="H242" s="851"/>
      <c r="I242" s="854"/>
      <c r="J242" s="851"/>
      <c r="K242" s="857"/>
    </row>
    <row r="243" spans="1:11" ht="42.75" x14ac:dyDescent="0.2">
      <c r="A243" s="846"/>
      <c r="B243" s="559"/>
      <c r="C243" s="846"/>
      <c r="D243" s="50" t="s">
        <v>212</v>
      </c>
      <c r="E243" s="102" t="s">
        <v>213</v>
      </c>
      <c r="F243" s="217" t="s">
        <v>169</v>
      </c>
      <c r="G243" s="66">
        <f>IF(F243="Prevenir",15,IF(F243="Detectar",10,0))</f>
        <v>0</v>
      </c>
      <c r="H243" s="851"/>
      <c r="I243" s="854"/>
      <c r="J243" s="851"/>
      <c r="K243" s="857"/>
    </row>
    <row r="244" spans="1:11" ht="28.5" x14ac:dyDescent="0.2">
      <c r="A244" s="846"/>
      <c r="B244" s="559"/>
      <c r="C244" s="846"/>
      <c r="D244" s="50" t="s">
        <v>214</v>
      </c>
      <c r="E244" s="102" t="s">
        <v>215</v>
      </c>
      <c r="F244" s="67" t="s">
        <v>169</v>
      </c>
      <c r="G244" s="66">
        <f>IF(F244="Confiable",15,0)</f>
        <v>0</v>
      </c>
      <c r="H244" s="851"/>
      <c r="I244" s="854"/>
      <c r="J244" s="851"/>
      <c r="K244" s="857"/>
    </row>
    <row r="245" spans="1:11" ht="42.75" x14ac:dyDescent="0.2">
      <c r="A245" s="846"/>
      <c r="B245" s="559"/>
      <c r="C245" s="846"/>
      <c r="D245" s="50" t="s">
        <v>216</v>
      </c>
      <c r="E245" s="102" t="s">
        <v>217</v>
      </c>
      <c r="F245" s="217" t="s">
        <v>169</v>
      </c>
      <c r="G245" s="66">
        <f>IF(F245="Se investigan y se resuelven oportunamente",15,0)</f>
        <v>0</v>
      </c>
      <c r="H245" s="851"/>
      <c r="I245" s="854"/>
      <c r="J245" s="851"/>
      <c r="K245" s="857"/>
    </row>
    <row r="246" spans="1:11" ht="28.5" x14ac:dyDescent="0.2">
      <c r="A246" s="847"/>
      <c r="B246" s="560"/>
      <c r="C246" s="847"/>
      <c r="D246" s="45" t="s">
        <v>218</v>
      </c>
      <c r="E246" s="102" t="s">
        <v>219</v>
      </c>
      <c r="F246" s="67" t="s">
        <v>169</v>
      </c>
      <c r="G246" s="66">
        <f>IF(F246="Completa",10,IF(F246="Incompleta",5,0))</f>
        <v>0</v>
      </c>
      <c r="H246" s="852"/>
      <c r="I246" s="855"/>
      <c r="J246" s="852"/>
      <c r="K246" s="858"/>
    </row>
    <row r="247" spans="1:11" ht="15.75" thickBot="1" x14ac:dyDescent="0.25">
      <c r="A247" s="123"/>
      <c r="B247" s="124"/>
      <c r="C247" s="56"/>
      <c r="D247" s="57"/>
      <c r="E247" s="58" t="s">
        <v>220</v>
      </c>
      <c r="F247" s="16"/>
      <c r="G247" s="16">
        <f>SUM(G240:G246)</f>
        <v>0</v>
      </c>
      <c r="H247" s="133"/>
      <c r="I247" s="134"/>
      <c r="J247" s="134"/>
      <c r="K247" s="135"/>
    </row>
    <row r="248" spans="1:11" ht="15" thickBot="1" x14ac:dyDescent="0.25"/>
    <row r="249" spans="1:11" ht="30" x14ac:dyDescent="0.2">
      <c r="A249" s="859" t="s">
        <v>82</v>
      </c>
      <c r="B249" s="861" t="s">
        <v>223</v>
      </c>
      <c r="C249" s="863" t="s">
        <v>196</v>
      </c>
      <c r="D249" s="865" t="s">
        <v>197</v>
      </c>
      <c r="E249" s="866"/>
      <c r="F249" s="866"/>
      <c r="G249" s="866"/>
      <c r="H249" s="867"/>
      <c r="I249" s="107" t="s">
        <v>198</v>
      </c>
      <c r="J249" s="868" t="s">
        <v>199</v>
      </c>
      <c r="K249" s="843" t="s">
        <v>200</v>
      </c>
    </row>
    <row r="250" spans="1:11" ht="60.75" thickBot="1" x14ac:dyDescent="0.25">
      <c r="A250" s="860"/>
      <c r="B250" s="862"/>
      <c r="C250" s="864"/>
      <c r="D250" s="108" t="s">
        <v>201</v>
      </c>
      <c r="E250" s="51" t="s">
        <v>202</v>
      </c>
      <c r="F250" s="108" t="s">
        <v>203</v>
      </c>
      <c r="G250" s="108" t="s">
        <v>204</v>
      </c>
      <c r="H250" s="108" t="s">
        <v>221</v>
      </c>
      <c r="I250" s="52" t="s">
        <v>206</v>
      </c>
      <c r="J250" s="869"/>
      <c r="K250" s="844"/>
    </row>
    <row r="251" spans="1:11" x14ac:dyDescent="0.2">
      <c r="A251" s="845" t="str">
        <f>DESCRIPCION!A33</f>
        <v>h</v>
      </c>
      <c r="B251" s="558">
        <f>DESCRIPCION!D33</f>
        <v>0</v>
      </c>
      <c r="C251" s="845"/>
      <c r="D251" s="848" t="s">
        <v>207</v>
      </c>
      <c r="E251" s="127" t="s">
        <v>208</v>
      </c>
      <c r="F251" s="70" t="s">
        <v>169</v>
      </c>
      <c r="G251" s="128">
        <f>IF(F251="Asignado",15,0)</f>
        <v>0</v>
      </c>
      <c r="H251" s="850" t="str">
        <f>IF(AND(G258&gt;0,G258&lt;=85),"Débil",IF(AND(G258&gt;85,G258&lt;=95),"Moderado",IF(G258&gt;96,"Fuerte"," ")))</f>
        <v xml:space="preserve"> </v>
      </c>
      <c r="I251" s="853" t="s">
        <v>169</v>
      </c>
      <c r="J251" s="850" t="str">
        <f>IF(AND(H251="Fuerte",I251="Fuerte (Siempre se Ejecuta)"),"Fuerte",IF(AND(H251="Fuerte",I251="Moderado (Algunas veces se ejecuta)"),"Moderado",IF(AND(H251="Fuerte",I251="Débil (No se ejecuta)"),"Débil",IF(AND(H251="Moderado",I251="Fuerte (Siempre se Ejecuta)"),"Moderado",IF(AND(H251="Moderado",I251="Moderado (Algunas veces se ejecuta)"),"Moderado",IF(AND(H251="Moderado",I251="Débil (No se ejecuta)"),"Débil",IF(AND(H251="Débil",I251="Fuerte (Siempre se Ejecuta)"),"Débil",IF(AND(H251="Débil",I251="Moderado (Algunas veces se ejecuta)"),"Débil",IF(AND(H251="Débil",I251="Débil (No se ejecuta)"),"Débil"," ")))))))))</f>
        <v xml:space="preserve"> </v>
      </c>
      <c r="K251" s="856" t="str">
        <f>IF(J251="Fuerte","NO",IF(J251=" "," ","SI"))</f>
        <v xml:space="preserve"> </v>
      </c>
    </row>
    <row r="252" spans="1:11" ht="28.5" x14ac:dyDescent="0.2">
      <c r="A252" s="846"/>
      <c r="B252" s="559"/>
      <c r="C252" s="846"/>
      <c r="D252" s="849"/>
      <c r="E252" s="102" t="s">
        <v>209</v>
      </c>
      <c r="F252" s="67" t="s">
        <v>169</v>
      </c>
      <c r="G252" s="66">
        <f>IF(F252="Adecuado",15,0)</f>
        <v>0</v>
      </c>
      <c r="H252" s="851"/>
      <c r="I252" s="854"/>
      <c r="J252" s="851"/>
      <c r="K252" s="857"/>
    </row>
    <row r="253" spans="1:11" ht="42.75" x14ac:dyDescent="0.2">
      <c r="A253" s="846"/>
      <c r="B253" s="559"/>
      <c r="C253" s="846"/>
      <c r="D253" s="50" t="s">
        <v>210</v>
      </c>
      <c r="E253" s="102" t="s">
        <v>211</v>
      </c>
      <c r="F253" s="67" t="s">
        <v>169</v>
      </c>
      <c r="G253" s="66">
        <f>IF(F253="Oportuna",15,0)</f>
        <v>0</v>
      </c>
      <c r="H253" s="851"/>
      <c r="I253" s="854"/>
      <c r="J253" s="851"/>
      <c r="K253" s="857"/>
    </row>
    <row r="254" spans="1:11" ht="42.75" x14ac:dyDescent="0.2">
      <c r="A254" s="846"/>
      <c r="B254" s="559"/>
      <c r="C254" s="846"/>
      <c r="D254" s="50" t="s">
        <v>212</v>
      </c>
      <c r="E254" s="102" t="s">
        <v>213</v>
      </c>
      <c r="F254" s="217" t="s">
        <v>169</v>
      </c>
      <c r="G254" s="66">
        <f>IF(F254="Prevenir",15,IF(F254="Detectar",10,0))</f>
        <v>0</v>
      </c>
      <c r="H254" s="851"/>
      <c r="I254" s="854"/>
      <c r="J254" s="851"/>
      <c r="K254" s="857"/>
    </row>
    <row r="255" spans="1:11" ht="28.5" x14ac:dyDescent="0.2">
      <c r="A255" s="846"/>
      <c r="B255" s="559"/>
      <c r="C255" s="846"/>
      <c r="D255" s="50" t="s">
        <v>214</v>
      </c>
      <c r="E255" s="102" t="s">
        <v>215</v>
      </c>
      <c r="F255" s="67" t="s">
        <v>169</v>
      </c>
      <c r="G255" s="66">
        <f>IF(F255="Confiable",15,0)</f>
        <v>0</v>
      </c>
      <c r="H255" s="851"/>
      <c r="I255" s="854"/>
      <c r="J255" s="851"/>
      <c r="K255" s="857"/>
    </row>
    <row r="256" spans="1:11" ht="42.75" x14ac:dyDescent="0.2">
      <c r="A256" s="846"/>
      <c r="B256" s="559"/>
      <c r="C256" s="846"/>
      <c r="D256" s="50" t="s">
        <v>216</v>
      </c>
      <c r="E256" s="102" t="s">
        <v>217</v>
      </c>
      <c r="F256" s="217" t="s">
        <v>169</v>
      </c>
      <c r="G256" s="66">
        <f>IF(F256="Se investigan y se resuelven oportunamente",15,0)</f>
        <v>0</v>
      </c>
      <c r="H256" s="851"/>
      <c r="I256" s="854"/>
      <c r="J256" s="851"/>
      <c r="K256" s="857"/>
    </row>
    <row r="257" spans="1:11" ht="28.5" x14ac:dyDescent="0.2">
      <c r="A257" s="847"/>
      <c r="B257" s="560"/>
      <c r="C257" s="847"/>
      <c r="D257" s="45" t="s">
        <v>218</v>
      </c>
      <c r="E257" s="102" t="s">
        <v>219</v>
      </c>
      <c r="F257" s="67" t="s">
        <v>169</v>
      </c>
      <c r="G257" s="66">
        <f>IF(F257="Completa",10,IF(F257="Incompleta",5,0))</f>
        <v>0</v>
      </c>
      <c r="H257" s="852"/>
      <c r="I257" s="855"/>
      <c r="J257" s="852"/>
      <c r="K257" s="858"/>
    </row>
    <row r="258" spans="1:11" ht="15.75" thickBot="1" x14ac:dyDescent="0.25">
      <c r="A258" s="123"/>
      <c r="B258" s="124"/>
      <c r="C258" s="56"/>
      <c r="D258" s="57"/>
      <c r="E258" s="58" t="s">
        <v>220</v>
      </c>
      <c r="F258" s="16"/>
      <c r="G258" s="16">
        <f>SUM(G251:G257)</f>
        <v>0</v>
      </c>
      <c r="H258" s="133"/>
      <c r="I258" s="134"/>
      <c r="J258" s="134"/>
      <c r="K258" s="135"/>
    </row>
    <row r="259" spans="1:11" ht="15" thickBot="1" x14ac:dyDescent="0.25"/>
    <row r="260" spans="1:11" ht="30" x14ac:dyDescent="0.2">
      <c r="A260" s="859" t="s">
        <v>82</v>
      </c>
      <c r="B260" s="861" t="s">
        <v>223</v>
      </c>
      <c r="C260" s="863" t="s">
        <v>196</v>
      </c>
      <c r="D260" s="865" t="s">
        <v>197</v>
      </c>
      <c r="E260" s="866"/>
      <c r="F260" s="866"/>
      <c r="G260" s="866"/>
      <c r="H260" s="867"/>
      <c r="I260" s="107" t="s">
        <v>198</v>
      </c>
      <c r="J260" s="868" t="s">
        <v>199</v>
      </c>
      <c r="K260" s="843" t="s">
        <v>200</v>
      </c>
    </row>
    <row r="261" spans="1:11" ht="60.75" thickBot="1" x14ac:dyDescent="0.25">
      <c r="A261" s="860"/>
      <c r="B261" s="862"/>
      <c r="C261" s="864"/>
      <c r="D261" s="108" t="s">
        <v>201</v>
      </c>
      <c r="E261" s="51" t="s">
        <v>202</v>
      </c>
      <c r="F261" s="108" t="s">
        <v>203</v>
      </c>
      <c r="G261" s="108" t="s">
        <v>204</v>
      </c>
      <c r="H261" s="108" t="s">
        <v>221</v>
      </c>
      <c r="I261" s="52" t="s">
        <v>206</v>
      </c>
      <c r="J261" s="869"/>
      <c r="K261" s="844"/>
    </row>
    <row r="262" spans="1:11" x14ac:dyDescent="0.2">
      <c r="A262" s="845" t="str">
        <f>DESCRIPCION!A33</f>
        <v>h</v>
      </c>
      <c r="B262" s="558">
        <f>DESCRIPCION!D34</f>
        <v>0</v>
      </c>
      <c r="C262" s="845"/>
      <c r="D262" s="848" t="s">
        <v>207</v>
      </c>
      <c r="E262" s="127" t="s">
        <v>208</v>
      </c>
      <c r="F262" s="70" t="s">
        <v>169</v>
      </c>
      <c r="G262" s="128">
        <f>IF(F262="Asignado",15,0)</f>
        <v>0</v>
      </c>
      <c r="H262" s="850" t="str">
        <f>IF(AND(G269&gt;0,G269&lt;=85),"Débil",IF(AND(G269&gt;85,G269&lt;=95),"Moderado",IF(G269&gt;96,"Fuerte"," ")))</f>
        <v xml:space="preserve"> </v>
      </c>
      <c r="I262" s="853" t="s">
        <v>169</v>
      </c>
      <c r="J262" s="850" t="str">
        <f>IF(AND(H262="Fuerte",I262="Fuerte (Siempre se Ejecuta)"),"Fuerte",IF(AND(H262="Fuerte",I262="Moderado (Algunas veces se ejecuta)"),"Moderado",IF(AND(H262="Fuerte",I262="Débil (No se ejecuta)"),"Débil",IF(AND(H262="Moderado",I262="Fuerte (Siempre se Ejecuta)"),"Moderado",IF(AND(H262="Moderado",I262="Moderado (Algunas veces se ejecuta)"),"Moderado",IF(AND(H262="Moderado",I262="Débil (No se ejecuta)"),"Débil",IF(AND(H262="Débil",I262="Fuerte (Siempre se Ejecuta)"),"Débil",IF(AND(H262="Débil",I262="Moderado (Algunas veces se ejecuta)"),"Débil",IF(AND(H262="Débil",I262="Débil (No se ejecuta)"),"Débil"," ")))))))))</f>
        <v xml:space="preserve"> </v>
      </c>
      <c r="K262" s="856" t="str">
        <f>IF(J262="Fuerte","NO",IF(J262=" "," ","SI"))</f>
        <v xml:space="preserve"> </v>
      </c>
    </row>
    <row r="263" spans="1:11" ht="28.5" x14ac:dyDescent="0.2">
      <c r="A263" s="846"/>
      <c r="B263" s="559"/>
      <c r="C263" s="846"/>
      <c r="D263" s="849"/>
      <c r="E263" s="102" t="s">
        <v>209</v>
      </c>
      <c r="F263" s="67" t="s">
        <v>169</v>
      </c>
      <c r="G263" s="66">
        <f>IF(F263="Adecuado",15,0)</f>
        <v>0</v>
      </c>
      <c r="H263" s="851"/>
      <c r="I263" s="854"/>
      <c r="J263" s="851"/>
      <c r="K263" s="857"/>
    </row>
    <row r="264" spans="1:11" ht="42.75" x14ac:dyDescent="0.2">
      <c r="A264" s="846"/>
      <c r="B264" s="559"/>
      <c r="C264" s="846"/>
      <c r="D264" s="50" t="s">
        <v>210</v>
      </c>
      <c r="E264" s="102" t="s">
        <v>211</v>
      </c>
      <c r="F264" s="67" t="s">
        <v>169</v>
      </c>
      <c r="G264" s="66">
        <f>IF(F264="Oportuna",15,0)</f>
        <v>0</v>
      </c>
      <c r="H264" s="851"/>
      <c r="I264" s="854"/>
      <c r="J264" s="851"/>
      <c r="K264" s="857"/>
    </row>
    <row r="265" spans="1:11" ht="42.75" x14ac:dyDescent="0.2">
      <c r="A265" s="846"/>
      <c r="B265" s="559"/>
      <c r="C265" s="846"/>
      <c r="D265" s="50" t="s">
        <v>212</v>
      </c>
      <c r="E265" s="102" t="s">
        <v>213</v>
      </c>
      <c r="F265" s="217" t="s">
        <v>169</v>
      </c>
      <c r="G265" s="66">
        <f>IF(F265="Prevenir",15,IF(F265="Detectar",10,0))</f>
        <v>0</v>
      </c>
      <c r="H265" s="851"/>
      <c r="I265" s="854"/>
      <c r="J265" s="851"/>
      <c r="K265" s="857"/>
    </row>
    <row r="266" spans="1:11" ht="28.5" x14ac:dyDescent="0.2">
      <c r="A266" s="846"/>
      <c r="B266" s="559"/>
      <c r="C266" s="846"/>
      <c r="D266" s="50" t="s">
        <v>214</v>
      </c>
      <c r="E266" s="102" t="s">
        <v>215</v>
      </c>
      <c r="F266" s="67" t="s">
        <v>169</v>
      </c>
      <c r="G266" s="66">
        <f>IF(F266="Confiable",15,0)</f>
        <v>0</v>
      </c>
      <c r="H266" s="851"/>
      <c r="I266" s="854"/>
      <c r="J266" s="851"/>
      <c r="K266" s="857"/>
    </row>
    <row r="267" spans="1:11" ht="42.75" x14ac:dyDescent="0.2">
      <c r="A267" s="846"/>
      <c r="B267" s="559"/>
      <c r="C267" s="846"/>
      <c r="D267" s="50" t="s">
        <v>216</v>
      </c>
      <c r="E267" s="102" t="s">
        <v>217</v>
      </c>
      <c r="F267" s="217" t="s">
        <v>169</v>
      </c>
      <c r="G267" s="66">
        <f>IF(F267="Se investigan y se resuelven oportunamente",15,0)</f>
        <v>0</v>
      </c>
      <c r="H267" s="851"/>
      <c r="I267" s="854"/>
      <c r="J267" s="851"/>
      <c r="K267" s="857"/>
    </row>
    <row r="268" spans="1:11" ht="28.5" x14ac:dyDescent="0.2">
      <c r="A268" s="847"/>
      <c r="B268" s="560"/>
      <c r="C268" s="847"/>
      <c r="D268" s="45" t="s">
        <v>218</v>
      </c>
      <c r="E268" s="102" t="s">
        <v>219</v>
      </c>
      <c r="F268" s="67" t="s">
        <v>169</v>
      </c>
      <c r="G268" s="66">
        <f>IF(F268="Completa",10,IF(F268="Incompleta",5,0))</f>
        <v>0</v>
      </c>
      <c r="H268" s="852"/>
      <c r="I268" s="855"/>
      <c r="J268" s="852"/>
      <c r="K268" s="858"/>
    </row>
    <row r="269" spans="1:11" ht="15.75" thickBot="1" x14ac:dyDescent="0.25">
      <c r="A269" s="123"/>
      <c r="B269" s="124"/>
      <c r="C269" s="56"/>
      <c r="D269" s="57"/>
      <c r="E269" s="58" t="s">
        <v>220</v>
      </c>
      <c r="F269" s="16"/>
      <c r="G269" s="16">
        <f>SUM(G262:G268)</f>
        <v>0</v>
      </c>
      <c r="H269" s="133"/>
      <c r="I269" s="134"/>
      <c r="J269" s="134"/>
      <c r="K269" s="135"/>
    </row>
    <row r="270" spans="1:11" ht="15" thickBot="1" x14ac:dyDescent="0.25"/>
    <row r="271" spans="1:11" ht="30" x14ac:dyDescent="0.2">
      <c r="A271" s="859" t="s">
        <v>82</v>
      </c>
      <c r="B271" s="861" t="s">
        <v>223</v>
      </c>
      <c r="C271" s="863" t="s">
        <v>196</v>
      </c>
      <c r="D271" s="865" t="s">
        <v>197</v>
      </c>
      <c r="E271" s="866"/>
      <c r="F271" s="866"/>
      <c r="G271" s="866"/>
      <c r="H271" s="867"/>
      <c r="I271" s="107" t="s">
        <v>198</v>
      </c>
      <c r="J271" s="868" t="s">
        <v>199</v>
      </c>
      <c r="K271" s="843" t="s">
        <v>200</v>
      </c>
    </row>
    <row r="272" spans="1:11" ht="60.75" thickBot="1" x14ac:dyDescent="0.25">
      <c r="A272" s="860"/>
      <c r="B272" s="862"/>
      <c r="C272" s="864"/>
      <c r="D272" s="108" t="s">
        <v>201</v>
      </c>
      <c r="E272" s="51" t="s">
        <v>202</v>
      </c>
      <c r="F272" s="108" t="s">
        <v>203</v>
      </c>
      <c r="G272" s="108" t="s">
        <v>204</v>
      </c>
      <c r="H272" s="108" t="s">
        <v>221</v>
      </c>
      <c r="I272" s="52" t="s">
        <v>206</v>
      </c>
      <c r="J272" s="869"/>
      <c r="K272" s="844"/>
    </row>
    <row r="273" spans="1:11" x14ac:dyDescent="0.2">
      <c r="A273" s="845" t="str">
        <f>DESCRIPCION!A33</f>
        <v>h</v>
      </c>
      <c r="B273" s="558">
        <f>DESCRIPCION!D35</f>
        <v>0</v>
      </c>
      <c r="C273" s="845"/>
      <c r="D273" s="848" t="s">
        <v>207</v>
      </c>
      <c r="E273" s="127" t="s">
        <v>208</v>
      </c>
      <c r="F273" s="70" t="s">
        <v>169</v>
      </c>
      <c r="G273" s="128">
        <f>IF(F273="Asignado",15,0)</f>
        <v>0</v>
      </c>
      <c r="H273" s="850" t="str">
        <f>IF(AND(G280&gt;0,G280&lt;=85),"Débil",IF(AND(G280&gt;85,G280&lt;=95),"Moderado",IF(G280&gt;96,"Fuerte"," ")))</f>
        <v xml:space="preserve"> </v>
      </c>
      <c r="I273" s="853" t="s">
        <v>169</v>
      </c>
      <c r="J273" s="850" t="str">
        <f>IF(AND(H273="Fuerte",I273="Fuerte (Siempre se Ejecuta)"),"Fuerte",IF(AND(H273="Fuerte",I273="Moderado (Algunas veces se ejecuta)"),"Moderado",IF(AND(H273="Fuerte",I273="Débil (No se ejecuta)"),"Débil",IF(AND(H273="Moderado",I273="Fuerte (Siempre se Ejecuta)"),"Moderado",IF(AND(H273="Moderado",I273="Moderado (Algunas veces se ejecuta)"),"Moderado",IF(AND(H273="Moderado",I273="Débil (No se ejecuta)"),"Débil",IF(AND(H273="Débil",I273="Fuerte (Siempre se Ejecuta)"),"Débil",IF(AND(H273="Débil",I273="Moderado (Algunas veces se ejecuta)"),"Débil",IF(AND(H273="Débil",I273="Débil (No se ejecuta)"),"Débil"," ")))))))))</f>
        <v xml:space="preserve"> </v>
      </c>
      <c r="K273" s="856" t="str">
        <f>IF(J273="Fuerte","NO",IF(J273=" "," ","SI"))</f>
        <v xml:space="preserve"> </v>
      </c>
    </row>
    <row r="274" spans="1:11" ht="28.5" x14ac:dyDescent="0.2">
      <c r="A274" s="846"/>
      <c r="B274" s="559"/>
      <c r="C274" s="846"/>
      <c r="D274" s="849"/>
      <c r="E274" s="102" t="s">
        <v>209</v>
      </c>
      <c r="F274" s="67" t="s">
        <v>169</v>
      </c>
      <c r="G274" s="66">
        <f>IF(F274="Adecuado",15,0)</f>
        <v>0</v>
      </c>
      <c r="H274" s="851"/>
      <c r="I274" s="854"/>
      <c r="J274" s="851"/>
      <c r="K274" s="857"/>
    </row>
    <row r="275" spans="1:11" ht="42.75" x14ac:dyDescent="0.2">
      <c r="A275" s="846"/>
      <c r="B275" s="559"/>
      <c r="C275" s="846"/>
      <c r="D275" s="50" t="s">
        <v>210</v>
      </c>
      <c r="E275" s="102" t="s">
        <v>211</v>
      </c>
      <c r="F275" s="67" t="s">
        <v>169</v>
      </c>
      <c r="G275" s="66">
        <f>IF(F275="Oportuna",15,0)</f>
        <v>0</v>
      </c>
      <c r="H275" s="851"/>
      <c r="I275" s="854"/>
      <c r="J275" s="851"/>
      <c r="K275" s="857"/>
    </row>
    <row r="276" spans="1:11" ht="42.75" x14ac:dyDescent="0.2">
      <c r="A276" s="846"/>
      <c r="B276" s="559"/>
      <c r="C276" s="846"/>
      <c r="D276" s="50" t="s">
        <v>212</v>
      </c>
      <c r="E276" s="102" t="s">
        <v>213</v>
      </c>
      <c r="F276" s="217" t="s">
        <v>169</v>
      </c>
      <c r="G276" s="66">
        <f>IF(F276="Prevenir",15,IF(F276="Detectar",10,0))</f>
        <v>0</v>
      </c>
      <c r="H276" s="851"/>
      <c r="I276" s="854"/>
      <c r="J276" s="851"/>
      <c r="K276" s="857"/>
    </row>
    <row r="277" spans="1:11" ht="28.5" x14ac:dyDescent="0.2">
      <c r="A277" s="846"/>
      <c r="B277" s="559"/>
      <c r="C277" s="846"/>
      <c r="D277" s="50" t="s">
        <v>214</v>
      </c>
      <c r="E277" s="102" t="s">
        <v>215</v>
      </c>
      <c r="F277" s="67" t="s">
        <v>169</v>
      </c>
      <c r="G277" s="66">
        <f>IF(F277="Confiable",15,0)</f>
        <v>0</v>
      </c>
      <c r="H277" s="851"/>
      <c r="I277" s="854"/>
      <c r="J277" s="851"/>
      <c r="K277" s="857"/>
    </row>
    <row r="278" spans="1:11" ht="42.75" x14ac:dyDescent="0.2">
      <c r="A278" s="846"/>
      <c r="B278" s="559"/>
      <c r="C278" s="846"/>
      <c r="D278" s="50" t="s">
        <v>216</v>
      </c>
      <c r="E278" s="102" t="s">
        <v>217</v>
      </c>
      <c r="F278" s="217" t="s">
        <v>169</v>
      </c>
      <c r="G278" s="66">
        <f>IF(F278="Se investigan y se resuelven oportunamente",15,0)</f>
        <v>0</v>
      </c>
      <c r="H278" s="851"/>
      <c r="I278" s="854"/>
      <c r="J278" s="851"/>
      <c r="K278" s="857"/>
    </row>
    <row r="279" spans="1:11" ht="28.5" x14ac:dyDescent="0.2">
      <c r="A279" s="847"/>
      <c r="B279" s="560"/>
      <c r="C279" s="847"/>
      <c r="D279" s="45" t="s">
        <v>218</v>
      </c>
      <c r="E279" s="102" t="s">
        <v>219</v>
      </c>
      <c r="F279" s="67" t="s">
        <v>169</v>
      </c>
      <c r="G279" s="66">
        <f>IF(F279="Completa",10,IF(F279="Incompleta",5,0))</f>
        <v>0</v>
      </c>
      <c r="H279" s="852"/>
      <c r="I279" s="855"/>
      <c r="J279" s="852"/>
      <c r="K279" s="858"/>
    </row>
    <row r="280" spans="1:11" ht="15.75" thickBot="1" x14ac:dyDescent="0.25">
      <c r="A280" s="123"/>
      <c r="B280" s="124"/>
      <c r="C280" s="56"/>
      <c r="D280" s="57"/>
      <c r="E280" s="58" t="s">
        <v>220</v>
      </c>
      <c r="F280" s="16"/>
      <c r="G280" s="16">
        <f>SUM(G273:G279)</f>
        <v>0</v>
      </c>
      <c r="H280" s="133"/>
      <c r="I280" s="134"/>
      <c r="J280" s="134"/>
      <c r="K280" s="135"/>
    </row>
    <row r="281" spans="1:11" ht="15" thickBot="1" x14ac:dyDescent="0.25"/>
    <row r="282" spans="1:11" ht="30" x14ac:dyDescent="0.2">
      <c r="A282" s="859" t="s">
        <v>82</v>
      </c>
      <c r="B282" s="861" t="s">
        <v>223</v>
      </c>
      <c r="C282" s="863" t="s">
        <v>196</v>
      </c>
      <c r="D282" s="865" t="s">
        <v>197</v>
      </c>
      <c r="E282" s="866"/>
      <c r="F282" s="866"/>
      <c r="G282" s="866"/>
      <c r="H282" s="867"/>
      <c r="I282" s="107" t="s">
        <v>198</v>
      </c>
      <c r="J282" s="868" t="s">
        <v>199</v>
      </c>
      <c r="K282" s="843" t="s">
        <v>200</v>
      </c>
    </row>
    <row r="283" spans="1:11" ht="60.75" thickBot="1" x14ac:dyDescent="0.25">
      <c r="A283" s="860"/>
      <c r="B283" s="862"/>
      <c r="C283" s="864"/>
      <c r="D283" s="108" t="s">
        <v>201</v>
      </c>
      <c r="E283" s="51" t="s">
        <v>202</v>
      </c>
      <c r="F283" s="108" t="s">
        <v>203</v>
      </c>
      <c r="G283" s="108" t="s">
        <v>204</v>
      </c>
      <c r="H283" s="108" t="s">
        <v>221</v>
      </c>
      <c r="I283" s="52" t="s">
        <v>206</v>
      </c>
      <c r="J283" s="869"/>
      <c r="K283" s="844"/>
    </row>
    <row r="284" spans="1:11" x14ac:dyDescent="0.2">
      <c r="A284" s="845" t="str">
        <f>DESCRIPCION!A36</f>
        <v>i</v>
      </c>
      <c r="B284" s="558">
        <f>DESCRIPCION!D36</f>
        <v>0</v>
      </c>
      <c r="C284" s="845"/>
      <c r="D284" s="848" t="s">
        <v>207</v>
      </c>
      <c r="E284" s="127" t="s">
        <v>208</v>
      </c>
      <c r="F284" s="70" t="s">
        <v>169</v>
      </c>
      <c r="G284" s="128">
        <f>IF(F284="Asignado",15,0)</f>
        <v>0</v>
      </c>
      <c r="H284" s="850" t="str">
        <f>IF(AND(G291&gt;0,G291&lt;=85),"Débil",IF(AND(G291&gt;85,G291&lt;=95),"Moderado",IF(G291&gt;96,"Fuerte"," ")))</f>
        <v xml:space="preserve"> </v>
      </c>
      <c r="I284" s="853" t="s">
        <v>169</v>
      </c>
      <c r="J284" s="850" t="str">
        <f>IF(AND(H284="Fuerte",I284="Fuerte (Siempre se Ejecuta)"),"Fuerte",IF(AND(H284="Fuerte",I284="Moderado (Algunas veces se ejecuta)"),"Moderado",IF(AND(H284="Fuerte",I284="Débil (No se ejecuta)"),"Débil",IF(AND(H284="Moderado",I284="Fuerte (Siempre se Ejecuta)"),"Moderado",IF(AND(H284="Moderado",I284="Moderado (Algunas veces se ejecuta)"),"Moderado",IF(AND(H284="Moderado",I284="Débil (No se ejecuta)"),"Débil",IF(AND(H284="Débil",I284="Fuerte (Siempre se Ejecuta)"),"Débil",IF(AND(H284="Débil",I284="Moderado (Algunas veces se ejecuta)"),"Débil",IF(AND(H284="Débil",I284="Débil (No se ejecuta)"),"Débil"," ")))))))))</f>
        <v xml:space="preserve"> </v>
      </c>
      <c r="K284" s="856" t="str">
        <f>IF(J284="Fuerte","NO",IF(J284=" "," ","SI"))</f>
        <v xml:space="preserve"> </v>
      </c>
    </row>
    <row r="285" spans="1:11" ht="28.5" x14ac:dyDescent="0.2">
      <c r="A285" s="846"/>
      <c r="B285" s="559"/>
      <c r="C285" s="846"/>
      <c r="D285" s="849"/>
      <c r="E285" s="102" t="s">
        <v>209</v>
      </c>
      <c r="F285" s="67" t="s">
        <v>169</v>
      </c>
      <c r="G285" s="66">
        <f>IF(F285="Adecuado",15,0)</f>
        <v>0</v>
      </c>
      <c r="H285" s="851"/>
      <c r="I285" s="854"/>
      <c r="J285" s="851"/>
      <c r="K285" s="857"/>
    </row>
    <row r="286" spans="1:11" ht="42.75" x14ac:dyDescent="0.2">
      <c r="A286" s="846"/>
      <c r="B286" s="559"/>
      <c r="C286" s="846"/>
      <c r="D286" s="50" t="s">
        <v>210</v>
      </c>
      <c r="E286" s="102" t="s">
        <v>211</v>
      </c>
      <c r="F286" s="67" t="s">
        <v>169</v>
      </c>
      <c r="G286" s="66">
        <f>IF(F286="Oportuna",15,0)</f>
        <v>0</v>
      </c>
      <c r="H286" s="851"/>
      <c r="I286" s="854"/>
      <c r="J286" s="851"/>
      <c r="K286" s="857"/>
    </row>
    <row r="287" spans="1:11" ht="42.75" x14ac:dyDescent="0.2">
      <c r="A287" s="846"/>
      <c r="B287" s="559"/>
      <c r="C287" s="846"/>
      <c r="D287" s="50" t="s">
        <v>212</v>
      </c>
      <c r="E287" s="102" t="s">
        <v>213</v>
      </c>
      <c r="F287" s="217" t="s">
        <v>169</v>
      </c>
      <c r="G287" s="66">
        <f>IF(F287="Prevenir",15,IF(F287="Detectar",10,0))</f>
        <v>0</v>
      </c>
      <c r="H287" s="851"/>
      <c r="I287" s="854"/>
      <c r="J287" s="851"/>
      <c r="K287" s="857"/>
    </row>
    <row r="288" spans="1:11" ht="28.5" x14ac:dyDescent="0.2">
      <c r="A288" s="846"/>
      <c r="B288" s="559"/>
      <c r="C288" s="846"/>
      <c r="D288" s="50" t="s">
        <v>214</v>
      </c>
      <c r="E288" s="102" t="s">
        <v>215</v>
      </c>
      <c r="F288" s="67" t="s">
        <v>169</v>
      </c>
      <c r="G288" s="66">
        <f>IF(F288="Confiable",15,0)</f>
        <v>0</v>
      </c>
      <c r="H288" s="851"/>
      <c r="I288" s="854"/>
      <c r="J288" s="851"/>
      <c r="K288" s="857"/>
    </row>
    <row r="289" spans="1:11" ht="42.75" x14ac:dyDescent="0.2">
      <c r="A289" s="846"/>
      <c r="B289" s="559"/>
      <c r="C289" s="846"/>
      <c r="D289" s="50" t="s">
        <v>216</v>
      </c>
      <c r="E289" s="102" t="s">
        <v>217</v>
      </c>
      <c r="F289" s="217" t="s">
        <v>169</v>
      </c>
      <c r="G289" s="66">
        <f>IF(F289="Se investigan y se resuelven oportunamente",15,0)</f>
        <v>0</v>
      </c>
      <c r="H289" s="851"/>
      <c r="I289" s="854"/>
      <c r="J289" s="851"/>
      <c r="K289" s="857"/>
    </row>
    <row r="290" spans="1:11" ht="28.5" x14ac:dyDescent="0.2">
      <c r="A290" s="847"/>
      <c r="B290" s="560"/>
      <c r="C290" s="847"/>
      <c r="D290" s="45" t="s">
        <v>218</v>
      </c>
      <c r="E290" s="102" t="s">
        <v>219</v>
      </c>
      <c r="F290" s="67" t="s">
        <v>169</v>
      </c>
      <c r="G290" s="66">
        <f>IF(F290="Completa",10,IF(F290="Incompleta",5,0))</f>
        <v>0</v>
      </c>
      <c r="H290" s="852"/>
      <c r="I290" s="855"/>
      <c r="J290" s="852"/>
      <c r="K290" s="858"/>
    </row>
    <row r="291" spans="1:11" ht="15.75" thickBot="1" x14ac:dyDescent="0.25">
      <c r="A291" s="123"/>
      <c r="B291" s="124"/>
      <c r="C291" s="56"/>
      <c r="D291" s="57"/>
      <c r="E291" s="58" t="s">
        <v>220</v>
      </c>
      <c r="F291" s="16"/>
      <c r="G291" s="16">
        <f>SUM(G284:G290)</f>
        <v>0</v>
      </c>
      <c r="H291" s="133"/>
      <c r="I291" s="134"/>
      <c r="J291" s="134"/>
      <c r="K291" s="135"/>
    </row>
    <row r="292" spans="1:11" ht="15" thickBot="1" x14ac:dyDescent="0.25"/>
    <row r="293" spans="1:11" ht="30" x14ac:dyDescent="0.2">
      <c r="A293" s="859" t="s">
        <v>82</v>
      </c>
      <c r="B293" s="861" t="s">
        <v>223</v>
      </c>
      <c r="C293" s="863" t="s">
        <v>196</v>
      </c>
      <c r="D293" s="865" t="s">
        <v>197</v>
      </c>
      <c r="E293" s="866"/>
      <c r="F293" s="866"/>
      <c r="G293" s="866"/>
      <c r="H293" s="867"/>
      <c r="I293" s="107" t="s">
        <v>198</v>
      </c>
      <c r="J293" s="868" t="s">
        <v>199</v>
      </c>
      <c r="K293" s="843" t="s">
        <v>200</v>
      </c>
    </row>
    <row r="294" spans="1:11" ht="60.75" thickBot="1" x14ac:dyDescent="0.25">
      <c r="A294" s="860"/>
      <c r="B294" s="862"/>
      <c r="C294" s="864"/>
      <c r="D294" s="108" t="s">
        <v>201</v>
      </c>
      <c r="E294" s="51" t="s">
        <v>202</v>
      </c>
      <c r="F294" s="108" t="s">
        <v>203</v>
      </c>
      <c r="G294" s="108" t="s">
        <v>204</v>
      </c>
      <c r="H294" s="108" t="s">
        <v>221</v>
      </c>
      <c r="I294" s="52" t="s">
        <v>206</v>
      </c>
      <c r="J294" s="869"/>
      <c r="K294" s="844"/>
    </row>
    <row r="295" spans="1:11" x14ac:dyDescent="0.2">
      <c r="A295" s="845" t="str">
        <f>DESCRIPCION!A36</f>
        <v>i</v>
      </c>
      <c r="B295" s="558">
        <f>DESCRIPCION!D37</f>
        <v>0</v>
      </c>
      <c r="C295" s="845"/>
      <c r="D295" s="848" t="s">
        <v>207</v>
      </c>
      <c r="E295" s="127" t="s">
        <v>208</v>
      </c>
      <c r="F295" s="70" t="s">
        <v>169</v>
      </c>
      <c r="G295" s="128">
        <f>IF(F295="Asignado",15,0)</f>
        <v>0</v>
      </c>
      <c r="H295" s="850" t="str">
        <f>IF(AND(G302&gt;0,G302&lt;=85),"Débil",IF(AND(G302&gt;85,G302&lt;=95),"Moderado",IF(G302&gt;96,"Fuerte"," ")))</f>
        <v xml:space="preserve"> </v>
      </c>
      <c r="I295" s="853" t="s">
        <v>169</v>
      </c>
      <c r="J295" s="850" t="str">
        <f>IF(AND(H295="Fuerte",I295="Fuerte (Siempre se Ejecuta)"),"Fuerte",IF(AND(H295="Fuerte",I295="Moderado (Algunas veces se ejecuta)"),"Moderado",IF(AND(H295="Fuerte",I295="Débil (No se ejecuta)"),"Débil",IF(AND(H295="Moderado",I295="Fuerte (Siempre se Ejecuta)"),"Moderado",IF(AND(H295="Moderado",I295="Moderado (Algunas veces se ejecuta)"),"Moderado",IF(AND(H295="Moderado",I295="Débil (No se ejecuta)"),"Débil",IF(AND(H295="Débil",I295="Fuerte (Siempre se Ejecuta)"),"Débil",IF(AND(H295="Débil",I295="Moderado (Algunas veces se ejecuta)"),"Débil",IF(AND(H295="Débil",I295="Débil (No se ejecuta)"),"Débil"," ")))))))))</f>
        <v xml:space="preserve"> </v>
      </c>
      <c r="K295" s="856" t="str">
        <f>IF(J295="Fuerte","NO",IF(J295=" "," ","SI"))</f>
        <v xml:space="preserve"> </v>
      </c>
    </row>
    <row r="296" spans="1:11" ht="28.5" x14ac:dyDescent="0.2">
      <c r="A296" s="846"/>
      <c r="B296" s="559"/>
      <c r="C296" s="846"/>
      <c r="D296" s="849"/>
      <c r="E296" s="102" t="s">
        <v>209</v>
      </c>
      <c r="F296" s="67" t="s">
        <v>169</v>
      </c>
      <c r="G296" s="66">
        <f>IF(F296="Adecuado",15,0)</f>
        <v>0</v>
      </c>
      <c r="H296" s="851"/>
      <c r="I296" s="854"/>
      <c r="J296" s="851"/>
      <c r="K296" s="857"/>
    </row>
    <row r="297" spans="1:11" ht="42.75" x14ac:dyDescent="0.2">
      <c r="A297" s="846"/>
      <c r="B297" s="559"/>
      <c r="C297" s="846"/>
      <c r="D297" s="50" t="s">
        <v>210</v>
      </c>
      <c r="E297" s="102" t="s">
        <v>211</v>
      </c>
      <c r="F297" s="67" t="s">
        <v>169</v>
      </c>
      <c r="G297" s="66">
        <f>IF(F297="Oportuna",15,0)</f>
        <v>0</v>
      </c>
      <c r="H297" s="851"/>
      <c r="I297" s="854"/>
      <c r="J297" s="851"/>
      <c r="K297" s="857"/>
    </row>
    <row r="298" spans="1:11" ht="42.75" x14ac:dyDescent="0.2">
      <c r="A298" s="846"/>
      <c r="B298" s="559"/>
      <c r="C298" s="846"/>
      <c r="D298" s="50" t="s">
        <v>212</v>
      </c>
      <c r="E298" s="102" t="s">
        <v>213</v>
      </c>
      <c r="F298" s="217" t="s">
        <v>169</v>
      </c>
      <c r="G298" s="66">
        <f>IF(F298="Prevenir",15,IF(F298="Detectar",10,0))</f>
        <v>0</v>
      </c>
      <c r="H298" s="851"/>
      <c r="I298" s="854"/>
      <c r="J298" s="851"/>
      <c r="K298" s="857"/>
    </row>
    <row r="299" spans="1:11" ht="28.5" x14ac:dyDescent="0.2">
      <c r="A299" s="846"/>
      <c r="B299" s="559"/>
      <c r="C299" s="846"/>
      <c r="D299" s="50" t="s">
        <v>214</v>
      </c>
      <c r="E299" s="102" t="s">
        <v>215</v>
      </c>
      <c r="F299" s="67" t="s">
        <v>169</v>
      </c>
      <c r="G299" s="66">
        <f>IF(F299="Confiable",15,0)</f>
        <v>0</v>
      </c>
      <c r="H299" s="851"/>
      <c r="I299" s="854"/>
      <c r="J299" s="851"/>
      <c r="K299" s="857"/>
    </row>
    <row r="300" spans="1:11" ht="42.75" x14ac:dyDescent="0.2">
      <c r="A300" s="846"/>
      <c r="B300" s="559"/>
      <c r="C300" s="846"/>
      <c r="D300" s="50" t="s">
        <v>216</v>
      </c>
      <c r="E300" s="102" t="s">
        <v>217</v>
      </c>
      <c r="F300" s="217" t="s">
        <v>169</v>
      </c>
      <c r="G300" s="66">
        <f>IF(F300="Se investigan y se resuelven oportunamente",15,0)</f>
        <v>0</v>
      </c>
      <c r="H300" s="851"/>
      <c r="I300" s="854"/>
      <c r="J300" s="851"/>
      <c r="K300" s="857"/>
    </row>
    <row r="301" spans="1:11" ht="28.5" x14ac:dyDescent="0.2">
      <c r="A301" s="847"/>
      <c r="B301" s="560"/>
      <c r="C301" s="847"/>
      <c r="D301" s="45" t="s">
        <v>218</v>
      </c>
      <c r="E301" s="102" t="s">
        <v>219</v>
      </c>
      <c r="F301" s="67" t="s">
        <v>169</v>
      </c>
      <c r="G301" s="66">
        <f>IF(F301="Completa",10,IF(F301="Incompleta",5,0))</f>
        <v>0</v>
      </c>
      <c r="H301" s="852"/>
      <c r="I301" s="855"/>
      <c r="J301" s="852"/>
      <c r="K301" s="858"/>
    </row>
    <row r="302" spans="1:11" ht="15.75" thickBot="1" x14ac:dyDescent="0.25">
      <c r="A302" s="123"/>
      <c r="B302" s="124"/>
      <c r="C302" s="56"/>
      <c r="D302" s="57"/>
      <c r="E302" s="58" t="s">
        <v>220</v>
      </c>
      <c r="F302" s="16"/>
      <c r="G302" s="16">
        <f>SUM(G295:G301)</f>
        <v>0</v>
      </c>
      <c r="H302" s="133"/>
      <c r="I302" s="134"/>
      <c r="J302" s="134"/>
      <c r="K302" s="135"/>
    </row>
    <row r="303" spans="1:11" ht="15" thickBot="1" x14ac:dyDescent="0.25"/>
    <row r="304" spans="1:11" ht="30" x14ac:dyDescent="0.2">
      <c r="A304" s="859" t="s">
        <v>82</v>
      </c>
      <c r="B304" s="861" t="s">
        <v>223</v>
      </c>
      <c r="C304" s="863" t="s">
        <v>196</v>
      </c>
      <c r="D304" s="865" t="s">
        <v>197</v>
      </c>
      <c r="E304" s="866"/>
      <c r="F304" s="866"/>
      <c r="G304" s="866"/>
      <c r="H304" s="867"/>
      <c r="I304" s="107" t="s">
        <v>198</v>
      </c>
      <c r="J304" s="868" t="s">
        <v>199</v>
      </c>
      <c r="K304" s="843" t="s">
        <v>200</v>
      </c>
    </row>
    <row r="305" spans="1:11" ht="60.75" thickBot="1" x14ac:dyDescent="0.25">
      <c r="A305" s="860"/>
      <c r="B305" s="862"/>
      <c r="C305" s="864"/>
      <c r="D305" s="108" t="s">
        <v>201</v>
      </c>
      <c r="E305" s="51" t="s">
        <v>202</v>
      </c>
      <c r="F305" s="108" t="s">
        <v>203</v>
      </c>
      <c r="G305" s="108" t="s">
        <v>204</v>
      </c>
      <c r="H305" s="108" t="s">
        <v>221</v>
      </c>
      <c r="I305" s="52" t="s">
        <v>206</v>
      </c>
      <c r="J305" s="869"/>
      <c r="K305" s="844"/>
    </row>
    <row r="306" spans="1:11" x14ac:dyDescent="0.2">
      <c r="A306" s="845" t="str">
        <f>DESCRIPCION!A36</f>
        <v>i</v>
      </c>
      <c r="B306" s="558">
        <f>DESCRIPCION!D38</f>
        <v>0</v>
      </c>
      <c r="C306" s="845"/>
      <c r="D306" s="848" t="s">
        <v>207</v>
      </c>
      <c r="E306" s="127" t="s">
        <v>208</v>
      </c>
      <c r="F306" s="70" t="s">
        <v>169</v>
      </c>
      <c r="G306" s="128">
        <f>IF(F306="Asignado",15,0)</f>
        <v>0</v>
      </c>
      <c r="H306" s="850" t="str">
        <f>IF(AND(G313&gt;0,G313&lt;=85),"Débil",IF(AND(G313&gt;85,G313&lt;=95),"Moderado",IF(G313&gt;96,"Fuerte"," ")))</f>
        <v xml:space="preserve"> </v>
      </c>
      <c r="I306" s="853" t="s">
        <v>169</v>
      </c>
      <c r="J306" s="850" t="str">
        <f>IF(AND(H306="Fuerte",I306="Fuerte (Siempre se Ejecuta)"),"Fuerte",IF(AND(H306="Fuerte",I306="Moderado (Algunas veces se ejecuta)"),"Moderado",IF(AND(H306="Fuerte",I306="Débil (No se ejecuta)"),"Débil",IF(AND(H306="Moderado",I306="Fuerte (Siempre se Ejecuta)"),"Moderado",IF(AND(H306="Moderado",I306="Moderado (Algunas veces se ejecuta)"),"Moderado",IF(AND(H306="Moderado",I306="Débil (No se ejecuta)"),"Débil",IF(AND(H306="Débil",I306="Fuerte (Siempre se Ejecuta)"),"Débil",IF(AND(H306="Débil",I306="Moderado (Algunas veces se ejecuta)"),"Débil",IF(AND(H306="Débil",I306="Débil (No se ejecuta)"),"Débil"," ")))))))))</f>
        <v xml:space="preserve"> </v>
      </c>
      <c r="K306" s="856" t="str">
        <f>IF(J306="Fuerte","NO",IF(J306=" "," ","SI"))</f>
        <v xml:space="preserve"> </v>
      </c>
    </row>
    <row r="307" spans="1:11" ht="28.5" x14ac:dyDescent="0.2">
      <c r="A307" s="846"/>
      <c r="B307" s="559"/>
      <c r="C307" s="846"/>
      <c r="D307" s="849"/>
      <c r="E307" s="102" t="s">
        <v>209</v>
      </c>
      <c r="F307" s="67" t="s">
        <v>169</v>
      </c>
      <c r="G307" s="66">
        <f>IF(F307="Adecuado",15,0)</f>
        <v>0</v>
      </c>
      <c r="H307" s="851"/>
      <c r="I307" s="854"/>
      <c r="J307" s="851"/>
      <c r="K307" s="857"/>
    </row>
    <row r="308" spans="1:11" ht="42.75" x14ac:dyDescent="0.2">
      <c r="A308" s="846"/>
      <c r="B308" s="559"/>
      <c r="C308" s="846"/>
      <c r="D308" s="50" t="s">
        <v>210</v>
      </c>
      <c r="E308" s="102" t="s">
        <v>211</v>
      </c>
      <c r="F308" s="67" t="s">
        <v>169</v>
      </c>
      <c r="G308" s="66">
        <f>IF(F308="Oportuna",15,0)</f>
        <v>0</v>
      </c>
      <c r="H308" s="851"/>
      <c r="I308" s="854"/>
      <c r="J308" s="851"/>
      <c r="K308" s="857"/>
    </row>
    <row r="309" spans="1:11" ht="42.75" x14ac:dyDescent="0.2">
      <c r="A309" s="846"/>
      <c r="B309" s="559"/>
      <c r="C309" s="846"/>
      <c r="D309" s="50" t="s">
        <v>212</v>
      </c>
      <c r="E309" s="102" t="s">
        <v>213</v>
      </c>
      <c r="F309" s="217" t="s">
        <v>169</v>
      </c>
      <c r="G309" s="66">
        <f>IF(F309="Prevenir",15,IF(F309="Detectar",10,0))</f>
        <v>0</v>
      </c>
      <c r="H309" s="851"/>
      <c r="I309" s="854"/>
      <c r="J309" s="851"/>
      <c r="K309" s="857"/>
    </row>
    <row r="310" spans="1:11" ht="28.5" x14ac:dyDescent="0.2">
      <c r="A310" s="846"/>
      <c r="B310" s="559"/>
      <c r="C310" s="846"/>
      <c r="D310" s="50" t="s">
        <v>214</v>
      </c>
      <c r="E310" s="102" t="s">
        <v>215</v>
      </c>
      <c r="F310" s="67" t="s">
        <v>169</v>
      </c>
      <c r="G310" s="66">
        <f>IF(F310="Confiable",15,0)</f>
        <v>0</v>
      </c>
      <c r="H310" s="851"/>
      <c r="I310" s="854"/>
      <c r="J310" s="851"/>
      <c r="K310" s="857"/>
    </row>
    <row r="311" spans="1:11" ht="42.75" x14ac:dyDescent="0.2">
      <c r="A311" s="846"/>
      <c r="B311" s="559"/>
      <c r="C311" s="846"/>
      <c r="D311" s="50" t="s">
        <v>216</v>
      </c>
      <c r="E311" s="102" t="s">
        <v>217</v>
      </c>
      <c r="F311" s="217" t="s">
        <v>169</v>
      </c>
      <c r="G311" s="66">
        <f>IF(F311="Se investigan y se resuelven oportunamente",15,0)</f>
        <v>0</v>
      </c>
      <c r="H311" s="851"/>
      <c r="I311" s="854"/>
      <c r="J311" s="851"/>
      <c r="K311" s="857"/>
    </row>
    <row r="312" spans="1:11" ht="28.5" x14ac:dyDescent="0.2">
      <c r="A312" s="847"/>
      <c r="B312" s="560"/>
      <c r="C312" s="847"/>
      <c r="D312" s="45" t="s">
        <v>218</v>
      </c>
      <c r="E312" s="102" t="s">
        <v>219</v>
      </c>
      <c r="F312" s="67" t="s">
        <v>169</v>
      </c>
      <c r="G312" s="66">
        <f>IF(F312="Completa",10,IF(F312="Incompleta",5,0))</f>
        <v>0</v>
      </c>
      <c r="H312" s="852"/>
      <c r="I312" s="855"/>
      <c r="J312" s="852"/>
      <c r="K312" s="858"/>
    </row>
    <row r="313" spans="1:11" ht="15.75" thickBot="1" x14ac:dyDescent="0.25">
      <c r="A313" s="123"/>
      <c r="B313" s="124"/>
      <c r="C313" s="56"/>
      <c r="D313" s="57"/>
      <c r="E313" s="58" t="s">
        <v>220</v>
      </c>
      <c r="F313" s="16"/>
      <c r="G313" s="16">
        <f>SUM(G306:G312)</f>
        <v>0</v>
      </c>
      <c r="H313" s="133"/>
      <c r="I313" s="134"/>
      <c r="J313" s="134"/>
      <c r="K313" s="135"/>
    </row>
    <row r="314" spans="1:11" ht="15" thickBot="1" x14ac:dyDescent="0.25"/>
    <row r="315" spans="1:11" ht="30" x14ac:dyDescent="0.2">
      <c r="A315" s="859" t="s">
        <v>82</v>
      </c>
      <c r="B315" s="861" t="s">
        <v>223</v>
      </c>
      <c r="C315" s="863" t="s">
        <v>196</v>
      </c>
      <c r="D315" s="865" t="s">
        <v>197</v>
      </c>
      <c r="E315" s="866"/>
      <c r="F315" s="866"/>
      <c r="G315" s="866"/>
      <c r="H315" s="867"/>
      <c r="I315" s="107" t="s">
        <v>198</v>
      </c>
      <c r="J315" s="868" t="s">
        <v>199</v>
      </c>
      <c r="K315" s="843" t="s">
        <v>200</v>
      </c>
    </row>
    <row r="316" spans="1:11" ht="60.75" thickBot="1" x14ac:dyDescent="0.25">
      <c r="A316" s="860"/>
      <c r="B316" s="862"/>
      <c r="C316" s="864"/>
      <c r="D316" s="108" t="s">
        <v>201</v>
      </c>
      <c r="E316" s="51" t="s">
        <v>202</v>
      </c>
      <c r="F316" s="108" t="s">
        <v>203</v>
      </c>
      <c r="G316" s="108" t="s">
        <v>204</v>
      </c>
      <c r="H316" s="108" t="s">
        <v>221</v>
      </c>
      <c r="I316" s="52" t="s">
        <v>206</v>
      </c>
      <c r="J316" s="869"/>
      <c r="K316" s="844"/>
    </row>
    <row r="317" spans="1:11" x14ac:dyDescent="0.2">
      <c r="A317" s="845" t="str">
        <f>DESCRIPCION!A39</f>
        <v>j</v>
      </c>
      <c r="B317" s="558">
        <f>DESCRIPCION!D39</f>
        <v>0</v>
      </c>
      <c r="C317" s="845"/>
      <c r="D317" s="848" t="s">
        <v>207</v>
      </c>
      <c r="E317" s="127" t="s">
        <v>208</v>
      </c>
      <c r="F317" s="70" t="s">
        <v>169</v>
      </c>
      <c r="G317" s="128">
        <f>IF(F317="Asignado",15,0)</f>
        <v>0</v>
      </c>
      <c r="H317" s="850" t="str">
        <f>IF(AND(G324&gt;0,G324&lt;=85),"Débil",IF(AND(G324&gt;85,G324&lt;=95),"Moderado",IF(G324&gt;96,"Fuerte"," ")))</f>
        <v xml:space="preserve"> </v>
      </c>
      <c r="I317" s="853" t="s">
        <v>169</v>
      </c>
      <c r="J317" s="850" t="str">
        <f>IF(AND(H317="Fuerte",I317="Fuerte (Siempre se Ejecuta)"),"Fuerte",IF(AND(H317="Fuerte",I317="Moderado (Algunas veces se ejecuta)"),"Moderado",IF(AND(H317="Fuerte",I317="Débil (No se ejecuta)"),"Débil",IF(AND(H317="Moderado",I317="Fuerte (Siempre se Ejecuta)"),"Moderado",IF(AND(H317="Moderado",I317="Moderado (Algunas veces se ejecuta)"),"Moderado",IF(AND(H317="Moderado",I317="Débil (No se ejecuta)"),"Débil",IF(AND(H317="Débil",I317="Fuerte (Siempre se Ejecuta)"),"Débil",IF(AND(H317="Débil",I317="Moderado (Algunas veces se ejecuta)"),"Débil",IF(AND(H317="Débil",I317="Débil (No se ejecuta)"),"Débil"," ")))))))))</f>
        <v xml:space="preserve"> </v>
      </c>
      <c r="K317" s="856" t="str">
        <f>IF(J317="Fuerte","NO",IF(J317=" "," ","SI"))</f>
        <v xml:space="preserve"> </v>
      </c>
    </row>
    <row r="318" spans="1:11" ht="28.5" x14ac:dyDescent="0.2">
      <c r="A318" s="846"/>
      <c r="B318" s="559"/>
      <c r="C318" s="846"/>
      <c r="D318" s="849"/>
      <c r="E318" s="102" t="s">
        <v>209</v>
      </c>
      <c r="F318" s="67" t="s">
        <v>169</v>
      </c>
      <c r="G318" s="66">
        <f>IF(F318="Adecuado",15,0)</f>
        <v>0</v>
      </c>
      <c r="H318" s="851"/>
      <c r="I318" s="854"/>
      <c r="J318" s="851"/>
      <c r="K318" s="857"/>
    </row>
    <row r="319" spans="1:11" ht="42.75" x14ac:dyDescent="0.2">
      <c r="A319" s="846"/>
      <c r="B319" s="559"/>
      <c r="C319" s="846"/>
      <c r="D319" s="50" t="s">
        <v>210</v>
      </c>
      <c r="E319" s="102" t="s">
        <v>211</v>
      </c>
      <c r="F319" s="67" t="s">
        <v>169</v>
      </c>
      <c r="G319" s="66">
        <f>IF(F319="Oportuna",15,0)</f>
        <v>0</v>
      </c>
      <c r="H319" s="851"/>
      <c r="I319" s="854"/>
      <c r="J319" s="851"/>
      <c r="K319" s="857"/>
    </row>
    <row r="320" spans="1:11" ht="42.75" x14ac:dyDescent="0.2">
      <c r="A320" s="846"/>
      <c r="B320" s="559"/>
      <c r="C320" s="846"/>
      <c r="D320" s="50" t="s">
        <v>212</v>
      </c>
      <c r="E320" s="102" t="s">
        <v>213</v>
      </c>
      <c r="F320" s="217" t="s">
        <v>169</v>
      </c>
      <c r="G320" s="66">
        <f>IF(F320="Prevenir",15,IF(F320="Detectar",10,0))</f>
        <v>0</v>
      </c>
      <c r="H320" s="851"/>
      <c r="I320" s="854"/>
      <c r="J320" s="851"/>
      <c r="K320" s="857"/>
    </row>
    <row r="321" spans="1:11" ht="28.5" x14ac:dyDescent="0.2">
      <c r="A321" s="846"/>
      <c r="B321" s="559"/>
      <c r="C321" s="846"/>
      <c r="D321" s="50" t="s">
        <v>214</v>
      </c>
      <c r="E321" s="102" t="s">
        <v>215</v>
      </c>
      <c r="F321" s="67" t="s">
        <v>169</v>
      </c>
      <c r="G321" s="66">
        <f>IF(F321="Confiable",15,0)</f>
        <v>0</v>
      </c>
      <c r="H321" s="851"/>
      <c r="I321" s="854"/>
      <c r="J321" s="851"/>
      <c r="K321" s="857"/>
    </row>
    <row r="322" spans="1:11" ht="42.75" x14ac:dyDescent="0.2">
      <c r="A322" s="846"/>
      <c r="B322" s="559"/>
      <c r="C322" s="846"/>
      <c r="D322" s="50" t="s">
        <v>216</v>
      </c>
      <c r="E322" s="102" t="s">
        <v>217</v>
      </c>
      <c r="F322" s="217" t="s">
        <v>169</v>
      </c>
      <c r="G322" s="66">
        <f>IF(F322="Se investigan y se resuelven oportunamente",15,0)</f>
        <v>0</v>
      </c>
      <c r="H322" s="851"/>
      <c r="I322" s="854"/>
      <c r="J322" s="851"/>
      <c r="K322" s="857"/>
    </row>
    <row r="323" spans="1:11" ht="28.5" x14ac:dyDescent="0.2">
      <c r="A323" s="847"/>
      <c r="B323" s="560"/>
      <c r="C323" s="847"/>
      <c r="D323" s="45" t="s">
        <v>218</v>
      </c>
      <c r="E323" s="102" t="s">
        <v>219</v>
      </c>
      <c r="F323" s="67" t="s">
        <v>169</v>
      </c>
      <c r="G323" s="66">
        <f>IF(F323="Completa",10,IF(F323="Incompleta",5,0))</f>
        <v>0</v>
      </c>
      <c r="H323" s="852"/>
      <c r="I323" s="855"/>
      <c r="J323" s="852"/>
      <c r="K323" s="858"/>
    </row>
    <row r="324" spans="1:11" ht="15.75" thickBot="1" x14ac:dyDescent="0.25">
      <c r="A324" s="123"/>
      <c r="B324" s="124"/>
      <c r="C324" s="56"/>
      <c r="D324" s="57"/>
      <c r="E324" s="58" t="s">
        <v>220</v>
      </c>
      <c r="F324" s="16"/>
      <c r="G324" s="16">
        <f>SUM(G317:G323)</f>
        <v>0</v>
      </c>
      <c r="H324" s="133"/>
      <c r="I324" s="134"/>
      <c r="J324" s="134"/>
      <c r="K324" s="135"/>
    </row>
    <row r="325" spans="1:11" ht="15" thickBot="1" x14ac:dyDescent="0.25"/>
    <row r="326" spans="1:11" ht="30" x14ac:dyDescent="0.2">
      <c r="A326" s="859" t="s">
        <v>82</v>
      </c>
      <c r="B326" s="861" t="s">
        <v>223</v>
      </c>
      <c r="C326" s="863" t="s">
        <v>196</v>
      </c>
      <c r="D326" s="865" t="s">
        <v>197</v>
      </c>
      <c r="E326" s="866"/>
      <c r="F326" s="866"/>
      <c r="G326" s="866"/>
      <c r="H326" s="867"/>
      <c r="I326" s="107" t="s">
        <v>198</v>
      </c>
      <c r="J326" s="868" t="s">
        <v>199</v>
      </c>
      <c r="K326" s="843" t="s">
        <v>200</v>
      </c>
    </row>
    <row r="327" spans="1:11" ht="60.75" thickBot="1" x14ac:dyDescent="0.25">
      <c r="A327" s="860"/>
      <c r="B327" s="862"/>
      <c r="C327" s="864"/>
      <c r="D327" s="108" t="s">
        <v>201</v>
      </c>
      <c r="E327" s="51" t="s">
        <v>202</v>
      </c>
      <c r="F327" s="108" t="s">
        <v>203</v>
      </c>
      <c r="G327" s="108" t="s">
        <v>204</v>
      </c>
      <c r="H327" s="108" t="s">
        <v>221</v>
      </c>
      <c r="I327" s="52" t="s">
        <v>206</v>
      </c>
      <c r="J327" s="869"/>
      <c r="K327" s="844"/>
    </row>
    <row r="328" spans="1:11" x14ac:dyDescent="0.2">
      <c r="A328" s="845" t="str">
        <f>DESCRIPCION!A39</f>
        <v>j</v>
      </c>
      <c r="B328" s="558">
        <f>DESCRIPCION!D40</f>
        <v>0</v>
      </c>
      <c r="C328" s="845"/>
      <c r="D328" s="848" t="s">
        <v>207</v>
      </c>
      <c r="E328" s="127" t="s">
        <v>208</v>
      </c>
      <c r="F328" s="70" t="s">
        <v>169</v>
      </c>
      <c r="G328" s="128">
        <f>IF(F328="Asignado",15,0)</f>
        <v>0</v>
      </c>
      <c r="H328" s="850" t="str">
        <f>IF(AND(G335&gt;0,G335&lt;=85),"Débil",IF(AND(G335&gt;85,G335&lt;=95),"Moderado",IF(G335&gt;96,"Fuerte"," ")))</f>
        <v xml:space="preserve"> </v>
      </c>
      <c r="I328" s="853" t="s">
        <v>192</v>
      </c>
      <c r="J328" s="850" t="str">
        <f>IF(AND(H328="Fuerte",I328="Fuerte (Siempre se Ejecuta)"),"Fuerte",IF(AND(H328="Fuerte",I328="Moderado (Algunas veces se ejecuta)"),"Moderado",IF(AND(H328="Fuerte",I328="Débil (No se ejecuta)"),"Débil",IF(AND(H328="Moderado",I328="Fuerte (Siempre se Ejecuta)"),"Moderado",IF(AND(H328="Moderado",I328="Moderado (Algunas veces se ejecuta)"),"Moderado",IF(AND(H328="Moderado",I328="Débil (No se ejecuta)"),"Débil",IF(AND(H328="Débil",I328="Fuerte (Siempre se Ejecuta)"),"Débil",IF(AND(H328="Débil",I328="Moderado (Algunas veces se ejecuta)"),"Débil",IF(AND(H328="Débil",I328="Débil (No se ejecuta)"),"Débil"," ")))))))))</f>
        <v xml:space="preserve"> </v>
      </c>
      <c r="K328" s="856" t="str">
        <f>IF(J328="Fuerte","NO",IF(J328=" "," ","SI"))</f>
        <v xml:space="preserve"> </v>
      </c>
    </row>
    <row r="329" spans="1:11" ht="28.5" x14ac:dyDescent="0.2">
      <c r="A329" s="846"/>
      <c r="B329" s="559"/>
      <c r="C329" s="846"/>
      <c r="D329" s="849"/>
      <c r="E329" s="102" t="s">
        <v>209</v>
      </c>
      <c r="F329" s="67" t="s">
        <v>169</v>
      </c>
      <c r="G329" s="66">
        <f>IF(F329="Adecuado",15,0)</f>
        <v>0</v>
      </c>
      <c r="H329" s="851"/>
      <c r="I329" s="854"/>
      <c r="J329" s="851"/>
      <c r="K329" s="857"/>
    </row>
    <row r="330" spans="1:11" ht="42.75" x14ac:dyDescent="0.2">
      <c r="A330" s="846"/>
      <c r="B330" s="559"/>
      <c r="C330" s="846"/>
      <c r="D330" s="50" t="s">
        <v>210</v>
      </c>
      <c r="E330" s="102" t="s">
        <v>211</v>
      </c>
      <c r="F330" s="67" t="s">
        <v>169</v>
      </c>
      <c r="G330" s="66">
        <f>IF(F330="Oportuna",15,0)</f>
        <v>0</v>
      </c>
      <c r="H330" s="851"/>
      <c r="I330" s="854"/>
      <c r="J330" s="851"/>
      <c r="K330" s="857"/>
    </row>
    <row r="331" spans="1:11" ht="42.75" x14ac:dyDescent="0.2">
      <c r="A331" s="846"/>
      <c r="B331" s="559"/>
      <c r="C331" s="846"/>
      <c r="D331" s="50" t="s">
        <v>212</v>
      </c>
      <c r="E331" s="102" t="s">
        <v>213</v>
      </c>
      <c r="F331" s="217" t="s">
        <v>169</v>
      </c>
      <c r="G331" s="66">
        <f>IF(F331="Prevenir",15,IF(F331="Detectar",10,0))</f>
        <v>0</v>
      </c>
      <c r="H331" s="851"/>
      <c r="I331" s="854"/>
      <c r="J331" s="851"/>
      <c r="K331" s="857"/>
    </row>
    <row r="332" spans="1:11" ht="28.5" x14ac:dyDescent="0.2">
      <c r="A332" s="846"/>
      <c r="B332" s="559"/>
      <c r="C332" s="846"/>
      <c r="D332" s="50" t="s">
        <v>214</v>
      </c>
      <c r="E332" s="102" t="s">
        <v>215</v>
      </c>
      <c r="F332" s="67" t="s">
        <v>169</v>
      </c>
      <c r="G332" s="66">
        <f>IF(F332="Confiable",15,0)</f>
        <v>0</v>
      </c>
      <c r="H332" s="851"/>
      <c r="I332" s="854"/>
      <c r="J332" s="851"/>
      <c r="K332" s="857"/>
    </row>
    <row r="333" spans="1:11" ht="42.75" x14ac:dyDescent="0.2">
      <c r="A333" s="846"/>
      <c r="B333" s="559"/>
      <c r="C333" s="846"/>
      <c r="D333" s="50" t="s">
        <v>216</v>
      </c>
      <c r="E333" s="102" t="s">
        <v>217</v>
      </c>
      <c r="F333" s="217" t="s">
        <v>169</v>
      </c>
      <c r="G333" s="66">
        <f>IF(F333="Se investigan y se resuelven oportunamente",15,0)</f>
        <v>0</v>
      </c>
      <c r="H333" s="851"/>
      <c r="I333" s="854"/>
      <c r="J333" s="851"/>
      <c r="K333" s="857"/>
    </row>
    <row r="334" spans="1:11" ht="28.5" x14ac:dyDescent="0.2">
      <c r="A334" s="847"/>
      <c r="B334" s="560"/>
      <c r="C334" s="847"/>
      <c r="D334" s="45" t="s">
        <v>218</v>
      </c>
      <c r="E334" s="102" t="s">
        <v>219</v>
      </c>
      <c r="F334" s="67" t="s">
        <v>169</v>
      </c>
      <c r="G334" s="66">
        <f>IF(F334="Completa",10,IF(F334="Incompleta",5,0))</f>
        <v>0</v>
      </c>
      <c r="H334" s="852"/>
      <c r="I334" s="855"/>
      <c r="J334" s="852"/>
      <c r="K334" s="858"/>
    </row>
    <row r="335" spans="1:11" ht="15.75" thickBot="1" x14ac:dyDescent="0.25">
      <c r="A335" s="123"/>
      <c r="B335" s="124"/>
      <c r="C335" s="56"/>
      <c r="D335" s="57"/>
      <c r="E335" s="58" t="s">
        <v>220</v>
      </c>
      <c r="F335" s="16"/>
      <c r="G335" s="16">
        <f>SUM(G328:G334)</f>
        <v>0</v>
      </c>
      <c r="H335" s="133"/>
      <c r="I335" s="134"/>
      <c r="J335" s="134"/>
      <c r="K335" s="135"/>
    </row>
    <row r="336" spans="1:11" ht="15" thickBot="1" x14ac:dyDescent="0.25"/>
    <row r="337" spans="1:11" ht="30" x14ac:dyDescent="0.2">
      <c r="A337" s="859" t="s">
        <v>82</v>
      </c>
      <c r="B337" s="861" t="s">
        <v>223</v>
      </c>
      <c r="C337" s="863" t="s">
        <v>196</v>
      </c>
      <c r="D337" s="865" t="s">
        <v>197</v>
      </c>
      <c r="E337" s="866"/>
      <c r="F337" s="866"/>
      <c r="G337" s="866"/>
      <c r="H337" s="867"/>
      <c r="I337" s="107" t="s">
        <v>198</v>
      </c>
      <c r="J337" s="868" t="s">
        <v>199</v>
      </c>
      <c r="K337" s="843" t="s">
        <v>200</v>
      </c>
    </row>
    <row r="338" spans="1:11" ht="60.75" thickBot="1" x14ac:dyDescent="0.25">
      <c r="A338" s="860"/>
      <c r="B338" s="862"/>
      <c r="C338" s="864"/>
      <c r="D338" s="108" t="s">
        <v>201</v>
      </c>
      <c r="E338" s="51" t="s">
        <v>202</v>
      </c>
      <c r="F338" s="108" t="s">
        <v>203</v>
      </c>
      <c r="G338" s="108" t="s">
        <v>204</v>
      </c>
      <c r="H338" s="108" t="s">
        <v>221</v>
      </c>
      <c r="I338" s="52" t="s">
        <v>206</v>
      </c>
      <c r="J338" s="869"/>
      <c r="K338" s="844"/>
    </row>
    <row r="339" spans="1:11" x14ac:dyDescent="0.2">
      <c r="A339" s="845" t="str">
        <f>DESCRIPCION!A39</f>
        <v>j</v>
      </c>
      <c r="B339" s="558">
        <f>DESCRIPCION!D41</f>
        <v>0</v>
      </c>
      <c r="C339" s="845"/>
      <c r="D339" s="848" t="s">
        <v>207</v>
      </c>
      <c r="E339" s="127" t="s">
        <v>208</v>
      </c>
      <c r="F339" s="70" t="s">
        <v>169</v>
      </c>
      <c r="G339" s="128">
        <f>IF(F339="Asignado",15,0)</f>
        <v>0</v>
      </c>
      <c r="H339" s="850" t="str">
        <f>IF(AND(G346&gt;0,G346&lt;=85),"Débil",IF(AND(G346&gt;85,G346&lt;=95),"Moderado",IF(G346&gt;96,"Fuerte"," ")))</f>
        <v xml:space="preserve"> </v>
      </c>
      <c r="I339" s="853" t="s">
        <v>169</v>
      </c>
      <c r="J339" s="850" t="str">
        <f>IF(AND(H339="Fuerte",I339="Fuerte (Siempre se Ejecuta)"),"Fuerte",IF(AND(H339="Fuerte",I339="Moderado (Algunas veces se ejecuta)"),"Moderado",IF(AND(H339="Fuerte",I339="Débil (No se ejecuta)"),"Débil",IF(AND(H339="Moderado",I339="Fuerte (Siempre se Ejecuta)"),"Moderado",IF(AND(H339="Moderado",I339="Moderado (Algunas veces se ejecuta)"),"Moderado",IF(AND(H339="Moderado",I339="Débil (No se ejecuta)"),"Débil",IF(AND(H339="Débil",I339="Fuerte (Siempre se Ejecuta)"),"Débil",IF(AND(H339="Débil",I339="Moderado (Algunas veces se ejecuta)"),"Débil",IF(AND(H339="Débil",I339="Débil (No se ejecuta)"),"Débil"," ")))))))))</f>
        <v xml:space="preserve"> </v>
      </c>
      <c r="K339" s="856" t="str">
        <f>IF(J339="Fuerte","NO",IF(J339=" "," ","SI"))</f>
        <v xml:space="preserve"> </v>
      </c>
    </row>
    <row r="340" spans="1:11" ht="28.5" x14ac:dyDescent="0.2">
      <c r="A340" s="846"/>
      <c r="B340" s="559"/>
      <c r="C340" s="846"/>
      <c r="D340" s="849"/>
      <c r="E340" s="102" t="s">
        <v>209</v>
      </c>
      <c r="F340" s="67" t="s">
        <v>169</v>
      </c>
      <c r="G340" s="66">
        <f>IF(F340="Adecuado",15,0)</f>
        <v>0</v>
      </c>
      <c r="H340" s="851"/>
      <c r="I340" s="854"/>
      <c r="J340" s="851"/>
      <c r="K340" s="857"/>
    </row>
    <row r="341" spans="1:11" ht="42.75" x14ac:dyDescent="0.2">
      <c r="A341" s="846"/>
      <c r="B341" s="559"/>
      <c r="C341" s="846"/>
      <c r="D341" s="50" t="s">
        <v>210</v>
      </c>
      <c r="E341" s="102" t="s">
        <v>211</v>
      </c>
      <c r="F341" s="67" t="s">
        <v>169</v>
      </c>
      <c r="G341" s="66">
        <f>IF(F341="Oportuna",15,0)</f>
        <v>0</v>
      </c>
      <c r="H341" s="851"/>
      <c r="I341" s="854"/>
      <c r="J341" s="851"/>
      <c r="K341" s="857"/>
    </row>
    <row r="342" spans="1:11" ht="42.75" x14ac:dyDescent="0.2">
      <c r="A342" s="846"/>
      <c r="B342" s="559"/>
      <c r="C342" s="846"/>
      <c r="D342" s="50" t="s">
        <v>212</v>
      </c>
      <c r="E342" s="102" t="s">
        <v>213</v>
      </c>
      <c r="F342" s="217" t="s">
        <v>169</v>
      </c>
      <c r="G342" s="66">
        <f>IF(F342="Prevenir",15,IF(F342="Detectar",10,0))</f>
        <v>0</v>
      </c>
      <c r="H342" s="851"/>
      <c r="I342" s="854"/>
      <c r="J342" s="851"/>
      <c r="K342" s="857"/>
    </row>
    <row r="343" spans="1:11" ht="28.5" x14ac:dyDescent="0.2">
      <c r="A343" s="846"/>
      <c r="B343" s="559"/>
      <c r="C343" s="846"/>
      <c r="D343" s="50" t="s">
        <v>214</v>
      </c>
      <c r="E343" s="102" t="s">
        <v>215</v>
      </c>
      <c r="F343" s="67" t="s">
        <v>169</v>
      </c>
      <c r="G343" s="66">
        <f>IF(F343="Confiable",15,0)</f>
        <v>0</v>
      </c>
      <c r="H343" s="851"/>
      <c r="I343" s="854"/>
      <c r="J343" s="851"/>
      <c r="K343" s="857"/>
    </row>
    <row r="344" spans="1:11" ht="42.75" x14ac:dyDescent="0.2">
      <c r="A344" s="846"/>
      <c r="B344" s="559"/>
      <c r="C344" s="846"/>
      <c r="D344" s="50" t="s">
        <v>216</v>
      </c>
      <c r="E344" s="102" t="s">
        <v>217</v>
      </c>
      <c r="F344" s="217" t="s">
        <v>169</v>
      </c>
      <c r="G344" s="66">
        <f>IF(F344="Se investigan y se resuelven oportunamente",15,0)</f>
        <v>0</v>
      </c>
      <c r="H344" s="851"/>
      <c r="I344" s="854"/>
      <c r="J344" s="851"/>
      <c r="K344" s="857"/>
    </row>
    <row r="345" spans="1:11" ht="28.5" x14ac:dyDescent="0.2">
      <c r="A345" s="847"/>
      <c r="B345" s="560"/>
      <c r="C345" s="847"/>
      <c r="D345" s="45" t="s">
        <v>218</v>
      </c>
      <c r="E345" s="102" t="s">
        <v>219</v>
      </c>
      <c r="F345" s="67" t="s">
        <v>169</v>
      </c>
      <c r="G345" s="66">
        <f>IF(F345="Completa",10,IF(F345="Incompleta",5,0))</f>
        <v>0</v>
      </c>
      <c r="H345" s="852"/>
      <c r="I345" s="855"/>
      <c r="J345" s="852"/>
      <c r="K345" s="858"/>
    </row>
    <row r="346" spans="1:11" ht="15.75" thickBot="1" x14ac:dyDescent="0.25">
      <c r="A346" s="123"/>
      <c r="B346" s="124"/>
      <c r="C346" s="56"/>
      <c r="D346" s="57"/>
      <c r="E346" s="58" t="s">
        <v>220</v>
      </c>
      <c r="F346" s="16"/>
      <c r="G346" s="16">
        <f>SUM(G339:G345)</f>
        <v>0</v>
      </c>
      <c r="H346" s="133"/>
      <c r="I346" s="134"/>
      <c r="J346" s="134"/>
      <c r="K346" s="135"/>
    </row>
  </sheetData>
  <sheetProtection selectLockedCells="1"/>
  <mergeCells count="445">
    <mergeCell ref="A19:A20"/>
    <mergeCell ref="B19:B20"/>
    <mergeCell ref="C19:C20"/>
    <mergeCell ref="D19:H19"/>
    <mergeCell ref="J19:J20"/>
    <mergeCell ref="K19:K20"/>
    <mergeCell ref="D21:D22"/>
    <mergeCell ref="C21:C27"/>
    <mergeCell ref="A21:A27"/>
    <mergeCell ref="B21:B27"/>
    <mergeCell ref="I21:I27"/>
    <mergeCell ref="K21:K27"/>
    <mergeCell ref="H21:H27"/>
    <mergeCell ref="J21:J27"/>
    <mergeCell ref="J152:J158"/>
    <mergeCell ref="K152:K158"/>
    <mergeCell ref="A1:A4"/>
    <mergeCell ref="C152:C158"/>
    <mergeCell ref="D152:D153"/>
    <mergeCell ref="H152:H158"/>
    <mergeCell ref="I152:I158"/>
    <mergeCell ref="J141:J147"/>
    <mergeCell ref="K141:K147"/>
    <mergeCell ref="A150:A151"/>
    <mergeCell ref="C150:C151"/>
    <mergeCell ref="D150:H150"/>
    <mergeCell ref="J150:J151"/>
    <mergeCell ref="K150:K151"/>
    <mergeCell ref="C141:C147"/>
    <mergeCell ref="D141:D142"/>
    <mergeCell ref="H141:H147"/>
    <mergeCell ref="I141:I147"/>
    <mergeCell ref="J130:J136"/>
    <mergeCell ref="K130:K136"/>
    <mergeCell ref="A139:A140"/>
    <mergeCell ref="C139:C140"/>
    <mergeCell ref="D139:H139"/>
    <mergeCell ref="J139:J140"/>
    <mergeCell ref="K139:K140"/>
    <mergeCell ref="C130:C136"/>
    <mergeCell ref="D130:D131"/>
    <mergeCell ref="H130:H136"/>
    <mergeCell ref="I130:I136"/>
    <mergeCell ref="J119:J125"/>
    <mergeCell ref="K119:K125"/>
    <mergeCell ref="A128:A129"/>
    <mergeCell ref="C128:C129"/>
    <mergeCell ref="D128:H128"/>
    <mergeCell ref="J128:J129"/>
    <mergeCell ref="K128:K129"/>
    <mergeCell ref="C119:C125"/>
    <mergeCell ref="D119:D120"/>
    <mergeCell ref="H119:H125"/>
    <mergeCell ref="I119:I125"/>
    <mergeCell ref="B128:B129"/>
    <mergeCell ref="D97:D98"/>
    <mergeCell ref="H97:H103"/>
    <mergeCell ref="I97:I103"/>
    <mergeCell ref="B106:B107"/>
    <mergeCell ref="J108:J114"/>
    <mergeCell ref="K108:K114"/>
    <mergeCell ref="A117:A118"/>
    <mergeCell ref="C117:C118"/>
    <mergeCell ref="D117:H117"/>
    <mergeCell ref="J117:J118"/>
    <mergeCell ref="K117:K118"/>
    <mergeCell ref="C108:C114"/>
    <mergeCell ref="D108:D109"/>
    <mergeCell ref="H108:H114"/>
    <mergeCell ref="I108:I114"/>
    <mergeCell ref="B117:B118"/>
    <mergeCell ref="J64:J70"/>
    <mergeCell ref="K64:K70"/>
    <mergeCell ref="A84:A85"/>
    <mergeCell ref="C84:C85"/>
    <mergeCell ref="D84:H84"/>
    <mergeCell ref="J84:J85"/>
    <mergeCell ref="K84:K85"/>
    <mergeCell ref="D64:D65"/>
    <mergeCell ref="H64:H70"/>
    <mergeCell ref="I64:I70"/>
    <mergeCell ref="B84:B85"/>
    <mergeCell ref="C73:C74"/>
    <mergeCell ref="D73:H73"/>
    <mergeCell ref="J73:J74"/>
    <mergeCell ref="K73:K74"/>
    <mergeCell ref="A75:A81"/>
    <mergeCell ref="B75:B81"/>
    <mergeCell ref="C75:C81"/>
    <mergeCell ref="D75:D76"/>
    <mergeCell ref="H75:H81"/>
    <mergeCell ref="I75:I81"/>
    <mergeCell ref="A64:A70"/>
    <mergeCell ref="B64:B70"/>
    <mergeCell ref="C64:C70"/>
    <mergeCell ref="D62:H62"/>
    <mergeCell ref="J62:J63"/>
    <mergeCell ref="K62:K63"/>
    <mergeCell ref="J42:J48"/>
    <mergeCell ref="K42:K48"/>
    <mergeCell ref="A51:A52"/>
    <mergeCell ref="C51:C52"/>
    <mergeCell ref="D51:H51"/>
    <mergeCell ref="J51:J52"/>
    <mergeCell ref="K51:K52"/>
    <mergeCell ref="J53:J59"/>
    <mergeCell ref="K53:K59"/>
    <mergeCell ref="C53:C59"/>
    <mergeCell ref="D53:D54"/>
    <mergeCell ref="H53:H59"/>
    <mergeCell ref="I53:I59"/>
    <mergeCell ref="B51:B52"/>
    <mergeCell ref="B62:B63"/>
    <mergeCell ref="A53:A59"/>
    <mergeCell ref="B53:B59"/>
    <mergeCell ref="A40:A41"/>
    <mergeCell ref="C40:C41"/>
    <mergeCell ref="D40:H40"/>
    <mergeCell ref="J40:J41"/>
    <mergeCell ref="K40:K41"/>
    <mergeCell ref="C42:C48"/>
    <mergeCell ref="D42:D43"/>
    <mergeCell ref="H42:H48"/>
    <mergeCell ref="I42:I48"/>
    <mergeCell ref="B40:B41"/>
    <mergeCell ref="B42:B48"/>
    <mergeCell ref="A42:A48"/>
    <mergeCell ref="A29:A30"/>
    <mergeCell ref="C29:C30"/>
    <mergeCell ref="D29:H29"/>
    <mergeCell ref="J29:J30"/>
    <mergeCell ref="K29:K30"/>
    <mergeCell ref="C31:C37"/>
    <mergeCell ref="D31:D32"/>
    <mergeCell ref="H31:H37"/>
    <mergeCell ref="I31:I37"/>
    <mergeCell ref="J31:J37"/>
    <mergeCell ref="K31:K37"/>
    <mergeCell ref="A31:A37"/>
    <mergeCell ref="B31:B37"/>
    <mergeCell ref="B29:B30"/>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86:B92"/>
    <mergeCell ref="A86:A92"/>
    <mergeCell ref="B97:B103"/>
    <mergeCell ref="A97:A103"/>
    <mergeCell ref="A73:A74"/>
    <mergeCell ref="B73:B74"/>
    <mergeCell ref="A62:A63"/>
    <mergeCell ref="C62:C63"/>
    <mergeCell ref="A95:A96"/>
    <mergeCell ref="C95:C96"/>
    <mergeCell ref="C86:C92"/>
    <mergeCell ref="B95:B96"/>
    <mergeCell ref="C97:C103"/>
    <mergeCell ref="J75:J81"/>
    <mergeCell ref="K75:K81"/>
    <mergeCell ref="B108:B114"/>
    <mergeCell ref="A108:A114"/>
    <mergeCell ref="A119:A125"/>
    <mergeCell ref="B119:B125"/>
    <mergeCell ref="A130:A136"/>
    <mergeCell ref="B130:B136"/>
    <mergeCell ref="B139:B140"/>
    <mergeCell ref="J86:J92"/>
    <mergeCell ref="K86:K92"/>
    <mergeCell ref="D95:H95"/>
    <mergeCell ref="J95:J96"/>
    <mergeCell ref="K95:K96"/>
    <mergeCell ref="D86:D87"/>
    <mergeCell ref="H86:H92"/>
    <mergeCell ref="I86:I92"/>
    <mergeCell ref="J97:J103"/>
    <mergeCell ref="K97:K103"/>
    <mergeCell ref="A106:A107"/>
    <mergeCell ref="C106:C107"/>
    <mergeCell ref="D106:H106"/>
    <mergeCell ref="J106:J107"/>
    <mergeCell ref="K106:K107"/>
    <mergeCell ref="A141:A147"/>
    <mergeCell ref="B141:B147"/>
    <mergeCell ref="B150:B151"/>
    <mergeCell ref="A152:A158"/>
    <mergeCell ref="B152:B158"/>
    <mergeCell ref="A161:A162"/>
    <mergeCell ref="B161:B162"/>
    <mergeCell ref="C161:C162"/>
    <mergeCell ref="D161:H161"/>
    <mergeCell ref="J161:J162"/>
    <mergeCell ref="K161:K162"/>
    <mergeCell ref="A163:A169"/>
    <mergeCell ref="B163:B169"/>
    <mergeCell ref="C163:C169"/>
    <mergeCell ref="D163:D164"/>
    <mergeCell ref="H163:H169"/>
    <mergeCell ref="I163:I169"/>
    <mergeCell ref="J163:J169"/>
    <mergeCell ref="K163:K169"/>
    <mergeCell ref="A172:A173"/>
    <mergeCell ref="B172:B173"/>
    <mergeCell ref="C172:C173"/>
    <mergeCell ref="D172:H172"/>
    <mergeCell ref="J172:J173"/>
    <mergeCell ref="K172:K173"/>
    <mergeCell ref="A174:A180"/>
    <mergeCell ref="B174:B180"/>
    <mergeCell ref="C174:C180"/>
    <mergeCell ref="D174:D175"/>
    <mergeCell ref="H174:H180"/>
    <mergeCell ref="I174:I180"/>
    <mergeCell ref="J174:J180"/>
    <mergeCell ref="K174:K180"/>
    <mergeCell ref="A183:A184"/>
    <mergeCell ref="B183:B184"/>
    <mergeCell ref="C183:C184"/>
    <mergeCell ref="D183:H183"/>
    <mergeCell ref="J183:J184"/>
    <mergeCell ref="K183:K184"/>
    <mergeCell ref="A185:A191"/>
    <mergeCell ref="B185:B191"/>
    <mergeCell ref="C185:C191"/>
    <mergeCell ref="D185:D186"/>
    <mergeCell ref="H185:H191"/>
    <mergeCell ref="I185:I191"/>
    <mergeCell ref="J185:J191"/>
    <mergeCell ref="K185:K191"/>
    <mergeCell ref="A194:A195"/>
    <mergeCell ref="B194:B195"/>
    <mergeCell ref="C194:C195"/>
    <mergeCell ref="D194:H194"/>
    <mergeCell ref="J194:J195"/>
    <mergeCell ref="K194:K195"/>
    <mergeCell ref="A196:A202"/>
    <mergeCell ref="B196:B202"/>
    <mergeCell ref="C196:C202"/>
    <mergeCell ref="D196:D197"/>
    <mergeCell ref="H196:H202"/>
    <mergeCell ref="I196:I202"/>
    <mergeCell ref="J196:J202"/>
    <mergeCell ref="K196:K202"/>
    <mergeCell ref="A205:A206"/>
    <mergeCell ref="B205:B206"/>
    <mergeCell ref="C205:C206"/>
    <mergeCell ref="D205:H205"/>
    <mergeCell ref="J205:J206"/>
    <mergeCell ref="K205:K206"/>
    <mergeCell ref="A207:A213"/>
    <mergeCell ref="B207:B213"/>
    <mergeCell ref="C207:C213"/>
    <mergeCell ref="D207:D208"/>
    <mergeCell ref="H207:H213"/>
    <mergeCell ref="I207:I213"/>
    <mergeCell ref="J207:J213"/>
    <mergeCell ref="K207:K213"/>
    <mergeCell ref="A216:A217"/>
    <mergeCell ref="B216:B217"/>
    <mergeCell ref="C216:C217"/>
    <mergeCell ref="D216:H216"/>
    <mergeCell ref="J216:J217"/>
    <mergeCell ref="K216:K217"/>
    <mergeCell ref="A218:A224"/>
    <mergeCell ref="B218:B224"/>
    <mergeCell ref="C218:C224"/>
    <mergeCell ref="D218:D219"/>
    <mergeCell ref="H218:H224"/>
    <mergeCell ref="I218:I224"/>
    <mergeCell ref="J218:J224"/>
    <mergeCell ref="K218:K224"/>
    <mergeCell ref="A227:A228"/>
    <mergeCell ref="B227:B228"/>
    <mergeCell ref="C227:C228"/>
    <mergeCell ref="D227:H227"/>
    <mergeCell ref="J227:J228"/>
    <mergeCell ref="K227:K228"/>
    <mergeCell ref="A229:A235"/>
    <mergeCell ref="B229:B235"/>
    <mergeCell ref="C229:C235"/>
    <mergeCell ref="D229:D230"/>
    <mergeCell ref="H229:H235"/>
    <mergeCell ref="I229:I235"/>
    <mergeCell ref="J229:J235"/>
    <mergeCell ref="K229:K235"/>
    <mergeCell ref="A238:A239"/>
    <mergeCell ref="B238:B239"/>
    <mergeCell ref="C238:C239"/>
    <mergeCell ref="D238:H238"/>
    <mergeCell ref="J238:J239"/>
    <mergeCell ref="K238:K239"/>
    <mergeCell ref="A240:A246"/>
    <mergeCell ref="B240:B246"/>
    <mergeCell ref="C240:C246"/>
    <mergeCell ref="D240:D241"/>
    <mergeCell ref="H240:H246"/>
    <mergeCell ref="I240:I246"/>
    <mergeCell ref="J240:J246"/>
    <mergeCell ref="K240:K246"/>
    <mergeCell ref="A249:A250"/>
    <mergeCell ref="B249:B250"/>
    <mergeCell ref="C249:C250"/>
    <mergeCell ref="D249:H249"/>
    <mergeCell ref="J249:J250"/>
    <mergeCell ref="K249:K250"/>
    <mergeCell ref="A251:A257"/>
    <mergeCell ref="B251:B257"/>
    <mergeCell ref="C251:C257"/>
    <mergeCell ref="D251:D252"/>
    <mergeCell ref="H251:H257"/>
    <mergeCell ref="I251:I257"/>
    <mergeCell ref="J251:J257"/>
    <mergeCell ref="K251:K257"/>
    <mergeCell ref="A260:A261"/>
    <mergeCell ref="B260:B261"/>
    <mergeCell ref="C260:C261"/>
    <mergeCell ref="D260:H260"/>
    <mergeCell ref="J260:J261"/>
    <mergeCell ref="K260:K261"/>
    <mergeCell ref="A262:A268"/>
    <mergeCell ref="B262:B268"/>
    <mergeCell ref="C262:C268"/>
    <mergeCell ref="D262:D263"/>
    <mergeCell ref="H262:H268"/>
    <mergeCell ref="I262:I268"/>
    <mergeCell ref="J262:J268"/>
    <mergeCell ref="K262:K268"/>
    <mergeCell ref="A271:A272"/>
    <mergeCell ref="B271:B272"/>
    <mergeCell ref="C271:C272"/>
    <mergeCell ref="D271:H271"/>
    <mergeCell ref="J271:J272"/>
    <mergeCell ref="K271:K272"/>
    <mergeCell ref="A273:A279"/>
    <mergeCell ref="B273:B279"/>
    <mergeCell ref="C273:C279"/>
    <mergeCell ref="D273:D274"/>
    <mergeCell ref="H273:H279"/>
    <mergeCell ref="I273:I279"/>
    <mergeCell ref="J273:J279"/>
    <mergeCell ref="K273:K279"/>
    <mergeCell ref="A282:A283"/>
    <mergeCell ref="B282:B283"/>
    <mergeCell ref="C282:C283"/>
    <mergeCell ref="D282:H282"/>
    <mergeCell ref="J282:J283"/>
    <mergeCell ref="K282:K283"/>
    <mergeCell ref="A284:A290"/>
    <mergeCell ref="B284:B290"/>
    <mergeCell ref="C284:C290"/>
    <mergeCell ref="D284:D285"/>
    <mergeCell ref="H284:H290"/>
    <mergeCell ref="I284:I290"/>
    <mergeCell ref="J284:J290"/>
    <mergeCell ref="K284:K290"/>
    <mergeCell ref="A293:A294"/>
    <mergeCell ref="B293:B294"/>
    <mergeCell ref="C293:C294"/>
    <mergeCell ref="D293:H293"/>
    <mergeCell ref="J293:J294"/>
    <mergeCell ref="K293:K294"/>
    <mergeCell ref="A295:A301"/>
    <mergeCell ref="B295:B301"/>
    <mergeCell ref="C295:C301"/>
    <mergeCell ref="D295:D296"/>
    <mergeCell ref="H295:H301"/>
    <mergeCell ref="I295:I301"/>
    <mergeCell ref="J295:J301"/>
    <mergeCell ref="K295:K301"/>
    <mergeCell ref="D304:H304"/>
    <mergeCell ref="J304:J305"/>
    <mergeCell ref="K304:K305"/>
    <mergeCell ref="A306:A312"/>
    <mergeCell ref="B306:B312"/>
    <mergeCell ref="C306:C312"/>
    <mergeCell ref="D306:D307"/>
    <mergeCell ref="H306:H312"/>
    <mergeCell ref="I306:I312"/>
    <mergeCell ref="J306:J312"/>
    <mergeCell ref="K306:K312"/>
    <mergeCell ref="A304:A305"/>
    <mergeCell ref="B304:B305"/>
    <mergeCell ref="C304:C305"/>
    <mergeCell ref="K315:K316"/>
    <mergeCell ref="A317:A323"/>
    <mergeCell ref="B317:B323"/>
    <mergeCell ref="C317:C323"/>
    <mergeCell ref="D317:D318"/>
    <mergeCell ref="H317:H323"/>
    <mergeCell ref="I317:I323"/>
    <mergeCell ref="J317:J323"/>
    <mergeCell ref="K317:K323"/>
    <mergeCell ref="A315:A316"/>
    <mergeCell ref="B315:B316"/>
    <mergeCell ref="C315:C316"/>
    <mergeCell ref="D315:H315"/>
    <mergeCell ref="J315:J316"/>
    <mergeCell ref="K326:K327"/>
    <mergeCell ref="A328:A334"/>
    <mergeCell ref="B328:B334"/>
    <mergeCell ref="C328:C334"/>
    <mergeCell ref="D328:D329"/>
    <mergeCell ref="H328:H334"/>
    <mergeCell ref="I328:I334"/>
    <mergeCell ref="J328:J334"/>
    <mergeCell ref="K328:K334"/>
    <mergeCell ref="A326:A327"/>
    <mergeCell ref="B326:B327"/>
    <mergeCell ref="C326:C327"/>
    <mergeCell ref="D326:H326"/>
    <mergeCell ref="J326:J327"/>
    <mergeCell ref="K337:K338"/>
    <mergeCell ref="A339:A345"/>
    <mergeCell ref="B339:B345"/>
    <mergeCell ref="C339:C345"/>
    <mergeCell ref="D339:D340"/>
    <mergeCell ref="H339:H345"/>
    <mergeCell ref="I339:I345"/>
    <mergeCell ref="J339:J345"/>
    <mergeCell ref="K339:K345"/>
    <mergeCell ref="A337:A338"/>
    <mergeCell ref="B337:B338"/>
    <mergeCell ref="C337:C338"/>
    <mergeCell ref="D337:H337"/>
    <mergeCell ref="J337:J338"/>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F31 F42 F53 F64 F86 F97 F108 F119 F75 F130 F141 F152 F163 F174 F185 F196 F207 F218 F229 F240 F251 F262 F273 F284 F295 F306 F317 F328 F339 F21</xm:sqref>
        </x14:dataValidation>
        <x14:dataValidation type="list" allowBlank="1" showInputMessage="1" showErrorMessage="1">
          <x14:formula1>
            <xm:f>NOOO!$A$155:$A$157</xm:f>
          </x14:formula1>
          <xm:sqref>F12 F32 F43 F54 F65 F87 F98 F109 F120 F76 F131 F142 F153 F164 F175 F186 F197 F208 F219 F230 F241 F252 F263 F274 F285 F296 F307 F318 F329 F340 F22</xm:sqref>
        </x14:dataValidation>
        <x14:dataValidation type="list" allowBlank="1" showInputMessage="1" showErrorMessage="1">
          <x14:formula1>
            <xm:f>NOOO!$A$160:$A$162</xm:f>
          </x14:formula1>
          <xm:sqref>F13 F33 F44 F55 F66 F88 F99 F110 F121 F77 F132 F143 F154 F165 F176 F187 F198 F209 F220 F231 F242 F253 F264 F275 F286 F297 F308 F319 F330 F341 F23</xm:sqref>
        </x14:dataValidation>
        <x14:dataValidation type="list" allowBlank="1" showInputMessage="1" showErrorMessage="1">
          <x14:formula1>
            <xm:f>NOOO!$A$165:$A$168</xm:f>
          </x14:formula1>
          <xm:sqref>F14 F34 F45 F56 F67 F89 F100 F111 F122 F78 F133 F144 F155 F166 F177 F188 F199 F210 F221 F232 F243 F254 F265 F276 F287 F298 F309 F320 F331 F342 F24</xm:sqref>
        </x14:dataValidation>
        <x14:dataValidation type="list" allowBlank="1" showInputMessage="1" showErrorMessage="1">
          <x14:formula1>
            <xm:f>NOOO!$A$171:$A$173</xm:f>
          </x14:formula1>
          <xm:sqref>F15 F35 F46 F57 F68 F90 F101 F112 F123 F79 F134 F145 F156 F167 F178 F189 F200 F211 F222 F233 F244 F255 F266 F277 F288 F299 F310 F321 F332 F343 F25</xm:sqref>
        </x14:dataValidation>
        <x14:dataValidation type="list" allowBlank="1" showInputMessage="1" showErrorMessage="1">
          <x14:formula1>
            <xm:f>NOOO!$A$176:$A$178</xm:f>
          </x14:formula1>
          <xm:sqref>F16 F36 F47 F58 F69 F91 F102 F113 F124 F80 F135 F146 F157 F168 F179 F190 F201 F212 F223 F234 F245 F256 F267 F278 F289 F300 F311 F322 F333 F344 F26</xm:sqref>
        </x14:dataValidation>
        <x14:dataValidation type="list" allowBlank="1" showInputMessage="1" showErrorMessage="1">
          <x14:formula1>
            <xm:f>NOOO!$A$181:$A$184</xm:f>
          </x14:formula1>
          <xm:sqref>F17 F37 F48 F59 F70 F92 F103 F114 F125 F81 F136 F147 F158 F169 F180 F191 F202 F213 F224 F235 F246 F257 F268 F279 F290 F301 F312 F323 F334 F345 F27:F28</xm:sqref>
        </x14:dataValidation>
        <x14:dataValidation type="list" allowBlank="1" showInputMessage="1" showErrorMessage="1">
          <x14:formula1>
            <xm:f>NOOO!$A$187:$A$190</xm:f>
          </x14:formula1>
          <xm:sqref>I11:I17 I31:I37 I42:I48 I53:I59 I64:I70 I86:I92 I97:I103 I108:I114 I119:I125 I75:I81 I130:I136 I141:I147 I152:I158 I163:I169 I174:I180 I185:I191 I196:I202 I207:I213 I218:I224 I229:I235 I240:I246 I251:I257 I262:I268 I273:I279 I284:I290 I295:I301 I306:I312 I317:I323 I328:I334 I339:I345 I21:I27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B24" zoomScale="80" zoomScaleNormal="80" workbookViewId="0">
      <selection activeCell="G15" sqref="G15"/>
    </sheetView>
  </sheetViews>
  <sheetFormatPr baseColWidth="10" defaultColWidth="11.42578125" defaultRowHeight="14.25" x14ac:dyDescent="0.2"/>
  <cols>
    <col min="1" max="1" width="38.28515625" style="1" customWidth="1"/>
    <col min="2" max="2" width="60.7109375" style="1" customWidth="1"/>
    <col min="3" max="3" width="71.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61"/>
      <c r="B1" s="964" t="str">
        <f>CONTEXTO!B1</f>
        <v xml:space="preserve">PROCESO: </v>
      </c>
      <c r="C1" s="965"/>
      <c r="D1" s="966"/>
      <c r="E1" s="448" t="s">
        <v>381</v>
      </c>
      <c r="F1" s="381"/>
      <c r="G1" s="381"/>
      <c r="H1" s="558"/>
    </row>
    <row r="2" spans="1:111" customFormat="1" ht="15.75" customHeight="1" x14ac:dyDescent="0.25">
      <c r="A2" s="470"/>
      <c r="B2" s="967"/>
      <c r="C2" s="968"/>
      <c r="D2" s="969"/>
      <c r="E2" s="449" t="s">
        <v>374</v>
      </c>
      <c r="F2" s="450"/>
      <c r="G2" s="450"/>
      <c r="H2" s="559"/>
    </row>
    <row r="3" spans="1:111" customFormat="1" ht="36" customHeight="1" x14ac:dyDescent="0.25">
      <c r="A3" s="470"/>
      <c r="B3" s="967" t="s">
        <v>222</v>
      </c>
      <c r="C3" s="968"/>
      <c r="D3" s="969"/>
      <c r="E3" s="449" t="s">
        <v>375</v>
      </c>
      <c r="F3" s="450"/>
      <c r="G3" s="450"/>
      <c r="H3" s="559"/>
    </row>
    <row r="4" spans="1:111" customFormat="1" ht="15.75" customHeight="1" thickBot="1" x14ac:dyDescent="0.3">
      <c r="A4" s="471"/>
      <c r="B4" s="970"/>
      <c r="C4" s="971"/>
      <c r="D4" s="972"/>
      <c r="E4" s="489" t="s">
        <v>392</v>
      </c>
      <c r="F4" s="352"/>
      <c r="G4" s="352"/>
      <c r="H4" s="960"/>
    </row>
    <row r="5" spans="1:111" ht="15" thickBot="1" x14ac:dyDescent="0.25">
      <c r="A5" s="55"/>
      <c r="C5" s="32"/>
      <c r="D5" s="32"/>
      <c r="E5" s="32"/>
      <c r="F5" s="32"/>
      <c r="G5" s="32"/>
      <c r="H5" s="73"/>
    </row>
    <row r="6" spans="1:111" customFormat="1" ht="24" customHeight="1" x14ac:dyDescent="0.25">
      <c r="A6" s="946" t="str">
        <f>+CONTEXTO!A8</f>
        <v xml:space="preserve">PROCESO: GESTION CONTRACTUAL </v>
      </c>
      <c r="B6" s="947"/>
      <c r="C6" s="947"/>
      <c r="D6" s="947"/>
      <c r="E6" s="947"/>
      <c r="F6" s="947"/>
      <c r="G6" s="947"/>
      <c r="H6" s="948"/>
    </row>
    <row r="7" spans="1:111" customFormat="1" ht="72" customHeight="1" thickBot="1" x14ac:dyDescent="0.3">
      <c r="A7" s="949" t="str">
        <f>+CONTEXTO!A9</f>
        <v xml:space="preserve">OBJETIVO: CONTRIBUIR ANUALMENTE EN LA GESTION DE ADQUISICION DE BIENES Y SERVICIOS REQUERIDOS EN LA OPERACIÓN DE LOS PROCESOS DE LA ENTIDAD CUMPLIENDO LA NORMATIVIDAD CONTRACTUAL VIGENTE.
</v>
      </c>
      <c r="B7" s="950"/>
      <c r="C7" s="950"/>
      <c r="D7" s="950"/>
      <c r="E7" s="950"/>
      <c r="F7" s="950"/>
      <c r="G7" s="950"/>
      <c r="H7" s="951"/>
    </row>
    <row r="8" spans="1:111" ht="15" thickBot="1" x14ac:dyDescent="0.25">
      <c r="A8" s="55"/>
      <c r="C8" s="32"/>
      <c r="D8" s="32"/>
      <c r="E8" s="32"/>
      <c r="F8" s="32"/>
      <c r="G8" s="32"/>
      <c r="H8" s="73"/>
    </row>
    <row r="9" spans="1:111" s="53" customFormat="1" ht="30" customHeight="1" x14ac:dyDescent="0.25">
      <c r="A9" s="973" t="s">
        <v>82</v>
      </c>
      <c r="B9" s="962" t="s">
        <v>223</v>
      </c>
      <c r="C9" s="963" t="s">
        <v>196</v>
      </c>
      <c r="D9" s="963" t="s">
        <v>205</v>
      </c>
      <c r="E9" s="963" t="s">
        <v>224</v>
      </c>
      <c r="F9" s="974" t="s">
        <v>225</v>
      </c>
      <c r="G9" s="974"/>
      <c r="H9" s="975"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73"/>
      <c r="B10" s="962"/>
      <c r="C10" s="963"/>
      <c r="D10" s="963"/>
      <c r="E10" s="963"/>
      <c r="F10" s="974"/>
      <c r="G10" s="974"/>
      <c r="H10" s="975"/>
    </row>
    <row r="11" spans="1:111" s="54" customFormat="1" ht="151.5" hidden="1" customHeight="1" x14ac:dyDescent="0.25">
      <c r="A11" s="952" t="str">
        <f>DESCRIPCION!A10</f>
        <v xml:space="preserve">Probabilidad que La entidad  sea relacionada con actividades ilícitas al elegir a proveedores con practicas de lavado de activos, financiación del terrorismo o cualquier otra actividad ilegal. </v>
      </c>
      <c r="B11" s="102" t="str">
        <f>DESCRIPCION!D10</f>
        <v>Falta de estructuración de los requisitos juridicos habilitantes por parte de las secretarias ejecutoras</v>
      </c>
      <c r="C11" s="137" t="str">
        <f>'CONTROLES Y EVALUACIÓN'!C11:C17</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11" s="260" t="str">
        <f>'CONTROLES Y EVALUACIÓN'!H11:H17</f>
        <v>Fuerte</v>
      </c>
      <c r="E11" s="260" t="str">
        <f>'CONTROLES Y EVALUACIÓN'!I11:I17</f>
        <v>Fuerte (Siempre se Ejecuta)</v>
      </c>
      <c r="F11" s="13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726" t="str">
        <f>IF(G14=100,"Fuerte",IF(AND(G14&gt;=50,G14&lt;=99),"Moderado",IF(AND(G14&gt;0,G14&lt;=49),"Débil"," ")))</f>
        <v>Fuerte</v>
      </c>
    </row>
    <row r="12" spans="1:111" s="54" customFormat="1" ht="182.25" hidden="1" customHeight="1" x14ac:dyDescent="0.25">
      <c r="A12" s="846"/>
      <c r="B12" s="102" t="str">
        <f>DESCRIPCION!D11</f>
        <v>Falta de revisión por parte de la oficina de contratacion de los requisitos juridicos habilitantes</v>
      </c>
      <c r="C12" s="137"/>
      <c r="D12" s="103" t="str">
        <f>'CONTROLES Y EVALUACIÓN'!H31</f>
        <v>Fuerte</v>
      </c>
      <c r="E12" s="103" t="str">
        <f>'CONTROLES Y EVALUACIÓN'!I31</f>
        <v>Fuerte (Siempre se Ejecuta)</v>
      </c>
      <c r="F12" s="13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1">IF(F12="Fuerte",100,IF(F12="Moderado",50,IF(F12="Débil",0," ")))</f>
        <v>100</v>
      </c>
      <c r="H12" s="727"/>
    </row>
    <row r="13" spans="1:111" s="54" customFormat="1" ht="126" hidden="1" customHeight="1" x14ac:dyDescent="0.25">
      <c r="A13" s="847"/>
      <c r="B13" s="102">
        <f>DESCRIPCION!D12</f>
        <v>0</v>
      </c>
      <c r="C13" s="137"/>
      <c r="D13" s="103" t="str">
        <f>'CONTROLES Y EVALUACIÓN'!H42</f>
        <v>Fuerte</v>
      </c>
      <c r="E13" s="103" t="str">
        <f>'CONTROLES Y EVALUACIÓN'!I42</f>
        <v>Fuerte (Siempre se Ejecuta)</v>
      </c>
      <c r="F13" s="136" t="str">
        <f t="shared" si="0"/>
        <v>Fuerte</v>
      </c>
      <c r="G13" s="66">
        <f>IF(F13="Fuerte",100,IF(F13="Moderado",50,IF(F13="Débil",0," ")))</f>
        <v>100</v>
      </c>
      <c r="H13" s="727"/>
    </row>
    <row r="14" spans="1:111" s="54" customFormat="1" ht="30.75" hidden="1" customHeight="1" x14ac:dyDescent="0.25">
      <c r="A14" s="977"/>
      <c r="B14" s="978"/>
      <c r="C14" s="978"/>
      <c r="D14" s="978"/>
      <c r="E14" s="978"/>
      <c r="F14" s="979"/>
      <c r="G14" s="262">
        <f>AVERAGE(G11:G13)</f>
        <v>100</v>
      </c>
      <c r="H14" s="976"/>
    </row>
    <row r="15" spans="1:111" s="54" customFormat="1" ht="153.75" customHeight="1" x14ac:dyDescent="0.25">
      <c r="A15" s="870" t="str">
        <f>DESCRIPCION!A13</f>
        <v>Posibilidad de que se presente direccionamiento de los procesos de contratación a favor de terceros</v>
      </c>
      <c r="B15" s="102" t="str">
        <f>DESCRIPCION!D13</f>
        <v xml:space="preserve">Falta de Etica y valores  y de aplicación del código de integridad y buen gobierno. </v>
      </c>
      <c r="C15" s="137" t="str">
        <f>'CONTROLES Y EVALUACIÓN'!C53</f>
        <v>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v>
      </c>
      <c r="D15" s="103" t="str">
        <f>'CONTROLES Y EVALUACIÓN'!H53</f>
        <v>Fuerte</v>
      </c>
      <c r="E15" s="103" t="str">
        <f>'CONTROLES Y EVALUACIÓN'!I64</f>
        <v>Fuerte (Siempre se Ejecuta)</v>
      </c>
      <c r="F15" s="136" t="str">
        <f>'CONTROLES Y EVALUACIÓN'!J53</f>
        <v>Fuerte</v>
      </c>
      <c r="G15" s="66">
        <f>IF(F15="Fuerte",100,IF(F15="Moderado",50,IF(F15="Débil",0," ")))</f>
        <v>100</v>
      </c>
      <c r="H15" s="726" t="str">
        <f>IF(G18=100,"Fuerte",IF(AND(G18&gt;=50,G18&lt;=99),"Moderado",IF(AND(G18&gt;0,G18&lt;=49),"Débil"," ")))</f>
        <v>Fuerte</v>
      </c>
    </row>
    <row r="16" spans="1:111" s="54" customFormat="1" ht="153.75" customHeight="1" x14ac:dyDescent="0.25">
      <c r="A16" s="870"/>
      <c r="B16" s="102" t="str">
        <f>DESCRIPCION!D14</f>
        <v>Falta de controles en el proceso de selección de los proponentes</v>
      </c>
      <c r="C16" s="137" t="str">
        <f>'CONTROLES Y EVALUACIÓN'!C64</f>
        <v>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v>
      </c>
      <c r="D16" s="103" t="str">
        <f>'CONTROLES Y EVALUACIÓN'!H64</f>
        <v>Fuerte</v>
      </c>
      <c r="E16" s="103" t="str">
        <f>'CONTROLES Y EVALUACIÓN'!I75</f>
        <v>Fuerte (Siempre se Ejecuta)</v>
      </c>
      <c r="F16" s="136" t="str">
        <f>'CONTROLES Y EVALUACIÓN'!J64</f>
        <v>Fuerte</v>
      </c>
      <c r="G16" s="66">
        <f t="shared" ref="G16:G17" si="2">IF(F16="Fuerte",100,IF(F16="Moderado",50,IF(F16="Débil",0," ")))</f>
        <v>100</v>
      </c>
      <c r="H16" s="727"/>
    </row>
    <row r="17" spans="1:8" s="54" customFormat="1" ht="162" customHeight="1" x14ac:dyDescent="0.25">
      <c r="A17" s="870"/>
      <c r="B17" s="102" t="str">
        <f>DESCRIPCION!D15</f>
        <v>No aplicación de la normatividad vigente y de las directrices establecidas en el manual de contratación</v>
      </c>
      <c r="C17" s="137" t="str">
        <f>+('CONTROLES Y EVALUACIÓN'!C75)</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17" s="103" t="str">
        <f>'CONTROLES Y EVALUACIÓN'!H75</f>
        <v>Fuerte</v>
      </c>
      <c r="E17" s="103" t="str">
        <f>'CONTROLES Y EVALUACIÓN'!I86</f>
        <v>Fuerte (Siempre se Ejecuta)</v>
      </c>
      <c r="F17" s="136" t="str">
        <f>'CONTROLES Y EVALUACIÓN'!J75</f>
        <v>Fuerte</v>
      </c>
      <c r="G17" s="66">
        <f t="shared" si="2"/>
        <v>100</v>
      </c>
      <c r="H17" s="727"/>
    </row>
    <row r="18" spans="1:8" s="54" customFormat="1" ht="36" customHeight="1" x14ac:dyDescent="0.25">
      <c r="A18" s="980"/>
      <c r="B18" s="981"/>
      <c r="C18" s="981"/>
      <c r="D18" s="981"/>
      <c r="E18" s="981"/>
      <c r="F18" s="982"/>
      <c r="G18" s="138">
        <f>AVERAGE(G15:G17)</f>
        <v>100</v>
      </c>
      <c r="H18" s="976"/>
    </row>
    <row r="19" spans="1:8" s="54" customFormat="1" ht="164.25" customHeight="1" x14ac:dyDescent="0.25">
      <c r="A19" s="952" t="str">
        <f>DESCRIPCION!A16</f>
        <v>posibilidad de utilización de la figura de urgencia manifiesta en el marco de la ley 80 de 1993 y sus normas concordantes</v>
      </c>
      <c r="B19" s="102" t="str">
        <f>DESCRIPCION!D18</f>
        <v>Contratar bienes, obras y servicios no relacionados ni vinculados con la emergencia y/o justificándose en ella.</v>
      </c>
      <c r="C19" s="137" t="str">
        <f>'CONTROLES Y EVALUACIÓN'!C64</f>
        <v>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v>
      </c>
      <c r="D19" s="103" t="str">
        <f>'CONTROLES Y EVALUACIÓN'!H64</f>
        <v>Fuerte</v>
      </c>
      <c r="E19" s="103" t="str">
        <f>'CONTROLES Y EVALUACIÓN'!I64</f>
        <v>Fuerte (Siempre se Ejecuta)</v>
      </c>
      <c r="F19" s="136" t="str">
        <f>'CONTROLES Y EVALUACIÓN'!J64</f>
        <v>Fuerte</v>
      </c>
      <c r="G19" s="66">
        <f>IF(F19="Fuerte",100,IF(F19="Moderado",50,IF(F19="Débil",0," ")))</f>
        <v>100</v>
      </c>
      <c r="H19" s="726" t="str">
        <f>IF(G22=100,"Fuerte",IF(AND(G22&gt;=50,G22&lt;=99),"Moderado",IF(AND(G22&gt;0,G22&lt;=49),"Débil"," ")))</f>
        <v>Fuerte</v>
      </c>
    </row>
    <row r="20" spans="1:8" s="54" customFormat="1" ht="158.25" customHeight="1" x14ac:dyDescent="0.25">
      <c r="A20" s="846"/>
      <c r="B20" s="102" t="str">
        <f>DESCRIPCION!D19</f>
        <v>Adjudicación de contratos a proveedores sin idoneidad, o sin adecuada capacidad financiera o experiencia necesaria en detrimento de la ejecución del contrato</v>
      </c>
      <c r="C20" s="137" t="str">
        <f>'CONTROLES Y EVALUACIÓN'!C75</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0" s="292" t="str">
        <f>'CONTROLES Y EVALUACIÓN'!H75</f>
        <v>Fuerte</v>
      </c>
      <c r="E20" s="292" t="str">
        <f>'CONTROLES Y EVALUACIÓN'!I75</f>
        <v>Fuerte (Siempre se Ejecuta)</v>
      </c>
      <c r="F20" s="136" t="str">
        <f>'CONTROLES Y EVALUACIÓN'!J75</f>
        <v>Fuerte</v>
      </c>
      <c r="G20" s="66">
        <f t="shared" ref="G20:G21" si="3">IF(F20="Fuerte",100,IF(F20="Moderado",50,IF(F20="Débil",0," ")))</f>
        <v>100</v>
      </c>
      <c r="H20" s="727"/>
    </row>
    <row r="21" spans="1:8" s="54" customFormat="1" ht="114" customHeight="1" x14ac:dyDescent="0.25">
      <c r="A21" s="847"/>
      <c r="B21" s="102" t="str">
        <f>DESCRIPCION!D20</f>
        <v>Sobrecostos en los contratos de bienes, obras o servicios independiente de posibles distorsiones del mercado</v>
      </c>
      <c r="C21" s="137" t="str">
        <f>'CONTROLES Y EVALUACIÓN'!C86</f>
        <v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1" s="292" t="str">
        <f>'CONTROLES Y EVALUACIÓN'!H86</f>
        <v>Fuerte</v>
      </c>
      <c r="E21" s="292" t="str">
        <f>'CONTROLES Y EVALUACIÓN'!I86</f>
        <v>Fuerte (Siempre se Ejecuta)</v>
      </c>
      <c r="F21" s="136" t="str">
        <f>'CONTROLES Y EVALUACIÓN'!J86</f>
        <v>Fuerte</v>
      </c>
      <c r="G21" s="66">
        <f t="shared" si="3"/>
        <v>100</v>
      </c>
      <c r="H21" s="727"/>
    </row>
    <row r="22" spans="1:8" s="54" customFormat="1" ht="33.75" customHeight="1" x14ac:dyDescent="0.25">
      <c r="A22" s="953"/>
      <c r="B22" s="954"/>
      <c r="C22" s="954"/>
      <c r="D22" s="954"/>
      <c r="E22" s="954"/>
      <c r="F22" s="955"/>
      <c r="G22" s="139">
        <f>AVERAGE(G19:G21)</f>
        <v>100</v>
      </c>
      <c r="H22" s="727"/>
    </row>
    <row r="23" spans="1:8" s="54" customFormat="1" ht="113.25" customHeight="1" x14ac:dyDescent="0.25">
      <c r="A23" s="952" t="str">
        <f>DESCRIPCION!A10</f>
        <v xml:space="preserve">Probabilidad que La entidad  sea relacionada con actividades ilícitas al elegir a proveedores con practicas de lavado de activos, financiación del terrorismo o cualquier otra actividad ilegal. </v>
      </c>
      <c r="B23" s="925" t="str">
        <f>DESCRIPCION!B10</f>
        <v xml:space="preserve">La combinación de Factores como falta de capacitación a los equipos estructurados de las secretarias ejecutoras y el equipo de la oficina de contratación al respecto de que requisitos de orden juridico habilitante solicitar al oferente dentro de los  procesos de selección, puede ocasionar que la entidad sea rewlacionada con actividades ilicitas </v>
      </c>
      <c r="C23" s="137" t="str">
        <f>'CONTROLES Y EVALUACIÓN'!C11</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23" s="103" t="str">
        <f>'CONTROLES Y EVALUACIÓN'!H11</f>
        <v>Fuerte</v>
      </c>
      <c r="E23" s="103" t="str">
        <f>'CONTROLES Y EVALUACIÓN'!I11</f>
        <v>Fuerte (Siempre se Ejecuta)</v>
      </c>
      <c r="F23" s="136" t="str">
        <f>'CONTROLES Y EVALUACIÓN'!J11</f>
        <v>Fuerte</v>
      </c>
      <c r="G23" s="66">
        <f>IF(F23="Fuerte",100,IF(F23="Moderado",50,IF(F23="Débil",0," ")))</f>
        <v>100</v>
      </c>
      <c r="H23" s="726" t="str">
        <f>IF(G26=100,"Fuerte",IF(AND(G26&gt;=50,G26&lt;=99),"Moderado",IF(AND(G26&gt;0,G26&lt;=49),"Débil"," ")))</f>
        <v>Fuerte</v>
      </c>
    </row>
    <row r="24" spans="1:8" ht="113.25" customHeight="1" x14ac:dyDescent="0.2">
      <c r="A24" s="846"/>
      <c r="B24" s="851"/>
      <c r="C24" s="956" t="str">
        <f>'CONTROLES Y EVALUACIÓN'!C21</f>
        <v>La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D24" s="925" t="str">
        <f>'CONTROLES Y EVALUACIÓN'!H21</f>
        <v>Fuerte</v>
      </c>
      <c r="E24" s="925" t="str">
        <f>'CONTROLES Y EVALUACIÓN'!I21</f>
        <v>Fuerte (Siempre se Ejecuta)</v>
      </c>
      <c r="F24" s="958" t="str">
        <f>'CONTROLES Y EVALUACIÓN'!J21</f>
        <v>Fuerte</v>
      </c>
      <c r="G24" s="645">
        <f t="shared" ref="G24" si="4">IF(F24="Fuerte",100,IF(F24="Moderado",50,IF(F24="Débil",0," ")))</f>
        <v>100</v>
      </c>
      <c r="H24" s="727"/>
    </row>
    <row r="25" spans="1:8" ht="123.75" customHeight="1" x14ac:dyDescent="0.2">
      <c r="A25" s="847"/>
      <c r="B25" s="852"/>
      <c r="C25" s="957"/>
      <c r="D25" s="852"/>
      <c r="E25" s="852"/>
      <c r="F25" s="959"/>
      <c r="G25" s="647"/>
      <c r="H25" s="727"/>
    </row>
    <row r="26" spans="1:8" ht="31.5" customHeight="1" x14ac:dyDescent="0.2">
      <c r="A26" s="953"/>
      <c r="B26" s="954"/>
      <c r="C26" s="954"/>
      <c r="D26" s="954"/>
      <c r="E26" s="954"/>
      <c r="F26" s="955"/>
      <c r="G26" s="139">
        <f>AVERAGE(G23:G25)</f>
        <v>100</v>
      </c>
      <c r="H26" s="727"/>
    </row>
    <row r="27" spans="1:8" ht="112.5" customHeight="1" x14ac:dyDescent="0.2">
      <c r="A27" s="952" t="str">
        <f>DESCRIPCION!A24</f>
        <v>e</v>
      </c>
      <c r="B27" s="102">
        <f>DESCRIPCION!D24</f>
        <v>0</v>
      </c>
      <c r="C27" s="137">
        <f>'CONTROLES Y EVALUACIÓN'!C152</f>
        <v>0</v>
      </c>
      <c r="D27" s="103" t="str">
        <f>'CONTROLES Y EVALUACIÓN'!H152</f>
        <v xml:space="preserve"> </v>
      </c>
      <c r="E27" s="103" t="str">
        <f>'CONTROLES Y EVALUACIÓN'!I152</f>
        <v>Seleccionar</v>
      </c>
      <c r="F27" s="136" t="str">
        <f>'CONTROLES Y EVALUACIÓN'!J152</f>
        <v xml:space="preserve"> </v>
      </c>
      <c r="G27" s="66" t="str">
        <f>IF(F27="Fuerte",100,IF(F27="Moderado",50,IF(F27="Débil",0," ")))</f>
        <v xml:space="preserve"> </v>
      </c>
      <c r="H27" s="726" t="e">
        <f>IF(G30=100,"Fuerte",IF(AND(G30&gt;=50,G30&lt;=99),"Moderado",IF(AND(G30&gt;0,G30&lt;=49),"Débil"," ")))</f>
        <v>#DIV/0!</v>
      </c>
    </row>
    <row r="28" spans="1:8" ht="99.75" customHeight="1" x14ac:dyDescent="0.2">
      <c r="A28" s="846"/>
      <c r="B28" s="102">
        <f>DESCRIPCION!D25</f>
        <v>0</v>
      </c>
      <c r="C28" s="137">
        <f>'CONTROLES Y EVALUACIÓN'!C163</f>
        <v>0</v>
      </c>
      <c r="D28" s="103" t="str">
        <f>'CONTROLES Y EVALUACIÓN'!H163</f>
        <v xml:space="preserve"> </v>
      </c>
      <c r="E28" s="103" t="str">
        <f>'CONTROLES Y EVALUACIÓN'!I163</f>
        <v>Seleccionar</v>
      </c>
      <c r="F28" s="136" t="str">
        <f>'CONTROLES Y EVALUACIÓN'!J163</f>
        <v xml:space="preserve"> </v>
      </c>
      <c r="G28" s="66" t="str">
        <f t="shared" ref="G28:G29" si="5">IF(F28="Fuerte",100,IF(F28="Moderado",50,IF(F28="Débil",0," ")))</f>
        <v xml:space="preserve"> </v>
      </c>
      <c r="H28" s="727"/>
    </row>
    <row r="29" spans="1:8" ht="96.75" customHeight="1" x14ac:dyDescent="0.2">
      <c r="A29" s="847"/>
      <c r="B29" s="102">
        <f>DESCRIPCION!D26</f>
        <v>0</v>
      </c>
      <c r="C29" s="137">
        <f>'CONTROLES Y EVALUACIÓN'!C174</f>
        <v>0</v>
      </c>
      <c r="D29" s="103" t="str">
        <f>'CONTROLES Y EVALUACIÓN'!H174</f>
        <v xml:space="preserve"> </v>
      </c>
      <c r="E29" s="103" t="str">
        <f>'CONTROLES Y EVALUACIÓN'!I174</f>
        <v>Seleccionar</v>
      </c>
      <c r="F29" s="136" t="str">
        <f>'CONTROLES Y EVALUACIÓN'!J174</f>
        <v xml:space="preserve"> </v>
      </c>
      <c r="G29" s="66" t="str">
        <f t="shared" si="5"/>
        <v xml:space="preserve"> </v>
      </c>
      <c r="H29" s="727"/>
    </row>
    <row r="30" spans="1:8" ht="24" customHeight="1" x14ac:dyDescent="0.2">
      <c r="A30" s="953"/>
      <c r="B30" s="954"/>
      <c r="C30" s="954"/>
      <c r="D30" s="954"/>
      <c r="E30" s="954"/>
      <c r="F30" s="955"/>
      <c r="G30" s="139" t="e">
        <f>AVERAGE(G27:G29)</f>
        <v>#DIV/0!</v>
      </c>
      <c r="H30" s="727"/>
    </row>
    <row r="31" spans="1:8" ht="120" customHeight="1" x14ac:dyDescent="0.2">
      <c r="A31" s="952" t="str">
        <f>DESCRIPCION!A27</f>
        <v>f</v>
      </c>
      <c r="B31" s="102">
        <f>DESCRIPCION!D27</f>
        <v>0</v>
      </c>
      <c r="C31" s="137">
        <f>'CONTROLES Y EVALUACIÓN'!C185</f>
        <v>0</v>
      </c>
      <c r="D31" s="103" t="str">
        <f>'CONTROLES Y EVALUACIÓN'!H185</f>
        <v>Débil</v>
      </c>
      <c r="E31" s="103" t="str">
        <f>'CONTROLES Y EVALUACIÓN'!I185</f>
        <v>Fuerte (Siempre se Ejecuta)</v>
      </c>
      <c r="F31" s="136" t="str">
        <f>'CONTROLES Y EVALUACIÓN'!J185</f>
        <v>Débil</v>
      </c>
      <c r="G31" s="66">
        <f>IF(F31="Fuerte",100,IF(F31="Moderado",50,IF(F31="Débil",0," ")))</f>
        <v>0</v>
      </c>
      <c r="H31" s="726" t="str">
        <f>IF(G34=100,"Fuerte",IF(AND(G34&gt;=50,G34&lt;=99),"Moderado",IF(AND(G34&gt;0,G34&lt;=49),"Débil"," ")))</f>
        <v xml:space="preserve"> </v>
      </c>
    </row>
    <row r="32" spans="1:8" ht="114" customHeight="1" x14ac:dyDescent="0.2">
      <c r="A32" s="846"/>
      <c r="B32" s="102">
        <f>DESCRIPCION!B28</f>
        <v>0</v>
      </c>
      <c r="C32" s="137">
        <f>'CONTROLES Y EVALUACIÓN'!C196</f>
        <v>0</v>
      </c>
      <c r="D32" s="103" t="str">
        <f>'CONTROLES Y EVALUACIÓN'!H196</f>
        <v xml:space="preserve"> </v>
      </c>
      <c r="E32" s="103" t="str">
        <f>'CONTROLES Y EVALUACIÓN'!I196</f>
        <v>Seleccionar</v>
      </c>
      <c r="F32" s="136" t="str">
        <f>'CONTROLES Y EVALUACIÓN'!J196</f>
        <v xml:space="preserve"> </v>
      </c>
      <c r="G32" s="66" t="str">
        <f t="shared" ref="G32:G33" si="6">IF(F32="Fuerte",100,IF(F32="Moderado",50,IF(F32="Débil",0," ")))</f>
        <v xml:space="preserve"> </v>
      </c>
      <c r="H32" s="727"/>
    </row>
    <row r="33" spans="1:8" ht="100.5" customHeight="1" x14ac:dyDescent="0.2">
      <c r="A33" s="847"/>
      <c r="B33" s="102">
        <f>DESCRIPCION!B29</f>
        <v>0</v>
      </c>
      <c r="C33" s="137">
        <f>'CONTROLES Y EVALUACIÓN'!C207</f>
        <v>0</v>
      </c>
      <c r="D33" s="103" t="str">
        <f>'CONTROLES Y EVALUACIÓN'!H207</f>
        <v xml:space="preserve"> </v>
      </c>
      <c r="E33" s="103" t="str">
        <f>'CONTROLES Y EVALUACIÓN'!I207</f>
        <v>Seleccionar</v>
      </c>
      <c r="F33" s="136" t="str">
        <f>'CONTROLES Y EVALUACIÓN'!J207</f>
        <v xml:space="preserve"> </v>
      </c>
      <c r="G33" s="66" t="str">
        <f t="shared" si="6"/>
        <v xml:space="preserve"> </v>
      </c>
      <c r="H33" s="727"/>
    </row>
    <row r="34" spans="1:8" ht="30" customHeight="1" x14ac:dyDescent="0.2">
      <c r="A34" s="953"/>
      <c r="B34" s="954"/>
      <c r="C34" s="954"/>
      <c r="D34" s="954"/>
      <c r="E34" s="954"/>
      <c r="F34" s="955"/>
      <c r="G34" s="139">
        <f>AVERAGE(G31:G33)</f>
        <v>0</v>
      </c>
      <c r="H34" s="727"/>
    </row>
    <row r="35" spans="1:8" ht="107.25" customHeight="1" x14ac:dyDescent="0.2">
      <c r="A35" s="952" t="str">
        <f>DESCRIPCION!A30</f>
        <v>g</v>
      </c>
      <c r="B35" s="102">
        <f>DESCRIPCION!D30</f>
        <v>0</v>
      </c>
      <c r="C35" s="137">
        <f>'CONTROLES Y EVALUACIÓN'!C218</f>
        <v>0</v>
      </c>
      <c r="D35" s="103" t="str">
        <f>'CONTROLES Y EVALUACIÓN'!H218</f>
        <v xml:space="preserve"> </v>
      </c>
      <c r="E35" s="103" t="str">
        <f>'CONTROLES Y EVALUACIÓN'!I218</f>
        <v>Seleccionar</v>
      </c>
      <c r="F35" s="136" t="str">
        <f>'CONTROLES Y EVALUACIÓN'!J218</f>
        <v xml:space="preserve"> </v>
      </c>
      <c r="G35" s="66" t="str">
        <f>IF(F35="Fuerte",100,IF(F35="Moderado",50,IF(F35="Débil",0," ")))</f>
        <v xml:space="preserve"> </v>
      </c>
      <c r="H35" s="726" t="e">
        <f>IF(G38=100,"Fuerte",IF(AND(G38&gt;=50,G38&lt;=99),"Moderado",IF(AND(G38&gt;0,G38&lt;=49),"Débil"," ")))</f>
        <v>#DIV/0!</v>
      </c>
    </row>
    <row r="36" spans="1:8" ht="108.75" customHeight="1" x14ac:dyDescent="0.2">
      <c r="A36" s="846"/>
      <c r="B36" s="102">
        <f>DESCRIPCION!D31</f>
        <v>0</v>
      </c>
      <c r="C36" s="137">
        <f>'CONTROLES Y EVALUACIÓN'!C229</f>
        <v>0</v>
      </c>
      <c r="D36" s="103" t="str">
        <f>'CONTROLES Y EVALUACIÓN'!H229</f>
        <v xml:space="preserve"> </v>
      </c>
      <c r="E36" s="103" t="str">
        <f>'CONTROLES Y EVALUACIÓN'!I229</f>
        <v>Moderado (Algunas veces se ejecuta)</v>
      </c>
      <c r="F36" s="136" t="str">
        <f>'CONTROLES Y EVALUACIÓN'!J229</f>
        <v xml:space="preserve"> </v>
      </c>
      <c r="G36" s="66" t="str">
        <f t="shared" ref="G36:G37" si="7">IF(F36="Fuerte",100,IF(F36="Moderado",50,IF(F36="Débil",0," ")))</f>
        <v xml:space="preserve"> </v>
      </c>
      <c r="H36" s="727"/>
    </row>
    <row r="37" spans="1:8" ht="111" customHeight="1" x14ac:dyDescent="0.2">
      <c r="A37" s="847"/>
      <c r="B37" s="102">
        <f>DESCRIPCION!D32</f>
        <v>0</v>
      </c>
      <c r="C37" s="137">
        <f>'CONTROLES Y EVALUACIÓN'!C240</f>
        <v>0</v>
      </c>
      <c r="D37" s="103" t="str">
        <f>'CONTROLES Y EVALUACIÓN'!H240</f>
        <v xml:space="preserve"> </v>
      </c>
      <c r="E37" s="103" t="str">
        <f>'CONTROLES Y EVALUACIÓN'!I240</f>
        <v>Seleccionar</v>
      </c>
      <c r="F37" s="136" t="str">
        <f>'CONTROLES Y EVALUACIÓN'!J240</f>
        <v xml:space="preserve"> </v>
      </c>
      <c r="G37" s="66" t="str">
        <f t="shared" si="7"/>
        <v xml:space="preserve"> </v>
      </c>
      <c r="H37" s="727"/>
    </row>
    <row r="38" spans="1:8" ht="31.5" customHeight="1" x14ac:dyDescent="0.2">
      <c r="A38" s="953"/>
      <c r="B38" s="954"/>
      <c r="C38" s="954"/>
      <c r="D38" s="954"/>
      <c r="E38" s="954"/>
      <c r="F38" s="955"/>
      <c r="G38" s="139" t="e">
        <f>AVERAGE(G35:G37)</f>
        <v>#DIV/0!</v>
      </c>
      <c r="H38" s="727"/>
    </row>
    <row r="39" spans="1:8" ht="85.5" customHeight="1" x14ac:dyDescent="0.2">
      <c r="A39" s="952" t="str">
        <f>DESCRIPCION!A33</f>
        <v>h</v>
      </c>
      <c r="B39" s="102">
        <f>DESCRIPCION!D33</f>
        <v>0</v>
      </c>
      <c r="C39" s="137">
        <f>'CONTROLES Y EVALUACIÓN'!C251</f>
        <v>0</v>
      </c>
      <c r="D39" s="103" t="str">
        <f>'CONTROLES Y EVALUACIÓN'!H251</f>
        <v xml:space="preserve"> </v>
      </c>
      <c r="E39" s="103" t="str">
        <f>'CONTROLES Y EVALUACIÓN'!I251</f>
        <v>Seleccionar</v>
      </c>
      <c r="F39" s="136" t="str">
        <f>'CONTROLES Y EVALUACIÓN'!J251</f>
        <v xml:space="preserve"> </v>
      </c>
      <c r="G39" s="66" t="str">
        <f>IF(F39="Fuerte",100,IF(F39="Moderado",50,IF(F39="Débil",0," ")))</f>
        <v xml:space="preserve"> </v>
      </c>
      <c r="H39" s="726" t="e">
        <f>IF(G42=100,"Fuerte",IF(AND(G42&gt;=50,G42&lt;=99),"Moderado",IF(AND(G42&gt;0,G42&lt;=49),"Débil"," ")))</f>
        <v>#DIV/0!</v>
      </c>
    </row>
    <row r="40" spans="1:8" ht="92.25" customHeight="1" x14ac:dyDescent="0.2">
      <c r="A40" s="846"/>
      <c r="B40" s="102">
        <f>DESCRIPCION!D34</f>
        <v>0</v>
      </c>
      <c r="C40" s="137">
        <f>'CONTROLES Y EVALUACIÓN'!C262</f>
        <v>0</v>
      </c>
      <c r="D40" s="103" t="str">
        <f>'CONTROLES Y EVALUACIÓN'!H262</f>
        <v xml:space="preserve"> </v>
      </c>
      <c r="E40" s="103" t="str">
        <f>'CONTROLES Y EVALUACIÓN'!I262</f>
        <v>Seleccionar</v>
      </c>
      <c r="F40" s="136" t="str">
        <f>'CONTROLES Y EVALUACIÓN'!J262</f>
        <v xml:space="preserve"> </v>
      </c>
      <c r="G40" s="66" t="str">
        <f t="shared" ref="G40" si="8">IF(F40="Fuerte",100,IF(F40="Moderado",50,IF(F40="Débil",0," ")))</f>
        <v xml:space="preserve"> </v>
      </c>
      <c r="H40" s="727"/>
    </row>
    <row r="41" spans="1:8" ht="86.25" customHeight="1" x14ac:dyDescent="0.2">
      <c r="A41" s="847"/>
      <c r="B41" s="102">
        <f>DESCRIPCION!D35</f>
        <v>0</v>
      </c>
      <c r="C41" s="137">
        <f>'CONTROLES Y EVALUACIÓN'!C273</f>
        <v>0</v>
      </c>
      <c r="D41" s="103" t="str">
        <f>'CONTROLES Y EVALUACIÓN'!H273</f>
        <v xml:space="preserve"> </v>
      </c>
      <c r="E41" s="103" t="str">
        <f>'CONTROLES Y EVALUACIÓN'!I273</f>
        <v>Seleccionar</v>
      </c>
      <c r="F41" s="136" t="str">
        <f>'CONTROLES Y EVALUACIÓN'!J273</f>
        <v xml:space="preserve"> </v>
      </c>
      <c r="G41" s="66" t="str">
        <f>IF(F41="Fuerte",100,IF(F41="Moderado",50,IF(F41="Débil",0," ")))</f>
        <v xml:space="preserve"> </v>
      </c>
      <c r="H41" s="727"/>
    </row>
    <row r="42" spans="1:8" ht="28.5" customHeight="1" x14ac:dyDescent="0.2">
      <c r="A42" s="953"/>
      <c r="B42" s="954"/>
      <c r="C42" s="954"/>
      <c r="D42" s="954"/>
      <c r="E42" s="954"/>
      <c r="F42" s="955"/>
      <c r="G42" s="139" t="e">
        <f>AVERAGE(G39:G41)</f>
        <v>#DIV/0!</v>
      </c>
      <c r="H42" s="727"/>
    </row>
    <row r="43" spans="1:8" ht="71.25" customHeight="1" x14ac:dyDescent="0.2">
      <c r="A43" s="952" t="str">
        <f>DESCRIPCION!A36</f>
        <v>i</v>
      </c>
      <c r="B43" s="102">
        <f>DESCRIPCION!D36</f>
        <v>0</v>
      </c>
      <c r="C43" s="137">
        <f>'CONTROLES Y EVALUACIÓN'!C284</f>
        <v>0</v>
      </c>
      <c r="D43" s="103" t="str">
        <f>'CONTROLES Y EVALUACIÓN'!H284</f>
        <v xml:space="preserve"> </v>
      </c>
      <c r="E43" s="103" t="str">
        <f>'CONTROLES Y EVALUACIÓN'!I284</f>
        <v>Seleccionar</v>
      </c>
      <c r="F43" s="136" t="str">
        <f>'CONTROLES Y EVALUACIÓN'!J284</f>
        <v xml:space="preserve"> </v>
      </c>
      <c r="G43" s="66" t="str">
        <f>IF(F43="Fuerte",100,IF(F43="Moderado",50,IF(F43="Débil",0," ")))</f>
        <v xml:space="preserve"> </v>
      </c>
      <c r="H43" s="726" t="e">
        <f>IF(G46=100,"Fuerte",IF(AND(G46&gt;=50,G46&lt;=99),"Moderado",IF(AND(G46&gt;0,G46&lt;=49),"Débil"," ")))</f>
        <v>#DIV/0!</v>
      </c>
    </row>
    <row r="44" spans="1:8" ht="91.5" customHeight="1" x14ac:dyDescent="0.2">
      <c r="A44" s="846"/>
      <c r="B44" s="102">
        <f>DESCRIPCION!D37</f>
        <v>0</v>
      </c>
      <c r="C44" s="137">
        <f>'CONTROLES Y EVALUACIÓN'!C295</f>
        <v>0</v>
      </c>
      <c r="D44" s="103" t="str">
        <f>'CONTROLES Y EVALUACIÓN'!H295</f>
        <v xml:space="preserve"> </v>
      </c>
      <c r="E44" s="103" t="str">
        <f>'CONTROLES Y EVALUACIÓN'!I295</f>
        <v>Seleccionar</v>
      </c>
      <c r="F44" s="136" t="str">
        <f>'CONTROLES Y EVALUACIÓN'!J295</f>
        <v xml:space="preserve"> </v>
      </c>
      <c r="G44" s="66" t="str">
        <f t="shared" ref="G44:G45" si="9">IF(F44="Fuerte",100,IF(F44="Moderado",50,IF(F44="Débil",0," ")))</f>
        <v xml:space="preserve"> </v>
      </c>
      <c r="H44" s="727"/>
    </row>
    <row r="45" spans="1:8" ht="85.5" customHeight="1" x14ac:dyDescent="0.2">
      <c r="A45" s="847"/>
      <c r="B45" s="102">
        <f>DESCRIPCION!D38</f>
        <v>0</v>
      </c>
      <c r="C45" s="137">
        <f>'CONTROLES Y EVALUACIÓN'!C306</f>
        <v>0</v>
      </c>
      <c r="D45" s="103" t="str">
        <f>'CONTROLES Y EVALUACIÓN'!H306</f>
        <v xml:space="preserve"> </v>
      </c>
      <c r="E45" s="103" t="str">
        <f>'CONTROLES Y EVALUACIÓN'!I306</f>
        <v>Seleccionar</v>
      </c>
      <c r="F45" s="136" t="str">
        <f>'CONTROLES Y EVALUACIÓN'!J306</f>
        <v xml:space="preserve"> </v>
      </c>
      <c r="G45" s="66" t="str">
        <f t="shared" si="9"/>
        <v xml:space="preserve"> </v>
      </c>
      <c r="H45" s="727"/>
    </row>
    <row r="46" spans="1:8" ht="33.75" customHeight="1" x14ac:dyDescent="0.2">
      <c r="A46" s="953"/>
      <c r="B46" s="954"/>
      <c r="C46" s="954"/>
      <c r="D46" s="954"/>
      <c r="E46" s="954"/>
      <c r="F46" s="955"/>
      <c r="G46" s="139" t="e">
        <f>AVERAGE(G43:G45)</f>
        <v>#DIV/0!</v>
      </c>
      <c r="H46" s="727"/>
    </row>
    <row r="47" spans="1:8" ht="107.25" customHeight="1" x14ac:dyDescent="0.2">
      <c r="A47" s="940" t="str">
        <f>DESCRIPCION!A39</f>
        <v>j</v>
      </c>
      <c r="B47" s="102">
        <f>DESCRIPCION!D39</f>
        <v>0</v>
      </c>
      <c r="C47" s="137">
        <f>'CONTROLES Y EVALUACIÓN'!C317</f>
        <v>0</v>
      </c>
      <c r="D47" s="103" t="str">
        <f>'CONTROLES Y EVALUACIÓN'!H317</f>
        <v xml:space="preserve"> </v>
      </c>
      <c r="E47" s="103" t="str">
        <f>'CONTROLES Y EVALUACIÓN'!I317</f>
        <v>Seleccionar</v>
      </c>
      <c r="F47" s="136" t="str">
        <f>'CONTROLES Y EVALUACIÓN'!J317</f>
        <v xml:space="preserve"> </v>
      </c>
      <c r="G47" s="66" t="str">
        <f>IF(F47="Fuerte",100,IF(F47="Moderado",50,IF(F47="Débil",0," ")))</f>
        <v xml:space="preserve"> </v>
      </c>
      <c r="H47" s="726" t="e">
        <f>IF(G50=100,"Fuerte",IF(AND(G50&gt;=50,G50&lt;=99),"Moderado",IF(AND(G50&gt;0,G50&lt;=49),"Débil"," ")))</f>
        <v>#DIV/0!</v>
      </c>
    </row>
    <row r="48" spans="1:8" ht="99.75" customHeight="1" x14ac:dyDescent="0.2">
      <c r="A48" s="941"/>
      <c r="B48" s="102">
        <f>DESCRIPCION!D40</f>
        <v>0</v>
      </c>
      <c r="C48" s="137">
        <f>'CONTROLES Y EVALUACIÓN'!C328</f>
        <v>0</v>
      </c>
      <c r="D48" s="103" t="str">
        <f>'CONTROLES Y EVALUACIÓN'!H328</f>
        <v xml:space="preserve"> </v>
      </c>
      <c r="E48" s="103" t="str">
        <f>'CONTROLES Y EVALUACIÓN'!I328</f>
        <v>Fuerte (Siempre se Ejecuta)</v>
      </c>
      <c r="F48" s="136" t="str">
        <f>'CONTROLES Y EVALUACIÓN'!J328</f>
        <v xml:space="preserve"> </v>
      </c>
      <c r="G48" s="66" t="str">
        <f t="shared" ref="G48:G49" si="10">IF(F48="Fuerte",100,IF(F48="Moderado",50,IF(F48="Débil",0," ")))</f>
        <v xml:space="preserve"> </v>
      </c>
      <c r="H48" s="727"/>
    </row>
    <row r="49" spans="1:8" ht="96" customHeight="1" x14ac:dyDescent="0.2">
      <c r="A49" s="942"/>
      <c r="B49" s="102">
        <f>DESCRIPCION!D41</f>
        <v>0</v>
      </c>
      <c r="C49" s="137">
        <f>'CONTROLES Y EVALUACIÓN'!C339</f>
        <v>0</v>
      </c>
      <c r="D49" s="103" t="str">
        <f>'CONTROLES Y EVALUACIÓN'!H339</f>
        <v xml:space="preserve"> </v>
      </c>
      <c r="E49" s="103" t="str">
        <f>'CONTROLES Y EVALUACIÓN'!I339</f>
        <v>Seleccionar</v>
      </c>
      <c r="F49" s="136" t="str">
        <f>'CONTROLES Y EVALUACIÓN'!J339</f>
        <v xml:space="preserve"> </v>
      </c>
      <c r="G49" s="66" t="str">
        <f t="shared" si="10"/>
        <v xml:space="preserve"> </v>
      </c>
      <c r="H49" s="727"/>
    </row>
    <row r="50" spans="1:8" ht="30.75" customHeight="1" thickBot="1" x14ac:dyDescent="0.25">
      <c r="A50" s="943"/>
      <c r="B50" s="944"/>
      <c r="C50" s="944"/>
      <c r="D50" s="944"/>
      <c r="E50" s="944"/>
      <c r="F50" s="945"/>
      <c r="G50" s="140" t="e">
        <f>AVERAGE(G47:G49)</f>
        <v>#DIV/0!</v>
      </c>
      <c r="H50" s="728"/>
    </row>
  </sheetData>
  <sheetProtection selectLockedCells="1"/>
  <mergeCells count="53">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B23:B25"/>
    <mergeCell ref="C24:C25"/>
    <mergeCell ref="D24:D25"/>
    <mergeCell ref="E24:E25"/>
    <mergeCell ref="F24:F25"/>
    <mergeCell ref="G24:G25"/>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0" zoomScaleNormal="100" workbookViewId="0">
      <selection activeCell="H20" sqref="H20"/>
    </sheetView>
  </sheetViews>
  <sheetFormatPr baseColWidth="10" defaultRowHeight="15" x14ac:dyDescent="0.25"/>
  <cols>
    <col min="8" max="8" width="10.5703125" customWidth="1"/>
    <col min="9" max="9" width="10.42578125" customWidth="1"/>
    <col min="11" max="11" width="16" customWidth="1"/>
  </cols>
  <sheetData>
    <row r="1" spans="1:12" x14ac:dyDescent="0.25">
      <c r="A1" s="472"/>
      <c r="B1" s="830"/>
      <c r="C1" s="442" t="str">
        <f>CONTEXTO!B1</f>
        <v xml:space="preserve">PROCESO: </v>
      </c>
      <c r="D1" s="442"/>
      <c r="E1" s="442"/>
      <c r="F1" s="442"/>
      <c r="G1" s="448" t="s">
        <v>376</v>
      </c>
      <c r="H1" s="381"/>
      <c r="I1" s="381"/>
      <c r="J1" s="828"/>
      <c r="K1" s="366"/>
      <c r="L1" s="1"/>
    </row>
    <row r="2" spans="1:12" x14ac:dyDescent="0.25">
      <c r="A2" s="473"/>
      <c r="B2" s="467"/>
      <c r="C2" s="443"/>
      <c r="D2" s="443"/>
      <c r="E2" s="443"/>
      <c r="F2" s="443"/>
      <c r="G2" s="449" t="s">
        <v>380</v>
      </c>
      <c r="H2" s="450"/>
      <c r="I2" s="450"/>
      <c r="J2" s="829"/>
      <c r="K2" s="367"/>
      <c r="L2" s="1"/>
    </row>
    <row r="3" spans="1:12" x14ac:dyDescent="0.25">
      <c r="A3" s="473"/>
      <c r="B3" s="467"/>
      <c r="C3" s="443" t="s">
        <v>32</v>
      </c>
      <c r="D3" s="443"/>
      <c r="E3" s="443"/>
      <c r="F3" s="443"/>
      <c r="G3" s="449" t="s">
        <v>375</v>
      </c>
      <c r="H3" s="450"/>
      <c r="I3" s="450"/>
      <c r="J3" s="829"/>
      <c r="K3" s="367"/>
      <c r="L3" s="1"/>
    </row>
    <row r="4" spans="1:12" x14ac:dyDescent="0.25">
      <c r="A4" s="473"/>
      <c r="B4" s="467"/>
      <c r="C4" s="443"/>
      <c r="D4" s="443"/>
      <c r="E4" s="443"/>
      <c r="F4" s="443"/>
      <c r="G4" s="449" t="s">
        <v>393</v>
      </c>
      <c r="H4" s="450"/>
      <c r="I4" s="450"/>
      <c r="J4" s="829"/>
      <c r="K4" s="367"/>
      <c r="L4" s="1"/>
    </row>
    <row r="5" spans="1:12" ht="15.75" x14ac:dyDescent="0.25">
      <c r="A5" s="429"/>
      <c r="B5" s="430"/>
      <c r="C5" s="430"/>
      <c r="D5" s="430"/>
      <c r="E5" s="430"/>
      <c r="F5" s="430"/>
      <c r="G5" s="430"/>
      <c r="H5" s="430"/>
      <c r="I5" s="430"/>
      <c r="J5" s="430"/>
      <c r="K5" s="431"/>
      <c r="L5" s="1"/>
    </row>
    <row r="6" spans="1:12" x14ac:dyDescent="0.25">
      <c r="A6" s="837" t="s">
        <v>110</v>
      </c>
      <c r="B6" s="838"/>
      <c r="C6" s="838"/>
      <c r="D6" s="838"/>
      <c r="E6" s="838"/>
      <c r="F6" s="838"/>
      <c r="G6" s="838"/>
      <c r="H6" s="838"/>
      <c r="I6" s="838"/>
      <c r="J6" s="838"/>
      <c r="K6" s="839"/>
      <c r="L6" s="1"/>
    </row>
    <row r="7" spans="1:12" x14ac:dyDescent="0.25">
      <c r="A7" s="837"/>
      <c r="B7" s="838"/>
      <c r="C7" s="838"/>
      <c r="D7" s="838"/>
      <c r="E7" s="838"/>
      <c r="F7" s="838"/>
      <c r="G7" s="838"/>
      <c r="H7" s="838"/>
      <c r="I7" s="838"/>
      <c r="J7" s="838"/>
      <c r="K7" s="839"/>
      <c r="L7" s="1"/>
    </row>
    <row r="8" spans="1:12" x14ac:dyDescent="0.25">
      <c r="A8" s="833" t="str">
        <f>CONTEXTO!A8</f>
        <v xml:space="preserve">PROCESO: GESTION CONTRACTUAL </v>
      </c>
      <c r="B8" s="433"/>
      <c r="C8" s="433"/>
      <c r="D8" s="433"/>
      <c r="E8" s="433"/>
      <c r="F8" s="433"/>
      <c r="G8" s="433"/>
      <c r="H8" s="433"/>
      <c r="I8" s="433"/>
      <c r="J8" s="433"/>
      <c r="K8" s="434"/>
      <c r="L8" s="1"/>
    </row>
    <row r="9" spans="1:12" ht="56.25" customHeight="1" thickBot="1" x14ac:dyDescent="0.3">
      <c r="A9" s="834" t="str">
        <f>CONTEXTO!A9</f>
        <v xml:space="preserve">OBJETIVO: CONTRIBUIR ANUALMENTE EN LA GESTION DE ADQUISICION DE BIENES Y SERVICIOS REQUERIDOS EN LA OPERACIÓN DE LOS PROCESOS DE LA ENTIDAD CUMPLIENDO LA NORMATIVIDAD CONTRACTUAL VIGENTE.
</v>
      </c>
      <c r="B9" s="835"/>
      <c r="C9" s="835"/>
      <c r="D9" s="835"/>
      <c r="E9" s="835"/>
      <c r="F9" s="835"/>
      <c r="G9" s="835"/>
      <c r="H9" s="835"/>
      <c r="I9" s="835"/>
      <c r="J9" s="835"/>
      <c r="K9" s="836"/>
      <c r="L9" s="1"/>
    </row>
    <row r="10" spans="1:12" ht="15.75" thickBot="1" x14ac:dyDescent="0.3">
      <c r="A10" s="831"/>
      <c r="B10" s="832"/>
      <c r="C10" s="832"/>
      <c r="D10" s="832"/>
      <c r="E10" s="832"/>
      <c r="F10" s="832"/>
      <c r="G10" s="832"/>
      <c r="H10" s="832"/>
      <c r="I10" s="832"/>
      <c r="J10" s="832"/>
      <c r="K10" s="832"/>
      <c r="L10" s="1"/>
    </row>
    <row r="11" spans="1:12" ht="15.75" customHeight="1" thickBot="1" x14ac:dyDescent="0.3">
      <c r="A11" s="996" t="s">
        <v>111</v>
      </c>
      <c r="B11" s="990" t="str">
        <f>DESCRIPCION!A10</f>
        <v xml:space="preserve">Probabilidad que La entidad  sea relacionada con actividades ilícitas al elegir a proveedores con practicas de lavado de activos, financiación del terrorismo o cualquier otra actividad ilegal. </v>
      </c>
      <c r="C11" s="990"/>
      <c r="D11" s="990"/>
      <c r="E11" s="990"/>
      <c r="F11" s="990"/>
      <c r="G11" s="990"/>
      <c r="H11" s="991"/>
      <c r="I11" s="988" t="s">
        <v>339</v>
      </c>
      <c r="J11" s="989"/>
      <c r="K11" s="148" t="str">
        <f>IF(J18="x","EXTREMA",IF(J20="x","ALTA",IF(J22="x","MODERADA",IF(J24="x","BAJA",""))))</f>
        <v>EXTREMA</v>
      </c>
      <c r="L11" s="1"/>
    </row>
    <row r="12" spans="1:12" ht="36" customHeight="1" thickBot="1" x14ac:dyDescent="0.3">
      <c r="A12" s="997"/>
      <c r="B12" s="992"/>
      <c r="C12" s="992"/>
      <c r="D12" s="992"/>
      <c r="E12" s="992"/>
      <c r="F12" s="992"/>
      <c r="G12" s="992"/>
      <c r="H12" s="993"/>
      <c r="I12" s="983" t="s">
        <v>340</v>
      </c>
      <c r="J12" s="984"/>
      <c r="K12" s="193" t="str">
        <f>'VALORACION RIESGOS INHERENTES'!K11</f>
        <v>EXTREMA</v>
      </c>
      <c r="L12" s="1"/>
    </row>
    <row r="13" spans="1:12" ht="16.5" thickBot="1" x14ac:dyDescent="0.3">
      <c r="A13" s="998"/>
      <c r="B13" s="781" t="s">
        <v>290</v>
      </c>
      <c r="C13" s="782"/>
      <c r="D13" s="782"/>
      <c r="E13" s="782"/>
      <c r="F13" s="782"/>
      <c r="G13" s="782"/>
      <c r="H13" s="782"/>
      <c r="I13" s="782"/>
      <c r="J13" s="785"/>
      <c r="K13" s="265" t="str">
        <f>'EVALUACIÓN SOLIDEZ CONTROLES'!H11</f>
        <v>Fuerte</v>
      </c>
      <c r="L13" s="1"/>
    </row>
    <row r="14" spans="1:12" ht="16.5" thickBot="1" x14ac:dyDescent="0.3">
      <c r="A14" s="195" t="s">
        <v>113</v>
      </c>
      <c r="B14" s="196"/>
      <c r="C14" s="196"/>
      <c r="D14" s="261"/>
      <c r="E14" s="985" t="s">
        <v>119</v>
      </c>
      <c r="F14" s="986"/>
      <c r="G14" s="987"/>
      <c r="H14" s="781" t="s">
        <v>342</v>
      </c>
      <c r="I14" s="785"/>
      <c r="J14" s="786" t="s">
        <v>125</v>
      </c>
      <c r="K14" s="787"/>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67" t="s">
        <v>113</v>
      </c>
      <c r="B16" s="156">
        <v>5</v>
      </c>
      <c r="C16" s="768"/>
      <c r="D16" s="747"/>
      <c r="E16" s="748"/>
      <c r="F16" s="748"/>
      <c r="G16" s="748"/>
      <c r="H16" s="156"/>
      <c r="I16" s="156"/>
      <c r="J16" s="762" t="s">
        <v>112</v>
      </c>
      <c r="K16" s="763"/>
      <c r="L16" s="1"/>
    </row>
    <row r="17" spans="1:24" x14ac:dyDescent="0.25">
      <c r="A17" s="767"/>
      <c r="B17" s="156" t="s">
        <v>115</v>
      </c>
      <c r="C17" s="769"/>
      <c r="D17" s="747"/>
      <c r="E17" s="748"/>
      <c r="F17" s="748"/>
      <c r="G17" s="748"/>
      <c r="H17" s="156"/>
      <c r="I17" s="156"/>
      <c r="J17" s="158"/>
      <c r="K17" s="159"/>
      <c r="L17" s="1"/>
    </row>
    <row r="18" spans="1:24" ht="27.75" x14ac:dyDescent="0.25">
      <c r="A18" s="767"/>
      <c r="B18" s="156">
        <v>4</v>
      </c>
      <c r="C18" s="770"/>
      <c r="D18" s="747"/>
      <c r="E18" s="747"/>
      <c r="F18" s="760"/>
      <c r="G18" s="748"/>
      <c r="H18" s="156"/>
      <c r="I18" s="156"/>
      <c r="J18" s="164" t="str">
        <f xml:space="preserve"> IF(OR(E16="X",F16="X",G16="x",F18="x",G18="X",F20="X",G20="X",G22="X" ),"x","")</f>
        <v>x</v>
      </c>
      <c r="K18" s="159" t="s">
        <v>114</v>
      </c>
      <c r="L18" s="1"/>
    </row>
    <row r="19" spans="1:24" ht="27.75" x14ac:dyDescent="0.25">
      <c r="A19" s="767"/>
      <c r="B19" s="156" t="s">
        <v>117</v>
      </c>
      <c r="C19" s="771"/>
      <c r="D19" s="747"/>
      <c r="E19" s="747"/>
      <c r="F19" s="760"/>
      <c r="G19" s="748"/>
      <c r="H19" s="156"/>
      <c r="I19" s="156"/>
      <c r="J19" s="165"/>
      <c r="K19" s="159"/>
      <c r="L19" s="1"/>
    </row>
    <row r="20" spans="1:24" ht="27.75" x14ac:dyDescent="0.25">
      <c r="A20" s="767"/>
      <c r="B20" s="156">
        <v>3</v>
      </c>
      <c r="C20" s="750"/>
      <c r="D20" s="745"/>
      <c r="E20" s="746"/>
      <c r="F20" s="760" t="s">
        <v>338</v>
      </c>
      <c r="G20" s="748"/>
      <c r="H20" s="156"/>
      <c r="I20" s="156"/>
      <c r="J20" s="166" t="str">
        <f xml:space="preserve"> IF(OR(C16="X",D16="X",D18="x",E18="x",E20="X",F22="X",F24="X",G24="X" ),"x","")</f>
        <v/>
      </c>
      <c r="K20" s="159" t="s">
        <v>116</v>
      </c>
      <c r="L20" s="1"/>
      <c r="X20" s="41"/>
    </row>
    <row r="21" spans="1:24" ht="27.75" x14ac:dyDescent="0.25">
      <c r="A21" s="767"/>
      <c r="B21" s="156" t="s">
        <v>119</v>
      </c>
      <c r="C21" s="761"/>
      <c r="D21" s="745"/>
      <c r="E21" s="747"/>
      <c r="F21" s="760"/>
      <c r="G21" s="748"/>
      <c r="H21" s="156"/>
      <c r="I21" s="156"/>
      <c r="J21" s="167"/>
      <c r="K21" s="159"/>
      <c r="L21" s="1"/>
    </row>
    <row r="22" spans="1:24" ht="27.75" x14ac:dyDescent="0.25">
      <c r="A22" s="767"/>
      <c r="B22" s="156">
        <v>2</v>
      </c>
      <c r="C22" s="750"/>
      <c r="D22" s="743"/>
      <c r="E22" s="744"/>
      <c r="F22" s="746"/>
      <c r="G22" s="748"/>
      <c r="H22" s="156"/>
      <c r="I22" s="156"/>
      <c r="J22" s="168" t="str">
        <f xml:space="preserve"> IF(OR(C18="X",D20="X",E22="x",E24="x" ),"x","")</f>
        <v/>
      </c>
      <c r="K22" s="159" t="s">
        <v>118</v>
      </c>
      <c r="L22" s="1"/>
    </row>
    <row r="23" spans="1:24" ht="27.75" x14ac:dyDescent="0.25">
      <c r="A23" s="767"/>
      <c r="B23" s="156" t="s">
        <v>241</v>
      </c>
      <c r="C23" s="761"/>
      <c r="D23" s="743"/>
      <c r="E23" s="745"/>
      <c r="F23" s="747"/>
      <c r="G23" s="748"/>
      <c r="H23" s="156"/>
      <c r="I23" s="156"/>
      <c r="J23" s="167"/>
      <c r="K23" s="159"/>
      <c r="L23" s="1"/>
    </row>
    <row r="24" spans="1:24" ht="27.75" x14ac:dyDescent="0.25">
      <c r="A24" s="767"/>
      <c r="B24" s="156">
        <v>1</v>
      </c>
      <c r="C24" s="750"/>
      <c r="D24" s="752"/>
      <c r="E24" s="754"/>
      <c r="F24" s="756"/>
      <c r="G24" s="758"/>
      <c r="H24" s="156"/>
      <c r="I24" s="156"/>
      <c r="J24" s="169" t="str">
        <f xml:space="preserve"> IF(OR(C20="X",C22="X",C24="x",D22="x",D24="x" ),"x","")</f>
        <v/>
      </c>
      <c r="K24" s="159" t="s">
        <v>120</v>
      </c>
      <c r="L24" s="1"/>
    </row>
    <row r="25" spans="1:24" x14ac:dyDescent="0.25">
      <c r="A25" s="767"/>
      <c r="B25" s="156" t="s">
        <v>121</v>
      </c>
      <c r="C25" s="751"/>
      <c r="D25" s="753"/>
      <c r="E25" s="755"/>
      <c r="F25" s="757"/>
      <c r="G25" s="759"/>
      <c r="H25" s="156"/>
      <c r="I25" s="156"/>
      <c r="J25" s="146"/>
      <c r="K25" s="147"/>
      <c r="L25" s="1"/>
    </row>
    <row r="26" spans="1:24" x14ac:dyDescent="0.25">
      <c r="A26" s="177"/>
      <c r="B26" s="156"/>
      <c r="C26" s="156">
        <v>1</v>
      </c>
      <c r="D26" s="156">
        <v>2</v>
      </c>
      <c r="E26" s="156">
        <v>3</v>
      </c>
      <c r="F26" s="156">
        <v>4</v>
      </c>
      <c r="G26" s="156">
        <v>5</v>
      </c>
      <c r="H26" s="156"/>
      <c r="I26" s="156"/>
      <c r="J26" s="841"/>
      <c r="K26" s="842"/>
      <c r="L26" s="1"/>
    </row>
    <row r="27" spans="1:24" x14ac:dyDescent="0.25">
      <c r="A27" s="177"/>
      <c r="B27" s="156"/>
      <c r="C27" s="156" t="s">
        <v>122</v>
      </c>
      <c r="D27" s="156" t="s">
        <v>123</v>
      </c>
      <c r="E27" s="156" t="s">
        <v>124</v>
      </c>
      <c r="F27" s="156" t="s">
        <v>125</v>
      </c>
      <c r="G27" s="156" t="s">
        <v>126</v>
      </c>
      <c r="H27" s="156"/>
      <c r="I27" s="156"/>
      <c r="J27" s="156"/>
      <c r="K27" s="174"/>
      <c r="L27" s="1"/>
    </row>
    <row r="28" spans="1:24" ht="15" customHeight="1" x14ac:dyDescent="0.25">
      <c r="A28" s="177"/>
      <c r="B28" s="156"/>
      <c r="C28" s="749" t="s">
        <v>127</v>
      </c>
      <c r="D28" s="749"/>
      <c r="E28" s="749"/>
      <c r="F28" s="749"/>
      <c r="G28" s="749"/>
      <c r="H28" s="156"/>
      <c r="I28" s="156"/>
      <c r="J28" s="156"/>
      <c r="K28" s="174"/>
      <c r="L28" s="1"/>
    </row>
    <row r="29" spans="1:24" ht="15" customHeight="1" x14ac:dyDescent="0.25">
      <c r="A29" s="177"/>
      <c r="B29" s="156"/>
      <c r="C29" s="749"/>
      <c r="D29" s="749"/>
      <c r="E29" s="749"/>
      <c r="F29" s="749"/>
      <c r="G29" s="749"/>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96" t="s">
        <v>111</v>
      </c>
      <c r="B32" s="994" t="str">
        <f>DESCRIPCION!A13</f>
        <v>Posibilidad de que se presente direccionamiento de los procesos de contratación a favor de terceros</v>
      </c>
      <c r="C32" s="990"/>
      <c r="D32" s="990"/>
      <c r="E32" s="990"/>
      <c r="F32" s="990"/>
      <c r="G32" s="990"/>
      <c r="H32" s="991"/>
      <c r="I32" s="988" t="s">
        <v>339</v>
      </c>
      <c r="J32" s="989"/>
      <c r="K32" s="143" t="str">
        <f>IF(J39="x","EXTREMA",IF(J41="x","ALTA",IF(J43="x","MODERADA",IF(J45="x","BAJA",""))))</f>
        <v>ALTA</v>
      </c>
      <c r="L32" s="1"/>
    </row>
    <row r="33" spans="1:12" ht="16.5" thickBot="1" x14ac:dyDescent="0.3">
      <c r="A33" s="997"/>
      <c r="B33" s="995"/>
      <c r="C33" s="992"/>
      <c r="D33" s="992"/>
      <c r="E33" s="992"/>
      <c r="F33" s="992"/>
      <c r="G33" s="992"/>
      <c r="H33" s="993"/>
      <c r="I33" s="983" t="s">
        <v>340</v>
      </c>
      <c r="J33" s="984"/>
      <c r="K33" s="194" t="str">
        <f>'VALORACION RIESGOS INHERENTES'!K31</f>
        <v>ALTA</v>
      </c>
      <c r="L33" s="1"/>
    </row>
    <row r="34" spans="1:12" ht="16.5" thickBot="1" x14ac:dyDescent="0.3">
      <c r="A34" s="998"/>
      <c r="B34" s="781" t="s">
        <v>290</v>
      </c>
      <c r="C34" s="782"/>
      <c r="D34" s="782"/>
      <c r="E34" s="782"/>
      <c r="F34" s="782"/>
      <c r="G34" s="782"/>
      <c r="H34" s="782"/>
      <c r="I34" s="782"/>
      <c r="J34" s="785"/>
      <c r="K34" s="265" t="str">
        <f>'EVALUACIÓN SOLIDEZ CONTROLES'!H15</f>
        <v>Fuerte</v>
      </c>
      <c r="L34" s="1"/>
    </row>
    <row r="35" spans="1:12" ht="16.5" thickBot="1" x14ac:dyDescent="0.3">
      <c r="A35" s="195" t="s">
        <v>113</v>
      </c>
      <c r="B35" s="196"/>
      <c r="C35" s="196"/>
      <c r="D35" s="261"/>
      <c r="E35" s="985" t="s">
        <v>117</v>
      </c>
      <c r="F35" s="986"/>
      <c r="G35" s="987"/>
      <c r="H35" s="781" t="s">
        <v>342</v>
      </c>
      <c r="I35" s="785"/>
      <c r="J35" s="786" t="s">
        <v>124</v>
      </c>
      <c r="K35" s="787"/>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812" t="s">
        <v>113</v>
      </c>
      <c r="B37" s="170">
        <v>5</v>
      </c>
      <c r="C37" s="999"/>
      <c r="D37" s="814"/>
      <c r="E37" s="808"/>
      <c r="F37" s="808"/>
      <c r="G37" s="808"/>
      <c r="H37" s="171"/>
      <c r="I37" s="171"/>
      <c r="J37" s="810" t="s">
        <v>112</v>
      </c>
      <c r="K37" s="811"/>
      <c r="L37" s="1"/>
    </row>
    <row r="38" spans="1:12" ht="15.75" thickBot="1" x14ac:dyDescent="0.3">
      <c r="A38" s="812"/>
      <c r="B38" s="170" t="s">
        <v>115</v>
      </c>
      <c r="C38" s="813"/>
      <c r="D38" s="814"/>
      <c r="E38" s="808"/>
      <c r="F38" s="808"/>
      <c r="G38" s="808"/>
      <c r="H38" s="171"/>
      <c r="I38" s="171"/>
      <c r="J38" s="175"/>
      <c r="K38" s="20"/>
      <c r="L38" s="1"/>
    </row>
    <row r="39" spans="1:12" ht="29.25" thickBot="1" x14ac:dyDescent="0.3">
      <c r="A39" s="812"/>
      <c r="B39" s="170">
        <v>4</v>
      </c>
      <c r="C39" s="815"/>
      <c r="D39" s="814"/>
      <c r="E39" s="814" t="s">
        <v>129</v>
      </c>
      <c r="F39" s="816"/>
      <c r="G39" s="808"/>
      <c r="H39" s="171"/>
      <c r="I39" s="171"/>
      <c r="J39" s="185" t="str">
        <f xml:space="preserve"> IF(OR(E37="X",F37="X",G37="x",F39="x",G39="X",F41="X",G41="X",G43="X" ),"x","")</f>
        <v/>
      </c>
      <c r="K39" s="20" t="s">
        <v>114</v>
      </c>
      <c r="L39" s="1"/>
    </row>
    <row r="40" spans="1:12" ht="29.25" thickBot="1" x14ac:dyDescent="0.3">
      <c r="A40" s="812"/>
      <c r="B40" s="170" t="s">
        <v>117</v>
      </c>
      <c r="C40" s="815"/>
      <c r="D40" s="814"/>
      <c r="E40" s="814"/>
      <c r="F40" s="817"/>
      <c r="G40" s="808"/>
      <c r="H40" s="171"/>
      <c r="I40" s="171"/>
      <c r="J40" s="186"/>
      <c r="K40" s="20"/>
      <c r="L40" s="1"/>
    </row>
    <row r="41" spans="1:12" ht="29.25" thickBot="1" x14ac:dyDescent="0.3">
      <c r="A41" s="812"/>
      <c r="B41" s="170">
        <v>3</v>
      </c>
      <c r="C41" s="818"/>
      <c r="D41" s="805"/>
      <c r="E41" s="819"/>
      <c r="F41" s="816"/>
      <c r="G41" s="808"/>
      <c r="H41" s="171"/>
      <c r="I41" s="171"/>
      <c r="J41" s="187" t="str">
        <f xml:space="preserve"> IF(OR(C37="X",D37="X",D39="x",E39="x",E41="X",F43="X",F45="X",G45="X" ),"x","")</f>
        <v>x</v>
      </c>
      <c r="K41" s="20" t="s">
        <v>116</v>
      </c>
      <c r="L41" s="1"/>
    </row>
    <row r="42" spans="1:12" ht="29.25" thickBot="1" x14ac:dyDescent="0.3">
      <c r="A42" s="812"/>
      <c r="B42" s="170" t="s">
        <v>119</v>
      </c>
      <c r="C42" s="818"/>
      <c r="D42" s="805"/>
      <c r="E42" s="814"/>
      <c r="F42" s="817"/>
      <c r="G42" s="808"/>
      <c r="H42" s="171"/>
      <c r="I42" s="171"/>
      <c r="J42" s="188"/>
      <c r="K42" s="20"/>
      <c r="L42" s="1"/>
    </row>
    <row r="43" spans="1:12" ht="29.25" thickBot="1" x14ac:dyDescent="0.3">
      <c r="A43" s="812"/>
      <c r="B43" s="170">
        <v>2</v>
      </c>
      <c r="C43" s="818"/>
      <c r="D43" s="821"/>
      <c r="E43" s="804"/>
      <c r="F43" s="806"/>
      <c r="G43" s="808"/>
      <c r="H43" s="171"/>
      <c r="I43" s="171"/>
      <c r="J43" s="189"/>
      <c r="K43" s="20" t="s">
        <v>118</v>
      </c>
      <c r="L43" s="1"/>
    </row>
    <row r="44" spans="1:12" ht="29.25" thickBot="1" x14ac:dyDescent="0.3">
      <c r="A44" s="812"/>
      <c r="B44" s="170" t="s">
        <v>241</v>
      </c>
      <c r="C44" s="818"/>
      <c r="D44" s="821"/>
      <c r="E44" s="805"/>
      <c r="F44" s="807"/>
      <c r="G44" s="808"/>
      <c r="H44" s="171"/>
      <c r="I44" s="171"/>
      <c r="J44" s="188"/>
      <c r="K44" s="20"/>
      <c r="L44" s="1"/>
    </row>
    <row r="45" spans="1:12" ht="29.25" thickBot="1" x14ac:dyDescent="0.3">
      <c r="A45" s="812"/>
      <c r="B45" s="170">
        <v>1</v>
      </c>
      <c r="C45" s="818"/>
      <c r="D45" s="821"/>
      <c r="E45" s="825"/>
      <c r="F45" s="826"/>
      <c r="G45" s="814"/>
      <c r="H45" s="171"/>
      <c r="I45" s="171"/>
      <c r="J45" s="190" t="str">
        <f xml:space="preserve"> IF(OR(C41="X",C43="X",D43="x",C45="x",D45="x" ),"x","")</f>
        <v/>
      </c>
      <c r="K45" s="20" t="s">
        <v>120</v>
      </c>
      <c r="L45" s="1"/>
    </row>
    <row r="46" spans="1:12" ht="15.75" thickBot="1" x14ac:dyDescent="0.3">
      <c r="A46" s="812"/>
      <c r="B46" s="170" t="s">
        <v>121</v>
      </c>
      <c r="C46" s="820"/>
      <c r="D46" s="822"/>
      <c r="E46" s="823"/>
      <c r="F46" s="827"/>
      <c r="G46" s="824"/>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122</v>
      </c>
      <c r="D48" s="171" t="s">
        <v>123</v>
      </c>
      <c r="E48" s="171" t="s">
        <v>124</v>
      </c>
      <c r="F48" s="171" t="s">
        <v>125</v>
      </c>
      <c r="G48" s="171" t="s">
        <v>126</v>
      </c>
      <c r="H48" s="171"/>
      <c r="I48" s="171"/>
      <c r="J48" s="171"/>
      <c r="K48" s="170"/>
      <c r="L48" s="1"/>
    </row>
    <row r="49" spans="1:12" ht="15" customHeight="1" x14ac:dyDescent="0.25">
      <c r="A49" s="172"/>
      <c r="B49" s="171"/>
      <c r="C49" s="809" t="s">
        <v>127</v>
      </c>
      <c r="D49" s="809"/>
      <c r="E49" s="809"/>
      <c r="F49" s="809"/>
      <c r="G49" s="809"/>
      <c r="H49" s="171"/>
      <c r="I49" s="171"/>
      <c r="J49" s="171"/>
      <c r="K49" s="170"/>
      <c r="L49" s="1"/>
    </row>
    <row r="50" spans="1:12" ht="15" customHeight="1" x14ac:dyDescent="0.25">
      <c r="A50" s="172"/>
      <c r="B50" s="171"/>
      <c r="C50" s="809"/>
      <c r="D50" s="809"/>
      <c r="E50" s="809"/>
      <c r="F50" s="809"/>
      <c r="G50" s="809"/>
      <c r="H50" s="171"/>
      <c r="I50" s="171"/>
      <c r="J50" s="171"/>
      <c r="K50" s="170"/>
      <c r="L50" s="1"/>
    </row>
    <row r="51" spans="1:12" ht="15.75" thickBot="1" x14ac:dyDescent="0.3">
      <c r="A51" s="21"/>
      <c r="B51" s="19"/>
      <c r="C51" s="19"/>
      <c r="D51" s="19"/>
      <c r="E51" s="19"/>
      <c r="F51" s="19"/>
      <c r="G51" s="19"/>
      <c r="H51" s="19"/>
      <c r="I51" s="19"/>
      <c r="J51" s="19"/>
      <c r="K51" s="142"/>
      <c r="L51" s="1"/>
    </row>
    <row r="52" spans="1:12" ht="15.75" thickBot="1" x14ac:dyDescent="0.3">
      <c r="A52" s="1"/>
      <c r="B52" s="1"/>
      <c r="C52" s="1"/>
      <c r="D52" s="1"/>
      <c r="E52" s="1"/>
      <c r="F52" s="1"/>
      <c r="G52" s="1"/>
      <c r="H52" s="1"/>
      <c r="I52" s="1"/>
      <c r="J52" s="1"/>
      <c r="K52" s="1"/>
      <c r="L52" s="1"/>
    </row>
    <row r="53" spans="1:12" ht="16.5" customHeight="1" thickBot="1" x14ac:dyDescent="0.3">
      <c r="A53" s="996" t="s">
        <v>111</v>
      </c>
      <c r="B53" s="990" t="str">
        <f>DESCRIPCION!A16</f>
        <v>posibilidad de utilización de la figura de urgencia manifiesta en el marco de la ley 80 de 1993 y sus normas concordantes</v>
      </c>
      <c r="C53" s="990"/>
      <c r="D53" s="990"/>
      <c r="E53" s="990"/>
      <c r="F53" s="990"/>
      <c r="G53" s="990"/>
      <c r="H53" s="991"/>
      <c r="I53" s="988" t="s">
        <v>339</v>
      </c>
      <c r="J53" s="989"/>
      <c r="K53" s="143" t="str">
        <f>IF(J60="x","EXTREMA",IF(J62="x","ALTA",IF(J64="x","MODERADA",IF(J66="x","BAJA",""))))</f>
        <v>EXTREMA</v>
      </c>
      <c r="L53" s="1"/>
    </row>
    <row r="54" spans="1:12" ht="16.5" thickBot="1" x14ac:dyDescent="0.3">
      <c r="A54" s="997"/>
      <c r="B54" s="992"/>
      <c r="C54" s="992"/>
      <c r="D54" s="992"/>
      <c r="E54" s="992"/>
      <c r="F54" s="992"/>
      <c r="G54" s="992"/>
      <c r="H54" s="993"/>
      <c r="I54" s="983" t="s">
        <v>340</v>
      </c>
      <c r="J54" s="984"/>
      <c r="K54" s="194" t="str">
        <f>'VALORACION RIESGOS INHERENTES'!K51</f>
        <v>ALTA</v>
      </c>
      <c r="L54" s="1"/>
    </row>
    <row r="55" spans="1:12" ht="16.5" thickBot="1" x14ac:dyDescent="0.3">
      <c r="A55" s="998"/>
      <c r="B55" s="781" t="s">
        <v>290</v>
      </c>
      <c r="C55" s="782"/>
      <c r="D55" s="782"/>
      <c r="E55" s="782"/>
      <c r="F55" s="782"/>
      <c r="G55" s="782"/>
      <c r="H55" s="782"/>
      <c r="I55" s="782"/>
      <c r="J55" s="785"/>
      <c r="K55" s="192" t="str">
        <f>'EVALUACIÓN SOLIDEZ CONTROLES'!H19</f>
        <v>Fuerte</v>
      </c>
      <c r="L55" s="1"/>
    </row>
    <row r="56" spans="1:12" ht="16.5" thickBot="1" x14ac:dyDescent="0.3">
      <c r="A56" s="195" t="s">
        <v>113</v>
      </c>
      <c r="B56" s="196"/>
      <c r="C56" s="196"/>
      <c r="D56" s="261"/>
      <c r="E56" s="985" t="s">
        <v>119</v>
      </c>
      <c r="F56" s="986"/>
      <c r="G56" s="987"/>
      <c r="H56" s="781" t="s">
        <v>342</v>
      </c>
      <c r="I56" s="785"/>
      <c r="J56" s="786" t="s">
        <v>126</v>
      </c>
      <c r="K56" s="787"/>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812" t="s">
        <v>113</v>
      </c>
      <c r="B58" s="170">
        <v>5</v>
      </c>
      <c r="C58" s="999"/>
      <c r="D58" s="814"/>
      <c r="E58" s="808"/>
      <c r="F58" s="808"/>
      <c r="G58" s="808"/>
      <c r="H58" s="171"/>
      <c r="I58" s="171"/>
      <c r="J58" s="810" t="s">
        <v>112</v>
      </c>
      <c r="K58" s="811"/>
      <c r="L58" s="1"/>
    </row>
    <row r="59" spans="1:12" ht="23.25" customHeight="1" thickBot="1" x14ac:dyDescent="0.3">
      <c r="A59" s="812"/>
      <c r="B59" s="170" t="s">
        <v>115</v>
      </c>
      <c r="C59" s="813"/>
      <c r="D59" s="814"/>
      <c r="E59" s="808"/>
      <c r="F59" s="808"/>
      <c r="G59" s="808"/>
      <c r="H59" s="171"/>
      <c r="I59" s="171"/>
      <c r="J59" s="175"/>
      <c r="K59" s="20"/>
      <c r="L59" s="1"/>
    </row>
    <row r="60" spans="1:12" ht="29.25" thickBot="1" x14ac:dyDescent="0.3">
      <c r="A60" s="812"/>
      <c r="B60" s="170">
        <v>4</v>
      </c>
      <c r="C60" s="815"/>
      <c r="D60" s="814"/>
      <c r="E60" s="814"/>
      <c r="F60" s="816"/>
      <c r="G60" s="808"/>
      <c r="H60" s="171"/>
      <c r="I60" s="171"/>
      <c r="J60" s="185" t="str">
        <f xml:space="preserve"> IF(OR(E58="X",F58="X",G58="x",F60="x",G60="X",F62="X",G62="X",G64="X" ),"x","")</f>
        <v>x</v>
      </c>
      <c r="K60" s="20" t="s">
        <v>114</v>
      </c>
      <c r="L60" s="1"/>
    </row>
    <row r="61" spans="1:12" ht="29.25" thickBot="1" x14ac:dyDescent="0.3">
      <c r="A61" s="812"/>
      <c r="B61" s="170" t="s">
        <v>117</v>
      </c>
      <c r="C61" s="815"/>
      <c r="D61" s="814"/>
      <c r="E61" s="814"/>
      <c r="F61" s="817"/>
      <c r="G61" s="808"/>
      <c r="H61" s="171"/>
      <c r="I61" s="171"/>
      <c r="J61" s="186"/>
      <c r="K61" s="20"/>
      <c r="L61" s="1"/>
    </row>
    <row r="62" spans="1:12" ht="29.25" thickBot="1" x14ac:dyDescent="0.3">
      <c r="A62" s="812"/>
      <c r="B62" s="170">
        <v>3</v>
      </c>
      <c r="C62" s="818"/>
      <c r="D62" s="805"/>
      <c r="E62" s="819"/>
      <c r="F62" s="816"/>
      <c r="G62" s="808" t="s">
        <v>129</v>
      </c>
      <c r="H62" s="171"/>
      <c r="I62" s="171"/>
      <c r="J62" s="187" t="str">
        <f xml:space="preserve"> IF(OR(C58="X",D58="X",D60="x",E60="x",E62="X",F64="X",F66="X",G66="X" ),"x","")</f>
        <v/>
      </c>
      <c r="K62" s="20" t="s">
        <v>116</v>
      </c>
      <c r="L62" s="1"/>
    </row>
    <row r="63" spans="1:12" ht="29.25" thickBot="1" x14ac:dyDescent="0.3">
      <c r="A63" s="812"/>
      <c r="B63" s="170" t="s">
        <v>119</v>
      </c>
      <c r="C63" s="818"/>
      <c r="D63" s="805"/>
      <c r="E63" s="814"/>
      <c r="F63" s="817"/>
      <c r="G63" s="808"/>
      <c r="H63" s="171"/>
      <c r="I63" s="171"/>
      <c r="J63" s="188"/>
      <c r="K63" s="20"/>
      <c r="L63" s="1"/>
    </row>
    <row r="64" spans="1:12" ht="29.25" thickBot="1" x14ac:dyDescent="0.3">
      <c r="A64" s="812"/>
      <c r="B64" s="170">
        <v>2</v>
      </c>
      <c r="C64" s="818"/>
      <c r="D64" s="821"/>
      <c r="E64" s="804"/>
      <c r="F64" s="806"/>
      <c r="G64" s="808"/>
      <c r="H64" s="171"/>
      <c r="I64" s="171"/>
      <c r="J64" s="189" t="str">
        <f xml:space="preserve"> IF(OR(C60="X",D62="X",E64="x",E66="x" ),"x","")</f>
        <v/>
      </c>
      <c r="K64" s="20" t="s">
        <v>118</v>
      </c>
      <c r="L64" s="1"/>
    </row>
    <row r="65" spans="1:12" ht="29.25" thickBot="1" x14ac:dyDescent="0.3">
      <c r="A65" s="812"/>
      <c r="B65" s="170" t="s">
        <v>241</v>
      </c>
      <c r="C65" s="818"/>
      <c r="D65" s="821"/>
      <c r="E65" s="805"/>
      <c r="F65" s="807"/>
      <c r="G65" s="808"/>
      <c r="H65" s="171"/>
      <c r="I65" s="171"/>
      <c r="J65" s="188"/>
      <c r="K65" s="20"/>
      <c r="L65" s="1"/>
    </row>
    <row r="66" spans="1:12" ht="29.25" thickBot="1" x14ac:dyDescent="0.3">
      <c r="A66" s="812"/>
      <c r="B66" s="170">
        <v>1</v>
      </c>
      <c r="C66" s="818"/>
      <c r="D66" s="821"/>
      <c r="E66" s="805"/>
      <c r="F66" s="814"/>
      <c r="G66" s="814"/>
      <c r="H66" s="171"/>
      <c r="I66" s="171"/>
      <c r="J66" s="190" t="str">
        <f xml:space="preserve"> IF(OR(C62="X",C64="X",D64="x",C66="x",D66="x" ),"x","")</f>
        <v/>
      </c>
      <c r="K66" s="20" t="s">
        <v>120</v>
      </c>
      <c r="L66" s="1"/>
    </row>
    <row r="67" spans="1:12" ht="15.75" thickBot="1" x14ac:dyDescent="0.3">
      <c r="A67" s="812"/>
      <c r="B67" s="170" t="s">
        <v>121</v>
      </c>
      <c r="C67" s="820"/>
      <c r="D67" s="822"/>
      <c r="E67" s="823"/>
      <c r="F67" s="824"/>
      <c r="G67" s="824"/>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122</v>
      </c>
      <c r="D69" s="171" t="s">
        <v>123</v>
      </c>
      <c r="E69" s="171" t="s">
        <v>124</v>
      </c>
      <c r="F69" s="171" t="s">
        <v>125</v>
      </c>
      <c r="G69" s="171" t="s">
        <v>126</v>
      </c>
      <c r="H69" s="171"/>
      <c r="I69" s="171"/>
      <c r="J69" s="171"/>
      <c r="K69" s="170"/>
      <c r="L69" s="1"/>
    </row>
    <row r="70" spans="1:12" ht="15" customHeight="1" x14ac:dyDescent="0.25">
      <c r="A70" s="172"/>
      <c r="B70" s="171"/>
      <c r="C70" s="809" t="s">
        <v>127</v>
      </c>
      <c r="D70" s="809"/>
      <c r="E70" s="809"/>
      <c r="F70" s="809"/>
      <c r="G70" s="809"/>
      <c r="H70" s="171"/>
      <c r="I70" s="171"/>
      <c r="J70" s="171"/>
      <c r="K70" s="170"/>
      <c r="L70" s="1"/>
    </row>
    <row r="71" spans="1:12" ht="15" customHeight="1" x14ac:dyDescent="0.25">
      <c r="A71" s="172"/>
      <c r="B71" s="171"/>
      <c r="C71" s="809"/>
      <c r="D71" s="809"/>
      <c r="E71" s="809"/>
      <c r="F71" s="809"/>
      <c r="G71" s="809"/>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96" t="s">
        <v>111</v>
      </c>
      <c r="B74" s="994">
        <f>DESCRIPCION!A21</f>
        <v>0</v>
      </c>
      <c r="C74" s="990"/>
      <c r="D74" s="990"/>
      <c r="E74" s="990"/>
      <c r="F74" s="990"/>
      <c r="G74" s="990"/>
      <c r="H74" s="991"/>
      <c r="I74" s="988" t="s">
        <v>339</v>
      </c>
      <c r="J74" s="989"/>
      <c r="K74" s="143" t="str">
        <f>IF(J81="x","EXTREMA",IF(J83="x","ALTA",IF(J85="x","MODERADA",IF(J87="x","BAJA",""))))</f>
        <v>EXTREMA</v>
      </c>
      <c r="L74" s="1"/>
    </row>
    <row r="75" spans="1:12" ht="15.75" customHeight="1" thickBot="1" x14ac:dyDescent="0.3">
      <c r="A75" s="997"/>
      <c r="B75" s="995"/>
      <c r="C75" s="992"/>
      <c r="D75" s="992"/>
      <c r="E75" s="992"/>
      <c r="F75" s="992"/>
      <c r="G75" s="992"/>
      <c r="H75" s="993"/>
      <c r="I75" s="983" t="s">
        <v>340</v>
      </c>
      <c r="J75" s="984"/>
      <c r="K75" s="192" t="str">
        <f>'VALORACION RIESGOS INHERENTES'!K71</f>
        <v/>
      </c>
      <c r="L75" s="1"/>
    </row>
    <row r="76" spans="1:12" ht="16.5" thickBot="1" x14ac:dyDescent="0.3">
      <c r="A76" s="998"/>
      <c r="B76" s="781" t="s">
        <v>290</v>
      </c>
      <c r="C76" s="782"/>
      <c r="D76" s="782"/>
      <c r="E76" s="782"/>
      <c r="F76" s="782"/>
      <c r="G76" s="782"/>
      <c r="H76" s="782"/>
      <c r="I76" s="782"/>
      <c r="J76" s="785"/>
      <c r="K76" s="192" t="str">
        <f>'EVALUACIÓN SOLIDEZ CONTROLES'!H23</f>
        <v>Fuerte</v>
      </c>
      <c r="L76" s="1"/>
    </row>
    <row r="77" spans="1:12" ht="21.75" customHeight="1" thickBot="1" x14ac:dyDescent="0.3">
      <c r="A77" s="195" t="s">
        <v>113</v>
      </c>
      <c r="B77" s="196"/>
      <c r="C77" s="196"/>
      <c r="D77" s="261"/>
      <c r="E77" s="985"/>
      <c r="F77" s="986"/>
      <c r="G77" s="987"/>
      <c r="H77" s="781" t="s">
        <v>342</v>
      </c>
      <c r="I77" s="785"/>
      <c r="J77" s="786"/>
      <c r="K77" s="787"/>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67" t="s">
        <v>113</v>
      </c>
      <c r="B79" s="156">
        <v>5</v>
      </c>
      <c r="C79" s="768"/>
      <c r="D79" s="747"/>
      <c r="E79" s="748"/>
      <c r="F79" s="748"/>
      <c r="G79" s="748"/>
      <c r="H79" s="156"/>
      <c r="I79" s="156"/>
      <c r="J79" s="762" t="s">
        <v>112</v>
      </c>
      <c r="K79" s="763"/>
      <c r="L79" s="1"/>
    </row>
    <row r="80" spans="1:12" x14ac:dyDescent="0.25">
      <c r="A80" s="767"/>
      <c r="B80" s="156" t="s">
        <v>115</v>
      </c>
      <c r="C80" s="769"/>
      <c r="D80" s="747"/>
      <c r="E80" s="748"/>
      <c r="F80" s="748"/>
      <c r="G80" s="748"/>
      <c r="H80" s="156"/>
      <c r="I80" s="156"/>
      <c r="J80" s="158"/>
      <c r="K80" s="159"/>
      <c r="L80" s="1"/>
    </row>
    <row r="81" spans="1:12" ht="27.75" x14ac:dyDescent="0.25">
      <c r="A81" s="767"/>
      <c r="B81" s="156">
        <v>4</v>
      </c>
      <c r="C81" s="770"/>
      <c r="D81" s="747"/>
      <c r="E81" s="747"/>
      <c r="F81" s="760"/>
      <c r="G81" s="748" t="s">
        <v>338</v>
      </c>
      <c r="H81" s="156"/>
      <c r="I81" s="156"/>
      <c r="J81" s="164" t="str">
        <f xml:space="preserve"> IF(OR(E79="X",F79="X",G79="x",F81="x",G81="X",F83="X",G83="X",G85="X" ),"x","")</f>
        <v>x</v>
      </c>
      <c r="K81" s="159" t="s">
        <v>114</v>
      </c>
      <c r="L81" s="1"/>
    </row>
    <row r="82" spans="1:12" ht="27.75" x14ac:dyDescent="0.25">
      <c r="A82" s="767"/>
      <c r="B82" s="156" t="s">
        <v>117</v>
      </c>
      <c r="C82" s="771"/>
      <c r="D82" s="747"/>
      <c r="E82" s="747"/>
      <c r="F82" s="760"/>
      <c r="G82" s="748"/>
      <c r="H82" s="156"/>
      <c r="I82" s="156"/>
      <c r="J82" s="165"/>
      <c r="K82" s="159"/>
      <c r="L82" s="1"/>
    </row>
    <row r="83" spans="1:12" ht="27.75" x14ac:dyDescent="0.25">
      <c r="A83" s="767"/>
      <c r="B83" s="156">
        <v>3</v>
      </c>
      <c r="C83" s="750"/>
      <c r="D83" s="745"/>
      <c r="E83" s="746"/>
      <c r="F83" s="760"/>
      <c r="G83" s="748"/>
      <c r="H83" s="156"/>
      <c r="I83" s="156"/>
      <c r="J83" s="166" t="str">
        <f xml:space="preserve"> IF(OR(C79="X",D79="X",D81="x",E81="x",E83="X",F85="X",F87="X",G87="X" ),"x","")</f>
        <v/>
      </c>
      <c r="K83" s="159" t="s">
        <v>116</v>
      </c>
      <c r="L83" s="1"/>
    </row>
    <row r="84" spans="1:12" ht="27.75" x14ac:dyDescent="0.25">
      <c r="A84" s="767"/>
      <c r="B84" s="156" t="s">
        <v>119</v>
      </c>
      <c r="C84" s="761"/>
      <c r="D84" s="745"/>
      <c r="E84" s="747"/>
      <c r="F84" s="760"/>
      <c r="G84" s="748"/>
      <c r="H84" s="156"/>
      <c r="I84" s="156"/>
      <c r="J84" s="167"/>
      <c r="K84" s="159"/>
      <c r="L84" s="1"/>
    </row>
    <row r="85" spans="1:12" ht="27.75" x14ac:dyDescent="0.25">
      <c r="A85" s="767"/>
      <c r="B85" s="156">
        <v>2</v>
      </c>
      <c r="C85" s="750"/>
      <c r="D85" s="743"/>
      <c r="E85" s="744"/>
      <c r="F85" s="746"/>
      <c r="G85" s="748"/>
      <c r="H85" s="156"/>
      <c r="I85" s="156"/>
      <c r="J85" s="168" t="str">
        <f xml:space="preserve"> IF(OR(C81="X",D83="X",E85="x",E87="x" ),"x","")</f>
        <v/>
      </c>
      <c r="K85" s="159" t="s">
        <v>118</v>
      </c>
      <c r="L85" s="1"/>
    </row>
    <row r="86" spans="1:12" ht="27.75" x14ac:dyDescent="0.25">
      <c r="A86" s="767"/>
      <c r="B86" s="156" t="s">
        <v>241</v>
      </c>
      <c r="C86" s="761"/>
      <c r="D86" s="743"/>
      <c r="E86" s="745"/>
      <c r="F86" s="747"/>
      <c r="G86" s="748"/>
      <c r="H86" s="156"/>
      <c r="I86" s="156"/>
      <c r="J86" s="167"/>
      <c r="K86" s="159"/>
      <c r="L86" s="1"/>
    </row>
    <row r="87" spans="1:12" ht="27.75" x14ac:dyDescent="0.25">
      <c r="A87" s="767"/>
      <c r="B87" s="156">
        <v>1</v>
      </c>
      <c r="C87" s="750"/>
      <c r="D87" s="752"/>
      <c r="E87" s="754"/>
      <c r="F87" s="756"/>
      <c r="G87" s="758"/>
      <c r="H87" s="156"/>
      <c r="I87" s="156"/>
      <c r="J87" s="169" t="str">
        <f xml:space="preserve"> IF(OR(C83="X",C85="X",D85="x",D87="x",C87="x" ),"x","")</f>
        <v/>
      </c>
      <c r="K87" s="159" t="s">
        <v>120</v>
      </c>
      <c r="L87" s="1"/>
    </row>
    <row r="88" spans="1:12" x14ac:dyDescent="0.25">
      <c r="A88" s="767"/>
      <c r="B88" s="156" t="s">
        <v>121</v>
      </c>
      <c r="C88" s="751"/>
      <c r="D88" s="753"/>
      <c r="E88" s="755"/>
      <c r="F88" s="757"/>
      <c r="G88" s="759"/>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122</v>
      </c>
      <c r="D90" s="156" t="s">
        <v>123</v>
      </c>
      <c r="E90" s="156" t="s">
        <v>124</v>
      </c>
      <c r="F90" s="156" t="s">
        <v>125</v>
      </c>
      <c r="G90" s="156" t="s">
        <v>126</v>
      </c>
      <c r="H90" s="156"/>
      <c r="I90" s="762"/>
      <c r="J90" s="762"/>
      <c r="K90" s="763"/>
      <c r="L90" s="1"/>
    </row>
    <row r="91" spans="1:12" ht="15" customHeight="1" x14ac:dyDescent="0.25">
      <c r="A91" s="177"/>
      <c r="B91" s="156"/>
      <c r="C91" s="749" t="s">
        <v>127</v>
      </c>
      <c r="D91" s="749"/>
      <c r="E91" s="749"/>
      <c r="F91" s="749"/>
      <c r="G91" s="749"/>
      <c r="H91" s="156"/>
      <c r="I91" s="156"/>
      <c r="J91" s="156"/>
      <c r="K91" s="157"/>
      <c r="L91" s="1"/>
    </row>
    <row r="92" spans="1:12" ht="15" customHeight="1" x14ac:dyDescent="0.25">
      <c r="A92" s="177"/>
      <c r="B92" s="156"/>
      <c r="C92" s="749"/>
      <c r="D92" s="749"/>
      <c r="E92" s="749"/>
      <c r="F92" s="749"/>
      <c r="G92" s="749"/>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96" t="s">
        <v>111</v>
      </c>
      <c r="B95" s="990" t="str">
        <f>DESCRIPCION!A24</f>
        <v>e</v>
      </c>
      <c r="C95" s="990"/>
      <c r="D95" s="990"/>
      <c r="E95" s="990"/>
      <c r="F95" s="990"/>
      <c r="G95" s="990"/>
      <c r="H95" s="991"/>
      <c r="I95" s="988" t="s">
        <v>339</v>
      </c>
      <c r="J95" s="989"/>
      <c r="K95" s="143" t="str">
        <f>IF(J102="x","EXTREMA",IF(J104="x","ALTA",IF(J106="x","MODERADA",IF(J108="x","BAJA",""))))</f>
        <v/>
      </c>
      <c r="L95" s="1"/>
    </row>
    <row r="96" spans="1:12" ht="16.5" thickBot="1" x14ac:dyDescent="0.3">
      <c r="A96" s="997"/>
      <c r="B96" s="992"/>
      <c r="C96" s="992"/>
      <c r="D96" s="992"/>
      <c r="E96" s="992"/>
      <c r="F96" s="992"/>
      <c r="G96" s="992"/>
      <c r="H96" s="993"/>
      <c r="I96" s="983" t="s">
        <v>340</v>
      </c>
      <c r="J96" s="984"/>
      <c r="K96" s="193" t="str">
        <f>'VALORACION RIESGOS INHERENTES'!K91</f>
        <v/>
      </c>
      <c r="L96" s="1"/>
    </row>
    <row r="97" spans="1:12" ht="16.5" thickBot="1" x14ac:dyDescent="0.3">
      <c r="A97" s="998"/>
      <c r="B97" s="983" t="s">
        <v>290</v>
      </c>
      <c r="C97" s="1008"/>
      <c r="D97" s="1008"/>
      <c r="E97" s="1008"/>
      <c r="F97" s="1008"/>
      <c r="G97" s="1008"/>
      <c r="H97" s="1008"/>
      <c r="I97" s="1008"/>
      <c r="J97" s="984"/>
      <c r="K97" s="193" t="e">
        <f>'EVALUACIÓN SOLIDEZ CONTROLES'!H27</f>
        <v>#DIV/0!</v>
      </c>
      <c r="L97" s="1"/>
    </row>
    <row r="98" spans="1:12" ht="20.25" customHeight="1" thickBot="1" x14ac:dyDescent="0.3">
      <c r="A98" s="195" t="s">
        <v>113</v>
      </c>
      <c r="B98" s="196"/>
      <c r="C98" s="196"/>
      <c r="D98" s="261"/>
      <c r="E98" s="985"/>
      <c r="F98" s="986"/>
      <c r="G98" s="987"/>
      <c r="H98" s="781" t="s">
        <v>342</v>
      </c>
      <c r="I98" s="785"/>
      <c r="J98" s="786"/>
      <c r="K98" s="787"/>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67" t="s">
        <v>113</v>
      </c>
      <c r="B100" s="156">
        <v>5</v>
      </c>
      <c r="C100" s="768"/>
      <c r="D100" s="747"/>
      <c r="E100" s="748"/>
      <c r="F100" s="748"/>
      <c r="G100" s="748"/>
      <c r="H100" s="156"/>
      <c r="I100" s="156"/>
      <c r="J100" s="762" t="s">
        <v>112</v>
      </c>
      <c r="K100" s="763"/>
      <c r="L100" s="1"/>
    </row>
    <row r="101" spans="1:12" x14ac:dyDescent="0.25">
      <c r="A101" s="767"/>
      <c r="B101" s="156" t="s">
        <v>115</v>
      </c>
      <c r="C101" s="769"/>
      <c r="D101" s="747"/>
      <c r="E101" s="748"/>
      <c r="F101" s="748"/>
      <c r="G101" s="748"/>
      <c r="H101" s="156"/>
      <c r="I101" s="156"/>
      <c r="J101" s="158"/>
      <c r="K101" s="159"/>
      <c r="L101" s="1"/>
    </row>
    <row r="102" spans="1:12" ht="27.75" x14ac:dyDescent="0.25">
      <c r="A102" s="767"/>
      <c r="B102" s="156">
        <v>4</v>
      </c>
      <c r="C102" s="770"/>
      <c r="D102" s="747"/>
      <c r="E102" s="747"/>
      <c r="F102" s="760"/>
      <c r="G102" s="748"/>
      <c r="H102" s="156"/>
      <c r="I102" s="156"/>
      <c r="J102" s="164" t="str">
        <f xml:space="preserve"> IF(OR(E100="X",F100="X",G100="x",F102="x",G102="X",F104="X",G104="X",G106="X" ),"x","")</f>
        <v/>
      </c>
      <c r="K102" s="159" t="s">
        <v>114</v>
      </c>
      <c r="L102" s="1"/>
    </row>
    <row r="103" spans="1:12" ht="27.75" x14ac:dyDescent="0.25">
      <c r="A103" s="767"/>
      <c r="B103" s="156" t="s">
        <v>117</v>
      </c>
      <c r="C103" s="771"/>
      <c r="D103" s="747"/>
      <c r="E103" s="747"/>
      <c r="F103" s="760"/>
      <c r="G103" s="748"/>
      <c r="H103" s="156"/>
      <c r="I103" s="156"/>
      <c r="J103" s="165"/>
      <c r="K103" s="159"/>
      <c r="L103" s="1"/>
    </row>
    <row r="104" spans="1:12" ht="27.75" x14ac:dyDescent="0.25">
      <c r="A104" s="767"/>
      <c r="B104" s="156">
        <v>3</v>
      </c>
      <c r="C104" s="750"/>
      <c r="D104" s="745"/>
      <c r="E104" s="746"/>
      <c r="F104" s="760"/>
      <c r="G104" s="748"/>
      <c r="H104" s="156"/>
      <c r="I104" s="156"/>
      <c r="J104" s="166" t="str">
        <f xml:space="preserve"> IF(OR(C100="X",D100="X",D102="x",E102="x",E104="X",F106="X",F108="X",G108="X" ),"x","")</f>
        <v/>
      </c>
      <c r="K104" s="159" t="s">
        <v>116</v>
      </c>
      <c r="L104" s="1"/>
    </row>
    <row r="105" spans="1:12" ht="27.75" x14ac:dyDescent="0.25">
      <c r="A105" s="767"/>
      <c r="B105" s="156" t="s">
        <v>119</v>
      </c>
      <c r="C105" s="761"/>
      <c r="D105" s="745"/>
      <c r="E105" s="747"/>
      <c r="F105" s="760"/>
      <c r="G105" s="748"/>
      <c r="H105" s="156"/>
      <c r="I105" s="156"/>
      <c r="J105" s="167"/>
      <c r="K105" s="159"/>
      <c r="L105" s="1"/>
    </row>
    <row r="106" spans="1:12" ht="27.75" x14ac:dyDescent="0.25">
      <c r="A106" s="767"/>
      <c r="B106" s="156">
        <v>2</v>
      </c>
      <c r="C106" s="750"/>
      <c r="D106" s="743"/>
      <c r="E106" s="744"/>
      <c r="F106" s="746"/>
      <c r="G106" s="748"/>
      <c r="H106" s="156"/>
      <c r="I106" s="156"/>
      <c r="J106" s="168" t="str">
        <f xml:space="preserve"> IF(OR(C102="X",D104="X",E108="x",E106="x" ),"x","")</f>
        <v/>
      </c>
      <c r="K106" s="159" t="s">
        <v>118</v>
      </c>
      <c r="L106" s="1"/>
    </row>
    <row r="107" spans="1:12" ht="27.75" x14ac:dyDescent="0.25">
      <c r="A107" s="767"/>
      <c r="B107" s="156" t="s">
        <v>241</v>
      </c>
      <c r="C107" s="761"/>
      <c r="D107" s="743"/>
      <c r="E107" s="745"/>
      <c r="F107" s="747"/>
      <c r="G107" s="748"/>
      <c r="H107" s="156"/>
      <c r="I107" s="156"/>
      <c r="J107" s="167"/>
      <c r="K107" s="159"/>
      <c r="L107" s="1"/>
    </row>
    <row r="108" spans="1:12" ht="27.75" x14ac:dyDescent="0.25">
      <c r="A108" s="767"/>
      <c r="B108" s="156">
        <v>1</v>
      </c>
      <c r="C108" s="750"/>
      <c r="D108" s="752"/>
      <c r="E108" s="754"/>
      <c r="F108" s="756"/>
      <c r="G108" s="758"/>
      <c r="H108" s="156"/>
      <c r="I108" s="156"/>
      <c r="J108" s="169" t="str">
        <f xml:space="preserve"> IF(OR(C104="X",C106="X",C108="x",D106="x",D108="x" ),"x","")</f>
        <v/>
      </c>
      <c r="K108" s="159" t="s">
        <v>120</v>
      </c>
      <c r="L108" s="1"/>
    </row>
    <row r="109" spans="1:12" x14ac:dyDescent="0.25">
      <c r="A109" s="767"/>
      <c r="B109" s="156" t="s">
        <v>121</v>
      </c>
      <c r="C109" s="751"/>
      <c r="D109" s="753"/>
      <c r="E109" s="755"/>
      <c r="F109" s="757"/>
      <c r="G109" s="759"/>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122</v>
      </c>
      <c r="D111" s="156" t="s">
        <v>123</v>
      </c>
      <c r="E111" s="156" t="s">
        <v>124</v>
      </c>
      <c r="F111" s="156" t="s">
        <v>125</v>
      </c>
      <c r="G111" s="156" t="s">
        <v>126</v>
      </c>
      <c r="H111" s="156"/>
      <c r="I111" s="156"/>
      <c r="J111" s="156"/>
      <c r="K111" s="157"/>
      <c r="L111" s="1"/>
    </row>
    <row r="112" spans="1:12" ht="15" customHeight="1" x14ac:dyDescent="0.25">
      <c r="A112" s="177"/>
      <c r="B112" s="156"/>
      <c r="C112" s="749" t="s">
        <v>127</v>
      </c>
      <c r="D112" s="749"/>
      <c r="E112" s="749"/>
      <c r="F112" s="749"/>
      <c r="G112" s="749"/>
      <c r="H112" s="156"/>
      <c r="I112" s="156"/>
      <c r="J112" s="156"/>
      <c r="K112" s="157"/>
      <c r="L112" s="1"/>
    </row>
    <row r="113" spans="1:12" ht="15" customHeight="1" x14ac:dyDescent="0.25">
      <c r="A113" s="177"/>
      <c r="B113" s="156"/>
      <c r="C113" s="749"/>
      <c r="D113" s="749"/>
      <c r="E113" s="749"/>
      <c r="F113" s="749"/>
      <c r="G113" s="749"/>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96" t="s">
        <v>111</v>
      </c>
      <c r="B116" s="990" t="str">
        <f>DESCRIPCION!A27</f>
        <v>f</v>
      </c>
      <c r="C116" s="990"/>
      <c r="D116" s="990"/>
      <c r="E116" s="990"/>
      <c r="F116" s="990"/>
      <c r="G116" s="990"/>
      <c r="H116" s="991"/>
      <c r="I116" s="988" t="s">
        <v>339</v>
      </c>
      <c r="J116" s="989"/>
      <c r="K116" s="143" t="str">
        <f>IF(J123="x","EXTREMA",IF(J125="x","ALTA",IF(J127="x","MODERADA",IF(J129="x","BAJA",""))))</f>
        <v/>
      </c>
      <c r="L116" s="1"/>
    </row>
    <row r="117" spans="1:12" ht="16.5" thickBot="1" x14ac:dyDescent="0.3">
      <c r="A117" s="997"/>
      <c r="B117" s="992"/>
      <c r="C117" s="992"/>
      <c r="D117" s="992"/>
      <c r="E117" s="992"/>
      <c r="F117" s="992"/>
      <c r="G117" s="992"/>
      <c r="H117" s="993"/>
      <c r="I117" s="983" t="s">
        <v>340</v>
      </c>
      <c r="J117" s="984"/>
      <c r="K117" s="193" t="str">
        <f>'VALORACION RIESGOS INHERENTES'!K111</f>
        <v/>
      </c>
      <c r="L117" s="1"/>
    </row>
    <row r="118" spans="1:12" ht="16.5" thickBot="1" x14ac:dyDescent="0.3">
      <c r="A118" s="998"/>
      <c r="B118" s="781" t="s">
        <v>290</v>
      </c>
      <c r="C118" s="782"/>
      <c r="D118" s="782"/>
      <c r="E118" s="782"/>
      <c r="F118" s="782"/>
      <c r="G118" s="782"/>
      <c r="H118" s="782"/>
      <c r="I118" s="782"/>
      <c r="J118" s="785"/>
      <c r="K118" s="193" t="str">
        <f>'EVALUACIÓN SOLIDEZ CONTROLES'!H31</f>
        <v xml:space="preserve"> </v>
      </c>
      <c r="L118" s="1"/>
    </row>
    <row r="119" spans="1:12" ht="17.25" customHeight="1" thickBot="1" x14ac:dyDescent="0.3">
      <c r="A119" s="195" t="s">
        <v>113</v>
      </c>
      <c r="B119" s="196"/>
      <c r="C119" s="196"/>
      <c r="D119" s="261"/>
      <c r="E119" s="985"/>
      <c r="F119" s="986"/>
      <c r="G119" s="987"/>
      <c r="H119" s="781" t="s">
        <v>342</v>
      </c>
      <c r="I119" s="785"/>
      <c r="J119" s="786"/>
      <c r="K119" s="787"/>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67" t="s">
        <v>113</v>
      </c>
      <c r="B121" s="156">
        <v>5</v>
      </c>
      <c r="C121" s="788"/>
      <c r="D121" s="779"/>
      <c r="E121" s="780"/>
      <c r="F121" s="780"/>
      <c r="G121" s="780"/>
      <c r="H121" s="191"/>
      <c r="I121" s="156"/>
      <c r="J121" s="762" t="s">
        <v>112</v>
      </c>
      <c r="K121" s="763"/>
      <c r="L121" s="1"/>
    </row>
    <row r="122" spans="1:12" ht="33" x14ac:dyDescent="0.25">
      <c r="A122" s="767"/>
      <c r="B122" s="156" t="s">
        <v>115</v>
      </c>
      <c r="C122" s="789"/>
      <c r="D122" s="779"/>
      <c r="E122" s="780"/>
      <c r="F122" s="780"/>
      <c r="G122" s="780"/>
      <c r="H122" s="191"/>
      <c r="I122" s="156"/>
      <c r="J122" s="158"/>
      <c r="K122" s="159"/>
      <c r="L122" s="1"/>
    </row>
    <row r="123" spans="1:12" ht="33" x14ac:dyDescent="0.25">
      <c r="A123" s="767"/>
      <c r="B123" s="156">
        <v>4</v>
      </c>
      <c r="C123" s="790"/>
      <c r="D123" s="779"/>
      <c r="E123" s="779"/>
      <c r="F123" s="792"/>
      <c r="G123" s="780"/>
      <c r="H123" s="191"/>
      <c r="I123" s="156"/>
      <c r="J123" s="164" t="str">
        <f xml:space="preserve"> IF(OR(E121="X",F121="X",G121="x",F123="x",G123="X",F125="X",G125="X",G127="X" ),"x","")</f>
        <v/>
      </c>
      <c r="K123" s="159" t="s">
        <v>114</v>
      </c>
      <c r="L123" s="1"/>
    </row>
    <row r="124" spans="1:12" ht="33" x14ac:dyDescent="0.25">
      <c r="A124" s="767"/>
      <c r="B124" s="156" t="s">
        <v>117</v>
      </c>
      <c r="C124" s="791"/>
      <c r="D124" s="779"/>
      <c r="E124" s="779"/>
      <c r="F124" s="792"/>
      <c r="G124" s="780"/>
      <c r="H124" s="191"/>
      <c r="I124" s="156"/>
      <c r="J124" s="165"/>
      <c r="K124" s="159"/>
      <c r="L124" s="1"/>
    </row>
    <row r="125" spans="1:12" ht="33" x14ac:dyDescent="0.25">
      <c r="A125" s="767"/>
      <c r="B125" s="156">
        <v>3</v>
      </c>
      <c r="C125" s="793"/>
      <c r="D125" s="777"/>
      <c r="E125" s="778"/>
      <c r="F125" s="792"/>
      <c r="G125" s="780"/>
      <c r="H125" s="191"/>
      <c r="I125" s="156"/>
      <c r="J125" s="166" t="str">
        <f xml:space="preserve"> IF(OR(C121="X",D121="X",D123="x",E123="x",E125="X",F127="X",F129="X",G129="X" ),"x","")</f>
        <v/>
      </c>
      <c r="K125" s="159" t="s">
        <v>116</v>
      </c>
      <c r="L125" s="1"/>
    </row>
    <row r="126" spans="1:12" ht="33" x14ac:dyDescent="0.25">
      <c r="A126" s="767"/>
      <c r="B126" s="156" t="s">
        <v>119</v>
      </c>
      <c r="C126" s="794"/>
      <c r="D126" s="777"/>
      <c r="E126" s="779"/>
      <c r="F126" s="792"/>
      <c r="G126" s="780"/>
      <c r="H126" s="191"/>
      <c r="I126" s="156"/>
      <c r="J126" s="167"/>
      <c r="K126" s="159"/>
      <c r="L126" s="1"/>
    </row>
    <row r="127" spans="1:12" ht="33" x14ac:dyDescent="0.25">
      <c r="A127" s="767"/>
      <c r="B127" s="156">
        <v>2</v>
      </c>
      <c r="C127" s="793"/>
      <c r="D127" s="775"/>
      <c r="E127" s="776"/>
      <c r="F127" s="778"/>
      <c r="G127" s="780"/>
      <c r="H127" s="191"/>
      <c r="I127" s="156"/>
      <c r="J127" s="168" t="str">
        <f xml:space="preserve"> IF(OR(C123="X",D125="X",E127="x",E129="x" ),"x","")</f>
        <v/>
      </c>
      <c r="K127" s="159" t="s">
        <v>118</v>
      </c>
      <c r="L127" s="1"/>
    </row>
    <row r="128" spans="1:12" ht="33" x14ac:dyDescent="0.25">
      <c r="A128" s="767"/>
      <c r="B128" s="156" t="s">
        <v>241</v>
      </c>
      <c r="C128" s="794"/>
      <c r="D128" s="775"/>
      <c r="E128" s="777"/>
      <c r="F128" s="779"/>
      <c r="G128" s="780"/>
      <c r="H128" s="191"/>
      <c r="I128" s="156"/>
      <c r="J128" s="167"/>
      <c r="K128" s="159"/>
      <c r="L128" s="1"/>
    </row>
    <row r="129" spans="1:12" ht="33" x14ac:dyDescent="0.25">
      <c r="A129" s="767"/>
      <c r="B129" s="156">
        <v>1</v>
      </c>
      <c r="C129" s="793"/>
      <c r="D129" s="796"/>
      <c r="E129" s="798"/>
      <c r="F129" s="800"/>
      <c r="G129" s="802"/>
      <c r="H129" s="191"/>
      <c r="I129" s="156"/>
      <c r="J129" s="169" t="str">
        <f xml:space="preserve"> IF(OR(C125="X",C127="X",D127="x",C129="x",D129="x" ),"x","")</f>
        <v/>
      </c>
      <c r="K129" s="159" t="s">
        <v>120</v>
      </c>
      <c r="L129" s="1"/>
    </row>
    <row r="130" spans="1:12" ht="33" x14ac:dyDescent="0.25">
      <c r="A130" s="767"/>
      <c r="B130" s="156" t="s">
        <v>121</v>
      </c>
      <c r="C130" s="795"/>
      <c r="D130" s="797"/>
      <c r="E130" s="799"/>
      <c r="F130" s="801"/>
      <c r="G130" s="803"/>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122</v>
      </c>
      <c r="D132" s="156" t="s">
        <v>123</v>
      </c>
      <c r="E132" s="156" t="s">
        <v>124</v>
      </c>
      <c r="F132" s="156" t="s">
        <v>125</v>
      </c>
      <c r="G132" s="156" t="s">
        <v>126</v>
      </c>
      <c r="H132" s="156"/>
      <c r="I132" s="156"/>
      <c r="J132" s="156"/>
      <c r="K132" s="157"/>
      <c r="L132" s="1"/>
    </row>
    <row r="133" spans="1:12" ht="15" customHeight="1" x14ac:dyDescent="0.25">
      <c r="A133" s="177"/>
      <c r="B133" s="156"/>
      <c r="C133" s="749" t="s">
        <v>127</v>
      </c>
      <c r="D133" s="749"/>
      <c r="E133" s="749"/>
      <c r="F133" s="749"/>
      <c r="G133" s="749"/>
      <c r="H133" s="156"/>
      <c r="I133" s="156"/>
      <c r="J133" s="156"/>
      <c r="K133" s="157"/>
      <c r="L133" s="1"/>
    </row>
    <row r="134" spans="1:12" ht="15" customHeight="1" x14ac:dyDescent="0.25">
      <c r="A134" s="177"/>
      <c r="B134" s="156"/>
      <c r="C134" s="749"/>
      <c r="D134" s="749"/>
      <c r="E134" s="749"/>
      <c r="F134" s="749"/>
      <c r="G134" s="749"/>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96" t="s">
        <v>111</v>
      </c>
      <c r="B137" s="994" t="str">
        <f>DESCRIPCION!A30</f>
        <v>g</v>
      </c>
      <c r="C137" s="990"/>
      <c r="D137" s="990"/>
      <c r="E137" s="990"/>
      <c r="F137" s="990"/>
      <c r="G137" s="990"/>
      <c r="H137" s="991"/>
      <c r="I137" s="988" t="s">
        <v>339</v>
      </c>
      <c r="J137" s="989"/>
      <c r="K137" s="143" t="str">
        <f>IF(J144="x","EXTREMA",IF(J146="x","ALTA",IF(J148="x","MODERADA",IF(J150="x","BAJA",""))))</f>
        <v/>
      </c>
      <c r="L137" s="1"/>
    </row>
    <row r="138" spans="1:12" ht="16.5" thickBot="1" x14ac:dyDescent="0.3">
      <c r="A138" s="997"/>
      <c r="B138" s="995"/>
      <c r="C138" s="992"/>
      <c r="D138" s="992"/>
      <c r="E138" s="992"/>
      <c r="F138" s="992"/>
      <c r="G138" s="992"/>
      <c r="H138" s="993"/>
      <c r="I138" s="983" t="s">
        <v>340</v>
      </c>
      <c r="J138" s="984"/>
      <c r="K138" s="193" t="str">
        <f>'VALORACION RIESGOS INHERENTES'!K131</f>
        <v/>
      </c>
      <c r="L138" s="1"/>
    </row>
    <row r="139" spans="1:12" ht="16.5" thickBot="1" x14ac:dyDescent="0.3">
      <c r="A139" s="998"/>
      <c r="B139" s="781" t="s">
        <v>290</v>
      </c>
      <c r="C139" s="782"/>
      <c r="D139" s="782"/>
      <c r="E139" s="782"/>
      <c r="F139" s="782"/>
      <c r="G139" s="782"/>
      <c r="H139" s="782"/>
      <c r="I139" s="782"/>
      <c r="J139" s="785"/>
      <c r="K139" s="192" t="e">
        <f>'EVALUACIÓN SOLIDEZ CONTROLES'!H35</f>
        <v>#DIV/0!</v>
      </c>
      <c r="L139" s="1"/>
    </row>
    <row r="140" spans="1:12" ht="18" customHeight="1" thickBot="1" x14ac:dyDescent="0.3">
      <c r="A140" s="195" t="s">
        <v>113</v>
      </c>
      <c r="B140" s="196"/>
      <c r="C140" s="196"/>
      <c r="D140" s="261"/>
      <c r="E140" s="985"/>
      <c r="F140" s="986"/>
      <c r="G140" s="987"/>
      <c r="H140" s="781" t="s">
        <v>342</v>
      </c>
      <c r="I140" s="785"/>
      <c r="J140" s="786"/>
      <c r="K140" s="787"/>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67" t="s">
        <v>113</v>
      </c>
      <c r="B142" s="156">
        <v>5</v>
      </c>
      <c r="C142" s="768"/>
      <c r="D142" s="747"/>
      <c r="E142" s="748"/>
      <c r="F142" s="748"/>
      <c r="G142" s="748"/>
      <c r="H142" s="156"/>
      <c r="I142" s="156"/>
      <c r="J142" s="762" t="s">
        <v>112</v>
      </c>
      <c r="K142" s="763"/>
      <c r="L142" s="1"/>
    </row>
    <row r="143" spans="1:12" x14ac:dyDescent="0.25">
      <c r="A143" s="767"/>
      <c r="B143" s="156" t="s">
        <v>115</v>
      </c>
      <c r="C143" s="769"/>
      <c r="D143" s="747"/>
      <c r="E143" s="748"/>
      <c r="F143" s="748"/>
      <c r="G143" s="748"/>
      <c r="H143" s="156"/>
      <c r="I143" s="156"/>
      <c r="J143" s="158"/>
      <c r="K143" s="159"/>
      <c r="L143" s="1"/>
    </row>
    <row r="144" spans="1:12" ht="27.75" x14ac:dyDescent="0.25">
      <c r="A144" s="767"/>
      <c r="B144" s="156">
        <v>4</v>
      </c>
      <c r="C144" s="770"/>
      <c r="D144" s="747"/>
      <c r="E144" s="747"/>
      <c r="F144" s="760"/>
      <c r="G144" s="748"/>
      <c r="H144" s="156"/>
      <c r="I144" s="156"/>
      <c r="J144" s="164" t="str">
        <f xml:space="preserve"> IF(OR(E142="X",F142="X",G142="x",F144="x",G144="X",F146="X",G146="X",G148="X" ),"x","")</f>
        <v/>
      </c>
      <c r="K144" s="159" t="s">
        <v>114</v>
      </c>
      <c r="L144" s="1"/>
    </row>
    <row r="145" spans="1:12" ht="27.75" x14ac:dyDescent="0.25">
      <c r="A145" s="767"/>
      <c r="B145" s="156" t="s">
        <v>117</v>
      </c>
      <c r="C145" s="771"/>
      <c r="D145" s="747"/>
      <c r="E145" s="747"/>
      <c r="F145" s="760"/>
      <c r="G145" s="748"/>
      <c r="H145" s="156"/>
      <c r="I145" s="156"/>
      <c r="J145" s="165"/>
      <c r="K145" s="159"/>
      <c r="L145" s="1"/>
    </row>
    <row r="146" spans="1:12" ht="27.75" x14ac:dyDescent="0.25">
      <c r="A146" s="767"/>
      <c r="B146" s="156">
        <v>3</v>
      </c>
      <c r="C146" s="750"/>
      <c r="D146" s="745"/>
      <c r="E146" s="746"/>
      <c r="F146" s="760"/>
      <c r="G146" s="748"/>
      <c r="H146" s="156"/>
      <c r="I146" s="156"/>
      <c r="J146" s="166" t="str">
        <f xml:space="preserve"> IF(OR(C142="X",D142="X",D144="x",E144="x",E146="X",F148="X",F150="X",G150="X" ),"x","")</f>
        <v/>
      </c>
      <c r="K146" s="159" t="s">
        <v>116</v>
      </c>
      <c r="L146" s="1"/>
    </row>
    <row r="147" spans="1:12" ht="27.75" x14ac:dyDescent="0.25">
      <c r="A147" s="767"/>
      <c r="B147" s="156" t="s">
        <v>119</v>
      </c>
      <c r="C147" s="761"/>
      <c r="D147" s="745"/>
      <c r="E147" s="747"/>
      <c r="F147" s="760"/>
      <c r="G147" s="748"/>
      <c r="H147" s="156"/>
      <c r="I147" s="156"/>
      <c r="J147" s="167"/>
      <c r="K147" s="159"/>
      <c r="L147" s="1"/>
    </row>
    <row r="148" spans="1:12" ht="27.75" x14ac:dyDescent="0.25">
      <c r="A148" s="767"/>
      <c r="B148" s="156">
        <v>2</v>
      </c>
      <c r="C148" s="750"/>
      <c r="D148" s="743"/>
      <c r="E148" s="744"/>
      <c r="F148" s="746"/>
      <c r="G148" s="748"/>
      <c r="H148" s="156"/>
      <c r="I148" s="156"/>
      <c r="J148" s="168" t="str">
        <f xml:space="preserve"> IF(OR(C144="X",D146="X",E148="x",E150="x" ),"x","")</f>
        <v/>
      </c>
      <c r="K148" s="159" t="s">
        <v>118</v>
      </c>
      <c r="L148" s="1"/>
    </row>
    <row r="149" spans="1:12" ht="27.75" x14ac:dyDescent="0.25">
      <c r="A149" s="767"/>
      <c r="B149" s="156" t="s">
        <v>241</v>
      </c>
      <c r="C149" s="761"/>
      <c r="D149" s="743"/>
      <c r="E149" s="745"/>
      <c r="F149" s="747"/>
      <c r="G149" s="748"/>
      <c r="H149" s="156"/>
      <c r="I149" s="156"/>
      <c r="J149" s="167"/>
      <c r="K149" s="159"/>
      <c r="L149" s="1"/>
    </row>
    <row r="150" spans="1:12" ht="27.75" x14ac:dyDescent="0.25">
      <c r="A150" s="767"/>
      <c r="B150" s="156">
        <v>1</v>
      </c>
      <c r="C150" s="750"/>
      <c r="D150" s="752"/>
      <c r="E150" s="754"/>
      <c r="F150" s="756"/>
      <c r="G150" s="758"/>
      <c r="H150" s="156"/>
      <c r="I150" s="156"/>
      <c r="J150" s="169" t="str">
        <f xml:space="preserve"> IF(OR(C146="X",C148="X",C150="x",D148="x",D150="x" ),"x","")</f>
        <v/>
      </c>
      <c r="K150" s="159" t="s">
        <v>120</v>
      </c>
      <c r="L150" s="1"/>
    </row>
    <row r="151" spans="1:12" x14ac:dyDescent="0.25">
      <c r="A151" s="767"/>
      <c r="B151" s="156" t="s">
        <v>121</v>
      </c>
      <c r="C151" s="751"/>
      <c r="D151" s="753"/>
      <c r="E151" s="755"/>
      <c r="F151" s="757"/>
      <c r="G151" s="759"/>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122</v>
      </c>
      <c r="D153" s="156" t="s">
        <v>123</v>
      </c>
      <c r="E153" s="156" t="s">
        <v>124</v>
      </c>
      <c r="F153" s="156" t="s">
        <v>125</v>
      </c>
      <c r="G153" s="156" t="s">
        <v>126</v>
      </c>
      <c r="H153" s="156"/>
      <c r="I153" s="156"/>
      <c r="J153" s="156"/>
      <c r="K153" s="157"/>
      <c r="L153" s="1"/>
    </row>
    <row r="154" spans="1:12" ht="15" customHeight="1" x14ac:dyDescent="0.25">
      <c r="A154" s="177"/>
      <c r="B154" s="156"/>
      <c r="C154" s="749" t="s">
        <v>127</v>
      </c>
      <c r="D154" s="749"/>
      <c r="E154" s="749"/>
      <c r="F154" s="749"/>
      <c r="G154" s="749"/>
      <c r="H154" s="156"/>
      <c r="I154" s="156"/>
      <c r="J154" s="156"/>
      <c r="K154" s="157"/>
      <c r="L154" s="1"/>
    </row>
    <row r="155" spans="1:12" ht="15" customHeight="1" x14ac:dyDescent="0.25">
      <c r="A155" s="177"/>
      <c r="B155" s="156"/>
      <c r="C155" s="749"/>
      <c r="D155" s="749"/>
      <c r="E155" s="749"/>
      <c r="F155" s="749"/>
      <c r="G155" s="749"/>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96" t="s">
        <v>111</v>
      </c>
      <c r="B158" s="990" t="str">
        <f>DESCRIPCION!A33</f>
        <v>h</v>
      </c>
      <c r="C158" s="990"/>
      <c r="D158" s="990"/>
      <c r="E158" s="990"/>
      <c r="F158" s="990"/>
      <c r="G158" s="990"/>
      <c r="H158" s="991"/>
      <c r="I158" s="988" t="s">
        <v>339</v>
      </c>
      <c r="J158" s="989"/>
      <c r="K158" s="143" t="str">
        <f>IF(J165="x","EXTREMA",IF(J167="x","ALTA",IF(J169="x","MODERADA",IF(J171="x","BAJA",""))))</f>
        <v/>
      </c>
      <c r="L158" s="1"/>
    </row>
    <row r="159" spans="1:12" ht="16.5" thickBot="1" x14ac:dyDescent="0.3">
      <c r="A159" s="997"/>
      <c r="B159" s="992"/>
      <c r="C159" s="992"/>
      <c r="D159" s="992"/>
      <c r="E159" s="992"/>
      <c r="F159" s="992"/>
      <c r="G159" s="992"/>
      <c r="H159" s="993"/>
      <c r="I159" s="983" t="s">
        <v>340</v>
      </c>
      <c r="J159" s="984"/>
      <c r="K159" s="192" t="str">
        <f>'VALORACION RIESGOS INHERENTES'!K151</f>
        <v/>
      </c>
      <c r="L159" s="1"/>
    </row>
    <row r="160" spans="1:12" ht="15.75" customHeight="1" thickBot="1" x14ac:dyDescent="0.3">
      <c r="A160" s="998"/>
      <c r="B160" s="781" t="s">
        <v>290</v>
      </c>
      <c r="C160" s="782"/>
      <c r="D160" s="782"/>
      <c r="E160" s="782"/>
      <c r="F160" s="782"/>
      <c r="G160" s="782"/>
      <c r="H160" s="782"/>
      <c r="I160" s="782"/>
      <c r="J160" s="785"/>
      <c r="K160" s="192" t="e">
        <f>'EVALUACIÓN SOLIDEZ CONTROLES'!H39</f>
        <v>#DIV/0!</v>
      </c>
      <c r="L160" s="1"/>
    </row>
    <row r="161" spans="1:12" ht="15.75" customHeight="1" thickBot="1" x14ac:dyDescent="0.3">
      <c r="A161" s="195" t="s">
        <v>113</v>
      </c>
      <c r="B161" s="196"/>
      <c r="C161" s="196"/>
      <c r="D161" s="261"/>
      <c r="E161" s="985"/>
      <c r="F161" s="986"/>
      <c r="G161" s="987"/>
      <c r="H161" s="781" t="s">
        <v>342</v>
      </c>
      <c r="I161" s="785"/>
      <c r="J161" s="786"/>
      <c r="K161" s="787"/>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67" t="s">
        <v>113</v>
      </c>
      <c r="B163" s="156">
        <v>5</v>
      </c>
      <c r="C163" s="768"/>
      <c r="D163" s="747"/>
      <c r="E163" s="748"/>
      <c r="F163" s="748"/>
      <c r="G163" s="748"/>
      <c r="H163" s="156"/>
      <c r="I163" s="156"/>
      <c r="J163" s="762" t="s">
        <v>112</v>
      </c>
      <c r="K163" s="763"/>
      <c r="L163" s="1"/>
    </row>
    <row r="164" spans="1:12" x14ac:dyDescent="0.25">
      <c r="A164" s="767"/>
      <c r="B164" s="156" t="s">
        <v>115</v>
      </c>
      <c r="C164" s="769"/>
      <c r="D164" s="747"/>
      <c r="E164" s="748"/>
      <c r="F164" s="748"/>
      <c r="G164" s="748"/>
      <c r="H164" s="156"/>
      <c r="I164" s="156"/>
      <c r="J164" s="158"/>
      <c r="K164" s="159"/>
      <c r="L164" s="1"/>
    </row>
    <row r="165" spans="1:12" ht="27.75" x14ac:dyDescent="0.25">
      <c r="A165" s="767"/>
      <c r="B165" s="156">
        <v>4</v>
      </c>
      <c r="C165" s="770"/>
      <c r="D165" s="747"/>
      <c r="E165" s="747"/>
      <c r="F165" s="760"/>
      <c r="G165" s="748"/>
      <c r="H165" s="156"/>
      <c r="I165" s="156"/>
      <c r="J165" s="164" t="str">
        <f xml:space="preserve"> IF(OR(E163="X",F163="X",G163="x",F165="x",G165="X",F167="X",G167="X",G169="X" ),"x","")</f>
        <v/>
      </c>
      <c r="K165" s="159" t="s">
        <v>114</v>
      </c>
      <c r="L165" s="1"/>
    </row>
    <row r="166" spans="1:12" ht="27.75" x14ac:dyDescent="0.25">
      <c r="A166" s="767"/>
      <c r="B166" s="156" t="s">
        <v>117</v>
      </c>
      <c r="C166" s="771"/>
      <c r="D166" s="747"/>
      <c r="E166" s="747"/>
      <c r="F166" s="760"/>
      <c r="G166" s="748"/>
      <c r="H166" s="156"/>
      <c r="I166" s="156"/>
      <c r="J166" s="165"/>
      <c r="K166" s="159"/>
      <c r="L166" s="1"/>
    </row>
    <row r="167" spans="1:12" ht="27.75" x14ac:dyDescent="0.25">
      <c r="A167" s="767"/>
      <c r="B167" s="156">
        <v>3</v>
      </c>
      <c r="C167" s="750"/>
      <c r="D167" s="745"/>
      <c r="E167" s="746"/>
      <c r="F167" s="760"/>
      <c r="G167" s="748"/>
      <c r="H167" s="156"/>
      <c r="I167" s="156"/>
      <c r="J167" s="166" t="str">
        <f xml:space="preserve"> IF(OR(C163="X",D163="X",D165="x",E165="x",E167="X",F169="X",F171="X",G171="X" ),"x","")</f>
        <v/>
      </c>
      <c r="K167" s="159" t="s">
        <v>116</v>
      </c>
      <c r="L167" s="1"/>
    </row>
    <row r="168" spans="1:12" ht="27.75" x14ac:dyDescent="0.25">
      <c r="A168" s="767"/>
      <c r="B168" s="156" t="s">
        <v>119</v>
      </c>
      <c r="C168" s="761"/>
      <c r="D168" s="745"/>
      <c r="E168" s="747"/>
      <c r="F168" s="760"/>
      <c r="G168" s="748"/>
      <c r="H168" s="156"/>
      <c r="I168" s="156"/>
      <c r="J168" s="167"/>
      <c r="K168" s="159"/>
      <c r="L168" s="1"/>
    </row>
    <row r="169" spans="1:12" ht="27.75" x14ac:dyDescent="0.25">
      <c r="A169" s="767"/>
      <c r="B169" s="156">
        <v>2</v>
      </c>
      <c r="C169" s="750"/>
      <c r="D169" s="743"/>
      <c r="E169" s="744"/>
      <c r="F169" s="746"/>
      <c r="G169" s="748"/>
      <c r="H169" s="156"/>
      <c r="I169" s="156"/>
      <c r="J169" s="168" t="str">
        <f xml:space="preserve"> IF(OR(C165="X",D167="X",E169="x",E171="x" ),"x","")</f>
        <v/>
      </c>
      <c r="K169" s="159" t="s">
        <v>118</v>
      </c>
      <c r="L169" s="1"/>
    </row>
    <row r="170" spans="1:12" ht="27.75" x14ac:dyDescent="0.25">
      <c r="A170" s="767"/>
      <c r="B170" s="156" t="s">
        <v>241</v>
      </c>
      <c r="C170" s="761"/>
      <c r="D170" s="743"/>
      <c r="E170" s="745"/>
      <c r="F170" s="747"/>
      <c r="G170" s="748"/>
      <c r="H170" s="156"/>
      <c r="I170" s="156"/>
      <c r="J170" s="167"/>
      <c r="K170" s="159"/>
      <c r="L170" s="1"/>
    </row>
    <row r="171" spans="1:12" ht="27.75" x14ac:dyDescent="0.25">
      <c r="A171" s="767"/>
      <c r="B171" s="156">
        <v>1</v>
      </c>
      <c r="C171" s="750"/>
      <c r="D171" s="752"/>
      <c r="E171" s="754"/>
      <c r="F171" s="756"/>
      <c r="G171" s="758"/>
      <c r="H171" s="156"/>
      <c r="I171" s="156"/>
      <c r="J171" s="169" t="str">
        <f xml:space="preserve"> IF(OR(C167="X",C169="X",C171="x",D169="x",D171="x" ),"x","")</f>
        <v/>
      </c>
      <c r="K171" s="159" t="s">
        <v>120</v>
      </c>
      <c r="L171" s="1"/>
    </row>
    <row r="172" spans="1:12" x14ac:dyDescent="0.25">
      <c r="A172" s="767"/>
      <c r="B172" s="156" t="s">
        <v>121</v>
      </c>
      <c r="C172" s="751"/>
      <c r="D172" s="753"/>
      <c r="E172" s="755"/>
      <c r="F172" s="757"/>
      <c r="G172" s="759"/>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122</v>
      </c>
      <c r="D174" s="156" t="s">
        <v>123</v>
      </c>
      <c r="E174" s="156" t="s">
        <v>124</v>
      </c>
      <c r="F174" s="156" t="s">
        <v>125</v>
      </c>
      <c r="G174" s="156" t="s">
        <v>126</v>
      </c>
      <c r="H174" s="156"/>
      <c r="I174" s="156"/>
      <c r="J174" s="156"/>
      <c r="K174" s="157"/>
      <c r="L174" s="1"/>
    </row>
    <row r="175" spans="1:12" ht="15" customHeight="1" x14ac:dyDescent="0.25">
      <c r="A175" s="177"/>
      <c r="B175" s="156"/>
      <c r="C175" s="749" t="s">
        <v>127</v>
      </c>
      <c r="D175" s="749"/>
      <c r="E175" s="749"/>
      <c r="F175" s="749"/>
      <c r="G175" s="749"/>
      <c r="H175" s="156"/>
      <c r="I175" s="156"/>
      <c r="J175" s="156"/>
      <c r="K175" s="157"/>
      <c r="L175" s="1"/>
    </row>
    <row r="176" spans="1:12" ht="15" customHeight="1" x14ac:dyDescent="0.25">
      <c r="A176" s="177"/>
      <c r="B176" s="156"/>
      <c r="C176" s="749"/>
      <c r="D176" s="749"/>
      <c r="E176" s="749"/>
      <c r="F176" s="749"/>
      <c r="G176" s="749"/>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96" t="s">
        <v>111</v>
      </c>
      <c r="B180" s="990" t="str">
        <f>DESCRIPCION!A36</f>
        <v>i</v>
      </c>
      <c r="C180" s="990"/>
      <c r="D180" s="990"/>
      <c r="E180" s="990"/>
      <c r="F180" s="990"/>
      <c r="G180" s="990"/>
      <c r="H180" s="991"/>
      <c r="I180" s="988" t="s">
        <v>339</v>
      </c>
      <c r="J180" s="989"/>
      <c r="K180" s="143" t="str">
        <f>IF(J187="x","EXTREMA",IF(J189="x","ALTA",IF(J191="x","MODERADA",IF(J193="x","BAJA",""))))</f>
        <v/>
      </c>
      <c r="L180" s="1"/>
    </row>
    <row r="181" spans="1:12" ht="16.5" thickBot="1" x14ac:dyDescent="0.3">
      <c r="A181" s="997"/>
      <c r="B181" s="992"/>
      <c r="C181" s="992"/>
      <c r="D181" s="992"/>
      <c r="E181" s="992"/>
      <c r="F181" s="992"/>
      <c r="G181" s="992"/>
      <c r="H181" s="993"/>
      <c r="I181" s="983" t="s">
        <v>340</v>
      </c>
      <c r="J181" s="984"/>
      <c r="K181" s="193" t="str">
        <f>'VALORACION RIESGOS INHERENTES'!K172</f>
        <v/>
      </c>
      <c r="L181" s="1"/>
    </row>
    <row r="182" spans="1:12" ht="16.5" thickBot="1" x14ac:dyDescent="0.3">
      <c r="A182" s="998"/>
      <c r="B182" s="781" t="s">
        <v>290</v>
      </c>
      <c r="C182" s="782"/>
      <c r="D182" s="782"/>
      <c r="E182" s="782"/>
      <c r="F182" s="782"/>
      <c r="G182" s="782"/>
      <c r="H182" s="782"/>
      <c r="I182" s="782"/>
      <c r="J182" s="785"/>
      <c r="K182" s="192" t="e">
        <f>'EVALUACIÓN SOLIDEZ CONTROLES'!H43</f>
        <v>#DIV/0!</v>
      </c>
      <c r="L182" s="1"/>
    </row>
    <row r="183" spans="1:12" ht="16.5" thickBot="1" x14ac:dyDescent="0.3">
      <c r="A183" s="195" t="s">
        <v>113</v>
      </c>
      <c r="B183" s="196"/>
      <c r="C183" s="196"/>
      <c r="D183" s="261"/>
      <c r="E183" s="985"/>
      <c r="F183" s="986"/>
      <c r="G183" s="987"/>
      <c r="H183" s="781" t="s">
        <v>342</v>
      </c>
      <c r="I183" s="785"/>
      <c r="J183" s="786"/>
      <c r="K183" s="787"/>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67" t="s">
        <v>113</v>
      </c>
      <c r="B185" s="156">
        <v>5</v>
      </c>
      <c r="C185" s="768"/>
      <c r="D185" s="747"/>
      <c r="E185" s="748"/>
      <c r="F185" s="748"/>
      <c r="G185" s="748"/>
      <c r="H185" s="156"/>
      <c r="I185" s="156"/>
      <c r="J185" s="762" t="s">
        <v>112</v>
      </c>
      <c r="K185" s="763"/>
      <c r="L185" s="1"/>
    </row>
    <row r="186" spans="1:12" x14ac:dyDescent="0.25">
      <c r="A186" s="767"/>
      <c r="B186" s="156" t="s">
        <v>115</v>
      </c>
      <c r="C186" s="769"/>
      <c r="D186" s="747"/>
      <c r="E186" s="748"/>
      <c r="F186" s="748"/>
      <c r="G186" s="748"/>
      <c r="H186" s="156"/>
      <c r="I186" s="156"/>
      <c r="J186" s="158"/>
      <c r="K186" s="159"/>
      <c r="L186" s="1"/>
    </row>
    <row r="187" spans="1:12" ht="27.75" x14ac:dyDescent="0.25">
      <c r="A187" s="767"/>
      <c r="B187" s="156">
        <v>4</v>
      </c>
      <c r="C187" s="770"/>
      <c r="D187" s="747"/>
      <c r="E187" s="747"/>
      <c r="F187" s="760"/>
      <c r="G187" s="748"/>
      <c r="H187" s="156"/>
      <c r="I187" s="156"/>
      <c r="J187" s="164" t="str">
        <f xml:space="preserve"> IF(OR(E185="X",F185="X",G185="x",F187="x",G187="X",F189="X",G189="X",G191="X" ),"x","")</f>
        <v/>
      </c>
      <c r="K187" s="159" t="s">
        <v>114</v>
      </c>
      <c r="L187" s="1"/>
    </row>
    <row r="188" spans="1:12" ht="27.75" x14ac:dyDescent="0.25">
      <c r="A188" s="767"/>
      <c r="B188" s="156" t="s">
        <v>117</v>
      </c>
      <c r="C188" s="771"/>
      <c r="D188" s="747"/>
      <c r="E188" s="747"/>
      <c r="F188" s="760"/>
      <c r="G188" s="748"/>
      <c r="H188" s="156"/>
      <c r="I188" s="156"/>
      <c r="J188" s="165"/>
      <c r="K188" s="159"/>
      <c r="L188" s="1"/>
    </row>
    <row r="189" spans="1:12" ht="27.75" x14ac:dyDescent="0.25">
      <c r="A189" s="767"/>
      <c r="B189" s="156">
        <v>3</v>
      </c>
      <c r="C189" s="750"/>
      <c r="D189" s="745"/>
      <c r="E189" s="746"/>
      <c r="F189" s="760"/>
      <c r="G189" s="748"/>
      <c r="H189" s="156"/>
      <c r="I189" s="156"/>
      <c r="J189" s="166" t="str">
        <f xml:space="preserve"> IF(OR(C185="X",D185="X",D187="x",E187="x",E189="X",F191="X",F193="X",G193="X" ),"x","")</f>
        <v/>
      </c>
      <c r="K189" s="159" t="s">
        <v>116</v>
      </c>
      <c r="L189" s="1"/>
    </row>
    <row r="190" spans="1:12" ht="27.75" x14ac:dyDescent="0.25">
      <c r="A190" s="767"/>
      <c r="B190" s="156" t="s">
        <v>119</v>
      </c>
      <c r="C190" s="761"/>
      <c r="D190" s="745"/>
      <c r="E190" s="747"/>
      <c r="F190" s="760"/>
      <c r="G190" s="748"/>
      <c r="H190" s="156"/>
      <c r="I190" s="156"/>
      <c r="J190" s="167"/>
      <c r="K190" s="159"/>
      <c r="L190" s="1"/>
    </row>
    <row r="191" spans="1:12" ht="27.75" x14ac:dyDescent="0.25">
      <c r="A191" s="767"/>
      <c r="B191" s="156">
        <v>2</v>
      </c>
      <c r="C191" s="750"/>
      <c r="D191" s="743"/>
      <c r="E191" s="744"/>
      <c r="F191" s="746"/>
      <c r="G191" s="748"/>
      <c r="H191" s="156"/>
      <c r="I191" s="156"/>
      <c r="J191" s="168" t="str">
        <f xml:space="preserve"> IF(OR(E191="X",D189="X",C187="x",E193="x" ),"x","")</f>
        <v/>
      </c>
      <c r="K191" s="159" t="s">
        <v>118</v>
      </c>
      <c r="L191" s="1"/>
    </row>
    <row r="192" spans="1:12" ht="27.75" x14ac:dyDescent="0.25">
      <c r="A192" s="767"/>
      <c r="B192" s="156" t="s">
        <v>241</v>
      </c>
      <c r="C192" s="761"/>
      <c r="D192" s="743"/>
      <c r="E192" s="745"/>
      <c r="F192" s="747"/>
      <c r="G192" s="748"/>
      <c r="H192" s="156"/>
      <c r="I192" s="156"/>
      <c r="J192" s="167"/>
      <c r="K192" s="159"/>
      <c r="L192" s="1"/>
    </row>
    <row r="193" spans="1:12" ht="27.75" x14ac:dyDescent="0.25">
      <c r="A193" s="767"/>
      <c r="B193" s="156">
        <v>1</v>
      </c>
      <c r="C193" s="750"/>
      <c r="D193" s="752"/>
      <c r="E193" s="754"/>
      <c r="F193" s="756"/>
      <c r="G193" s="758"/>
      <c r="H193" s="156"/>
      <c r="I193" s="156"/>
      <c r="J193" s="169" t="str">
        <f xml:space="preserve"> IF(OR(C189="X",C191="X",D191="x",D193="x",C193="x" ),"x","")</f>
        <v/>
      </c>
      <c r="K193" s="159" t="s">
        <v>120</v>
      </c>
      <c r="L193" s="1"/>
    </row>
    <row r="194" spans="1:12" x14ac:dyDescent="0.25">
      <c r="A194" s="767"/>
      <c r="B194" s="156" t="s">
        <v>121</v>
      </c>
      <c r="C194" s="751"/>
      <c r="D194" s="753"/>
      <c r="E194" s="755"/>
      <c r="F194" s="757"/>
      <c r="G194" s="759"/>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122</v>
      </c>
      <c r="D196" s="156" t="s">
        <v>123</v>
      </c>
      <c r="E196" s="156" t="s">
        <v>124</v>
      </c>
      <c r="F196" s="156" t="s">
        <v>125</v>
      </c>
      <c r="G196" s="156" t="s">
        <v>126</v>
      </c>
      <c r="H196" s="156"/>
      <c r="I196" s="156"/>
      <c r="J196" s="156"/>
      <c r="K196" s="157"/>
      <c r="L196" s="1"/>
    </row>
    <row r="197" spans="1:12" ht="15" customHeight="1" x14ac:dyDescent="0.25">
      <c r="A197" s="177"/>
      <c r="B197" s="156"/>
      <c r="C197" s="749" t="s">
        <v>127</v>
      </c>
      <c r="D197" s="749"/>
      <c r="E197" s="749"/>
      <c r="F197" s="749"/>
      <c r="G197" s="749"/>
      <c r="H197" s="156"/>
      <c r="I197" s="156"/>
      <c r="J197" s="156"/>
      <c r="K197" s="157"/>
      <c r="L197" s="1"/>
    </row>
    <row r="198" spans="1:12" x14ac:dyDescent="0.25">
      <c r="A198" s="177"/>
      <c r="B198" s="156"/>
      <c r="C198" s="749"/>
      <c r="D198" s="749"/>
      <c r="E198" s="749"/>
      <c r="F198" s="749"/>
      <c r="G198" s="749"/>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96" t="s">
        <v>111</v>
      </c>
      <c r="B201" s="990" t="str">
        <f>DESCRIPCION!A39</f>
        <v>j</v>
      </c>
      <c r="C201" s="990"/>
      <c r="D201" s="990"/>
      <c r="E201" s="990"/>
      <c r="F201" s="990"/>
      <c r="G201" s="990"/>
      <c r="H201" s="991"/>
      <c r="I201" s="988" t="s">
        <v>339</v>
      </c>
      <c r="J201" s="989"/>
      <c r="K201" s="143" t="str">
        <f>IF(J208="x","EXTREMA",IF(J210="x","ALTA",IF(J212="x","MODERADA",IF(J214="x","BAJA",""))))</f>
        <v/>
      </c>
      <c r="L201" s="1"/>
    </row>
    <row r="202" spans="1:12" ht="16.5" thickBot="1" x14ac:dyDescent="0.3">
      <c r="A202" s="997"/>
      <c r="B202" s="992"/>
      <c r="C202" s="992"/>
      <c r="D202" s="992"/>
      <c r="E202" s="992"/>
      <c r="F202" s="992"/>
      <c r="G202" s="992"/>
      <c r="H202" s="993"/>
      <c r="I202" s="983" t="s">
        <v>340</v>
      </c>
      <c r="J202" s="984"/>
      <c r="K202" s="192" t="str">
        <f>'VALORACION RIESGOS INHERENTES'!K192</f>
        <v/>
      </c>
      <c r="L202" s="1"/>
    </row>
    <row r="203" spans="1:12" ht="16.5" thickBot="1" x14ac:dyDescent="0.3">
      <c r="A203" s="998"/>
      <c r="B203" s="195" t="s">
        <v>290</v>
      </c>
      <c r="C203" s="196"/>
      <c r="D203" s="196"/>
      <c r="E203" s="196"/>
      <c r="F203" s="196"/>
      <c r="G203" s="196"/>
      <c r="H203" s="196"/>
      <c r="I203" s="196"/>
      <c r="J203" s="197"/>
      <c r="K203" s="192" t="e">
        <f>'EVALUACIÓN SOLIDEZ CONTROLES'!H47</f>
        <v>#DIV/0!</v>
      </c>
      <c r="L203" s="1"/>
    </row>
    <row r="204" spans="1:12" ht="16.5" thickBot="1" x14ac:dyDescent="0.3">
      <c r="A204" s="195" t="s">
        <v>113</v>
      </c>
      <c r="B204" s="196"/>
      <c r="C204" s="196"/>
      <c r="D204" s="261"/>
      <c r="E204" s="985"/>
      <c r="F204" s="986"/>
      <c r="G204" s="987"/>
      <c r="H204" s="781" t="s">
        <v>342</v>
      </c>
      <c r="I204" s="785"/>
      <c r="J204" s="786"/>
      <c r="K204" s="787"/>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67" t="s">
        <v>113</v>
      </c>
      <c r="B206" s="156">
        <v>5</v>
      </c>
      <c r="C206" s="768"/>
      <c r="D206" s="747"/>
      <c r="E206" s="748"/>
      <c r="F206" s="748"/>
      <c r="G206" s="748"/>
      <c r="H206" s="156"/>
      <c r="I206" s="156"/>
      <c r="J206" s="762" t="s">
        <v>112</v>
      </c>
      <c r="K206" s="763"/>
      <c r="L206" s="1"/>
    </row>
    <row r="207" spans="1:12" x14ac:dyDescent="0.25">
      <c r="A207" s="767"/>
      <c r="B207" s="156" t="s">
        <v>115</v>
      </c>
      <c r="C207" s="769"/>
      <c r="D207" s="747"/>
      <c r="E207" s="748"/>
      <c r="F207" s="748"/>
      <c r="G207" s="748"/>
      <c r="H207" s="156"/>
      <c r="I207" s="156"/>
      <c r="J207" s="158"/>
      <c r="K207" s="159"/>
      <c r="L207" s="1"/>
    </row>
    <row r="208" spans="1:12" ht="27.75" x14ac:dyDescent="0.25">
      <c r="A208" s="767"/>
      <c r="B208" s="156">
        <v>4</v>
      </c>
      <c r="C208" s="770"/>
      <c r="D208" s="747"/>
      <c r="E208" s="747"/>
      <c r="F208" s="760"/>
      <c r="G208" s="748"/>
      <c r="H208" s="156"/>
      <c r="I208" s="156"/>
      <c r="J208" s="164" t="str">
        <f xml:space="preserve"> IF(OR(E206="X",F206="X",G206="x",F208="x",G208="X",F210="X",G210="X",G212="X" ),"x","")</f>
        <v/>
      </c>
      <c r="K208" s="159" t="s">
        <v>114</v>
      </c>
      <c r="L208" s="1"/>
    </row>
    <row r="209" spans="1:12" ht="27.75" x14ac:dyDescent="0.25">
      <c r="A209" s="767"/>
      <c r="B209" s="156" t="s">
        <v>117</v>
      </c>
      <c r="C209" s="771"/>
      <c r="D209" s="747"/>
      <c r="E209" s="747"/>
      <c r="F209" s="760"/>
      <c r="G209" s="748"/>
      <c r="H209" s="156"/>
      <c r="I209" s="156"/>
      <c r="J209" s="165"/>
      <c r="K209" s="159"/>
      <c r="L209" s="1"/>
    </row>
    <row r="210" spans="1:12" ht="27.75" x14ac:dyDescent="0.25">
      <c r="A210" s="767"/>
      <c r="B210" s="156">
        <v>3</v>
      </c>
      <c r="C210" s="750"/>
      <c r="D210" s="745"/>
      <c r="E210" s="746"/>
      <c r="F210" s="760"/>
      <c r="G210" s="748"/>
      <c r="H210" s="156"/>
      <c r="I210" s="156"/>
      <c r="J210" s="166" t="str">
        <f xml:space="preserve"> IF(OR(C206="X",D206="X",D208="x",E208="x",E210="X",F212="X",F214="X",G214="X" ),"x","")</f>
        <v/>
      </c>
      <c r="K210" s="159" t="s">
        <v>116</v>
      </c>
      <c r="L210" s="1"/>
    </row>
    <row r="211" spans="1:12" ht="27.75" x14ac:dyDescent="0.25">
      <c r="A211" s="767"/>
      <c r="B211" s="156" t="s">
        <v>119</v>
      </c>
      <c r="C211" s="761"/>
      <c r="D211" s="745"/>
      <c r="E211" s="747"/>
      <c r="F211" s="760"/>
      <c r="G211" s="748"/>
      <c r="H211" s="156"/>
      <c r="I211" s="156"/>
      <c r="J211" s="167"/>
      <c r="K211" s="159"/>
      <c r="L211" s="1"/>
    </row>
    <row r="212" spans="1:12" ht="27.75" x14ac:dyDescent="0.25">
      <c r="A212" s="767"/>
      <c r="B212" s="156">
        <v>2</v>
      </c>
      <c r="C212" s="750"/>
      <c r="D212" s="743"/>
      <c r="E212" s="744"/>
      <c r="F212" s="746"/>
      <c r="G212" s="748"/>
      <c r="H212" s="156"/>
      <c r="I212" s="156"/>
      <c r="J212" s="168" t="str">
        <f xml:space="preserve"> IF(OR(C208="X",D210="X",E212="x",E214="x" ),"x","")</f>
        <v/>
      </c>
      <c r="K212" s="159" t="s">
        <v>118</v>
      </c>
      <c r="L212" s="1"/>
    </row>
    <row r="213" spans="1:12" ht="27.75" x14ac:dyDescent="0.25">
      <c r="A213" s="767"/>
      <c r="B213" s="156" t="s">
        <v>241</v>
      </c>
      <c r="C213" s="761"/>
      <c r="D213" s="743"/>
      <c r="E213" s="745"/>
      <c r="F213" s="747"/>
      <c r="G213" s="748"/>
      <c r="H213" s="156"/>
      <c r="I213" s="156"/>
      <c r="J213" s="167"/>
      <c r="K213" s="159"/>
      <c r="L213" s="1"/>
    </row>
    <row r="214" spans="1:12" ht="27.75" x14ac:dyDescent="0.25">
      <c r="A214" s="767"/>
      <c r="B214" s="156">
        <v>1</v>
      </c>
      <c r="C214" s="750"/>
      <c r="D214" s="752"/>
      <c r="E214" s="754"/>
      <c r="F214" s="756"/>
      <c r="G214" s="758"/>
      <c r="H214" s="156"/>
      <c r="I214" s="156"/>
      <c r="J214" s="169" t="str">
        <f xml:space="preserve"> IF(OR(C210="X",C212="X",D212="x",D214="x",C214="x" ),"x","")</f>
        <v/>
      </c>
      <c r="K214" s="159" t="s">
        <v>120</v>
      </c>
      <c r="L214" s="1"/>
    </row>
    <row r="215" spans="1:12" x14ac:dyDescent="0.25">
      <c r="A215" s="767"/>
      <c r="B215" s="156" t="s">
        <v>121</v>
      </c>
      <c r="C215" s="751"/>
      <c r="D215" s="753"/>
      <c r="E215" s="755"/>
      <c r="F215" s="757"/>
      <c r="G215" s="759"/>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122</v>
      </c>
      <c r="D217" s="156" t="s">
        <v>123</v>
      </c>
      <c r="E217" s="156" t="s">
        <v>124</v>
      </c>
      <c r="F217" s="156" t="s">
        <v>125</v>
      </c>
      <c r="G217" s="156" t="s">
        <v>126</v>
      </c>
      <c r="H217" s="156"/>
      <c r="I217" s="156"/>
      <c r="J217" s="156"/>
      <c r="K217" s="157"/>
      <c r="L217" s="1"/>
    </row>
    <row r="218" spans="1:12" ht="15" customHeight="1" x14ac:dyDescent="0.25">
      <c r="A218" s="177"/>
      <c r="B218" s="156"/>
      <c r="C218" s="749" t="s">
        <v>127</v>
      </c>
      <c r="D218" s="749"/>
      <c r="E218" s="749"/>
      <c r="F218" s="749"/>
      <c r="G218" s="749"/>
      <c r="H218" s="156"/>
      <c r="I218" s="156"/>
      <c r="J218" s="156"/>
      <c r="K218" s="157"/>
      <c r="L218" s="1"/>
    </row>
    <row r="219" spans="1:12" x14ac:dyDescent="0.25">
      <c r="A219" s="177"/>
      <c r="B219" s="156"/>
      <c r="C219" s="749"/>
      <c r="D219" s="749"/>
      <c r="E219" s="749"/>
      <c r="F219" s="749"/>
      <c r="G219" s="749"/>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1002"/>
      <c r="C221" s="1002"/>
      <c r="D221" s="1002"/>
      <c r="E221" s="1002"/>
      <c r="F221" s="1002"/>
      <c r="G221" s="1002"/>
      <c r="H221" s="1002"/>
      <c r="I221" s="1002"/>
      <c r="J221" s="2"/>
      <c r="K221" s="152"/>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03"/>
      <c r="B225" s="32"/>
      <c r="C225" s="403"/>
      <c r="D225" s="403"/>
      <c r="E225" s="403"/>
      <c r="F225" s="403"/>
      <c r="G225" s="403"/>
      <c r="H225" s="1"/>
      <c r="I225" s="1"/>
      <c r="J225" s="1000"/>
      <c r="K225" s="1000"/>
      <c r="L225" s="1"/>
    </row>
    <row r="226" spans="1:12" x14ac:dyDescent="0.25">
      <c r="A226" s="1003"/>
      <c r="B226" s="150"/>
      <c r="C226" s="403"/>
      <c r="D226" s="403"/>
      <c r="E226" s="403"/>
      <c r="F226" s="403"/>
      <c r="G226" s="403"/>
      <c r="H226" s="1"/>
      <c r="I226" s="1"/>
      <c r="J226" s="151"/>
      <c r="K226" s="151"/>
      <c r="L226" s="1"/>
    </row>
    <row r="227" spans="1:12" x14ac:dyDescent="0.25">
      <c r="A227" s="1003"/>
      <c r="B227" s="32"/>
      <c r="C227" s="403"/>
      <c r="D227" s="403"/>
      <c r="E227" s="403"/>
      <c r="F227" s="1001"/>
      <c r="G227" s="403"/>
      <c r="H227" s="1"/>
      <c r="I227" s="1"/>
      <c r="J227" s="151"/>
      <c r="K227" s="153"/>
      <c r="L227" s="1"/>
    </row>
    <row r="228" spans="1:12" x14ac:dyDescent="0.25">
      <c r="A228" s="1003"/>
      <c r="B228" s="150"/>
      <c r="C228" s="403"/>
      <c r="D228" s="403"/>
      <c r="E228" s="403"/>
      <c r="F228" s="1001"/>
      <c r="G228" s="403"/>
      <c r="H228" s="1"/>
      <c r="I228" s="1"/>
      <c r="J228" s="151"/>
      <c r="K228" s="153"/>
      <c r="L228" s="1"/>
    </row>
    <row r="229" spans="1:12" x14ac:dyDescent="0.25">
      <c r="A229" s="1003"/>
      <c r="B229" s="32"/>
      <c r="C229" s="403"/>
      <c r="D229" s="403"/>
      <c r="E229" s="1001"/>
      <c r="F229" s="1001"/>
      <c r="G229" s="403"/>
      <c r="H229" s="1"/>
      <c r="I229" s="1"/>
      <c r="J229" s="151"/>
      <c r="K229" s="153"/>
      <c r="L229" s="1"/>
    </row>
    <row r="230" spans="1:12" x14ac:dyDescent="0.25">
      <c r="A230" s="1003"/>
      <c r="B230" s="150"/>
      <c r="C230" s="403"/>
      <c r="D230" s="403"/>
      <c r="E230" s="1004"/>
      <c r="F230" s="1001"/>
      <c r="G230" s="403"/>
      <c r="H230" s="1"/>
      <c r="I230" s="1"/>
      <c r="J230" s="151"/>
      <c r="K230" s="153"/>
      <c r="L230" s="1"/>
    </row>
    <row r="231" spans="1:12" x14ac:dyDescent="0.25">
      <c r="A231" s="1003"/>
      <c r="B231" s="32"/>
      <c r="C231" s="403"/>
      <c r="D231" s="403"/>
      <c r="E231" s="1001"/>
      <c r="F231" s="1001"/>
      <c r="G231" s="403"/>
      <c r="H231" s="1"/>
      <c r="I231" s="1"/>
      <c r="J231" s="151"/>
      <c r="K231" s="153"/>
      <c r="L231" s="1"/>
    </row>
    <row r="232" spans="1:12" x14ac:dyDescent="0.25">
      <c r="A232" s="1003"/>
      <c r="B232" s="150"/>
      <c r="C232" s="403"/>
      <c r="D232" s="403"/>
      <c r="E232" s="1004"/>
      <c r="F232" s="1004"/>
      <c r="G232" s="403"/>
      <c r="H232" s="1"/>
      <c r="I232" s="1"/>
      <c r="J232" s="151"/>
      <c r="K232" s="153"/>
      <c r="L232" s="1"/>
    </row>
    <row r="233" spans="1:12" x14ac:dyDescent="0.25">
      <c r="A233" s="1003"/>
      <c r="B233" s="32"/>
      <c r="C233" s="403"/>
      <c r="D233" s="403"/>
      <c r="E233" s="1005"/>
      <c r="F233" s="1006"/>
      <c r="G233" s="403"/>
      <c r="H233" s="1"/>
      <c r="I233" s="1"/>
      <c r="J233" s="151"/>
      <c r="K233" s="153"/>
      <c r="L233" s="1"/>
    </row>
    <row r="234" spans="1:12" x14ac:dyDescent="0.25">
      <c r="A234" s="1003"/>
      <c r="B234" s="150"/>
      <c r="C234" s="403"/>
      <c r="D234" s="403"/>
      <c r="E234" s="403"/>
      <c r="F234" s="1006"/>
      <c r="G234" s="40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1007"/>
      <c r="D237" s="1007"/>
      <c r="E237" s="1007"/>
      <c r="F237" s="1007"/>
      <c r="G237" s="1007"/>
      <c r="H237" s="1"/>
      <c r="I237" s="1"/>
      <c r="J237" s="1"/>
      <c r="K237" s="1"/>
      <c r="L237" s="1"/>
    </row>
    <row r="238" spans="1:12" x14ac:dyDescent="0.25">
      <c r="A238" s="1"/>
      <c r="B238" s="1"/>
      <c r="C238" s="1007"/>
      <c r="D238" s="1007"/>
      <c r="E238" s="1007"/>
      <c r="F238" s="1007"/>
      <c r="G238" s="1007"/>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topLeftCell="A7" zoomScale="80" zoomScaleNormal="80" workbookViewId="0">
      <selection activeCell="A6" sqref="A6"/>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33.28515625" style="24" customWidth="1"/>
    <col min="11" max="12" width="13.140625" style="24" customWidth="1"/>
    <col min="13" max="13" width="20" style="24" customWidth="1"/>
    <col min="14" max="16384" width="11.42578125" style="24"/>
  </cols>
  <sheetData>
    <row r="1" spans="1:13" ht="15.75" customHeight="1" x14ac:dyDescent="0.2">
      <c r="A1" s="1021"/>
      <c r="B1" s="1029" t="str">
        <f>CONTEXTO!B1</f>
        <v xml:space="preserve">PROCESO: </v>
      </c>
      <c r="C1" s="1029"/>
      <c r="D1" s="1029"/>
      <c r="E1" s="1029"/>
      <c r="F1" s="1029"/>
      <c r="G1" s="1029"/>
      <c r="H1" s="1029"/>
      <c r="I1" s="1029"/>
      <c r="J1" s="731" t="s">
        <v>381</v>
      </c>
      <c r="K1" s="731"/>
      <c r="L1" s="731"/>
      <c r="M1" s="1036"/>
    </row>
    <row r="2" spans="1:13" ht="15.75" customHeight="1" x14ac:dyDescent="0.2">
      <c r="A2" s="1022"/>
      <c r="B2" s="493"/>
      <c r="C2" s="493"/>
      <c r="D2" s="493"/>
      <c r="E2" s="493"/>
      <c r="F2" s="493"/>
      <c r="G2" s="493"/>
      <c r="H2" s="493"/>
      <c r="I2" s="493"/>
      <c r="J2" s="672" t="s">
        <v>374</v>
      </c>
      <c r="K2" s="672"/>
      <c r="L2" s="672"/>
      <c r="M2" s="1037"/>
    </row>
    <row r="3" spans="1:13" ht="15.75" customHeight="1" x14ac:dyDescent="0.2">
      <c r="A3" s="1022"/>
      <c r="B3" s="493" t="s">
        <v>227</v>
      </c>
      <c r="C3" s="493"/>
      <c r="D3" s="493"/>
      <c r="E3" s="493"/>
      <c r="F3" s="493"/>
      <c r="G3" s="493"/>
      <c r="H3" s="493"/>
      <c r="I3" s="493"/>
      <c r="J3" s="672" t="s">
        <v>375</v>
      </c>
      <c r="K3" s="672"/>
      <c r="L3" s="672"/>
      <c r="M3" s="1037"/>
    </row>
    <row r="4" spans="1:13" ht="15.75" customHeight="1" x14ac:dyDescent="0.2">
      <c r="A4" s="1022"/>
      <c r="B4" s="493"/>
      <c r="C4" s="493"/>
      <c r="D4" s="493"/>
      <c r="E4" s="493"/>
      <c r="F4" s="493"/>
      <c r="G4" s="493"/>
      <c r="H4" s="493"/>
      <c r="I4" s="493"/>
      <c r="J4" s="672" t="s">
        <v>394</v>
      </c>
      <c r="K4" s="672"/>
      <c r="L4" s="672"/>
      <c r="M4" s="1037"/>
    </row>
    <row r="5" spans="1:13" ht="15" customHeight="1" x14ac:dyDescent="0.2">
      <c r="A5" s="1023"/>
      <c r="B5" s="1024"/>
      <c r="C5" s="1024"/>
      <c r="D5" s="1024"/>
      <c r="E5" s="1024"/>
      <c r="F5" s="1024"/>
      <c r="G5" s="1024"/>
      <c r="H5" s="1024"/>
      <c r="I5" s="1024"/>
      <c r="J5" s="1024"/>
      <c r="K5" s="1024"/>
      <c r="L5" s="1024"/>
      <c r="M5" s="1025"/>
    </row>
    <row r="6" spans="1:13" s="25" customFormat="1" ht="15.75" customHeight="1" x14ac:dyDescent="0.2">
      <c r="A6" s="87" t="s">
        <v>228</v>
      </c>
      <c r="B6" s="1027" t="s">
        <v>245</v>
      </c>
      <c r="C6" s="1027"/>
      <c r="D6" s="1027"/>
      <c r="E6" s="1027"/>
      <c r="F6" s="1027"/>
      <c r="G6" s="1027"/>
      <c r="H6" s="1027"/>
      <c r="I6" s="1027"/>
      <c r="J6" s="1027"/>
      <c r="K6" s="1027"/>
      <c r="L6" s="1027"/>
      <c r="M6" s="1028"/>
    </row>
    <row r="7" spans="1:13" s="25" customFormat="1" ht="42.75" customHeight="1" x14ac:dyDescent="0.2">
      <c r="A7" s="87" t="s">
        <v>229</v>
      </c>
      <c r="B7" s="672" t="s">
        <v>246</v>
      </c>
      <c r="C7" s="672"/>
      <c r="D7" s="672"/>
      <c r="E7" s="672"/>
      <c r="F7" s="672"/>
      <c r="G7" s="672"/>
      <c r="H7" s="672"/>
      <c r="I7" s="672"/>
      <c r="J7" s="672"/>
      <c r="K7" s="672"/>
      <c r="L7" s="672"/>
      <c r="M7" s="673"/>
    </row>
    <row r="8" spans="1:13" s="25" customFormat="1" ht="15" customHeight="1" x14ac:dyDescent="0.2">
      <c r="A8" s="1032"/>
      <c r="B8" s="1033"/>
      <c r="C8" s="1033"/>
      <c r="D8" s="1033"/>
      <c r="E8" s="1033"/>
      <c r="F8" s="1033"/>
      <c r="G8" s="1033"/>
      <c r="H8" s="1033"/>
      <c r="I8" s="1033"/>
      <c r="J8" s="1033"/>
      <c r="K8" s="1033"/>
      <c r="L8" s="1033"/>
      <c r="M8" s="1034"/>
    </row>
    <row r="9" spans="1:13"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100.5" customHeight="1" thickBot="1" x14ac:dyDescent="0.25">
      <c r="A10" s="1011" t="str">
        <f>(CONTEXTO!A8&amp;" "&amp;CONTEXTO!A9)</f>
        <v xml:space="preserve">PROCESO: GESTION CONTRACTUAL  OBJETIVO: CONTRIBUIR ANUALMENTE EN LA GESTION DE ADQUISICION DE BIENES Y SERVICIOS REQUERIDOS EN LA OPERACIÓN DE LOS PROCESOS DE LA ENTIDAD CUMPLIENDO LA NORMATIVIDAD CONTRACTUAL VIGENTE.
</v>
      </c>
      <c r="B10" s="1030" t="str">
        <f>DESCRIPCION!A10</f>
        <v xml:space="preserve">Probabilidad que La entidad  sea relacionada con actividades ilícitas al elegir a proveedores con practicas de lavado de activos, financiación del terrorismo o cualquier otra actividad ilegal. </v>
      </c>
      <c r="C10" s="1030" t="str">
        <f>'IDENTIFICACION DE RIESGOS'!F10</f>
        <v>SARLAFT</v>
      </c>
      <c r="D10" s="105" t="str">
        <f>DESCRIPCION!D10</f>
        <v>Falta de estructuración de los requisitos juridicos habilitantes por parte de las secretarias ejecutoras</v>
      </c>
      <c r="E10" s="1035" t="str">
        <f>'VALORACIÓN RIESGOS RESIDUAL'!E14:G14</f>
        <v>Posible</v>
      </c>
      <c r="F10" s="1026" t="str">
        <f>'VALORACIÓN RIESGOS RESIDUAL'!J14</f>
        <v>Mayor</v>
      </c>
      <c r="G10" s="1030" t="str">
        <f>'VALORACIÓN RIESGOS RESIDUAL'!K11</f>
        <v>EXTREMA</v>
      </c>
      <c r="H10" s="1026" t="s">
        <v>294</v>
      </c>
      <c r="I10" s="226" t="str">
        <f>DOFA!E51</f>
        <v>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J10" s="227" t="s">
        <v>520</v>
      </c>
      <c r="K10" s="229" t="s">
        <v>522</v>
      </c>
      <c r="L10" s="229" t="s">
        <v>523</v>
      </c>
      <c r="M10" s="515" t="s">
        <v>527</v>
      </c>
    </row>
    <row r="11" spans="1:13" s="25" customFormat="1" ht="102" customHeight="1" x14ac:dyDescent="0.2">
      <c r="A11" s="1011"/>
      <c r="B11" s="1017"/>
      <c r="C11" s="1017"/>
      <c r="D11" s="685" t="str">
        <f>DESCRIPCION!D11</f>
        <v>Falta de revisión por parte de la oficina de contratacion de los requisitos juridicos habilitantes</v>
      </c>
      <c r="E11" s="674"/>
      <c r="F11" s="1012"/>
      <c r="G11" s="1017"/>
      <c r="H11" s="1012"/>
      <c r="I11" s="1014" t="str">
        <f>DOFA!E52</f>
        <v>O15D12 La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J11" s="1040" t="s">
        <v>520</v>
      </c>
      <c r="K11" s="1014" t="s">
        <v>522</v>
      </c>
      <c r="L11" s="1014" t="s">
        <v>523</v>
      </c>
      <c r="M11" s="516"/>
    </row>
    <row r="12" spans="1:13" s="25" customFormat="1" ht="68.25" customHeight="1" x14ac:dyDescent="0.2">
      <c r="A12" s="1011"/>
      <c r="B12" s="1017"/>
      <c r="C12" s="1017"/>
      <c r="D12" s="1039"/>
      <c r="E12" s="674"/>
      <c r="F12" s="1012"/>
      <c r="G12" s="1017"/>
      <c r="H12" s="614"/>
      <c r="I12" s="1016"/>
      <c r="J12" s="1016"/>
      <c r="K12" s="1016"/>
      <c r="L12" s="1016"/>
      <c r="M12" s="1038"/>
    </row>
    <row r="13" spans="1:13" s="25" customFormat="1" ht="75" customHeight="1" thickBot="1" x14ac:dyDescent="0.25">
      <c r="A13" s="1011"/>
      <c r="B13" s="1017"/>
      <c r="C13" s="1017"/>
      <c r="D13" s="686"/>
      <c r="E13" s="674"/>
      <c r="F13" s="1012"/>
      <c r="G13" s="1031"/>
      <c r="H13" s="214" t="s">
        <v>244</v>
      </c>
      <c r="I13" s="230" t="str">
        <f>DOFA!E65</f>
        <v>A1 D2 Reporte para Inicio de procesos Disciplinarios, penales, Fiscales, administrativo según corresponda</v>
      </c>
      <c r="J13" s="231"/>
      <c r="K13" s="228"/>
      <c r="L13" s="229"/>
      <c r="M13" s="317"/>
    </row>
    <row r="14" spans="1:13" s="25" customFormat="1" ht="91.5" customHeight="1" x14ac:dyDescent="0.2">
      <c r="A14" s="1011"/>
      <c r="B14" s="1017" t="str">
        <f>DESCRIPCION!A13</f>
        <v>Posibilidad de que se presente direccionamiento de los procesos de contratación a favor de terceros</v>
      </c>
      <c r="C14" s="674" t="str">
        <f>'IDENTIFICACION DE RIESGOS'!F13</f>
        <v>CORRUPCION</v>
      </c>
      <c r="D14" s="106" t="str">
        <f>DESCRIPCION!D13</f>
        <v xml:space="preserve">Falta de Etica y valores  y de aplicación del código de integridad y buen gobierno. </v>
      </c>
      <c r="E14" s="661" t="str">
        <f>'VALORACIÓN RIESGOS RESIDUAL'!E35:G35</f>
        <v>Probable</v>
      </c>
      <c r="F14" s="614" t="str">
        <f>'VALORACIÓN RIESGOS RESIDUAL'!J35</f>
        <v>Moderado</v>
      </c>
      <c r="G14" s="661" t="str">
        <f>'VALORACIÓN RIESGOS RESIDUAL'!K32</f>
        <v>ALTA</v>
      </c>
      <c r="H14" s="614" t="s">
        <v>294</v>
      </c>
      <c r="I14" s="221" t="str">
        <f>DOFA!E40</f>
        <v xml:space="preserve">D2O10 Realizar una capacitación semestral con el equipo de trabajo de la oficina de contratación con el fin de  fortalecer el trabajo en equipo, y los valores institucionales </v>
      </c>
      <c r="J14" s="227" t="s">
        <v>520</v>
      </c>
      <c r="K14" s="229" t="s">
        <v>522</v>
      </c>
      <c r="L14" s="229" t="s">
        <v>523</v>
      </c>
      <c r="M14" s="673" t="s">
        <v>527</v>
      </c>
    </row>
    <row r="15" spans="1:13" s="25" customFormat="1" ht="106.5" customHeight="1" x14ac:dyDescent="0.2">
      <c r="A15" s="1011"/>
      <c r="B15" s="1017"/>
      <c r="C15" s="674"/>
      <c r="D15" s="106" t="str">
        <f>DESCRIPCION!D14</f>
        <v>Falta de controles en el proceso de selección de los proponentes</v>
      </c>
      <c r="E15" s="662"/>
      <c r="F15" s="615"/>
      <c r="G15" s="662"/>
      <c r="H15" s="615"/>
      <c r="I15" s="220" t="str">
        <f>DOFA!E50</f>
        <v>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v>
      </c>
      <c r="J15" s="293" t="s">
        <v>530</v>
      </c>
      <c r="K15" s="229" t="s">
        <v>524</v>
      </c>
      <c r="L15" s="229" t="s">
        <v>525</v>
      </c>
      <c r="M15" s="673"/>
    </row>
    <row r="16" spans="1:13" s="25" customFormat="1" ht="87" customHeight="1" x14ac:dyDescent="0.2">
      <c r="A16" s="1011"/>
      <c r="B16" s="1017"/>
      <c r="C16" s="674"/>
      <c r="D16" s="106" t="str">
        <f>DESCRIPCION!D15</f>
        <v>No aplicación de la normatividad vigente y de las directrices establecidas en el manual de contratación</v>
      </c>
      <c r="E16" s="663"/>
      <c r="F16" s="616"/>
      <c r="G16" s="663"/>
      <c r="H16" s="616"/>
      <c r="I16" s="232" t="str">
        <f>DOFA!E41</f>
        <v>D11O2 Realizar una capacitación semestral con los lideres de los procesos y supervisores, para el fortalecimiento y la toma de conciencia del proceso gestión contractual.</v>
      </c>
      <c r="J16" s="293" t="s">
        <v>521</v>
      </c>
      <c r="K16" s="293" t="s">
        <v>522</v>
      </c>
      <c r="L16" s="293" t="s">
        <v>526</v>
      </c>
      <c r="M16" s="673"/>
    </row>
    <row r="17" spans="1:13" s="25" customFormat="1" ht="95.25" customHeight="1" x14ac:dyDescent="0.2">
      <c r="A17" s="1011"/>
      <c r="B17" s="1017"/>
      <c r="C17" s="674"/>
      <c r="D17" s="220"/>
      <c r="E17" s="315"/>
      <c r="F17" s="316"/>
      <c r="G17" s="315"/>
      <c r="H17" s="225" t="s">
        <v>244</v>
      </c>
      <c r="I17" s="230" t="str">
        <f>DOFA!E65</f>
        <v>A1 D2 Reporte para Inicio de procesos Disciplinarios, penales, Fiscales, administrativo según corresponda</v>
      </c>
      <c r="J17" s="228" t="s">
        <v>531</v>
      </c>
      <c r="K17" s="228" t="s">
        <v>522</v>
      </c>
      <c r="L17" s="229"/>
      <c r="M17" s="673"/>
    </row>
    <row r="18" spans="1:13" s="25" customFormat="1" ht="108" customHeight="1" x14ac:dyDescent="0.2">
      <c r="A18" s="1011"/>
      <c r="B18" s="1017" t="str">
        <f>DESCRIPCION!A16</f>
        <v>posibilidad de utilización de la figura de urgencia manifiesta en el marco de la ley 80 de 1993 y sus normas concordantes</v>
      </c>
      <c r="C18" s="674" t="str">
        <f>'IDENTIFICACION DE RIESGOS'!F16</f>
        <v>CORRUPCION</v>
      </c>
      <c r="D18" s="106" t="str">
        <f>DESCRIPCION!D18</f>
        <v>Contratar bienes, obras y servicios no relacionados ni vinculados con la emergencia y/o justificándose en ella.</v>
      </c>
      <c r="E18" s="674" t="str">
        <f>'VALORACIÓN RIESGOS RESIDUAL'!E56:G56</f>
        <v>Posible</v>
      </c>
      <c r="F18" s="1012" t="str">
        <f>'VALORACIÓN RIESGOS RESIDUAL'!J56</f>
        <v>Catastrófico</v>
      </c>
      <c r="G18" s="674" t="str">
        <f>'VALORACIÓN RIESGOS RESIDUAL'!K53</f>
        <v>EXTREMA</v>
      </c>
      <c r="H18" s="614" t="s">
        <v>293</v>
      </c>
      <c r="I18" s="229" t="str">
        <f>DOFA!E37</f>
        <v xml:space="preserve">O3D3 Realizar una capacitación semestral  para la unificación de criterios en los procesos contractuales, con el personal adscrito a la oficina de contratación. </v>
      </c>
      <c r="J18" s="344" t="s">
        <v>521</v>
      </c>
      <c r="K18" s="342" t="s">
        <v>522</v>
      </c>
      <c r="L18" s="342" t="s">
        <v>526</v>
      </c>
      <c r="M18" s="1041" t="s">
        <v>553</v>
      </c>
    </row>
    <row r="19" spans="1:13" s="25" customFormat="1" ht="77.25" customHeight="1" x14ac:dyDescent="0.2">
      <c r="A19" s="1011"/>
      <c r="B19" s="1017"/>
      <c r="C19" s="674"/>
      <c r="D19" s="106" t="str">
        <f>DESCRIPCION!D19</f>
        <v>Adjudicación de contratos a proveedores sin idoneidad, o sin adecuada capacidad financiera o experiencia necesaria en detrimento de la ejecución del contrato</v>
      </c>
      <c r="E19" s="674"/>
      <c r="F19" s="1012"/>
      <c r="G19" s="674"/>
      <c r="H19" s="615"/>
      <c r="I19" s="229" t="str">
        <f>DOFA!E46</f>
        <v>O7 D13 Verificar el objeto contractual tenga estrecha relacion entre  la urgencia manifiesta  , con lo proferido en la resolución de declaración de la misma</v>
      </c>
      <c r="J19" s="342" t="s">
        <v>549</v>
      </c>
      <c r="K19" s="342" t="s">
        <v>522</v>
      </c>
      <c r="L19" s="229" t="s">
        <v>551</v>
      </c>
      <c r="M19" s="516"/>
    </row>
    <row r="20" spans="1:13" s="25" customFormat="1" ht="76.5" customHeight="1" x14ac:dyDescent="0.2">
      <c r="A20" s="1011"/>
      <c r="B20" s="1017"/>
      <c r="C20" s="674"/>
      <c r="D20" s="318" t="str">
        <f>DESCRIPCION!D20</f>
        <v>Sobrecostos en los contratos de bienes, obras o servicios independiente de posibles distorsiones del mercado</v>
      </c>
      <c r="E20" s="674"/>
      <c r="F20" s="1012"/>
      <c r="G20" s="674"/>
      <c r="H20" s="615"/>
      <c r="I20" s="229" t="str">
        <f>DOFA!E47</f>
        <v xml:space="preserve">O1 D15 Verificar que los proponentes sean empresas formalmente constituidas, y que estén registrados en la Cámara de Comercio </v>
      </c>
      <c r="J20" s="229" t="s">
        <v>550</v>
      </c>
      <c r="K20" s="342" t="s">
        <v>522</v>
      </c>
      <c r="L20" s="229" t="s">
        <v>551</v>
      </c>
      <c r="M20" s="516"/>
    </row>
    <row r="21" spans="1:13" ht="86.25" customHeight="1" thickBot="1" x14ac:dyDescent="0.25">
      <c r="A21" s="1011"/>
      <c r="B21" s="1018"/>
      <c r="C21" s="674"/>
      <c r="D21" s="233"/>
      <c r="E21" s="1019"/>
      <c r="F21" s="1020"/>
      <c r="G21" s="1019"/>
      <c r="H21" s="215" t="s">
        <v>244</v>
      </c>
      <c r="I21" s="234" t="str">
        <f>DOFA!E65</f>
        <v>A1 D2 Reporte para Inicio de procesos Disciplinarios, penales, Fiscales, administrativo según corresponda</v>
      </c>
      <c r="J21" s="235" t="s">
        <v>552</v>
      </c>
      <c r="K21" s="343" t="s">
        <v>522</v>
      </c>
      <c r="L21" s="235"/>
      <c r="M21" s="517"/>
    </row>
    <row r="22" spans="1:13" ht="101.25" hidden="1" customHeight="1" x14ac:dyDescent="0.2">
      <c r="A22" s="1011"/>
      <c r="B22" s="1017">
        <f>DESCRIPCION!A21</f>
        <v>0</v>
      </c>
      <c r="C22" s="674" t="e">
        <f>'IDENTIFICACION DE RIESGOS'!F19:F20</f>
        <v>#VALUE!</v>
      </c>
      <c r="D22" s="106">
        <f>DESCRIPCION!D21</f>
        <v>0</v>
      </c>
      <c r="E22" s="674">
        <f>'VALORACIÓN RIESGOS RESIDUAL'!E77:G77</f>
        <v>0</v>
      </c>
      <c r="F22" s="1012">
        <f>'VALORACIÓN RIESGOS RESIDUAL'!J77</f>
        <v>0</v>
      </c>
      <c r="G22" s="674" t="str">
        <f>'VALORACIÓN RIESGOS RESIDUAL'!K74</f>
        <v>EXTREMA</v>
      </c>
      <c r="H22" s="1012"/>
      <c r="I22" s="229"/>
      <c r="J22" s="1013"/>
      <c r="K22" s="1014"/>
      <c r="L22" s="1013"/>
      <c r="M22" s="1009"/>
    </row>
    <row r="23" spans="1:13" ht="94.5" hidden="1" customHeight="1" x14ac:dyDescent="0.2">
      <c r="A23" s="1011"/>
      <c r="B23" s="1017"/>
      <c r="C23" s="674"/>
      <c r="D23" s="106">
        <f>DESCRIPCION!D22</f>
        <v>0</v>
      </c>
      <c r="E23" s="674"/>
      <c r="F23" s="1012"/>
      <c r="G23" s="674"/>
      <c r="H23" s="1012"/>
      <c r="I23" s="229"/>
      <c r="J23" s="1013"/>
      <c r="K23" s="1015"/>
      <c r="L23" s="1013"/>
      <c r="M23" s="1009"/>
    </row>
    <row r="24" spans="1:13" ht="75.75" hidden="1" customHeight="1" x14ac:dyDescent="0.2">
      <c r="A24" s="1011"/>
      <c r="B24" s="1017"/>
      <c r="C24" s="674"/>
      <c r="D24" s="106">
        <f>DESCRIPCION!D23</f>
        <v>0</v>
      </c>
      <c r="E24" s="674"/>
      <c r="F24" s="1012"/>
      <c r="G24" s="674"/>
      <c r="H24" s="1012"/>
      <c r="I24" s="229"/>
      <c r="J24" s="1013"/>
      <c r="K24" s="1016"/>
      <c r="L24" s="1013"/>
      <c r="M24" s="1009"/>
    </row>
    <row r="25" spans="1:13" ht="87.75" hidden="1" customHeight="1" thickBot="1" x14ac:dyDescent="0.25">
      <c r="A25" s="1011"/>
      <c r="B25" s="1018"/>
      <c r="C25" s="1019"/>
      <c r="D25" s="233"/>
      <c r="E25" s="1019"/>
      <c r="F25" s="1020"/>
      <c r="G25" s="1019"/>
      <c r="H25" s="215" t="s">
        <v>244</v>
      </c>
      <c r="I25" s="234"/>
      <c r="J25" s="235"/>
      <c r="K25" s="235"/>
      <c r="L25" s="235"/>
      <c r="M25" s="1010"/>
    </row>
    <row r="26" spans="1:13" ht="88.5" hidden="1" customHeight="1" x14ac:dyDescent="0.2">
      <c r="A26" s="1011"/>
      <c r="B26" s="1017" t="str">
        <f>DESCRIPCION!A24</f>
        <v>e</v>
      </c>
      <c r="C26" s="674">
        <f>'IDENTIFICACION DE RIESGOS'!F21</f>
        <v>0</v>
      </c>
      <c r="D26" s="106">
        <f>DESCRIPCION!D24</f>
        <v>0</v>
      </c>
      <c r="E26" s="674">
        <f>'VALORACIÓN RIESGOS RESIDUAL'!E98:G98</f>
        <v>0</v>
      </c>
      <c r="F26" s="1012">
        <f>'VALORACIÓN RIESGOS RESIDUAL'!J98</f>
        <v>0</v>
      </c>
      <c r="G26" s="674" t="str">
        <f>'VALORACIÓN RIESGOS RESIDUAL'!K95</f>
        <v/>
      </c>
      <c r="H26" s="1012"/>
      <c r="I26" s="229"/>
      <c r="J26" s="1013"/>
      <c r="K26" s="1014"/>
      <c r="L26" s="1013"/>
      <c r="M26" s="1009"/>
    </row>
    <row r="27" spans="1:13" ht="90" hidden="1" customHeight="1" x14ac:dyDescent="0.2">
      <c r="A27" s="1011"/>
      <c r="B27" s="1017"/>
      <c r="C27" s="674"/>
      <c r="D27" s="106">
        <f>DESCRIPCION!D25</f>
        <v>0</v>
      </c>
      <c r="E27" s="674"/>
      <c r="F27" s="1012"/>
      <c r="G27" s="674"/>
      <c r="H27" s="1012"/>
      <c r="I27" s="229"/>
      <c r="J27" s="1013"/>
      <c r="K27" s="1015"/>
      <c r="L27" s="1013"/>
      <c r="M27" s="1009"/>
    </row>
    <row r="28" spans="1:13" ht="80.25" hidden="1" customHeight="1" x14ac:dyDescent="0.2">
      <c r="A28" s="1011"/>
      <c r="B28" s="1017"/>
      <c r="C28" s="674"/>
      <c r="D28" s="106">
        <f>DESCRIPCION!D26</f>
        <v>0</v>
      </c>
      <c r="E28" s="674"/>
      <c r="F28" s="1012"/>
      <c r="G28" s="674"/>
      <c r="H28" s="1012"/>
      <c r="I28" s="229"/>
      <c r="J28" s="1013"/>
      <c r="K28" s="1016"/>
      <c r="L28" s="1013"/>
      <c r="M28" s="1009"/>
    </row>
    <row r="29" spans="1:13" ht="82.5" hidden="1" customHeight="1" thickBot="1" x14ac:dyDescent="0.25">
      <c r="A29" s="1011"/>
      <c r="B29" s="1018"/>
      <c r="C29" s="1019"/>
      <c r="D29" s="233"/>
      <c r="E29" s="1019"/>
      <c r="F29" s="1020"/>
      <c r="G29" s="1019"/>
      <c r="H29" s="215" t="s">
        <v>244</v>
      </c>
      <c r="I29" s="234"/>
      <c r="J29" s="235"/>
      <c r="K29" s="235"/>
      <c r="L29" s="235"/>
      <c r="M29" s="1010"/>
    </row>
    <row r="30" spans="1:13" ht="95.25" hidden="1" customHeight="1" x14ac:dyDescent="0.2">
      <c r="A30" s="1011"/>
      <c r="B30" s="1017" t="str">
        <f>DESCRIPCION!A27</f>
        <v>f</v>
      </c>
      <c r="C30" s="674">
        <f>'IDENTIFICACION DE RIESGOS'!F24</f>
        <v>0</v>
      </c>
      <c r="D30" s="106">
        <f>DESCRIPCION!D27</f>
        <v>0</v>
      </c>
      <c r="E30" s="674">
        <f>'VALORACIÓN RIESGOS RESIDUAL'!E119:G119</f>
        <v>0</v>
      </c>
      <c r="F30" s="1012">
        <f>'VALORACIÓN RIESGOS RESIDUAL'!J119</f>
        <v>0</v>
      </c>
      <c r="G30" s="674" t="str">
        <f>'VALORACIÓN RIESGOS RESIDUAL'!K116</f>
        <v/>
      </c>
      <c r="H30" s="1012"/>
      <c r="I30" s="229"/>
      <c r="J30" s="1013"/>
      <c r="K30" s="1014"/>
      <c r="L30" s="1013"/>
      <c r="M30" s="1009"/>
    </row>
    <row r="31" spans="1:13" ht="93.75" hidden="1" customHeight="1" x14ac:dyDescent="0.2">
      <c r="A31" s="1011"/>
      <c r="B31" s="1017"/>
      <c r="C31" s="674"/>
      <c r="D31" s="106">
        <f>DESCRIPCION!D28</f>
        <v>0</v>
      </c>
      <c r="E31" s="674"/>
      <c r="F31" s="1012"/>
      <c r="G31" s="674"/>
      <c r="H31" s="1012"/>
      <c r="I31" s="229"/>
      <c r="J31" s="1013"/>
      <c r="K31" s="1015"/>
      <c r="L31" s="1013"/>
      <c r="M31" s="1009"/>
    </row>
    <row r="32" spans="1:13" ht="91.5" hidden="1" customHeight="1" x14ac:dyDescent="0.2">
      <c r="A32" s="1011"/>
      <c r="B32" s="1017"/>
      <c r="C32" s="674"/>
      <c r="D32" s="106">
        <f>DESCRIPCION!D29</f>
        <v>0</v>
      </c>
      <c r="E32" s="674"/>
      <c r="F32" s="1012"/>
      <c r="G32" s="674"/>
      <c r="H32" s="1012"/>
      <c r="I32" s="229"/>
      <c r="J32" s="1013"/>
      <c r="K32" s="1016"/>
      <c r="L32" s="1013"/>
      <c r="M32" s="1009"/>
    </row>
    <row r="33" spans="1:13" ht="75" hidden="1" customHeight="1" thickBot="1" x14ac:dyDescent="0.25">
      <c r="A33" s="1011"/>
      <c r="B33" s="1018"/>
      <c r="C33" s="1019"/>
      <c r="D33" s="233"/>
      <c r="E33" s="1019"/>
      <c r="F33" s="1020"/>
      <c r="G33" s="1019"/>
      <c r="H33" s="215" t="s">
        <v>244</v>
      </c>
      <c r="I33" s="234"/>
      <c r="J33" s="235"/>
      <c r="K33" s="235"/>
      <c r="L33" s="235"/>
      <c r="M33" s="1010"/>
    </row>
    <row r="34" spans="1:13" ht="89.25" hidden="1" customHeight="1" x14ac:dyDescent="0.2">
      <c r="A34" s="1011"/>
      <c r="B34" s="1017" t="str">
        <f>DESCRIPCION!A30</f>
        <v>g</v>
      </c>
      <c r="C34" s="674">
        <f>'IDENTIFICACION DE RIESGOS'!F27</f>
        <v>0</v>
      </c>
      <c r="D34" s="106">
        <f>DESCRIPCION!D30</f>
        <v>0</v>
      </c>
      <c r="E34" s="674">
        <f>'VALORACIÓN RIESGOS RESIDUAL'!E140:G140</f>
        <v>0</v>
      </c>
      <c r="F34" s="1012">
        <f>'VALORACIÓN RIESGOS RESIDUAL'!J140</f>
        <v>0</v>
      </c>
      <c r="G34" s="674" t="str">
        <f>'VALORACIÓN RIESGOS RESIDUAL'!K137</f>
        <v/>
      </c>
      <c r="H34" s="1012"/>
      <c r="I34" s="229"/>
      <c r="J34" s="1013"/>
      <c r="K34" s="1014"/>
      <c r="L34" s="1013"/>
      <c r="M34" s="1009"/>
    </row>
    <row r="35" spans="1:13" ht="95.25" hidden="1" customHeight="1" x14ac:dyDescent="0.2">
      <c r="A35" s="1011"/>
      <c r="B35" s="1017"/>
      <c r="C35" s="674"/>
      <c r="D35" s="106">
        <f>DESCRIPCION!D31</f>
        <v>0</v>
      </c>
      <c r="E35" s="674"/>
      <c r="F35" s="1012"/>
      <c r="G35" s="674"/>
      <c r="H35" s="1012"/>
      <c r="I35" s="229"/>
      <c r="J35" s="1013"/>
      <c r="K35" s="1015"/>
      <c r="L35" s="1013"/>
      <c r="M35" s="1009"/>
    </row>
    <row r="36" spans="1:13" ht="92.25" hidden="1" customHeight="1" x14ac:dyDescent="0.2">
      <c r="A36" s="1011"/>
      <c r="B36" s="1017"/>
      <c r="C36" s="674"/>
      <c r="D36" s="106">
        <f>DESCRIPCION!D32</f>
        <v>0</v>
      </c>
      <c r="E36" s="674"/>
      <c r="F36" s="1012"/>
      <c r="G36" s="674"/>
      <c r="H36" s="1012"/>
      <c r="I36" s="229"/>
      <c r="J36" s="1013"/>
      <c r="K36" s="1016"/>
      <c r="L36" s="1013"/>
      <c r="M36" s="1009"/>
    </row>
    <row r="37" spans="1:13" ht="90" hidden="1" customHeight="1" thickBot="1" x14ac:dyDescent="0.25">
      <c r="A37" s="1011"/>
      <c r="B37" s="1018"/>
      <c r="C37" s="1019"/>
      <c r="D37" s="233"/>
      <c r="E37" s="1019"/>
      <c r="F37" s="1020"/>
      <c r="G37" s="1019"/>
      <c r="H37" s="215" t="s">
        <v>244</v>
      </c>
      <c r="I37" s="234"/>
      <c r="J37" s="235"/>
      <c r="K37" s="235"/>
      <c r="L37" s="235"/>
      <c r="M37" s="1010"/>
    </row>
    <row r="38" spans="1:13" ht="96.75" hidden="1" customHeight="1" x14ac:dyDescent="0.2">
      <c r="A38" s="1011"/>
      <c r="B38" s="1017" t="str">
        <f>DESCRIPCION!A33</f>
        <v>h</v>
      </c>
      <c r="C38" s="674">
        <f>'IDENTIFICACION DE RIESGOS'!F30</f>
        <v>0</v>
      </c>
      <c r="D38" s="106">
        <f>DESCRIPCION!D33</f>
        <v>0</v>
      </c>
      <c r="E38" s="674">
        <f>'VALORACIÓN RIESGOS RESIDUAL'!E161:G161</f>
        <v>0</v>
      </c>
      <c r="F38" s="1012">
        <f>'VALORACIÓN RIESGOS RESIDUAL'!J161</f>
        <v>0</v>
      </c>
      <c r="G38" s="674" t="str">
        <f>'VALORACIÓN RIESGOS RESIDUAL'!K158</f>
        <v/>
      </c>
      <c r="H38" s="1012"/>
      <c r="I38" s="229"/>
      <c r="J38" s="1013"/>
      <c r="K38" s="1014"/>
      <c r="L38" s="1013"/>
      <c r="M38" s="1009"/>
    </row>
    <row r="39" spans="1:13" ht="83.25" hidden="1" customHeight="1" x14ac:dyDescent="0.2">
      <c r="A39" s="1011"/>
      <c r="B39" s="1017"/>
      <c r="C39" s="674"/>
      <c r="D39" s="106">
        <f>DESCRIPCION!D34</f>
        <v>0</v>
      </c>
      <c r="E39" s="674"/>
      <c r="F39" s="1012"/>
      <c r="G39" s="674"/>
      <c r="H39" s="1012"/>
      <c r="I39" s="229"/>
      <c r="J39" s="1013"/>
      <c r="K39" s="1015"/>
      <c r="L39" s="1013"/>
      <c r="M39" s="1009"/>
    </row>
    <row r="40" spans="1:13" ht="87.75" hidden="1" customHeight="1" x14ac:dyDescent="0.2">
      <c r="A40" s="1011"/>
      <c r="B40" s="1017"/>
      <c r="C40" s="674"/>
      <c r="D40" s="106">
        <f>DESCRIPCION!D35</f>
        <v>0</v>
      </c>
      <c r="E40" s="674"/>
      <c r="F40" s="1012"/>
      <c r="G40" s="674"/>
      <c r="H40" s="1012"/>
      <c r="I40" s="229"/>
      <c r="J40" s="1013"/>
      <c r="K40" s="1016"/>
      <c r="L40" s="1013"/>
      <c r="M40" s="1009"/>
    </row>
    <row r="41" spans="1:13" ht="96" hidden="1" customHeight="1" thickBot="1" x14ac:dyDescent="0.25">
      <c r="A41" s="1011"/>
      <c r="B41" s="1018"/>
      <c r="C41" s="1019"/>
      <c r="D41" s="233"/>
      <c r="E41" s="1019"/>
      <c r="F41" s="1020"/>
      <c r="G41" s="1019"/>
      <c r="H41" s="215" t="s">
        <v>244</v>
      </c>
      <c r="I41" s="234"/>
      <c r="J41" s="235"/>
      <c r="K41" s="235"/>
      <c r="L41" s="235"/>
      <c r="M41" s="1010"/>
    </row>
    <row r="42" spans="1:13" ht="97.5" hidden="1" customHeight="1" x14ac:dyDescent="0.2">
      <c r="A42" s="1011"/>
      <c r="B42" s="1017" t="str">
        <f>DESCRIPCION!A36</f>
        <v>i</v>
      </c>
      <c r="C42" s="674">
        <f>'IDENTIFICACION DE RIESGOS'!F33</f>
        <v>0</v>
      </c>
      <c r="D42" s="106">
        <f>DESCRIPCION!D36</f>
        <v>0</v>
      </c>
      <c r="E42" s="674">
        <f>'VALORACIÓN RIESGOS RESIDUAL'!E183:G183</f>
        <v>0</v>
      </c>
      <c r="F42" s="1012">
        <f>'VALORACIÓN RIESGOS RESIDUAL'!J183</f>
        <v>0</v>
      </c>
      <c r="G42" s="674">
        <f>'VALORACIÓN RIESGOS RESIDUAL'!K179</f>
        <v>0</v>
      </c>
      <c r="H42" s="1012"/>
      <c r="I42" s="229"/>
      <c r="J42" s="1013"/>
      <c r="K42" s="1014"/>
      <c r="L42" s="1013"/>
      <c r="M42" s="1009"/>
    </row>
    <row r="43" spans="1:13" ht="91.5" hidden="1" customHeight="1" x14ac:dyDescent="0.2">
      <c r="A43" s="1011"/>
      <c r="B43" s="1017"/>
      <c r="C43" s="674"/>
      <c r="D43" s="106">
        <f>DESCRIPCION!D37</f>
        <v>0</v>
      </c>
      <c r="E43" s="674"/>
      <c r="F43" s="1012"/>
      <c r="G43" s="674"/>
      <c r="H43" s="1012"/>
      <c r="I43" s="229"/>
      <c r="J43" s="1013"/>
      <c r="K43" s="1015"/>
      <c r="L43" s="1013"/>
      <c r="M43" s="1009"/>
    </row>
    <row r="44" spans="1:13" ht="77.25" hidden="1" customHeight="1" x14ac:dyDescent="0.2">
      <c r="A44" s="1011"/>
      <c r="B44" s="1017"/>
      <c r="C44" s="674"/>
      <c r="D44" s="106">
        <f>DESCRIPCION!D38</f>
        <v>0</v>
      </c>
      <c r="E44" s="674"/>
      <c r="F44" s="1012"/>
      <c r="G44" s="674"/>
      <c r="H44" s="1012"/>
      <c r="I44" s="229"/>
      <c r="J44" s="1013"/>
      <c r="K44" s="1016"/>
      <c r="L44" s="1013"/>
      <c r="M44" s="1009"/>
    </row>
    <row r="45" spans="1:13" ht="75" hidden="1" customHeight="1" thickBot="1" x14ac:dyDescent="0.25">
      <c r="A45" s="1011"/>
      <c r="B45" s="1018"/>
      <c r="C45" s="1019"/>
      <c r="D45" s="233"/>
      <c r="E45" s="1019"/>
      <c r="F45" s="1020"/>
      <c r="G45" s="1019"/>
      <c r="H45" s="215" t="s">
        <v>244</v>
      </c>
      <c r="I45" s="234"/>
      <c r="J45" s="235"/>
      <c r="K45" s="235"/>
      <c r="L45" s="235"/>
      <c r="M45" s="1010"/>
    </row>
    <row r="46" spans="1:13" ht="93.75" hidden="1" customHeight="1" x14ac:dyDescent="0.2">
      <c r="A46" s="1011"/>
      <c r="B46" s="1017" t="str">
        <f>DESCRIPCION!A39</f>
        <v>j</v>
      </c>
      <c r="C46" s="674">
        <f>'IDENTIFICACION DE RIESGOS'!F36</f>
        <v>0</v>
      </c>
      <c r="D46" s="106">
        <f>DESCRIPCION!D39</f>
        <v>0</v>
      </c>
      <c r="E46" s="674">
        <f>'VALORACIÓN RIESGOS RESIDUAL'!E204:G204</f>
        <v>0</v>
      </c>
      <c r="F46" s="1012">
        <f>'VALORACIÓN RIESGOS RESIDUAL'!J204</f>
        <v>0</v>
      </c>
      <c r="G46" s="674">
        <f>'VALORACIÓN RIESGOS RESIDUAL'!K200</f>
        <v>0</v>
      </c>
      <c r="H46" s="1012"/>
      <c r="I46" s="229"/>
      <c r="J46" s="1013"/>
      <c r="K46" s="1014"/>
      <c r="L46" s="1013"/>
      <c r="M46" s="1009"/>
    </row>
    <row r="47" spans="1:13" ht="93.75" hidden="1" customHeight="1" x14ac:dyDescent="0.2">
      <c r="A47" s="1011"/>
      <c r="B47" s="1017"/>
      <c r="C47" s="674"/>
      <c r="D47" s="106">
        <f>DESCRIPCION!D40</f>
        <v>0</v>
      </c>
      <c r="E47" s="674"/>
      <c r="F47" s="1012"/>
      <c r="G47" s="674"/>
      <c r="H47" s="1012"/>
      <c r="I47" s="229"/>
      <c r="J47" s="1013"/>
      <c r="K47" s="1015"/>
      <c r="L47" s="1013"/>
      <c r="M47" s="1009"/>
    </row>
    <row r="48" spans="1:13" ht="101.25" hidden="1" customHeight="1" x14ac:dyDescent="0.2">
      <c r="A48" s="1011"/>
      <c r="B48" s="1017"/>
      <c r="C48" s="674"/>
      <c r="D48" s="106">
        <f>DESCRIPCION!D41</f>
        <v>0</v>
      </c>
      <c r="E48" s="674"/>
      <c r="F48" s="1012"/>
      <c r="G48" s="674"/>
      <c r="H48" s="1012"/>
      <c r="I48" s="229"/>
      <c r="J48" s="1013"/>
      <c r="K48" s="1016"/>
      <c r="L48" s="1013"/>
      <c r="M48" s="1009"/>
    </row>
    <row r="49" spans="1:13" ht="100.5" hidden="1" customHeight="1" thickBot="1" x14ac:dyDescent="0.25">
      <c r="A49" s="1011"/>
      <c r="B49" s="1018"/>
      <c r="C49" s="1019"/>
      <c r="D49" s="233"/>
      <c r="E49" s="1019"/>
      <c r="F49" s="1020"/>
      <c r="G49" s="1019"/>
      <c r="H49" s="215" t="s">
        <v>244</v>
      </c>
      <c r="I49" s="234"/>
      <c r="J49" s="235"/>
      <c r="K49" s="235"/>
      <c r="L49" s="235"/>
      <c r="M49" s="1010"/>
    </row>
  </sheetData>
  <sheetProtection selectLockedCells="1"/>
  <mergeCells count="109">
    <mergeCell ref="E14:E16"/>
    <mergeCell ref="F14:F16"/>
    <mergeCell ref="G14:G16"/>
    <mergeCell ref="M10:M12"/>
    <mergeCell ref="H18:H20"/>
    <mergeCell ref="C14:C17"/>
    <mergeCell ref="M14:M17"/>
    <mergeCell ref="B14:B17"/>
    <mergeCell ref="H14:H16"/>
    <mergeCell ref="D11:D13"/>
    <mergeCell ref="I11:I12"/>
    <mergeCell ref="J11:J12"/>
    <mergeCell ref="K11:K12"/>
    <mergeCell ref="L11:L12"/>
    <mergeCell ref="B18:B21"/>
    <mergeCell ref="C18:C21"/>
    <mergeCell ref="E18:E21"/>
    <mergeCell ref="F18:F21"/>
    <mergeCell ref="G18:G21"/>
    <mergeCell ref="M18:M21"/>
    <mergeCell ref="A1:A4"/>
    <mergeCell ref="J1:L1"/>
    <mergeCell ref="J2:L2"/>
    <mergeCell ref="J3:L3"/>
    <mergeCell ref="J4:L4"/>
    <mergeCell ref="A5:M5"/>
    <mergeCell ref="F10:F13"/>
    <mergeCell ref="B6:M6"/>
    <mergeCell ref="B7:M7"/>
    <mergeCell ref="H10:H12"/>
    <mergeCell ref="B1:I2"/>
    <mergeCell ref="B3:I4"/>
    <mergeCell ref="G10:G13"/>
    <mergeCell ref="A8:M8"/>
    <mergeCell ref="E10:E13"/>
    <mergeCell ref="C10:C13"/>
    <mergeCell ref="B10:B13"/>
    <mergeCell ref="M1:M4"/>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H14 H22:H24 H26:H28 H30:H32 H34:H36 H38:H40 H42:H44 H18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300</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296</v>
      </c>
    </row>
    <row r="2" spans="1:1" x14ac:dyDescent="0.25">
      <c r="A2" s="200" t="s">
        <v>293</v>
      </c>
    </row>
    <row r="3" spans="1:1" x14ac:dyDescent="0.25">
      <c r="A3" s="200" t="s">
        <v>294</v>
      </c>
    </row>
    <row r="4" spans="1:1" x14ac:dyDescent="0.25">
      <c r="A4" s="200" t="s">
        <v>295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271</v>
      </c>
      <c r="B1" t="s">
        <v>277</v>
      </c>
      <c r="C1" t="s">
        <v>281</v>
      </c>
    </row>
    <row r="2" spans="1:3" x14ac:dyDescent="0.25">
      <c r="A2" t="s">
        <v>272</v>
      </c>
      <c r="B2" t="s">
        <v>289</v>
      </c>
      <c r="C2" t="s">
        <v>282</v>
      </c>
    </row>
    <row r="3" spans="1:3" x14ac:dyDescent="0.25">
      <c r="A3" t="s">
        <v>273</v>
      </c>
      <c r="B3" t="s">
        <v>278</v>
      </c>
      <c r="C3" t="s">
        <v>283</v>
      </c>
    </row>
    <row r="4" spans="1:3" x14ac:dyDescent="0.25">
      <c r="A4" t="s">
        <v>274</v>
      </c>
      <c r="B4" t="s">
        <v>288</v>
      </c>
      <c r="C4" t="s">
        <v>284</v>
      </c>
    </row>
    <row r="5" spans="1:3" x14ac:dyDescent="0.25">
      <c r="A5" t="s">
        <v>275</v>
      </c>
      <c r="B5" t="s">
        <v>279</v>
      </c>
      <c r="C5" t="s">
        <v>247</v>
      </c>
    </row>
    <row r="6" spans="1:3" x14ac:dyDescent="0.25">
      <c r="A6" t="s">
        <v>301</v>
      </c>
      <c r="B6" t="s">
        <v>301</v>
      </c>
      <c r="C6" t="s">
        <v>301</v>
      </c>
    </row>
    <row r="7" spans="1:3" x14ac:dyDescent="0.25">
      <c r="A7" t="s">
        <v>276</v>
      </c>
      <c r="B7" t="s">
        <v>280</v>
      </c>
      <c r="C7" t="s">
        <v>285</v>
      </c>
    </row>
    <row r="8" spans="1:3" x14ac:dyDescent="0.25">
      <c r="B8" t="s">
        <v>14</v>
      </c>
      <c r="C8" t="s">
        <v>286</v>
      </c>
    </row>
    <row r="9" spans="1:3" x14ac:dyDescent="0.25">
      <c r="C9" t="s">
        <v>248</v>
      </c>
    </row>
    <row r="10" spans="1:3" x14ac:dyDescent="0.25">
      <c r="C10" t="s">
        <v>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3"/>
  <sheetViews>
    <sheetView topLeftCell="A28" zoomScale="110" zoomScaleNormal="110" workbookViewId="0">
      <selection activeCell="B28" sqref="B28"/>
    </sheetView>
  </sheetViews>
  <sheetFormatPr baseColWidth="10" defaultColWidth="11.42578125" defaultRowHeight="15" x14ac:dyDescent="0.25"/>
  <cols>
    <col min="1" max="1" width="5.140625" style="68" customWidth="1"/>
    <col min="2" max="2" width="40.42578125" style="307"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55"/>
      <c r="B1" s="373" t="str">
        <f>CONTEXTO!B1</f>
        <v xml:space="preserve">PROCESO: </v>
      </c>
      <c r="C1" s="373"/>
      <c r="D1" s="373"/>
      <c r="E1" s="373"/>
      <c r="F1" s="373"/>
      <c r="G1" s="373"/>
      <c r="H1" s="373"/>
      <c r="I1" s="373"/>
      <c r="J1" s="373"/>
      <c r="K1" s="373"/>
      <c r="L1" s="373"/>
      <c r="M1" s="373"/>
      <c r="N1" s="373"/>
      <c r="O1" s="373"/>
      <c r="P1" s="373"/>
      <c r="Q1" s="373"/>
      <c r="R1" s="373"/>
      <c r="S1" s="374"/>
      <c r="T1" s="448" t="s">
        <v>376</v>
      </c>
      <c r="U1" s="381"/>
      <c r="V1" s="381"/>
      <c r="W1" s="382"/>
    </row>
    <row r="2" spans="1:24" ht="25.5" customHeight="1" x14ac:dyDescent="0.25">
      <c r="A2" s="456"/>
      <c r="B2" s="376"/>
      <c r="C2" s="376"/>
      <c r="D2" s="376"/>
      <c r="E2" s="376"/>
      <c r="F2" s="376"/>
      <c r="G2" s="376"/>
      <c r="H2" s="376"/>
      <c r="I2" s="376"/>
      <c r="J2" s="376"/>
      <c r="K2" s="376"/>
      <c r="L2" s="376"/>
      <c r="M2" s="376"/>
      <c r="N2" s="376"/>
      <c r="O2" s="376"/>
      <c r="P2" s="376"/>
      <c r="Q2" s="376"/>
      <c r="R2" s="376"/>
      <c r="S2" s="377"/>
      <c r="T2" s="449" t="s">
        <v>374</v>
      </c>
      <c r="U2" s="450"/>
      <c r="V2" s="450"/>
      <c r="W2" s="451"/>
    </row>
    <row r="3" spans="1:24" ht="15" customHeight="1" x14ac:dyDescent="0.25">
      <c r="A3" s="456"/>
      <c r="B3" s="376" t="s">
        <v>41</v>
      </c>
      <c r="C3" s="376"/>
      <c r="D3" s="376"/>
      <c r="E3" s="376"/>
      <c r="F3" s="376"/>
      <c r="G3" s="376"/>
      <c r="H3" s="376"/>
      <c r="I3" s="376"/>
      <c r="J3" s="376"/>
      <c r="K3" s="376"/>
      <c r="L3" s="376"/>
      <c r="M3" s="376"/>
      <c r="N3" s="376"/>
      <c r="O3" s="376"/>
      <c r="P3" s="376"/>
      <c r="Q3" s="376"/>
      <c r="R3" s="376"/>
      <c r="S3" s="377"/>
      <c r="T3" s="449" t="s">
        <v>375</v>
      </c>
      <c r="U3" s="450"/>
      <c r="V3" s="450"/>
      <c r="W3" s="451"/>
    </row>
    <row r="4" spans="1:24" ht="15.75" customHeight="1" x14ac:dyDescent="0.25">
      <c r="A4" s="457"/>
      <c r="B4" s="460"/>
      <c r="C4" s="460"/>
      <c r="D4" s="460"/>
      <c r="E4" s="460"/>
      <c r="F4" s="460"/>
      <c r="G4" s="460"/>
      <c r="H4" s="460"/>
      <c r="I4" s="460"/>
      <c r="J4" s="460"/>
      <c r="K4" s="460"/>
      <c r="L4" s="460"/>
      <c r="M4" s="460"/>
      <c r="N4" s="460"/>
      <c r="O4" s="460"/>
      <c r="P4" s="460"/>
      <c r="Q4" s="460"/>
      <c r="R4" s="460"/>
      <c r="S4" s="461"/>
      <c r="T4" s="449" t="s">
        <v>384</v>
      </c>
      <c r="U4" s="450"/>
      <c r="V4" s="450"/>
      <c r="W4" s="451"/>
    </row>
    <row r="5" spans="1:24" ht="15.75" customHeight="1" x14ac:dyDescent="0.25">
      <c r="A5" s="457"/>
      <c r="B5" s="457"/>
      <c r="C5" s="457"/>
      <c r="D5" s="457"/>
      <c r="E5" s="457"/>
      <c r="F5" s="457"/>
      <c r="G5" s="457"/>
      <c r="H5" s="457"/>
      <c r="I5" s="457"/>
      <c r="J5" s="457"/>
      <c r="K5" s="457"/>
      <c r="L5" s="457"/>
      <c r="M5" s="457"/>
      <c r="N5" s="457"/>
      <c r="O5" s="457"/>
      <c r="P5" s="457"/>
      <c r="Q5" s="457"/>
      <c r="R5" s="457"/>
      <c r="S5" s="457"/>
      <c r="T5" s="462"/>
      <c r="U5" s="141"/>
      <c r="V5" s="141"/>
      <c r="W5" s="248"/>
    </row>
    <row r="6" spans="1:24" s="1" customFormat="1" ht="27" customHeight="1" x14ac:dyDescent="0.2">
      <c r="A6" s="459"/>
      <c r="B6" s="459"/>
      <c r="C6" s="459"/>
      <c r="D6" s="459"/>
      <c r="E6" s="459"/>
      <c r="F6" s="459"/>
      <c r="G6" s="459"/>
      <c r="H6" s="459"/>
      <c r="I6" s="459"/>
      <c r="J6" s="459"/>
      <c r="K6" s="459"/>
      <c r="L6" s="459"/>
      <c r="M6" s="459"/>
      <c r="N6" s="459"/>
      <c r="O6" s="459"/>
      <c r="P6" s="459"/>
      <c r="Q6" s="459"/>
      <c r="R6" s="459"/>
      <c r="S6" s="459"/>
      <c r="T6" s="459"/>
      <c r="W6" s="73"/>
    </row>
    <row r="7" spans="1:24" s="1" customFormat="1" ht="81" customHeight="1" thickBot="1" x14ac:dyDescent="0.25">
      <c r="A7" s="458"/>
      <c r="B7" s="458"/>
      <c r="C7" s="458"/>
      <c r="D7" s="458"/>
      <c r="E7" s="458"/>
      <c r="F7" s="458"/>
      <c r="G7" s="458"/>
      <c r="H7" s="458"/>
      <c r="I7" s="458"/>
      <c r="J7" s="458"/>
      <c r="K7" s="458"/>
      <c r="L7" s="458"/>
      <c r="M7" s="458"/>
      <c r="N7" s="458"/>
      <c r="O7" s="458"/>
      <c r="P7" s="458"/>
      <c r="Q7" s="458"/>
      <c r="R7" s="458"/>
      <c r="S7" s="458"/>
      <c r="T7" s="458"/>
      <c r="U7" s="60"/>
      <c r="V7" s="60"/>
      <c r="W7" s="249"/>
    </row>
    <row r="8" spans="1:24" s="1" customFormat="1" ht="26.25" customHeight="1" thickBot="1" x14ac:dyDescent="0.25">
      <c r="A8" s="250"/>
      <c r="B8" s="302"/>
      <c r="C8" s="250"/>
      <c r="D8" s="250"/>
      <c r="E8" s="250"/>
      <c r="F8" s="250"/>
      <c r="G8" s="250"/>
      <c r="H8" s="250"/>
      <c r="I8" s="250"/>
      <c r="J8" s="250"/>
      <c r="K8" s="250"/>
      <c r="L8" s="250"/>
      <c r="M8" s="250"/>
      <c r="N8" s="250"/>
      <c r="O8" s="250"/>
      <c r="P8" s="250"/>
      <c r="Q8" s="250"/>
      <c r="R8" s="250"/>
      <c r="S8" s="250"/>
      <c r="T8" s="251"/>
      <c r="X8" s="100"/>
    </row>
    <row r="9" spans="1:24" s="1" customFormat="1" ht="39.75" customHeight="1" thickBot="1" x14ac:dyDescent="0.25">
      <c r="A9" s="446"/>
      <c r="B9" s="446"/>
      <c r="C9" s="446" t="b">
        <v>0</v>
      </c>
      <c r="D9" s="446"/>
      <c r="E9" s="446"/>
      <c r="F9" s="446"/>
      <c r="G9" s="446"/>
      <c r="H9" s="446"/>
      <c r="I9" s="446"/>
      <c r="J9" s="446"/>
      <c r="K9" s="446"/>
      <c r="L9" s="446"/>
      <c r="M9" s="446"/>
      <c r="N9" s="446"/>
      <c r="O9" s="446"/>
      <c r="P9" s="446"/>
      <c r="Q9" s="446"/>
      <c r="R9" s="446"/>
      <c r="S9" s="446"/>
      <c r="T9" s="447"/>
    </row>
    <row r="10" spans="1:24" s="40" customFormat="1" ht="32.25" customHeight="1" thickBot="1" x14ac:dyDescent="0.3">
      <c r="A10" s="245" t="s">
        <v>42</v>
      </c>
      <c r="B10" s="303" t="s">
        <v>253</v>
      </c>
      <c r="C10" s="246" t="s">
        <v>43</v>
      </c>
      <c r="D10" s="246" t="s">
        <v>44</v>
      </c>
      <c r="E10" s="246" t="s">
        <v>45</v>
      </c>
      <c r="F10" s="246" t="s">
        <v>46</v>
      </c>
      <c r="G10" s="246" t="s">
        <v>47</v>
      </c>
      <c r="H10" s="246" t="s">
        <v>48</v>
      </c>
      <c r="I10" s="246" t="s">
        <v>49</v>
      </c>
      <c r="J10" s="246" t="s">
        <v>50</v>
      </c>
      <c r="K10" s="246" t="s">
        <v>51</v>
      </c>
      <c r="L10" s="246" t="s">
        <v>52</v>
      </c>
      <c r="M10" s="246" t="s">
        <v>53</v>
      </c>
      <c r="N10" s="246" t="s">
        <v>54</v>
      </c>
      <c r="O10" s="246" t="s">
        <v>55</v>
      </c>
      <c r="P10" s="246" t="s">
        <v>56</v>
      </c>
      <c r="Q10" s="246" t="s">
        <v>57</v>
      </c>
      <c r="R10" s="247" t="s">
        <v>58</v>
      </c>
      <c r="S10" s="252" t="s">
        <v>59</v>
      </c>
      <c r="T10" s="258" t="s">
        <v>305</v>
      </c>
    </row>
    <row r="11" spans="1:24" ht="51" customHeight="1" thickBot="1" x14ac:dyDescent="0.3">
      <c r="A11" s="66">
        <v>1</v>
      </c>
      <c r="B11" s="304" t="s">
        <v>423</v>
      </c>
      <c r="C11" s="67">
        <v>5</v>
      </c>
      <c r="D11" s="67">
        <v>4</v>
      </c>
      <c r="E11" s="67">
        <v>4</v>
      </c>
      <c r="F11" s="67">
        <v>4</v>
      </c>
      <c r="G11" s="67">
        <v>5</v>
      </c>
      <c r="H11" s="67">
        <v>4</v>
      </c>
      <c r="I11" s="67">
        <v>5</v>
      </c>
      <c r="J11" s="67">
        <v>4</v>
      </c>
      <c r="K11" s="67">
        <v>5</v>
      </c>
      <c r="L11" s="67"/>
      <c r="M11" s="67"/>
      <c r="N11" s="67"/>
      <c r="O11" s="67"/>
      <c r="P11" s="67"/>
      <c r="Q11" s="67"/>
      <c r="R11" s="66"/>
      <c r="S11" s="253">
        <f>SUM(C11:K11)</f>
        <v>40</v>
      </c>
      <c r="T11" s="259"/>
    </row>
    <row r="12" spans="1:24" ht="51" customHeight="1" x14ac:dyDescent="0.25">
      <c r="A12" s="66"/>
      <c r="B12" s="304" t="s">
        <v>431</v>
      </c>
      <c r="C12" s="67">
        <v>3</v>
      </c>
      <c r="D12" s="67">
        <v>5</v>
      </c>
      <c r="E12" s="67">
        <v>4</v>
      </c>
      <c r="F12" s="67">
        <v>5</v>
      </c>
      <c r="G12" s="67">
        <v>5</v>
      </c>
      <c r="H12" s="67">
        <v>4</v>
      </c>
      <c r="I12" s="67">
        <v>5</v>
      </c>
      <c r="J12" s="67">
        <v>4</v>
      </c>
      <c r="K12" s="67">
        <v>5</v>
      </c>
      <c r="L12" s="67"/>
      <c r="M12" s="67"/>
      <c r="N12" s="67"/>
      <c r="O12" s="67"/>
      <c r="P12" s="67"/>
      <c r="Q12" s="67"/>
      <c r="R12" s="66"/>
      <c r="S12" s="253">
        <f t="shared" ref="S12:S35" si="0">SUM(C12:K12)</f>
        <v>40</v>
      </c>
      <c r="T12" s="259"/>
    </row>
    <row r="13" spans="1:24" ht="45.75" customHeight="1" x14ac:dyDescent="0.25">
      <c r="A13" s="66">
        <v>2</v>
      </c>
      <c r="B13" s="304" t="s">
        <v>424</v>
      </c>
      <c r="C13" s="67">
        <v>5</v>
      </c>
      <c r="D13" s="67">
        <v>4</v>
      </c>
      <c r="E13" s="67">
        <v>5</v>
      </c>
      <c r="F13" s="67">
        <v>5</v>
      </c>
      <c r="G13" s="67">
        <v>4</v>
      </c>
      <c r="H13" s="67">
        <v>3</v>
      </c>
      <c r="I13" s="67">
        <v>5</v>
      </c>
      <c r="J13" s="67">
        <v>5</v>
      </c>
      <c r="K13" s="67">
        <v>5</v>
      </c>
      <c r="L13" s="67"/>
      <c r="M13" s="67"/>
      <c r="N13" s="67"/>
      <c r="O13" s="67"/>
      <c r="P13" s="67"/>
      <c r="Q13" s="67"/>
      <c r="R13" s="66"/>
      <c r="S13" s="253">
        <f t="shared" si="0"/>
        <v>41</v>
      </c>
      <c r="T13" s="255"/>
    </row>
    <row r="14" spans="1:24" ht="65.25" customHeight="1" x14ac:dyDescent="0.25">
      <c r="A14" s="66">
        <v>3</v>
      </c>
      <c r="B14" s="304" t="s">
        <v>425</v>
      </c>
      <c r="C14" s="67">
        <v>5</v>
      </c>
      <c r="D14" s="67">
        <v>4</v>
      </c>
      <c r="E14" s="67">
        <v>3</v>
      </c>
      <c r="F14" s="67">
        <v>2</v>
      </c>
      <c r="G14" s="67">
        <v>1</v>
      </c>
      <c r="H14" s="67">
        <v>4</v>
      </c>
      <c r="I14" s="67">
        <v>2</v>
      </c>
      <c r="J14" s="67">
        <v>1</v>
      </c>
      <c r="K14" s="67">
        <v>2</v>
      </c>
      <c r="L14" s="67"/>
      <c r="M14" s="67"/>
      <c r="N14" s="67"/>
      <c r="O14" s="67"/>
      <c r="P14" s="67"/>
      <c r="Q14" s="67"/>
      <c r="R14" s="66"/>
      <c r="S14" s="253">
        <f t="shared" si="0"/>
        <v>24</v>
      </c>
      <c r="T14" s="256"/>
    </row>
    <row r="15" spans="1:24" ht="39.75" customHeight="1" x14ac:dyDescent="0.25">
      <c r="A15" s="66">
        <v>4</v>
      </c>
      <c r="B15" s="304" t="s">
        <v>426</v>
      </c>
      <c r="C15" s="67">
        <v>5</v>
      </c>
      <c r="D15" s="67">
        <v>4</v>
      </c>
      <c r="E15" s="67">
        <v>5</v>
      </c>
      <c r="F15" s="67">
        <v>5</v>
      </c>
      <c r="G15" s="67">
        <v>4</v>
      </c>
      <c r="H15" s="67">
        <v>5</v>
      </c>
      <c r="I15" s="67">
        <v>4</v>
      </c>
      <c r="J15" s="67">
        <v>5</v>
      </c>
      <c r="K15" s="67">
        <v>5</v>
      </c>
      <c r="L15" s="67"/>
      <c r="M15" s="67"/>
      <c r="N15" s="67"/>
      <c r="O15" s="67"/>
      <c r="P15" s="67"/>
      <c r="Q15" s="67"/>
      <c r="R15" s="66"/>
      <c r="S15" s="253">
        <f t="shared" si="0"/>
        <v>42</v>
      </c>
      <c r="T15" s="256"/>
    </row>
    <row r="16" spans="1:24" ht="39.75" customHeight="1" x14ac:dyDescent="0.25">
      <c r="A16" s="66">
        <v>5</v>
      </c>
      <c r="B16" s="304" t="s">
        <v>427</v>
      </c>
      <c r="C16" s="67">
        <v>4</v>
      </c>
      <c r="D16" s="67">
        <v>5</v>
      </c>
      <c r="E16" s="67">
        <v>3</v>
      </c>
      <c r="F16" s="67">
        <v>5</v>
      </c>
      <c r="G16" s="67">
        <v>4</v>
      </c>
      <c r="H16" s="67">
        <v>5</v>
      </c>
      <c r="I16" s="67">
        <v>5</v>
      </c>
      <c r="J16" s="67">
        <v>4</v>
      </c>
      <c r="K16" s="67">
        <v>5</v>
      </c>
      <c r="L16" s="67"/>
      <c r="M16" s="67"/>
      <c r="N16" s="67"/>
      <c r="O16" s="67"/>
      <c r="P16" s="67"/>
      <c r="Q16" s="67"/>
      <c r="R16" s="66"/>
      <c r="S16" s="253">
        <f t="shared" si="0"/>
        <v>40</v>
      </c>
      <c r="T16" s="256"/>
    </row>
    <row r="17" spans="1:20" ht="39.75" customHeight="1" x14ac:dyDescent="0.25">
      <c r="A17" s="66">
        <v>6</v>
      </c>
      <c r="B17" s="304" t="s">
        <v>428</v>
      </c>
      <c r="C17" s="67">
        <v>3</v>
      </c>
      <c r="D17" s="67">
        <v>4</v>
      </c>
      <c r="E17" s="67">
        <v>5</v>
      </c>
      <c r="F17" s="67">
        <v>5</v>
      </c>
      <c r="G17" s="67">
        <v>4</v>
      </c>
      <c r="H17" s="67">
        <v>5</v>
      </c>
      <c r="I17" s="67">
        <v>4</v>
      </c>
      <c r="J17" s="67">
        <v>5</v>
      </c>
      <c r="K17" s="67">
        <v>5</v>
      </c>
      <c r="L17" s="67"/>
      <c r="M17" s="67"/>
      <c r="N17" s="67"/>
      <c r="O17" s="67"/>
      <c r="P17" s="67"/>
      <c r="Q17" s="67"/>
      <c r="R17" s="66"/>
      <c r="S17" s="253">
        <f t="shared" si="0"/>
        <v>40</v>
      </c>
      <c r="T17" s="256"/>
    </row>
    <row r="18" spans="1:20" ht="51.75" customHeight="1" x14ac:dyDescent="0.25">
      <c r="A18" s="66">
        <v>7</v>
      </c>
      <c r="B18" s="304" t="s">
        <v>429</v>
      </c>
      <c r="C18" s="67">
        <v>2</v>
      </c>
      <c r="D18" s="67">
        <v>5</v>
      </c>
      <c r="E18" s="67">
        <v>5</v>
      </c>
      <c r="F18" s="67">
        <v>5</v>
      </c>
      <c r="G18" s="67">
        <v>4</v>
      </c>
      <c r="H18" s="67">
        <v>5</v>
      </c>
      <c r="I18" s="67">
        <v>4</v>
      </c>
      <c r="J18" s="67">
        <v>5</v>
      </c>
      <c r="K18" s="67">
        <v>5</v>
      </c>
      <c r="L18" s="67"/>
      <c r="M18" s="67"/>
      <c r="N18" s="67"/>
      <c r="O18" s="67"/>
      <c r="P18" s="67"/>
      <c r="Q18" s="67"/>
      <c r="R18" s="66"/>
      <c r="S18" s="253">
        <f t="shared" si="0"/>
        <v>40</v>
      </c>
      <c r="T18" s="256"/>
    </row>
    <row r="19" spans="1:20" ht="63" customHeight="1" x14ac:dyDescent="0.25">
      <c r="A19" s="66">
        <v>8</v>
      </c>
      <c r="B19" s="304" t="s">
        <v>430</v>
      </c>
      <c r="C19" s="67">
        <v>3</v>
      </c>
      <c r="D19" s="67">
        <v>4</v>
      </c>
      <c r="E19" s="67">
        <v>5</v>
      </c>
      <c r="F19" s="67">
        <v>4</v>
      </c>
      <c r="G19" s="67">
        <v>5</v>
      </c>
      <c r="H19" s="67">
        <v>5</v>
      </c>
      <c r="I19" s="67">
        <v>5</v>
      </c>
      <c r="J19" s="67">
        <v>5</v>
      </c>
      <c r="K19" s="67">
        <v>4</v>
      </c>
      <c r="L19" s="67"/>
      <c r="M19" s="67"/>
      <c r="N19" s="67"/>
      <c r="O19" s="67"/>
      <c r="P19" s="67"/>
      <c r="Q19" s="67"/>
      <c r="R19" s="66"/>
      <c r="S19" s="253">
        <f t="shared" si="0"/>
        <v>40</v>
      </c>
      <c r="T19" s="256"/>
    </row>
    <row r="20" spans="1:20" ht="47.25" customHeight="1" x14ac:dyDescent="0.25">
      <c r="A20" s="66">
        <v>9</v>
      </c>
      <c r="B20" s="304" t="s">
        <v>432</v>
      </c>
      <c r="C20" s="67">
        <v>4</v>
      </c>
      <c r="D20" s="67">
        <v>4</v>
      </c>
      <c r="E20" s="67">
        <v>5</v>
      </c>
      <c r="F20" s="67">
        <v>4</v>
      </c>
      <c r="G20" s="67">
        <v>5</v>
      </c>
      <c r="H20" s="67">
        <v>5</v>
      </c>
      <c r="I20" s="67">
        <v>5</v>
      </c>
      <c r="J20" s="67">
        <v>4</v>
      </c>
      <c r="K20" s="67">
        <v>5</v>
      </c>
      <c r="L20" s="67"/>
      <c r="M20" s="67"/>
      <c r="N20" s="67"/>
      <c r="O20" s="67"/>
      <c r="P20" s="67"/>
      <c r="Q20" s="67"/>
      <c r="R20" s="66"/>
      <c r="S20" s="253">
        <f t="shared" si="0"/>
        <v>41</v>
      </c>
      <c r="T20" s="256"/>
    </row>
    <row r="21" spans="1:20" ht="39.75" customHeight="1" x14ac:dyDescent="0.25">
      <c r="A21" s="66">
        <v>10</v>
      </c>
      <c r="B21" s="304" t="s">
        <v>433</v>
      </c>
      <c r="C21" s="67">
        <v>5</v>
      </c>
      <c r="D21" s="67">
        <v>5</v>
      </c>
      <c r="E21" s="67">
        <v>3</v>
      </c>
      <c r="F21" s="67">
        <v>4</v>
      </c>
      <c r="G21" s="67">
        <v>5</v>
      </c>
      <c r="H21" s="67">
        <v>4</v>
      </c>
      <c r="I21" s="67">
        <v>5</v>
      </c>
      <c r="J21" s="67">
        <v>5</v>
      </c>
      <c r="K21" s="67">
        <v>5</v>
      </c>
      <c r="L21" s="67"/>
      <c r="M21" s="67"/>
      <c r="N21" s="67"/>
      <c r="O21" s="67"/>
      <c r="P21" s="67"/>
      <c r="Q21" s="67"/>
      <c r="R21" s="66"/>
      <c r="S21" s="253">
        <f t="shared" si="0"/>
        <v>41</v>
      </c>
      <c r="T21" s="256"/>
    </row>
    <row r="22" spans="1:20" ht="63.75" customHeight="1" x14ac:dyDescent="0.25">
      <c r="A22" s="66">
        <v>11</v>
      </c>
      <c r="B22" s="304" t="s">
        <v>434</v>
      </c>
      <c r="C22" s="67">
        <v>2</v>
      </c>
      <c r="D22" s="67">
        <v>3</v>
      </c>
      <c r="E22" s="67">
        <v>1</v>
      </c>
      <c r="F22" s="67">
        <v>5</v>
      </c>
      <c r="G22" s="67">
        <v>4</v>
      </c>
      <c r="H22" s="67">
        <v>3</v>
      </c>
      <c r="I22" s="67">
        <v>2</v>
      </c>
      <c r="J22" s="67">
        <v>3</v>
      </c>
      <c r="K22" s="67">
        <v>1</v>
      </c>
      <c r="L22" s="67"/>
      <c r="M22" s="67"/>
      <c r="N22" s="67"/>
      <c r="O22" s="67"/>
      <c r="P22" s="67"/>
      <c r="Q22" s="67"/>
      <c r="R22" s="66"/>
      <c r="S22" s="253">
        <f t="shared" si="0"/>
        <v>24</v>
      </c>
      <c r="T22" s="256"/>
    </row>
    <row r="23" spans="1:20" ht="45.75" customHeight="1" x14ac:dyDescent="0.25">
      <c r="A23" s="66">
        <v>12</v>
      </c>
      <c r="B23" s="304" t="s">
        <v>435</v>
      </c>
      <c r="C23" s="67">
        <v>5</v>
      </c>
      <c r="D23" s="67">
        <v>5</v>
      </c>
      <c r="E23" s="67">
        <v>4</v>
      </c>
      <c r="F23" s="67">
        <v>2</v>
      </c>
      <c r="G23" s="67">
        <v>4</v>
      </c>
      <c r="H23" s="67">
        <v>5</v>
      </c>
      <c r="I23" s="67">
        <v>5</v>
      </c>
      <c r="J23" s="67">
        <v>5</v>
      </c>
      <c r="K23" s="67">
        <v>5</v>
      </c>
      <c r="L23" s="67"/>
      <c r="M23" s="67"/>
      <c r="N23" s="67"/>
      <c r="O23" s="67"/>
      <c r="P23" s="67"/>
      <c r="Q23" s="67"/>
      <c r="R23" s="66"/>
      <c r="S23" s="253">
        <f t="shared" si="0"/>
        <v>40</v>
      </c>
      <c r="T23" s="256"/>
    </row>
    <row r="24" spans="1:20" ht="87.75" customHeight="1" x14ac:dyDescent="0.25">
      <c r="A24" s="66">
        <v>13</v>
      </c>
      <c r="B24" s="304" t="s">
        <v>436</v>
      </c>
      <c r="C24" s="67">
        <v>4</v>
      </c>
      <c r="D24" s="67">
        <v>4</v>
      </c>
      <c r="E24" s="67">
        <v>5</v>
      </c>
      <c r="F24" s="67">
        <v>5</v>
      </c>
      <c r="G24" s="67">
        <v>5</v>
      </c>
      <c r="H24" s="67">
        <v>4</v>
      </c>
      <c r="I24" s="67">
        <v>5</v>
      </c>
      <c r="J24" s="67">
        <v>5</v>
      </c>
      <c r="K24" s="67">
        <v>4</v>
      </c>
      <c r="L24" s="67"/>
      <c r="M24" s="67"/>
      <c r="N24" s="67"/>
      <c r="O24" s="67"/>
      <c r="P24" s="67"/>
      <c r="Q24" s="67"/>
      <c r="R24" s="66"/>
      <c r="S24" s="253">
        <f t="shared" si="0"/>
        <v>41</v>
      </c>
      <c r="T24" s="256"/>
    </row>
    <row r="25" spans="1:20" ht="49.5" customHeight="1" x14ac:dyDescent="0.25">
      <c r="A25" s="66">
        <v>14</v>
      </c>
      <c r="B25" s="304" t="s">
        <v>437</v>
      </c>
      <c r="C25" s="67">
        <v>5</v>
      </c>
      <c r="D25" s="67">
        <v>5</v>
      </c>
      <c r="E25" s="67">
        <v>4</v>
      </c>
      <c r="F25" s="67">
        <v>4</v>
      </c>
      <c r="G25" s="67">
        <v>5</v>
      </c>
      <c r="H25" s="67">
        <v>3</v>
      </c>
      <c r="I25" s="67">
        <v>5</v>
      </c>
      <c r="J25" s="67">
        <v>4</v>
      </c>
      <c r="K25" s="67">
        <v>5</v>
      </c>
      <c r="L25" s="67"/>
      <c r="M25" s="67"/>
      <c r="N25" s="67"/>
      <c r="O25" s="67"/>
      <c r="P25" s="67"/>
      <c r="Q25" s="67"/>
      <c r="R25" s="66"/>
      <c r="S25" s="253">
        <f t="shared" si="0"/>
        <v>40</v>
      </c>
      <c r="T25" s="256"/>
    </row>
    <row r="26" spans="1:20" ht="39.75" customHeight="1" x14ac:dyDescent="0.25">
      <c r="A26" s="66">
        <v>15</v>
      </c>
      <c r="B26" s="304" t="s">
        <v>438</v>
      </c>
      <c r="C26" s="67">
        <v>2</v>
      </c>
      <c r="D26" s="67">
        <v>3</v>
      </c>
      <c r="E26" s="67">
        <v>1</v>
      </c>
      <c r="F26" s="67">
        <v>3</v>
      </c>
      <c r="G26" s="67">
        <v>2</v>
      </c>
      <c r="H26" s="67">
        <v>1</v>
      </c>
      <c r="I26" s="67">
        <v>1</v>
      </c>
      <c r="J26" s="67">
        <v>2</v>
      </c>
      <c r="K26" s="67">
        <v>2</v>
      </c>
      <c r="L26" s="67"/>
      <c r="M26" s="67"/>
      <c r="N26" s="67"/>
      <c r="O26" s="67"/>
      <c r="P26" s="67"/>
      <c r="Q26" s="67"/>
      <c r="R26" s="66"/>
      <c r="S26" s="253">
        <f t="shared" si="0"/>
        <v>17</v>
      </c>
      <c r="T26" s="256"/>
    </row>
    <row r="27" spans="1:20" ht="99.75" x14ac:dyDescent="0.25">
      <c r="A27" s="66">
        <v>16</v>
      </c>
      <c r="B27" s="324" t="s">
        <v>535</v>
      </c>
      <c r="C27" s="67">
        <v>5</v>
      </c>
      <c r="D27" s="67">
        <v>4</v>
      </c>
      <c r="E27" s="67">
        <v>5</v>
      </c>
      <c r="F27" s="67">
        <v>4</v>
      </c>
      <c r="G27" s="67">
        <v>5</v>
      </c>
      <c r="H27" s="67">
        <v>5</v>
      </c>
      <c r="I27" s="67">
        <v>5</v>
      </c>
      <c r="J27" s="67">
        <v>5</v>
      </c>
      <c r="K27" s="67">
        <v>5</v>
      </c>
      <c r="L27" s="67"/>
      <c r="M27" s="67"/>
      <c r="N27" s="67"/>
      <c r="O27" s="67"/>
      <c r="P27" s="67"/>
      <c r="Q27" s="67"/>
      <c r="R27" s="66"/>
      <c r="S27" s="253">
        <f t="shared" si="0"/>
        <v>43</v>
      </c>
      <c r="T27" s="256"/>
    </row>
    <row r="28" spans="1:20" ht="97.5" customHeight="1" x14ac:dyDescent="0.25">
      <c r="A28" s="66">
        <v>17</v>
      </c>
      <c r="B28" s="324" t="s">
        <v>536</v>
      </c>
      <c r="C28" s="67">
        <v>5</v>
      </c>
      <c r="D28" s="67">
        <v>5</v>
      </c>
      <c r="E28" s="67">
        <v>4</v>
      </c>
      <c r="F28" s="67">
        <v>5</v>
      </c>
      <c r="G28" s="67">
        <v>5</v>
      </c>
      <c r="H28" s="67">
        <v>5</v>
      </c>
      <c r="I28" s="67">
        <v>5</v>
      </c>
      <c r="J28" s="67">
        <v>4</v>
      </c>
      <c r="K28" s="67">
        <v>5</v>
      </c>
      <c r="L28" s="67"/>
      <c r="M28" s="67"/>
      <c r="N28" s="67"/>
      <c r="O28" s="67"/>
      <c r="P28" s="67"/>
      <c r="Q28" s="67"/>
      <c r="R28" s="66"/>
      <c r="S28" s="253">
        <f t="shared" si="0"/>
        <v>43</v>
      </c>
      <c r="T28" s="256"/>
    </row>
    <row r="29" spans="1:20" ht="39.75" customHeight="1" x14ac:dyDescent="0.25">
      <c r="A29" s="66">
        <v>18</v>
      </c>
      <c r="B29" s="305"/>
      <c r="C29" s="67"/>
      <c r="D29" s="67"/>
      <c r="E29" s="67"/>
      <c r="F29" s="67"/>
      <c r="G29" s="67"/>
      <c r="H29" s="67"/>
      <c r="I29" s="67"/>
      <c r="J29" s="67"/>
      <c r="K29" s="67"/>
      <c r="L29" s="67"/>
      <c r="M29" s="67"/>
      <c r="N29" s="67"/>
      <c r="O29" s="67"/>
      <c r="P29" s="67"/>
      <c r="Q29" s="67"/>
      <c r="R29" s="66"/>
      <c r="S29" s="253">
        <f t="shared" si="0"/>
        <v>0</v>
      </c>
      <c r="T29" s="256"/>
    </row>
    <row r="30" spans="1:20" ht="48" customHeight="1" x14ac:dyDescent="0.25">
      <c r="A30" s="66">
        <v>19</v>
      </c>
      <c r="B30" s="305"/>
      <c r="C30" s="67"/>
      <c r="D30" s="67"/>
      <c r="E30" s="67"/>
      <c r="F30" s="67"/>
      <c r="G30" s="67"/>
      <c r="H30" s="67"/>
      <c r="I30" s="67"/>
      <c r="J30" s="67"/>
      <c r="K30" s="67"/>
      <c r="L30" s="67"/>
      <c r="M30" s="67"/>
      <c r="N30" s="67"/>
      <c r="O30" s="67"/>
      <c r="P30" s="67"/>
      <c r="Q30" s="67"/>
      <c r="R30" s="66"/>
      <c r="S30" s="253">
        <f t="shared" si="0"/>
        <v>0</v>
      </c>
      <c r="T30" s="256"/>
    </row>
    <row r="31" spans="1:20" ht="39.75" customHeight="1" x14ac:dyDescent="0.25">
      <c r="A31" s="66">
        <v>20</v>
      </c>
      <c r="B31" s="305"/>
      <c r="C31" s="67"/>
      <c r="D31" s="67"/>
      <c r="E31" s="67"/>
      <c r="F31" s="67"/>
      <c r="G31" s="67"/>
      <c r="H31" s="67"/>
      <c r="I31" s="67"/>
      <c r="J31" s="67"/>
      <c r="K31" s="67"/>
      <c r="L31" s="67"/>
      <c r="M31" s="67"/>
      <c r="N31" s="67"/>
      <c r="O31" s="67"/>
      <c r="P31" s="67"/>
      <c r="Q31" s="67"/>
      <c r="R31" s="66"/>
      <c r="S31" s="253">
        <f t="shared" si="0"/>
        <v>0</v>
      </c>
      <c r="T31" s="256"/>
    </row>
    <row r="32" spans="1:20" ht="49.5" customHeight="1" x14ac:dyDescent="0.25">
      <c r="A32" s="66">
        <v>21</v>
      </c>
      <c r="B32" s="305"/>
      <c r="C32" s="67"/>
      <c r="D32" s="67"/>
      <c r="E32" s="67"/>
      <c r="F32" s="67"/>
      <c r="G32" s="67"/>
      <c r="H32" s="67"/>
      <c r="I32" s="67"/>
      <c r="J32" s="67"/>
      <c r="K32" s="67"/>
      <c r="L32" s="67"/>
      <c r="M32" s="67"/>
      <c r="N32" s="67"/>
      <c r="O32" s="67"/>
      <c r="P32" s="67"/>
      <c r="Q32" s="67"/>
      <c r="R32" s="66"/>
      <c r="S32" s="253">
        <f t="shared" si="0"/>
        <v>0</v>
      </c>
      <c r="T32" s="256"/>
    </row>
    <row r="33" spans="1:20" ht="42" customHeight="1" x14ac:dyDescent="0.25">
      <c r="A33" s="66">
        <v>22</v>
      </c>
      <c r="B33" s="305"/>
      <c r="C33" s="67"/>
      <c r="D33" s="67"/>
      <c r="E33" s="67"/>
      <c r="F33" s="67"/>
      <c r="G33" s="67"/>
      <c r="H33" s="67"/>
      <c r="I33" s="67"/>
      <c r="J33" s="67"/>
      <c r="K33" s="67"/>
      <c r="L33" s="67"/>
      <c r="M33" s="67"/>
      <c r="N33" s="67"/>
      <c r="O33" s="67"/>
      <c r="P33" s="67"/>
      <c r="Q33" s="67"/>
      <c r="R33" s="66"/>
      <c r="S33" s="253">
        <f t="shared" si="0"/>
        <v>0</v>
      </c>
      <c r="T33" s="256"/>
    </row>
    <row r="34" spans="1:20" ht="48" customHeight="1" x14ac:dyDescent="0.25">
      <c r="A34" s="66">
        <v>23</v>
      </c>
      <c r="B34" s="305"/>
      <c r="C34" s="67"/>
      <c r="D34" s="67"/>
      <c r="E34" s="67"/>
      <c r="F34" s="67"/>
      <c r="G34" s="67"/>
      <c r="H34" s="67"/>
      <c r="I34" s="67"/>
      <c r="J34" s="67"/>
      <c r="K34" s="67"/>
      <c r="L34" s="67"/>
      <c r="M34" s="67"/>
      <c r="N34" s="67"/>
      <c r="O34" s="67"/>
      <c r="P34" s="67"/>
      <c r="Q34" s="67"/>
      <c r="R34" s="66"/>
      <c r="S34" s="253">
        <f t="shared" si="0"/>
        <v>0</v>
      </c>
      <c r="T34" s="256"/>
    </row>
    <row r="35" spans="1:20" ht="46.5" customHeight="1" x14ac:dyDescent="0.25">
      <c r="A35" s="66">
        <v>24</v>
      </c>
      <c r="B35" s="305"/>
      <c r="C35" s="67"/>
      <c r="D35" s="67"/>
      <c r="E35" s="67"/>
      <c r="F35" s="67"/>
      <c r="G35" s="67"/>
      <c r="H35" s="67"/>
      <c r="I35" s="67"/>
      <c r="J35" s="67"/>
      <c r="K35" s="67"/>
      <c r="L35" s="67"/>
      <c r="M35" s="67"/>
      <c r="N35" s="67"/>
      <c r="O35" s="67"/>
      <c r="P35" s="67"/>
      <c r="Q35" s="67"/>
      <c r="R35" s="66"/>
      <c r="S35" s="253">
        <f t="shared" si="0"/>
        <v>0</v>
      </c>
      <c r="T35" s="256"/>
    </row>
    <row r="36" spans="1:20" ht="44.25" customHeight="1" x14ac:dyDescent="0.25">
      <c r="A36" s="66">
        <v>25</v>
      </c>
      <c r="B36" s="305"/>
      <c r="C36" s="67"/>
      <c r="D36" s="67"/>
      <c r="E36" s="67"/>
      <c r="F36" s="67"/>
      <c r="G36" s="67"/>
      <c r="H36" s="67"/>
      <c r="I36" s="67"/>
      <c r="J36" s="67"/>
      <c r="K36" s="67"/>
      <c r="L36" s="67"/>
      <c r="M36" s="67"/>
      <c r="N36" s="67"/>
      <c r="O36" s="67"/>
      <c r="P36" s="67"/>
      <c r="Q36" s="67"/>
      <c r="R36" s="66">
        <f t="shared" ref="R36:R40" si="1">SUM(C36:Q36)</f>
        <v>0</v>
      </c>
      <c r="S36" s="254">
        <f t="shared" ref="S36:S40" si="2">IF(ISERROR(AVERAGE(C36:Q36)),0,AVERAGE(C36:Q36))</f>
        <v>0</v>
      </c>
      <c r="T36" s="256"/>
    </row>
    <row r="37" spans="1:20" ht="42.75" customHeight="1" x14ac:dyDescent="0.25">
      <c r="A37" s="66">
        <v>26</v>
      </c>
      <c r="B37" s="305"/>
      <c r="C37" s="67"/>
      <c r="D37" s="67"/>
      <c r="E37" s="67"/>
      <c r="F37" s="67"/>
      <c r="G37" s="67"/>
      <c r="H37" s="67"/>
      <c r="I37" s="67"/>
      <c r="J37" s="67"/>
      <c r="K37" s="67"/>
      <c r="L37" s="67"/>
      <c r="M37" s="67"/>
      <c r="N37" s="67"/>
      <c r="O37" s="67"/>
      <c r="P37" s="67"/>
      <c r="Q37" s="67"/>
      <c r="R37" s="66">
        <f t="shared" si="1"/>
        <v>0</v>
      </c>
      <c r="S37" s="254">
        <f t="shared" si="2"/>
        <v>0</v>
      </c>
      <c r="T37" s="256"/>
    </row>
    <row r="38" spans="1:20" ht="42" customHeight="1" x14ac:dyDescent="0.25">
      <c r="A38" s="66">
        <v>27</v>
      </c>
      <c r="B38" s="305"/>
      <c r="C38" s="67"/>
      <c r="D38" s="67"/>
      <c r="E38" s="67"/>
      <c r="F38" s="67"/>
      <c r="G38" s="67"/>
      <c r="H38" s="67"/>
      <c r="I38" s="67"/>
      <c r="J38" s="67"/>
      <c r="K38" s="67"/>
      <c r="L38" s="67"/>
      <c r="M38" s="67"/>
      <c r="N38" s="67"/>
      <c r="O38" s="67"/>
      <c r="P38" s="67"/>
      <c r="Q38" s="67"/>
      <c r="R38" s="66">
        <f t="shared" si="1"/>
        <v>0</v>
      </c>
      <c r="S38" s="254">
        <f t="shared" si="2"/>
        <v>0</v>
      </c>
      <c r="T38" s="256"/>
    </row>
    <row r="39" spans="1:20" ht="42.75" customHeight="1" x14ac:dyDescent="0.25">
      <c r="A39" s="66">
        <v>28</v>
      </c>
      <c r="B39" s="305"/>
      <c r="C39" s="67"/>
      <c r="D39" s="67"/>
      <c r="E39" s="67"/>
      <c r="F39" s="67"/>
      <c r="G39" s="67"/>
      <c r="H39" s="67"/>
      <c r="I39" s="67"/>
      <c r="J39" s="67"/>
      <c r="K39" s="67"/>
      <c r="L39" s="67"/>
      <c r="M39" s="67"/>
      <c r="N39" s="67"/>
      <c r="O39" s="67"/>
      <c r="P39" s="67"/>
      <c r="Q39" s="67"/>
      <c r="R39" s="66">
        <f t="shared" si="1"/>
        <v>0</v>
      </c>
      <c r="S39" s="254">
        <f t="shared" si="2"/>
        <v>0</v>
      </c>
      <c r="T39" s="256"/>
    </row>
    <row r="40" spans="1:20" ht="47.25" customHeight="1" x14ac:dyDescent="0.25">
      <c r="A40" s="66">
        <v>29</v>
      </c>
      <c r="B40" s="305"/>
      <c r="C40" s="67"/>
      <c r="D40" s="67"/>
      <c r="E40" s="67"/>
      <c r="F40" s="67"/>
      <c r="G40" s="67"/>
      <c r="H40" s="67"/>
      <c r="I40" s="67"/>
      <c r="J40" s="67"/>
      <c r="K40" s="67"/>
      <c r="L40" s="67"/>
      <c r="M40" s="67"/>
      <c r="N40" s="67"/>
      <c r="O40" s="67"/>
      <c r="P40" s="67"/>
      <c r="Q40" s="67"/>
      <c r="R40" s="66">
        <f t="shared" si="1"/>
        <v>0</v>
      </c>
      <c r="S40" s="254">
        <f t="shared" si="2"/>
        <v>0</v>
      </c>
      <c r="T40" s="256"/>
    </row>
    <row r="41" spans="1:20" ht="50.25" customHeight="1" thickBot="1" x14ac:dyDescent="0.3">
      <c r="A41" s="272">
        <v>30</v>
      </c>
      <c r="B41" s="306"/>
      <c r="C41" s="273"/>
      <c r="D41" s="273"/>
      <c r="E41" s="273"/>
      <c r="F41" s="273"/>
      <c r="G41" s="273"/>
      <c r="H41" s="273"/>
      <c r="I41" s="273"/>
      <c r="J41" s="273"/>
      <c r="K41" s="273"/>
      <c r="L41" s="273"/>
      <c r="M41" s="273"/>
      <c r="N41" s="273"/>
      <c r="O41" s="273"/>
      <c r="P41" s="273"/>
      <c r="Q41" s="273"/>
      <c r="R41" s="272">
        <f>SUM(C41:Q41)</f>
        <v>0</v>
      </c>
      <c r="S41" s="274">
        <f>IF(ISERROR(AVERAGE(C41:Q41)),0,AVERAGE(C41:Q41))</f>
        <v>0</v>
      </c>
      <c r="T41" s="257"/>
    </row>
    <row r="42" spans="1:20" ht="24" customHeight="1" x14ac:dyDescent="0.25">
      <c r="A42" s="452" t="s">
        <v>367</v>
      </c>
      <c r="B42" s="453"/>
      <c r="C42" s="453"/>
      <c r="D42" s="453"/>
      <c r="E42" s="453"/>
      <c r="F42" s="453"/>
      <c r="G42" s="453"/>
      <c r="H42" s="453"/>
      <c r="I42" s="453"/>
      <c r="J42" s="453"/>
      <c r="K42" s="453"/>
      <c r="L42" s="453"/>
      <c r="M42" s="453"/>
      <c r="N42" s="453"/>
      <c r="O42" s="453"/>
      <c r="P42" s="453"/>
      <c r="Q42" s="453"/>
      <c r="R42" s="454"/>
      <c r="S42" s="275">
        <f>SUM(S11:S41)</f>
        <v>677</v>
      </c>
    </row>
    <row r="43" spans="1:20" ht="28.5" customHeight="1" thickBot="1" x14ac:dyDescent="0.3">
      <c r="A43" s="444" t="s">
        <v>59</v>
      </c>
      <c r="B43" s="445"/>
      <c r="C43" s="445"/>
      <c r="D43" s="445"/>
      <c r="E43" s="445"/>
      <c r="F43" s="445"/>
      <c r="G43" s="445"/>
      <c r="H43" s="445"/>
      <c r="I43" s="445"/>
      <c r="J43" s="445"/>
      <c r="K43" s="445"/>
      <c r="L43" s="445"/>
      <c r="M43" s="445"/>
      <c r="N43" s="445"/>
      <c r="O43" s="445"/>
      <c r="P43" s="445"/>
      <c r="Q43" s="445"/>
      <c r="R43" s="445"/>
      <c r="S43" s="276">
        <f>S42/A41</f>
        <v>22.566666666666666</v>
      </c>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41</xdr:row>
                <xdr:rowOff>0</xdr:rowOff>
              </from>
              <to>
                <xdr:col>19</xdr:col>
                <xdr:colOff>904875</xdr:colOff>
                <xdr:row>41</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41</xdr:row>
                <xdr:rowOff>0</xdr:rowOff>
              </from>
              <to>
                <xdr:col>19</xdr:col>
                <xdr:colOff>904875</xdr:colOff>
                <xdr:row>41</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15</xdr:row>
                <xdr:rowOff>171450</xdr:rowOff>
              </from>
              <to>
                <xdr:col>19</xdr:col>
                <xdr:colOff>904875</xdr:colOff>
                <xdr:row>15</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14</xdr:row>
                <xdr:rowOff>161925</xdr:rowOff>
              </from>
              <to>
                <xdr:col>19</xdr:col>
                <xdr:colOff>904875</xdr:colOff>
                <xdr:row>14</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67"/>
      <c r="B1" s="463" t="s">
        <v>15</v>
      </c>
      <c r="C1" s="464"/>
      <c r="D1" s="3" t="s">
        <v>16</v>
      </c>
      <c r="E1" s="468"/>
    </row>
    <row r="2" spans="1:5" ht="15" customHeight="1" x14ac:dyDescent="0.25">
      <c r="A2" s="467"/>
      <c r="B2" s="465"/>
      <c r="C2" s="466"/>
      <c r="D2" s="3" t="s">
        <v>2</v>
      </c>
      <c r="E2" s="468"/>
    </row>
    <row r="3" spans="1:5" ht="30" customHeight="1" x14ac:dyDescent="0.25">
      <c r="A3" s="467"/>
      <c r="B3" s="463" t="s">
        <v>17</v>
      </c>
      <c r="C3" s="464"/>
      <c r="D3" s="3" t="s">
        <v>18</v>
      </c>
      <c r="E3" s="468"/>
    </row>
    <row r="4" spans="1:5" ht="15" customHeight="1" x14ac:dyDescent="0.25">
      <c r="A4" s="467"/>
      <c r="B4" s="465"/>
      <c r="C4" s="466"/>
      <c r="D4" s="3" t="s">
        <v>5</v>
      </c>
      <c r="E4" s="468"/>
    </row>
    <row r="5" spans="1:5" ht="15.75" thickBot="1" x14ac:dyDescent="0.3"/>
    <row r="6" spans="1:5" x14ac:dyDescent="0.25">
      <c r="A6" s="413" t="s">
        <v>19</v>
      </c>
      <c r="B6" s="414"/>
      <c r="C6" s="414"/>
      <c r="D6" s="414"/>
      <c r="E6" s="41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2"/>
      <c r="B1" s="372" t="s">
        <v>0</v>
      </c>
      <c r="C1" s="373"/>
      <c r="D1" s="373"/>
      <c r="E1" s="373"/>
      <c r="F1" s="28" t="s">
        <v>1</v>
      </c>
      <c r="G1" s="476"/>
    </row>
    <row r="2" spans="1:7" x14ac:dyDescent="0.25">
      <c r="A2" s="473"/>
      <c r="B2" s="475"/>
      <c r="C2" s="460"/>
      <c r="D2" s="460"/>
      <c r="E2" s="460"/>
      <c r="F2" s="27" t="s">
        <v>31</v>
      </c>
      <c r="G2" s="477"/>
    </row>
    <row r="3" spans="1:7" x14ac:dyDescent="0.25">
      <c r="A3" s="473"/>
      <c r="B3" s="479" t="s">
        <v>32</v>
      </c>
      <c r="C3" s="480"/>
      <c r="D3" s="480"/>
      <c r="E3" s="480"/>
      <c r="F3" s="27" t="s">
        <v>4</v>
      </c>
      <c r="G3" s="477"/>
    </row>
    <row r="4" spans="1:7" ht="15.75" thickBot="1" x14ac:dyDescent="0.3">
      <c r="A4" s="474"/>
      <c r="B4" s="378"/>
      <c r="C4" s="379"/>
      <c r="D4" s="379"/>
      <c r="E4" s="379"/>
      <c r="F4" s="29" t="s">
        <v>5</v>
      </c>
      <c r="G4" s="478"/>
    </row>
    <row r="5" spans="1:7" ht="15.75" thickBot="1" x14ac:dyDescent="0.3"/>
    <row r="6" spans="1:7" s="36" customFormat="1" ht="15.75" x14ac:dyDescent="0.25">
      <c r="A6" s="481" t="s">
        <v>33</v>
      </c>
      <c r="B6" s="482"/>
      <c r="C6" s="482"/>
      <c r="D6" s="482"/>
      <c r="E6" s="482"/>
      <c r="F6" s="482"/>
      <c r="G6" s="483"/>
    </row>
    <row r="7" spans="1:7" ht="31.5" customHeight="1" x14ac:dyDescent="0.25">
      <c r="A7" s="22" t="s">
        <v>34</v>
      </c>
      <c r="B7" s="17" t="s">
        <v>35</v>
      </c>
      <c r="C7" s="33" t="s">
        <v>36</v>
      </c>
      <c r="D7" s="23" t="s">
        <v>37</v>
      </c>
      <c r="E7" s="17" t="s">
        <v>38</v>
      </c>
      <c r="F7" s="18" t="s">
        <v>39</v>
      </c>
      <c r="G7" s="18" t="s">
        <v>40</v>
      </c>
    </row>
    <row r="8" spans="1:7" ht="33" customHeight="1" x14ac:dyDescent="0.25">
      <c r="A8" s="469"/>
      <c r="B8" s="8"/>
      <c r="C8" s="8"/>
      <c r="D8" s="8"/>
      <c r="E8" s="8"/>
      <c r="F8" s="8"/>
      <c r="G8" s="9"/>
    </row>
    <row r="9" spans="1:7" ht="33" customHeight="1" x14ac:dyDescent="0.25">
      <c r="A9" s="470"/>
      <c r="B9" s="8"/>
      <c r="C9" s="8"/>
      <c r="D9" s="8"/>
      <c r="E9" s="8"/>
      <c r="F9" s="8"/>
      <c r="G9" s="9"/>
    </row>
    <row r="10" spans="1:7" ht="33" customHeight="1" x14ac:dyDescent="0.25">
      <c r="A10" s="470"/>
      <c r="B10" s="8"/>
      <c r="C10" s="8"/>
      <c r="D10" s="8"/>
      <c r="E10" s="8"/>
      <c r="F10" s="8"/>
      <c r="G10" s="9"/>
    </row>
    <row r="11" spans="1:7" ht="33" customHeight="1" x14ac:dyDescent="0.25">
      <c r="A11" s="470"/>
      <c r="B11" s="8"/>
      <c r="C11" s="8"/>
      <c r="D11" s="8"/>
      <c r="E11" s="8"/>
      <c r="F11" s="8"/>
      <c r="G11" s="9"/>
    </row>
    <row r="12" spans="1:7" ht="33" customHeight="1" x14ac:dyDescent="0.25">
      <c r="A12" s="470"/>
      <c r="B12" s="8"/>
      <c r="C12" s="8"/>
      <c r="D12" s="8"/>
      <c r="E12" s="8"/>
      <c r="F12" s="8"/>
      <c r="G12" s="9"/>
    </row>
    <row r="13" spans="1:7" ht="33" customHeight="1" x14ac:dyDescent="0.25">
      <c r="A13" s="470"/>
      <c r="B13" s="8"/>
      <c r="C13" s="8"/>
      <c r="D13" s="8"/>
      <c r="E13" s="8"/>
      <c r="F13" s="8"/>
      <c r="G13" s="9"/>
    </row>
    <row r="14" spans="1:7" ht="33" customHeight="1" x14ac:dyDescent="0.25">
      <c r="A14" s="470"/>
      <c r="B14" s="8"/>
      <c r="C14" s="8"/>
      <c r="D14" s="8"/>
      <c r="E14" s="8"/>
      <c r="F14" s="8"/>
      <c r="G14" s="9"/>
    </row>
    <row r="15" spans="1:7" ht="33" customHeight="1" x14ac:dyDescent="0.25">
      <c r="A15" s="470"/>
      <c r="B15" s="8"/>
      <c r="C15" s="8"/>
      <c r="D15" s="8"/>
      <c r="E15" s="8"/>
      <c r="F15" s="8"/>
      <c r="G15" s="9"/>
    </row>
    <row r="16" spans="1:7" ht="33" customHeight="1" x14ac:dyDescent="0.25">
      <c r="A16" s="470"/>
      <c r="B16" s="8"/>
      <c r="C16" s="8"/>
      <c r="D16" s="8"/>
      <c r="E16" s="8"/>
      <c r="F16" s="8"/>
      <c r="G16" s="9"/>
    </row>
    <row r="17" spans="1:7" ht="33" customHeight="1" x14ac:dyDescent="0.25">
      <c r="A17" s="470"/>
      <c r="B17" s="8"/>
      <c r="C17" s="8"/>
      <c r="D17" s="8"/>
      <c r="E17" s="8"/>
      <c r="F17" s="8"/>
      <c r="G17" s="9"/>
    </row>
    <row r="18" spans="1:7" ht="33" customHeight="1" thickBot="1" x14ac:dyDescent="0.3">
      <c r="A18" s="47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56" zoomScale="110" zoomScaleNormal="110" workbookViewId="0">
      <selection activeCell="A13" sqref="A13:A47"/>
    </sheetView>
  </sheetViews>
  <sheetFormatPr baseColWidth="10" defaultRowHeight="15" x14ac:dyDescent="0.25"/>
  <cols>
    <col min="1" max="1" width="30.42578125" customWidth="1"/>
    <col min="2" max="2" width="78.85546875" customWidth="1"/>
    <col min="3" max="3" width="10" customWidth="1"/>
    <col min="4" max="4" width="20.140625" style="271" customWidth="1"/>
    <col min="5" max="5" width="15.85546875" customWidth="1"/>
  </cols>
  <sheetData>
    <row r="1" spans="1:5" x14ac:dyDescent="0.25">
      <c r="A1" s="490"/>
      <c r="B1" s="442" t="str">
        <f>CONTEXTO!B1</f>
        <v xml:space="preserve">PROCESO: </v>
      </c>
      <c r="C1" s="30" t="s">
        <v>80</v>
      </c>
      <c r="D1" s="264" t="s">
        <v>377</v>
      </c>
      <c r="E1" s="515"/>
    </row>
    <row r="2" spans="1:5" x14ac:dyDescent="0.25">
      <c r="A2" s="491"/>
      <c r="B2" s="443"/>
      <c r="C2" s="31" t="s">
        <v>2</v>
      </c>
      <c r="D2" s="109">
        <v>4</v>
      </c>
      <c r="E2" s="516"/>
    </row>
    <row r="3" spans="1:5" x14ac:dyDescent="0.25">
      <c r="A3" s="491"/>
      <c r="B3" s="493" t="s">
        <v>370</v>
      </c>
      <c r="C3" s="31" t="s">
        <v>81</v>
      </c>
      <c r="D3" s="282">
        <v>44008</v>
      </c>
      <c r="E3" s="516"/>
    </row>
    <row r="4" spans="1:5" ht="15.75" thickBot="1" x14ac:dyDescent="0.3">
      <c r="A4" s="492"/>
      <c r="B4" s="494"/>
      <c r="C4" s="269" t="s">
        <v>5</v>
      </c>
      <c r="D4" s="110" t="s">
        <v>385</v>
      </c>
      <c r="E4" s="517"/>
    </row>
    <row r="5" spans="1:5" ht="15.75" thickBot="1" x14ac:dyDescent="0.3">
      <c r="A5" s="495"/>
      <c r="B5" s="403"/>
      <c r="C5" s="403"/>
      <c r="D5" s="403"/>
      <c r="E5" s="403"/>
    </row>
    <row r="6" spans="1:5" x14ac:dyDescent="0.25">
      <c r="A6" s="496" t="str">
        <f>+CONTEXTO!A8</f>
        <v xml:space="preserve">PROCESO: GESTION CONTRACTUAL </v>
      </c>
      <c r="B6" s="497"/>
      <c r="C6" s="497"/>
      <c r="D6" s="497"/>
      <c r="E6" s="498"/>
    </row>
    <row r="7" spans="1:5" x14ac:dyDescent="0.25">
      <c r="A7" s="499"/>
      <c r="B7" s="500"/>
      <c r="C7" s="500"/>
      <c r="D7" s="500"/>
      <c r="E7" s="501"/>
    </row>
    <row r="8" spans="1:5" x14ac:dyDescent="0.25">
      <c r="A8" s="502" t="str">
        <f>+CONTEXTO!A9</f>
        <v xml:space="preserve">OBJETIVO: CONTRIBUIR ANUALMENTE EN LA GESTION DE ADQUISICION DE BIENES Y SERVICIOS REQUERIDOS EN LA OPERACIÓN DE LOS PROCESOS DE LA ENTIDAD CUMPLIENDO LA NORMATIVIDAD CONTRACTUAL VIGENTE.
</v>
      </c>
      <c r="B8" s="503"/>
      <c r="C8" s="503"/>
      <c r="D8" s="503"/>
      <c r="E8" s="504"/>
    </row>
    <row r="9" spans="1:5" ht="27" customHeight="1" thickBot="1" x14ac:dyDescent="0.3">
      <c r="A9" s="505"/>
      <c r="B9" s="506"/>
      <c r="C9" s="506"/>
      <c r="D9" s="506"/>
      <c r="E9" s="507"/>
    </row>
    <row r="10" spans="1:5" ht="15.75" thickBot="1" x14ac:dyDescent="0.3">
      <c r="A10" s="508"/>
      <c r="B10" s="508"/>
      <c r="C10" s="508"/>
      <c r="D10" s="508"/>
      <c r="E10" s="508"/>
    </row>
    <row r="11" spans="1:5" ht="27.75" customHeight="1" x14ac:dyDescent="0.25">
      <c r="A11" s="509" t="s">
        <v>361</v>
      </c>
      <c r="B11" s="511" t="s">
        <v>360</v>
      </c>
      <c r="C11" s="511"/>
      <c r="D11" s="513" t="s">
        <v>362</v>
      </c>
      <c r="E11" s="514"/>
    </row>
    <row r="12" spans="1:5" x14ac:dyDescent="0.25">
      <c r="A12" s="510"/>
      <c r="B12" s="512"/>
      <c r="C12" s="512"/>
      <c r="D12" s="101" t="s">
        <v>89</v>
      </c>
      <c r="E12" s="266" t="s">
        <v>90</v>
      </c>
    </row>
    <row r="13" spans="1:5" ht="33" customHeight="1" x14ac:dyDescent="0.25">
      <c r="A13" s="484" t="s">
        <v>373</v>
      </c>
      <c r="B13" s="487" t="s">
        <v>307</v>
      </c>
      <c r="C13" s="488"/>
      <c r="D13" s="217"/>
      <c r="E13" s="270"/>
    </row>
    <row r="14" spans="1:5" ht="33" customHeight="1" x14ac:dyDescent="0.25">
      <c r="A14" s="485"/>
      <c r="B14" s="487" t="s">
        <v>311</v>
      </c>
      <c r="C14" s="488"/>
      <c r="D14" s="217"/>
      <c r="E14" s="270"/>
    </row>
    <row r="15" spans="1:5" ht="33" customHeight="1" x14ac:dyDescent="0.25">
      <c r="A15" s="485"/>
      <c r="B15" s="487" t="s">
        <v>308</v>
      </c>
      <c r="C15" s="488"/>
      <c r="D15" s="217"/>
      <c r="E15" s="270"/>
    </row>
    <row r="16" spans="1:5" ht="33" customHeight="1" x14ac:dyDescent="0.25">
      <c r="A16" s="485"/>
      <c r="B16" s="487" t="s">
        <v>309</v>
      </c>
      <c r="C16" s="488"/>
      <c r="D16" s="217"/>
      <c r="E16" s="270"/>
    </row>
    <row r="17" spans="1:5" ht="33" customHeight="1" x14ac:dyDescent="0.25">
      <c r="A17" s="485"/>
      <c r="B17" s="487" t="s">
        <v>310</v>
      </c>
      <c r="C17" s="488"/>
      <c r="D17" s="217"/>
      <c r="E17" s="270"/>
    </row>
    <row r="18" spans="1:5" ht="33" customHeight="1" x14ac:dyDescent="0.25">
      <c r="A18" s="485"/>
      <c r="B18" s="487" t="s">
        <v>312</v>
      </c>
      <c r="C18" s="488"/>
      <c r="D18" s="217"/>
      <c r="E18" s="270"/>
    </row>
    <row r="19" spans="1:5" ht="33" customHeight="1" x14ac:dyDescent="0.25">
      <c r="A19" s="485"/>
      <c r="B19" s="487" t="s">
        <v>313</v>
      </c>
      <c r="C19" s="488"/>
      <c r="D19" s="217"/>
      <c r="E19" s="270"/>
    </row>
    <row r="20" spans="1:5" ht="33" customHeight="1" x14ac:dyDescent="0.25">
      <c r="A20" s="485"/>
      <c r="B20" s="487" t="s">
        <v>314</v>
      </c>
      <c r="C20" s="488"/>
      <c r="D20" s="217"/>
      <c r="E20" s="270"/>
    </row>
    <row r="21" spans="1:5" ht="33" customHeight="1" x14ac:dyDescent="0.25">
      <c r="A21" s="485"/>
      <c r="B21" s="487" t="s">
        <v>315</v>
      </c>
      <c r="C21" s="488"/>
      <c r="D21" s="217"/>
      <c r="E21" s="270"/>
    </row>
    <row r="22" spans="1:5" ht="33" customHeight="1" x14ac:dyDescent="0.25">
      <c r="A22" s="485"/>
      <c r="B22" s="487" t="s">
        <v>316</v>
      </c>
      <c r="C22" s="488"/>
      <c r="D22" s="217"/>
      <c r="E22" s="270"/>
    </row>
    <row r="23" spans="1:5" ht="33" customHeight="1" x14ac:dyDescent="0.25">
      <c r="A23" s="485"/>
      <c r="B23" s="487" t="s">
        <v>317</v>
      </c>
      <c r="C23" s="488"/>
      <c r="D23" s="217"/>
      <c r="E23" s="270"/>
    </row>
    <row r="24" spans="1:5" ht="33" customHeight="1" x14ac:dyDescent="0.25">
      <c r="A24" s="485"/>
      <c r="B24" s="487" t="s">
        <v>318</v>
      </c>
      <c r="C24" s="488"/>
      <c r="D24" s="217"/>
      <c r="E24" s="270"/>
    </row>
    <row r="25" spans="1:5" ht="33" customHeight="1" x14ac:dyDescent="0.25">
      <c r="A25" s="485"/>
      <c r="B25" s="487" t="s">
        <v>319</v>
      </c>
      <c r="C25" s="488"/>
      <c r="D25" s="217"/>
      <c r="E25" s="270"/>
    </row>
    <row r="26" spans="1:5" ht="33" customHeight="1" x14ac:dyDescent="0.25">
      <c r="A26" s="485"/>
      <c r="B26" s="487" t="s">
        <v>320</v>
      </c>
      <c r="C26" s="488"/>
      <c r="D26" s="217"/>
      <c r="E26" s="270"/>
    </row>
    <row r="27" spans="1:5" ht="33" customHeight="1" x14ac:dyDescent="0.25">
      <c r="A27" s="485"/>
      <c r="B27" s="487" t="s">
        <v>321</v>
      </c>
      <c r="C27" s="488"/>
      <c r="D27" s="217"/>
      <c r="E27" s="270"/>
    </row>
    <row r="28" spans="1:5" ht="33" customHeight="1" x14ac:dyDescent="0.25">
      <c r="A28" s="485"/>
      <c r="B28" s="487" t="s">
        <v>322</v>
      </c>
      <c r="C28" s="488"/>
      <c r="D28" s="217"/>
      <c r="E28" s="270"/>
    </row>
    <row r="29" spans="1:5" ht="33" customHeight="1" x14ac:dyDescent="0.25">
      <c r="A29" s="485"/>
      <c r="B29" s="487" t="s">
        <v>323</v>
      </c>
      <c r="C29" s="488"/>
      <c r="D29" s="217"/>
      <c r="E29" s="270"/>
    </row>
    <row r="30" spans="1:5" ht="33" customHeight="1" x14ac:dyDescent="0.25">
      <c r="A30" s="485"/>
      <c r="B30" s="487" t="s">
        <v>324</v>
      </c>
      <c r="C30" s="488"/>
      <c r="D30" s="217"/>
      <c r="E30" s="270"/>
    </row>
    <row r="31" spans="1:5" ht="33" customHeight="1" x14ac:dyDescent="0.25">
      <c r="A31" s="485"/>
      <c r="B31" s="449" t="s">
        <v>325</v>
      </c>
      <c r="C31" s="449"/>
      <c r="D31" s="217"/>
      <c r="E31" s="270"/>
    </row>
    <row r="32" spans="1:5" ht="33" customHeight="1" x14ac:dyDescent="0.25">
      <c r="A32" s="485"/>
      <c r="B32" s="487" t="s">
        <v>326</v>
      </c>
      <c r="C32" s="488"/>
      <c r="D32" s="217"/>
      <c r="E32" s="270"/>
    </row>
    <row r="33" spans="1:5" ht="22.5" customHeight="1" x14ac:dyDescent="0.25">
      <c r="A33" s="485"/>
      <c r="B33" s="518" t="s">
        <v>359</v>
      </c>
      <c r="C33" s="518"/>
      <c r="D33" s="518"/>
      <c r="E33" s="519"/>
    </row>
    <row r="34" spans="1:5" ht="33" customHeight="1" x14ac:dyDescent="0.25">
      <c r="A34" s="485"/>
      <c r="B34" s="449" t="s">
        <v>348</v>
      </c>
      <c r="C34" s="449"/>
      <c r="D34" s="217"/>
      <c r="E34" s="267"/>
    </row>
    <row r="35" spans="1:5" ht="33" customHeight="1" x14ac:dyDescent="0.25">
      <c r="A35" s="485"/>
      <c r="B35" s="449" t="s">
        <v>345</v>
      </c>
      <c r="C35" s="449"/>
      <c r="D35" s="217"/>
      <c r="E35" s="267"/>
    </row>
    <row r="36" spans="1:5" ht="33" customHeight="1" x14ac:dyDescent="0.25">
      <c r="A36" s="485"/>
      <c r="B36" s="449" t="s">
        <v>346</v>
      </c>
      <c r="C36" s="449"/>
      <c r="D36" s="217"/>
      <c r="E36" s="267"/>
    </row>
    <row r="37" spans="1:5" ht="33" customHeight="1" x14ac:dyDescent="0.25">
      <c r="A37" s="485"/>
      <c r="B37" s="449" t="s">
        <v>347</v>
      </c>
      <c r="C37" s="449"/>
      <c r="D37" s="217"/>
      <c r="E37" s="267"/>
    </row>
    <row r="38" spans="1:5" ht="33" customHeight="1" x14ac:dyDescent="0.25">
      <c r="A38" s="485"/>
      <c r="B38" s="449" t="s">
        <v>349</v>
      </c>
      <c r="C38" s="449"/>
      <c r="D38" s="217"/>
      <c r="E38" s="267"/>
    </row>
    <row r="39" spans="1:5" ht="33" customHeight="1" x14ac:dyDescent="0.25">
      <c r="A39" s="485"/>
      <c r="B39" s="449" t="s">
        <v>350</v>
      </c>
      <c r="C39" s="449"/>
      <c r="D39" s="217"/>
      <c r="E39" s="267"/>
    </row>
    <row r="40" spans="1:5" ht="33" customHeight="1" x14ac:dyDescent="0.25">
      <c r="A40" s="485"/>
      <c r="B40" s="449" t="s">
        <v>351</v>
      </c>
      <c r="C40" s="449"/>
      <c r="D40" s="217"/>
      <c r="E40" s="267"/>
    </row>
    <row r="41" spans="1:5" ht="33" customHeight="1" x14ac:dyDescent="0.25">
      <c r="A41" s="485"/>
      <c r="B41" s="449" t="s">
        <v>352</v>
      </c>
      <c r="C41" s="449"/>
      <c r="D41" s="217"/>
      <c r="E41" s="267"/>
    </row>
    <row r="42" spans="1:5" ht="33" customHeight="1" x14ac:dyDescent="0.25">
      <c r="A42" s="485"/>
      <c r="B42" s="449" t="s">
        <v>353</v>
      </c>
      <c r="C42" s="449"/>
      <c r="D42" s="217"/>
      <c r="E42" s="267"/>
    </row>
    <row r="43" spans="1:5" ht="33" customHeight="1" x14ac:dyDescent="0.25">
      <c r="A43" s="485"/>
      <c r="B43" s="449" t="s">
        <v>354</v>
      </c>
      <c r="C43" s="449"/>
      <c r="D43" s="217"/>
      <c r="E43" s="267"/>
    </row>
    <row r="44" spans="1:5" ht="33" customHeight="1" x14ac:dyDescent="0.25">
      <c r="A44" s="485"/>
      <c r="B44" s="449" t="s">
        <v>355</v>
      </c>
      <c r="C44" s="449"/>
      <c r="D44" s="217"/>
      <c r="E44" s="267"/>
    </row>
    <row r="45" spans="1:5" ht="33" customHeight="1" x14ac:dyDescent="0.25">
      <c r="A45" s="485"/>
      <c r="B45" s="449" t="s">
        <v>356</v>
      </c>
      <c r="C45" s="449"/>
      <c r="D45" s="217"/>
      <c r="E45" s="267"/>
    </row>
    <row r="46" spans="1:5" ht="33" customHeight="1" x14ac:dyDescent="0.25">
      <c r="A46" s="485"/>
      <c r="B46" s="449" t="s">
        <v>357</v>
      </c>
      <c r="C46" s="449"/>
      <c r="D46" s="217"/>
      <c r="E46" s="267"/>
    </row>
    <row r="47" spans="1:5" ht="33" customHeight="1" thickBot="1" x14ac:dyDescent="0.3">
      <c r="A47" s="486"/>
      <c r="B47" s="489" t="s">
        <v>358</v>
      </c>
      <c r="C47" s="489"/>
      <c r="D47" s="222"/>
      <c r="E47" s="268"/>
    </row>
    <row r="49" spans="1:5" ht="15.75" thickBot="1" x14ac:dyDescent="0.3"/>
    <row r="50" spans="1:5" ht="30.75" customHeight="1" x14ac:dyDescent="0.25">
      <c r="A50" s="509" t="s">
        <v>361</v>
      </c>
      <c r="B50" s="511" t="s">
        <v>360</v>
      </c>
      <c r="C50" s="511"/>
      <c r="D50" s="513" t="s">
        <v>362</v>
      </c>
      <c r="E50" s="514"/>
    </row>
    <row r="51" spans="1:5" x14ac:dyDescent="0.25">
      <c r="A51" s="510"/>
      <c r="B51" s="512"/>
      <c r="C51" s="512"/>
      <c r="D51" s="101" t="s">
        <v>89</v>
      </c>
      <c r="E51" s="266" t="s">
        <v>90</v>
      </c>
    </row>
    <row r="52" spans="1:5" ht="33" customHeight="1" x14ac:dyDescent="0.25">
      <c r="A52" s="485"/>
      <c r="B52" s="449" t="s">
        <v>307</v>
      </c>
      <c r="C52" s="450"/>
      <c r="D52" s="217"/>
      <c r="E52" s="267"/>
    </row>
    <row r="53" spans="1:5" ht="33" customHeight="1" x14ac:dyDescent="0.25">
      <c r="A53" s="485"/>
      <c r="B53" s="449" t="s">
        <v>311</v>
      </c>
      <c r="C53" s="450"/>
      <c r="D53" s="217"/>
      <c r="E53" s="267"/>
    </row>
    <row r="54" spans="1:5" ht="33" customHeight="1" x14ac:dyDescent="0.25">
      <c r="A54" s="485"/>
      <c r="B54" s="449" t="s">
        <v>308</v>
      </c>
      <c r="C54" s="450"/>
      <c r="D54" s="217"/>
      <c r="E54" s="267"/>
    </row>
    <row r="55" spans="1:5" ht="33" customHeight="1" x14ac:dyDescent="0.25">
      <c r="A55" s="485"/>
      <c r="B55" s="449" t="s">
        <v>309</v>
      </c>
      <c r="C55" s="450"/>
      <c r="D55" s="217"/>
      <c r="E55" s="267"/>
    </row>
    <row r="56" spans="1:5" ht="33" customHeight="1" x14ac:dyDescent="0.25">
      <c r="A56" s="485"/>
      <c r="B56" s="449" t="s">
        <v>310</v>
      </c>
      <c r="C56" s="450"/>
      <c r="D56" s="217"/>
      <c r="E56" s="267"/>
    </row>
    <row r="57" spans="1:5" ht="33" customHeight="1" x14ac:dyDescent="0.25">
      <c r="A57" s="485"/>
      <c r="B57" s="449" t="s">
        <v>312</v>
      </c>
      <c r="C57" s="450"/>
      <c r="D57" s="217"/>
      <c r="E57" s="267"/>
    </row>
    <row r="58" spans="1:5" ht="33" customHeight="1" x14ac:dyDescent="0.25">
      <c r="A58" s="485"/>
      <c r="B58" s="449" t="s">
        <v>313</v>
      </c>
      <c r="C58" s="450"/>
      <c r="D58" s="217"/>
      <c r="E58" s="267"/>
    </row>
    <row r="59" spans="1:5" ht="33" customHeight="1" x14ac:dyDescent="0.25">
      <c r="A59" s="485"/>
      <c r="B59" s="449" t="s">
        <v>314</v>
      </c>
      <c r="C59" s="450"/>
      <c r="D59" s="217"/>
      <c r="E59" s="267"/>
    </row>
    <row r="60" spans="1:5" ht="33" customHeight="1" x14ac:dyDescent="0.25">
      <c r="A60" s="485"/>
      <c r="B60" s="449" t="s">
        <v>315</v>
      </c>
      <c r="C60" s="450"/>
      <c r="D60" s="217"/>
      <c r="E60" s="267"/>
    </row>
    <row r="61" spans="1:5" ht="33" customHeight="1" x14ac:dyDescent="0.25">
      <c r="A61" s="485"/>
      <c r="B61" s="449" t="s">
        <v>316</v>
      </c>
      <c r="C61" s="450"/>
      <c r="D61" s="217"/>
      <c r="E61" s="267"/>
    </row>
    <row r="62" spans="1:5" ht="33" customHeight="1" x14ac:dyDescent="0.25">
      <c r="A62" s="485"/>
      <c r="B62" s="449" t="s">
        <v>317</v>
      </c>
      <c r="C62" s="450"/>
      <c r="D62" s="217"/>
      <c r="E62" s="267"/>
    </row>
    <row r="63" spans="1:5" ht="33" customHeight="1" x14ac:dyDescent="0.25">
      <c r="A63" s="485"/>
      <c r="B63" s="449" t="s">
        <v>318</v>
      </c>
      <c r="C63" s="450"/>
      <c r="D63" s="217"/>
      <c r="E63" s="267"/>
    </row>
    <row r="64" spans="1:5" ht="33" customHeight="1" x14ac:dyDescent="0.25">
      <c r="A64" s="485"/>
      <c r="B64" s="449" t="s">
        <v>319</v>
      </c>
      <c r="C64" s="450"/>
      <c r="D64" s="217"/>
      <c r="E64" s="267"/>
    </row>
    <row r="65" spans="1:5" ht="33" customHeight="1" x14ac:dyDescent="0.25">
      <c r="A65" s="485"/>
      <c r="B65" s="449" t="s">
        <v>320</v>
      </c>
      <c r="C65" s="450"/>
      <c r="D65" s="217"/>
      <c r="E65" s="267"/>
    </row>
    <row r="66" spans="1:5" ht="33" customHeight="1" x14ac:dyDescent="0.25">
      <c r="A66" s="485"/>
      <c r="B66" s="449" t="s">
        <v>321</v>
      </c>
      <c r="C66" s="450"/>
      <c r="D66" s="217"/>
      <c r="E66" s="267"/>
    </row>
    <row r="67" spans="1:5" ht="33" customHeight="1" x14ac:dyDescent="0.25">
      <c r="A67" s="485"/>
      <c r="B67" s="449" t="s">
        <v>322</v>
      </c>
      <c r="C67" s="450"/>
      <c r="D67" s="217"/>
      <c r="E67" s="267"/>
    </row>
    <row r="68" spans="1:5" ht="33" customHeight="1" x14ac:dyDescent="0.25">
      <c r="A68" s="485"/>
      <c r="B68" s="449" t="s">
        <v>323</v>
      </c>
      <c r="C68" s="450"/>
      <c r="D68" s="217"/>
      <c r="E68" s="267"/>
    </row>
    <row r="69" spans="1:5" ht="33" customHeight="1" x14ac:dyDescent="0.25">
      <c r="A69" s="485"/>
      <c r="B69" s="449" t="s">
        <v>324</v>
      </c>
      <c r="C69" s="450"/>
      <c r="D69" s="217"/>
      <c r="E69" s="267"/>
    </row>
    <row r="70" spans="1:5" ht="33" customHeight="1" x14ac:dyDescent="0.25">
      <c r="A70" s="485"/>
      <c r="B70" s="449" t="s">
        <v>325</v>
      </c>
      <c r="C70" s="449"/>
      <c r="D70" s="217"/>
      <c r="E70" s="267"/>
    </row>
    <row r="71" spans="1:5" ht="33" customHeight="1" x14ac:dyDescent="0.25">
      <c r="A71" s="485"/>
      <c r="B71" s="449" t="s">
        <v>326</v>
      </c>
      <c r="C71" s="450"/>
      <c r="D71" s="217"/>
      <c r="E71" s="267"/>
    </row>
    <row r="72" spans="1:5" ht="33" customHeight="1" x14ac:dyDescent="0.25">
      <c r="A72" s="485"/>
      <c r="B72" s="518" t="s">
        <v>359</v>
      </c>
      <c r="C72" s="518"/>
      <c r="D72" s="518"/>
      <c r="E72" s="519"/>
    </row>
    <row r="73" spans="1:5" ht="33" customHeight="1" x14ac:dyDescent="0.25">
      <c r="A73" s="485"/>
      <c r="B73" s="449" t="s">
        <v>348</v>
      </c>
      <c r="C73" s="449"/>
      <c r="D73" s="217"/>
      <c r="E73" s="267"/>
    </row>
    <row r="74" spans="1:5" ht="33" customHeight="1" x14ac:dyDescent="0.25">
      <c r="A74" s="485"/>
      <c r="B74" s="449" t="s">
        <v>345</v>
      </c>
      <c r="C74" s="449"/>
      <c r="D74" s="217"/>
      <c r="E74" s="267"/>
    </row>
    <row r="75" spans="1:5" ht="33" customHeight="1" x14ac:dyDescent="0.25">
      <c r="A75" s="485"/>
      <c r="B75" s="449" t="s">
        <v>346</v>
      </c>
      <c r="C75" s="449"/>
      <c r="D75" s="217"/>
      <c r="E75" s="267"/>
    </row>
    <row r="76" spans="1:5" ht="33" customHeight="1" x14ac:dyDescent="0.25">
      <c r="A76" s="485"/>
      <c r="B76" s="449" t="s">
        <v>347</v>
      </c>
      <c r="C76" s="449"/>
      <c r="D76" s="217"/>
      <c r="E76" s="267"/>
    </row>
    <row r="77" spans="1:5" ht="33" customHeight="1" x14ac:dyDescent="0.25">
      <c r="A77" s="485"/>
      <c r="B77" s="449" t="s">
        <v>349</v>
      </c>
      <c r="C77" s="449"/>
      <c r="D77" s="217"/>
      <c r="E77" s="267"/>
    </row>
    <row r="78" spans="1:5" ht="33" customHeight="1" x14ac:dyDescent="0.25">
      <c r="A78" s="485"/>
      <c r="B78" s="449" t="s">
        <v>350</v>
      </c>
      <c r="C78" s="449"/>
      <c r="D78" s="217"/>
      <c r="E78" s="267"/>
    </row>
    <row r="79" spans="1:5" ht="33" customHeight="1" x14ac:dyDescent="0.25">
      <c r="A79" s="485"/>
      <c r="B79" s="449" t="s">
        <v>351</v>
      </c>
      <c r="C79" s="449"/>
      <c r="D79" s="217"/>
      <c r="E79" s="267"/>
    </row>
    <row r="80" spans="1:5" ht="33" customHeight="1" x14ac:dyDescent="0.25">
      <c r="A80" s="485"/>
      <c r="B80" s="449" t="s">
        <v>352</v>
      </c>
      <c r="C80" s="449"/>
      <c r="D80" s="217"/>
      <c r="E80" s="267"/>
    </row>
    <row r="81" spans="1:5" ht="33" customHeight="1" x14ac:dyDescent="0.25">
      <c r="A81" s="485"/>
      <c r="B81" s="449" t="s">
        <v>353</v>
      </c>
      <c r="C81" s="449"/>
      <c r="D81" s="217"/>
      <c r="E81" s="267"/>
    </row>
    <row r="82" spans="1:5" ht="33" customHeight="1" x14ac:dyDescent="0.25">
      <c r="A82" s="485"/>
      <c r="B82" s="449" t="s">
        <v>354</v>
      </c>
      <c r="C82" s="449"/>
      <c r="D82" s="217"/>
      <c r="E82" s="267"/>
    </row>
    <row r="83" spans="1:5" ht="33" customHeight="1" x14ac:dyDescent="0.25">
      <c r="A83" s="485"/>
      <c r="B83" s="449" t="s">
        <v>355</v>
      </c>
      <c r="C83" s="449"/>
      <c r="D83" s="217"/>
      <c r="E83" s="267"/>
    </row>
    <row r="84" spans="1:5" ht="33" customHeight="1" x14ac:dyDescent="0.25">
      <c r="A84" s="485"/>
      <c r="B84" s="449" t="s">
        <v>356</v>
      </c>
      <c r="C84" s="449"/>
      <c r="D84" s="217"/>
      <c r="E84" s="267"/>
    </row>
    <row r="85" spans="1:5" ht="33" customHeight="1" x14ac:dyDescent="0.25">
      <c r="A85" s="485"/>
      <c r="B85" s="449" t="s">
        <v>357</v>
      </c>
      <c r="C85" s="449"/>
      <c r="D85" s="217"/>
      <c r="E85" s="267"/>
    </row>
    <row r="86" spans="1:5" ht="33" customHeight="1" thickBot="1" x14ac:dyDescent="0.3">
      <c r="A86" s="486"/>
      <c r="B86" s="489" t="s">
        <v>358</v>
      </c>
      <c r="C86" s="489"/>
      <c r="D86" s="222"/>
      <c r="E86" s="268"/>
    </row>
    <row r="88" spans="1:5" ht="15.75" thickBot="1" x14ac:dyDescent="0.3"/>
    <row r="89" spans="1:5" ht="28.5" customHeight="1" x14ac:dyDescent="0.25">
      <c r="A89" s="509" t="s">
        <v>361</v>
      </c>
      <c r="B89" s="511" t="s">
        <v>360</v>
      </c>
      <c r="C89" s="511"/>
      <c r="D89" s="513" t="s">
        <v>362</v>
      </c>
      <c r="E89" s="514"/>
    </row>
    <row r="90" spans="1:5" x14ac:dyDescent="0.25">
      <c r="A90" s="510"/>
      <c r="B90" s="512"/>
      <c r="C90" s="512"/>
      <c r="D90" s="101" t="s">
        <v>89</v>
      </c>
      <c r="E90" s="266" t="s">
        <v>90</v>
      </c>
    </row>
    <row r="91" spans="1:5" ht="33" customHeight="1" x14ac:dyDescent="0.25">
      <c r="A91" s="485"/>
      <c r="B91" s="487" t="s">
        <v>307</v>
      </c>
      <c r="C91" s="488"/>
      <c r="D91" s="217"/>
      <c r="E91" s="270"/>
    </row>
    <row r="92" spans="1:5" ht="33" customHeight="1" x14ac:dyDescent="0.25">
      <c r="A92" s="485"/>
      <c r="B92" s="487" t="s">
        <v>311</v>
      </c>
      <c r="C92" s="488"/>
      <c r="D92" s="217"/>
      <c r="E92" s="270"/>
    </row>
    <row r="93" spans="1:5" ht="33" customHeight="1" x14ac:dyDescent="0.25">
      <c r="A93" s="485"/>
      <c r="B93" s="487" t="s">
        <v>308</v>
      </c>
      <c r="C93" s="488"/>
      <c r="D93" s="217"/>
      <c r="E93" s="270"/>
    </row>
    <row r="94" spans="1:5" ht="33" customHeight="1" x14ac:dyDescent="0.25">
      <c r="A94" s="485"/>
      <c r="B94" s="487" t="s">
        <v>309</v>
      </c>
      <c r="C94" s="488"/>
      <c r="D94" s="217"/>
      <c r="E94" s="270"/>
    </row>
    <row r="95" spans="1:5" ht="33" customHeight="1" x14ac:dyDescent="0.25">
      <c r="A95" s="485"/>
      <c r="B95" s="487" t="s">
        <v>310</v>
      </c>
      <c r="C95" s="488"/>
      <c r="D95" s="217"/>
      <c r="E95" s="270"/>
    </row>
    <row r="96" spans="1:5" ht="33" customHeight="1" x14ac:dyDescent="0.25">
      <c r="A96" s="485"/>
      <c r="B96" s="487" t="s">
        <v>312</v>
      </c>
      <c r="C96" s="488"/>
      <c r="D96" s="217"/>
      <c r="E96" s="270"/>
    </row>
    <row r="97" spans="1:5" ht="33" customHeight="1" x14ac:dyDescent="0.25">
      <c r="A97" s="485"/>
      <c r="B97" s="487" t="s">
        <v>313</v>
      </c>
      <c r="C97" s="488"/>
      <c r="D97" s="217"/>
      <c r="E97" s="270"/>
    </row>
    <row r="98" spans="1:5" ht="33" customHeight="1" x14ac:dyDescent="0.25">
      <c r="A98" s="485"/>
      <c r="B98" s="487" t="s">
        <v>314</v>
      </c>
      <c r="C98" s="488"/>
      <c r="D98" s="217"/>
      <c r="E98" s="270"/>
    </row>
    <row r="99" spans="1:5" ht="33" customHeight="1" x14ac:dyDescent="0.25">
      <c r="A99" s="485"/>
      <c r="B99" s="487" t="s">
        <v>315</v>
      </c>
      <c r="C99" s="488"/>
      <c r="D99" s="217"/>
      <c r="E99" s="270"/>
    </row>
    <row r="100" spans="1:5" ht="33" customHeight="1" x14ac:dyDescent="0.25">
      <c r="A100" s="485"/>
      <c r="B100" s="487" t="s">
        <v>316</v>
      </c>
      <c r="C100" s="488"/>
      <c r="D100" s="217"/>
      <c r="E100" s="270"/>
    </row>
    <row r="101" spans="1:5" ht="33" customHeight="1" x14ac:dyDescent="0.25">
      <c r="A101" s="485"/>
      <c r="B101" s="487" t="s">
        <v>317</v>
      </c>
      <c r="C101" s="488"/>
      <c r="D101" s="217"/>
      <c r="E101" s="270"/>
    </row>
    <row r="102" spans="1:5" ht="33" customHeight="1" x14ac:dyDescent="0.25">
      <c r="A102" s="485"/>
      <c r="B102" s="487" t="s">
        <v>318</v>
      </c>
      <c r="C102" s="488"/>
      <c r="D102" s="217"/>
      <c r="E102" s="270"/>
    </row>
    <row r="103" spans="1:5" ht="33" customHeight="1" x14ac:dyDescent="0.25">
      <c r="A103" s="485"/>
      <c r="B103" s="487" t="s">
        <v>319</v>
      </c>
      <c r="C103" s="488"/>
      <c r="D103" s="217"/>
      <c r="E103" s="270"/>
    </row>
    <row r="104" spans="1:5" ht="33" customHeight="1" x14ac:dyDescent="0.25">
      <c r="A104" s="485"/>
      <c r="B104" s="487" t="s">
        <v>320</v>
      </c>
      <c r="C104" s="488"/>
      <c r="D104" s="217"/>
      <c r="E104" s="270"/>
    </row>
    <row r="105" spans="1:5" ht="33" customHeight="1" x14ac:dyDescent="0.25">
      <c r="A105" s="485"/>
      <c r="B105" s="487" t="s">
        <v>321</v>
      </c>
      <c r="C105" s="488"/>
      <c r="D105" s="217"/>
      <c r="E105" s="270"/>
    </row>
    <row r="106" spans="1:5" ht="33" customHeight="1" x14ac:dyDescent="0.25">
      <c r="A106" s="485"/>
      <c r="B106" s="487" t="s">
        <v>322</v>
      </c>
      <c r="C106" s="488"/>
      <c r="D106" s="217"/>
      <c r="E106" s="270"/>
    </row>
    <row r="107" spans="1:5" ht="33" customHeight="1" x14ac:dyDescent="0.25">
      <c r="A107" s="485"/>
      <c r="B107" s="487" t="s">
        <v>323</v>
      </c>
      <c r="C107" s="488"/>
      <c r="D107" s="217"/>
      <c r="E107" s="270"/>
    </row>
    <row r="108" spans="1:5" ht="33" customHeight="1" x14ac:dyDescent="0.25">
      <c r="A108" s="485"/>
      <c r="B108" s="487" t="s">
        <v>324</v>
      </c>
      <c r="C108" s="488"/>
      <c r="D108" s="217"/>
      <c r="E108" s="270"/>
    </row>
    <row r="109" spans="1:5" ht="33" customHeight="1" x14ac:dyDescent="0.25">
      <c r="A109" s="485"/>
      <c r="B109" s="449" t="s">
        <v>325</v>
      </c>
      <c r="C109" s="449"/>
      <c r="D109" s="217"/>
      <c r="E109" s="270"/>
    </row>
    <row r="110" spans="1:5" ht="33" customHeight="1" x14ac:dyDescent="0.25">
      <c r="A110" s="485"/>
      <c r="B110" s="487" t="s">
        <v>326</v>
      </c>
      <c r="C110" s="488"/>
      <c r="D110" s="217"/>
      <c r="E110" s="270"/>
    </row>
    <row r="111" spans="1:5" ht="33" customHeight="1" x14ac:dyDescent="0.25">
      <c r="A111" s="485"/>
      <c r="B111" s="518" t="s">
        <v>359</v>
      </c>
      <c r="C111" s="518"/>
      <c r="D111" s="518"/>
      <c r="E111" s="519"/>
    </row>
    <row r="112" spans="1:5" ht="33" customHeight="1" x14ac:dyDescent="0.25">
      <c r="A112" s="485"/>
      <c r="B112" s="449" t="s">
        <v>348</v>
      </c>
      <c r="C112" s="449"/>
      <c r="D112" s="217"/>
      <c r="E112" s="267"/>
    </row>
    <row r="113" spans="1:5" ht="33" customHeight="1" x14ac:dyDescent="0.25">
      <c r="A113" s="485"/>
      <c r="B113" s="449" t="s">
        <v>345</v>
      </c>
      <c r="C113" s="449"/>
      <c r="D113" s="217"/>
      <c r="E113" s="267"/>
    </row>
    <row r="114" spans="1:5" ht="33" customHeight="1" x14ac:dyDescent="0.25">
      <c r="A114" s="485"/>
      <c r="B114" s="449" t="s">
        <v>346</v>
      </c>
      <c r="C114" s="449"/>
      <c r="D114" s="217"/>
      <c r="E114" s="267"/>
    </row>
    <row r="115" spans="1:5" ht="33" customHeight="1" x14ac:dyDescent="0.25">
      <c r="A115" s="485"/>
      <c r="B115" s="449" t="s">
        <v>347</v>
      </c>
      <c r="C115" s="449"/>
      <c r="D115" s="217"/>
      <c r="E115" s="267"/>
    </row>
    <row r="116" spans="1:5" ht="33" customHeight="1" x14ac:dyDescent="0.25">
      <c r="A116" s="485"/>
      <c r="B116" s="449" t="s">
        <v>349</v>
      </c>
      <c r="C116" s="449"/>
      <c r="D116" s="217"/>
      <c r="E116" s="267"/>
    </row>
    <row r="117" spans="1:5" ht="33" customHeight="1" x14ac:dyDescent="0.25">
      <c r="A117" s="485"/>
      <c r="B117" s="449" t="s">
        <v>350</v>
      </c>
      <c r="C117" s="449"/>
      <c r="D117" s="217"/>
      <c r="E117" s="267"/>
    </row>
    <row r="118" spans="1:5" ht="33" customHeight="1" x14ac:dyDescent="0.25">
      <c r="A118" s="485"/>
      <c r="B118" s="449" t="s">
        <v>351</v>
      </c>
      <c r="C118" s="449"/>
      <c r="D118" s="217"/>
      <c r="E118" s="267"/>
    </row>
    <row r="119" spans="1:5" ht="33" customHeight="1" x14ac:dyDescent="0.25">
      <c r="A119" s="485"/>
      <c r="B119" s="449" t="s">
        <v>352</v>
      </c>
      <c r="C119" s="449"/>
      <c r="D119" s="217"/>
      <c r="E119" s="267"/>
    </row>
    <row r="120" spans="1:5" ht="33" customHeight="1" x14ac:dyDescent="0.25">
      <c r="A120" s="485"/>
      <c r="B120" s="449" t="s">
        <v>353</v>
      </c>
      <c r="C120" s="449"/>
      <c r="D120" s="217"/>
      <c r="E120" s="267"/>
    </row>
    <row r="121" spans="1:5" ht="33" customHeight="1" x14ac:dyDescent="0.25">
      <c r="A121" s="485"/>
      <c r="B121" s="449" t="s">
        <v>354</v>
      </c>
      <c r="C121" s="449"/>
      <c r="D121" s="217"/>
      <c r="E121" s="267"/>
    </row>
    <row r="122" spans="1:5" ht="33" customHeight="1" x14ac:dyDescent="0.25">
      <c r="A122" s="485"/>
      <c r="B122" s="449" t="s">
        <v>355</v>
      </c>
      <c r="C122" s="449"/>
      <c r="D122" s="217"/>
      <c r="E122" s="267"/>
    </row>
    <row r="123" spans="1:5" ht="33" customHeight="1" x14ac:dyDescent="0.25">
      <c r="A123" s="485"/>
      <c r="B123" s="449" t="s">
        <v>356</v>
      </c>
      <c r="C123" s="449"/>
      <c r="D123" s="217"/>
      <c r="E123" s="267"/>
    </row>
    <row r="124" spans="1:5" ht="33" customHeight="1" x14ac:dyDescent="0.25">
      <c r="A124" s="485"/>
      <c r="B124" s="449" t="s">
        <v>357</v>
      </c>
      <c r="C124" s="449"/>
      <c r="D124" s="217"/>
      <c r="E124" s="267"/>
    </row>
    <row r="125" spans="1:5" ht="33" customHeight="1" thickBot="1" x14ac:dyDescent="0.3">
      <c r="A125" s="486"/>
      <c r="B125" s="489" t="s">
        <v>358</v>
      </c>
      <c r="C125" s="489"/>
      <c r="D125" s="222"/>
      <c r="E125" s="268"/>
    </row>
    <row r="127" spans="1:5" ht="15.75" thickBot="1" x14ac:dyDescent="0.3"/>
    <row r="128" spans="1:5" ht="30" customHeight="1" x14ac:dyDescent="0.25">
      <c r="A128" s="509" t="s">
        <v>361</v>
      </c>
      <c r="B128" s="511" t="s">
        <v>360</v>
      </c>
      <c r="C128" s="511"/>
      <c r="D128" s="513" t="s">
        <v>362</v>
      </c>
      <c r="E128" s="514"/>
    </row>
    <row r="129" spans="1:5" x14ac:dyDescent="0.25">
      <c r="A129" s="510"/>
      <c r="B129" s="512"/>
      <c r="C129" s="512"/>
      <c r="D129" s="101" t="s">
        <v>89</v>
      </c>
      <c r="E129" s="266" t="s">
        <v>90</v>
      </c>
    </row>
    <row r="130" spans="1:5" ht="33" customHeight="1" x14ac:dyDescent="0.25">
      <c r="A130" s="485"/>
      <c r="B130" s="449" t="s">
        <v>307</v>
      </c>
      <c r="C130" s="450"/>
      <c r="D130" s="217"/>
      <c r="E130" s="267"/>
    </row>
    <row r="131" spans="1:5" ht="33" customHeight="1" x14ac:dyDescent="0.25">
      <c r="A131" s="485"/>
      <c r="B131" s="449" t="s">
        <v>311</v>
      </c>
      <c r="C131" s="450"/>
      <c r="D131" s="217"/>
      <c r="E131" s="267"/>
    </row>
    <row r="132" spans="1:5" ht="33" customHeight="1" x14ac:dyDescent="0.25">
      <c r="A132" s="485"/>
      <c r="B132" s="449" t="s">
        <v>308</v>
      </c>
      <c r="C132" s="450"/>
      <c r="D132" s="217"/>
      <c r="E132" s="267"/>
    </row>
    <row r="133" spans="1:5" ht="33" customHeight="1" x14ac:dyDescent="0.25">
      <c r="A133" s="485"/>
      <c r="B133" s="449" t="s">
        <v>309</v>
      </c>
      <c r="C133" s="450"/>
      <c r="D133" s="217"/>
      <c r="E133" s="267"/>
    </row>
    <row r="134" spans="1:5" ht="33" customHeight="1" x14ac:dyDescent="0.25">
      <c r="A134" s="485"/>
      <c r="B134" s="449" t="s">
        <v>310</v>
      </c>
      <c r="C134" s="450"/>
      <c r="D134" s="217"/>
      <c r="E134" s="267"/>
    </row>
    <row r="135" spans="1:5" ht="33" customHeight="1" x14ac:dyDescent="0.25">
      <c r="A135" s="485"/>
      <c r="B135" s="449" t="s">
        <v>312</v>
      </c>
      <c r="C135" s="450"/>
      <c r="D135" s="217"/>
      <c r="E135" s="267"/>
    </row>
    <row r="136" spans="1:5" ht="33" customHeight="1" x14ac:dyDescent="0.25">
      <c r="A136" s="485"/>
      <c r="B136" s="449" t="s">
        <v>313</v>
      </c>
      <c r="C136" s="450"/>
      <c r="D136" s="217"/>
      <c r="E136" s="267"/>
    </row>
    <row r="137" spans="1:5" ht="33" customHeight="1" x14ac:dyDescent="0.25">
      <c r="A137" s="485"/>
      <c r="B137" s="449" t="s">
        <v>314</v>
      </c>
      <c r="C137" s="450"/>
      <c r="D137" s="217"/>
      <c r="E137" s="267"/>
    </row>
    <row r="138" spans="1:5" ht="33" customHeight="1" x14ac:dyDescent="0.25">
      <c r="A138" s="485"/>
      <c r="B138" s="449" t="s">
        <v>315</v>
      </c>
      <c r="C138" s="450"/>
      <c r="D138" s="217"/>
      <c r="E138" s="267"/>
    </row>
    <row r="139" spans="1:5" ht="33" customHeight="1" x14ac:dyDescent="0.25">
      <c r="A139" s="485"/>
      <c r="B139" s="449" t="s">
        <v>316</v>
      </c>
      <c r="C139" s="450"/>
      <c r="D139" s="217"/>
      <c r="E139" s="267"/>
    </row>
    <row r="140" spans="1:5" ht="33" customHeight="1" x14ac:dyDescent="0.25">
      <c r="A140" s="485"/>
      <c r="B140" s="449" t="s">
        <v>317</v>
      </c>
      <c r="C140" s="450"/>
      <c r="D140" s="217"/>
      <c r="E140" s="267"/>
    </row>
    <row r="141" spans="1:5" ht="33" customHeight="1" x14ac:dyDescent="0.25">
      <c r="A141" s="485"/>
      <c r="B141" s="449" t="s">
        <v>318</v>
      </c>
      <c r="C141" s="450"/>
      <c r="D141" s="217"/>
      <c r="E141" s="267"/>
    </row>
    <row r="142" spans="1:5" ht="33" customHeight="1" x14ac:dyDescent="0.25">
      <c r="A142" s="485"/>
      <c r="B142" s="449" t="s">
        <v>319</v>
      </c>
      <c r="C142" s="450"/>
      <c r="D142" s="217"/>
      <c r="E142" s="267"/>
    </row>
    <row r="143" spans="1:5" ht="33" customHeight="1" x14ac:dyDescent="0.25">
      <c r="A143" s="485"/>
      <c r="B143" s="449" t="s">
        <v>320</v>
      </c>
      <c r="C143" s="450"/>
      <c r="D143" s="217"/>
      <c r="E143" s="267"/>
    </row>
    <row r="144" spans="1:5" ht="33" customHeight="1" x14ac:dyDescent="0.25">
      <c r="A144" s="485"/>
      <c r="B144" s="449" t="s">
        <v>321</v>
      </c>
      <c r="C144" s="450"/>
      <c r="D144" s="217"/>
      <c r="E144" s="267"/>
    </row>
    <row r="145" spans="1:5" ht="33" customHeight="1" x14ac:dyDescent="0.25">
      <c r="A145" s="485"/>
      <c r="B145" s="449" t="s">
        <v>322</v>
      </c>
      <c r="C145" s="450"/>
      <c r="D145" s="217"/>
      <c r="E145" s="267"/>
    </row>
    <row r="146" spans="1:5" ht="33" customHeight="1" x14ac:dyDescent="0.25">
      <c r="A146" s="485"/>
      <c r="B146" s="449" t="s">
        <v>323</v>
      </c>
      <c r="C146" s="450"/>
      <c r="D146" s="217"/>
      <c r="E146" s="267"/>
    </row>
    <row r="147" spans="1:5" ht="33" customHeight="1" x14ac:dyDescent="0.25">
      <c r="A147" s="485"/>
      <c r="B147" s="449" t="s">
        <v>324</v>
      </c>
      <c r="C147" s="450"/>
      <c r="D147" s="217"/>
      <c r="E147" s="267"/>
    </row>
    <row r="148" spans="1:5" ht="33" customHeight="1" x14ac:dyDescent="0.25">
      <c r="A148" s="485"/>
      <c r="B148" s="449" t="s">
        <v>325</v>
      </c>
      <c r="C148" s="449"/>
      <c r="D148" s="217"/>
      <c r="E148" s="267"/>
    </row>
    <row r="149" spans="1:5" ht="33" customHeight="1" x14ac:dyDescent="0.25">
      <c r="A149" s="485"/>
      <c r="B149" s="449" t="s">
        <v>326</v>
      </c>
      <c r="C149" s="450"/>
      <c r="D149" s="217"/>
      <c r="E149" s="267"/>
    </row>
    <row r="150" spans="1:5" ht="33" customHeight="1" x14ac:dyDescent="0.25">
      <c r="A150" s="485"/>
      <c r="B150" s="518" t="s">
        <v>359</v>
      </c>
      <c r="C150" s="518"/>
      <c r="D150" s="518"/>
      <c r="E150" s="519"/>
    </row>
    <row r="151" spans="1:5" ht="33" customHeight="1" x14ac:dyDescent="0.25">
      <c r="A151" s="485"/>
      <c r="B151" s="449" t="s">
        <v>348</v>
      </c>
      <c r="C151" s="449"/>
      <c r="D151" s="217"/>
      <c r="E151" s="267"/>
    </row>
    <row r="152" spans="1:5" ht="33" customHeight="1" x14ac:dyDescent="0.25">
      <c r="A152" s="485"/>
      <c r="B152" s="449" t="s">
        <v>345</v>
      </c>
      <c r="C152" s="449"/>
      <c r="D152" s="217"/>
      <c r="E152" s="267"/>
    </row>
    <row r="153" spans="1:5" ht="33" customHeight="1" x14ac:dyDescent="0.25">
      <c r="A153" s="485"/>
      <c r="B153" s="449" t="s">
        <v>346</v>
      </c>
      <c r="C153" s="449"/>
      <c r="D153" s="217"/>
      <c r="E153" s="267"/>
    </row>
    <row r="154" spans="1:5" ht="33" customHeight="1" x14ac:dyDescent="0.25">
      <c r="A154" s="485"/>
      <c r="B154" s="449" t="s">
        <v>347</v>
      </c>
      <c r="C154" s="449"/>
      <c r="D154" s="217"/>
      <c r="E154" s="267"/>
    </row>
    <row r="155" spans="1:5" ht="33" customHeight="1" x14ac:dyDescent="0.25">
      <c r="A155" s="485"/>
      <c r="B155" s="449" t="s">
        <v>349</v>
      </c>
      <c r="C155" s="449"/>
      <c r="D155" s="217"/>
      <c r="E155" s="267"/>
    </row>
    <row r="156" spans="1:5" ht="33" customHeight="1" x14ac:dyDescent="0.25">
      <c r="A156" s="485"/>
      <c r="B156" s="449" t="s">
        <v>350</v>
      </c>
      <c r="C156" s="449"/>
      <c r="D156" s="217"/>
      <c r="E156" s="267"/>
    </row>
    <row r="157" spans="1:5" ht="33" customHeight="1" x14ac:dyDescent="0.25">
      <c r="A157" s="485"/>
      <c r="B157" s="449" t="s">
        <v>351</v>
      </c>
      <c r="C157" s="449"/>
      <c r="D157" s="217"/>
      <c r="E157" s="267"/>
    </row>
    <row r="158" spans="1:5" ht="33" customHeight="1" x14ac:dyDescent="0.25">
      <c r="A158" s="485"/>
      <c r="B158" s="449" t="s">
        <v>352</v>
      </c>
      <c r="C158" s="449"/>
      <c r="D158" s="217"/>
      <c r="E158" s="267"/>
    </row>
    <row r="159" spans="1:5" ht="33" customHeight="1" x14ac:dyDescent="0.25">
      <c r="A159" s="485"/>
      <c r="B159" s="449" t="s">
        <v>353</v>
      </c>
      <c r="C159" s="449"/>
      <c r="D159" s="217"/>
      <c r="E159" s="267"/>
    </row>
    <row r="160" spans="1:5" ht="33" customHeight="1" x14ac:dyDescent="0.25">
      <c r="A160" s="485"/>
      <c r="B160" s="449" t="s">
        <v>354</v>
      </c>
      <c r="C160" s="449"/>
      <c r="D160" s="217"/>
      <c r="E160" s="267"/>
    </row>
    <row r="161" spans="1:5" ht="33" customHeight="1" x14ac:dyDescent="0.25">
      <c r="A161" s="485"/>
      <c r="B161" s="449" t="s">
        <v>355</v>
      </c>
      <c r="C161" s="449"/>
      <c r="D161" s="217"/>
      <c r="E161" s="267"/>
    </row>
    <row r="162" spans="1:5" ht="33" customHeight="1" x14ac:dyDescent="0.25">
      <c r="A162" s="485"/>
      <c r="B162" s="449" t="s">
        <v>356</v>
      </c>
      <c r="C162" s="449"/>
      <c r="D162" s="217"/>
      <c r="E162" s="267"/>
    </row>
    <row r="163" spans="1:5" ht="33" customHeight="1" x14ac:dyDescent="0.25">
      <c r="A163" s="485"/>
      <c r="B163" s="449" t="s">
        <v>357</v>
      </c>
      <c r="C163" s="449"/>
      <c r="D163" s="217"/>
      <c r="E163" s="267"/>
    </row>
    <row r="164" spans="1:5" ht="33" customHeight="1" thickBot="1" x14ac:dyDescent="0.3">
      <c r="A164" s="486"/>
      <c r="B164" s="489" t="s">
        <v>358</v>
      </c>
      <c r="C164" s="489"/>
      <c r="D164" s="222"/>
      <c r="E164" s="268"/>
    </row>
    <row r="166" spans="1:5" ht="15.75" thickBot="1" x14ac:dyDescent="0.3"/>
    <row r="167" spans="1:5" ht="30" customHeight="1" x14ac:dyDescent="0.25">
      <c r="A167" s="509" t="s">
        <v>361</v>
      </c>
      <c r="B167" s="511" t="s">
        <v>360</v>
      </c>
      <c r="C167" s="511"/>
      <c r="D167" s="513" t="s">
        <v>362</v>
      </c>
      <c r="E167" s="514"/>
    </row>
    <row r="168" spans="1:5" x14ac:dyDescent="0.25">
      <c r="A168" s="510"/>
      <c r="B168" s="512"/>
      <c r="C168" s="512"/>
      <c r="D168" s="101" t="s">
        <v>89</v>
      </c>
      <c r="E168" s="266" t="s">
        <v>90</v>
      </c>
    </row>
    <row r="169" spans="1:5" ht="33" customHeight="1" x14ac:dyDescent="0.25">
      <c r="A169" s="485"/>
      <c r="B169" s="449" t="s">
        <v>307</v>
      </c>
      <c r="C169" s="450"/>
      <c r="D169" s="217"/>
      <c r="E169" s="267"/>
    </row>
    <row r="170" spans="1:5" ht="33" customHeight="1" x14ac:dyDescent="0.25">
      <c r="A170" s="485"/>
      <c r="B170" s="449" t="s">
        <v>311</v>
      </c>
      <c r="C170" s="450"/>
      <c r="D170" s="217"/>
      <c r="E170" s="267"/>
    </row>
    <row r="171" spans="1:5" ht="33" customHeight="1" x14ac:dyDescent="0.25">
      <c r="A171" s="485"/>
      <c r="B171" s="449" t="s">
        <v>308</v>
      </c>
      <c r="C171" s="450"/>
      <c r="D171" s="217"/>
      <c r="E171" s="267"/>
    </row>
    <row r="172" spans="1:5" ht="33" customHeight="1" x14ac:dyDescent="0.25">
      <c r="A172" s="485"/>
      <c r="B172" s="449" t="s">
        <v>309</v>
      </c>
      <c r="C172" s="450"/>
      <c r="D172" s="217"/>
      <c r="E172" s="267"/>
    </row>
    <row r="173" spans="1:5" ht="33" customHeight="1" x14ac:dyDescent="0.25">
      <c r="A173" s="485"/>
      <c r="B173" s="449" t="s">
        <v>310</v>
      </c>
      <c r="C173" s="450"/>
      <c r="D173" s="217"/>
      <c r="E173" s="267"/>
    </row>
    <row r="174" spans="1:5" ht="33" customHeight="1" x14ac:dyDescent="0.25">
      <c r="A174" s="485"/>
      <c r="B174" s="449" t="s">
        <v>312</v>
      </c>
      <c r="C174" s="450"/>
      <c r="D174" s="217"/>
      <c r="E174" s="267"/>
    </row>
    <row r="175" spans="1:5" ht="33" customHeight="1" x14ac:dyDescent="0.25">
      <c r="A175" s="485"/>
      <c r="B175" s="449" t="s">
        <v>313</v>
      </c>
      <c r="C175" s="450"/>
      <c r="D175" s="217"/>
      <c r="E175" s="267"/>
    </row>
    <row r="176" spans="1:5" ht="33" customHeight="1" x14ac:dyDescent="0.25">
      <c r="A176" s="485"/>
      <c r="B176" s="449" t="s">
        <v>314</v>
      </c>
      <c r="C176" s="450"/>
      <c r="D176" s="217"/>
      <c r="E176" s="267"/>
    </row>
    <row r="177" spans="1:5" ht="33" customHeight="1" x14ac:dyDescent="0.25">
      <c r="A177" s="485"/>
      <c r="B177" s="449" t="s">
        <v>315</v>
      </c>
      <c r="C177" s="450"/>
      <c r="D177" s="217"/>
      <c r="E177" s="267"/>
    </row>
    <row r="178" spans="1:5" ht="33" customHeight="1" x14ac:dyDescent="0.25">
      <c r="A178" s="485"/>
      <c r="B178" s="449" t="s">
        <v>316</v>
      </c>
      <c r="C178" s="450"/>
      <c r="D178" s="217"/>
      <c r="E178" s="267"/>
    </row>
    <row r="179" spans="1:5" ht="33" customHeight="1" x14ac:dyDescent="0.25">
      <c r="A179" s="485"/>
      <c r="B179" s="449" t="s">
        <v>317</v>
      </c>
      <c r="C179" s="450"/>
      <c r="D179" s="217"/>
      <c r="E179" s="267"/>
    </row>
    <row r="180" spans="1:5" ht="33" customHeight="1" x14ac:dyDescent="0.25">
      <c r="A180" s="485"/>
      <c r="B180" s="449" t="s">
        <v>318</v>
      </c>
      <c r="C180" s="450"/>
      <c r="D180" s="217"/>
      <c r="E180" s="267"/>
    </row>
    <row r="181" spans="1:5" ht="33" customHeight="1" x14ac:dyDescent="0.25">
      <c r="A181" s="485"/>
      <c r="B181" s="449" t="s">
        <v>319</v>
      </c>
      <c r="C181" s="450"/>
      <c r="D181" s="217"/>
      <c r="E181" s="267"/>
    </row>
    <row r="182" spans="1:5" ht="33" customHeight="1" x14ac:dyDescent="0.25">
      <c r="A182" s="485"/>
      <c r="B182" s="449" t="s">
        <v>320</v>
      </c>
      <c r="C182" s="450"/>
      <c r="D182" s="217"/>
      <c r="E182" s="267"/>
    </row>
    <row r="183" spans="1:5" ht="33" customHeight="1" x14ac:dyDescent="0.25">
      <c r="A183" s="485"/>
      <c r="B183" s="449" t="s">
        <v>321</v>
      </c>
      <c r="C183" s="450"/>
      <c r="D183" s="217"/>
      <c r="E183" s="267"/>
    </row>
    <row r="184" spans="1:5" ht="33" customHeight="1" x14ac:dyDescent="0.25">
      <c r="A184" s="485"/>
      <c r="B184" s="449" t="s">
        <v>322</v>
      </c>
      <c r="C184" s="450"/>
      <c r="D184" s="217"/>
      <c r="E184" s="267"/>
    </row>
    <row r="185" spans="1:5" ht="33" customHeight="1" x14ac:dyDescent="0.25">
      <c r="A185" s="485"/>
      <c r="B185" s="449" t="s">
        <v>323</v>
      </c>
      <c r="C185" s="450"/>
      <c r="D185" s="217"/>
      <c r="E185" s="267"/>
    </row>
    <row r="186" spans="1:5" ht="33" customHeight="1" x14ac:dyDescent="0.25">
      <c r="A186" s="485"/>
      <c r="B186" s="449" t="s">
        <v>324</v>
      </c>
      <c r="C186" s="450"/>
      <c r="D186" s="217"/>
      <c r="E186" s="267"/>
    </row>
    <row r="187" spans="1:5" ht="33" customHeight="1" x14ac:dyDescent="0.25">
      <c r="A187" s="485"/>
      <c r="B187" s="449" t="s">
        <v>325</v>
      </c>
      <c r="C187" s="449"/>
      <c r="D187" s="217"/>
      <c r="E187" s="267"/>
    </row>
    <row r="188" spans="1:5" ht="33" customHeight="1" x14ac:dyDescent="0.25">
      <c r="A188" s="485"/>
      <c r="B188" s="449" t="s">
        <v>326</v>
      </c>
      <c r="C188" s="450"/>
      <c r="D188" s="217"/>
      <c r="E188" s="267"/>
    </row>
    <row r="189" spans="1:5" ht="33" customHeight="1" x14ac:dyDescent="0.25">
      <c r="A189" s="485"/>
      <c r="B189" s="518" t="s">
        <v>359</v>
      </c>
      <c r="C189" s="518"/>
      <c r="D189" s="518"/>
      <c r="E189" s="519"/>
    </row>
    <row r="190" spans="1:5" ht="33" customHeight="1" x14ac:dyDescent="0.25">
      <c r="A190" s="485"/>
      <c r="B190" s="449" t="s">
        <v>348</v>
      </c>
      <c r="C190" s="449"/>
      <c r="D190" s="217"/>
      <c r="E190" s="267"/>
    </row>
    <row r="191" spans="1:5" ht="33" customHeight="1" x14ac:dyDescent="0.25">
      <c r="A191" s="485"/>
      <c r="B191" s="449" t="s">
        <v>345</v>
      </c>
      <c r="C191" s="449"/>
      <c r="D191" s="217"/>
      <c r="E191" s="267"/>
    </row>
    <row r="192" spans="1:5" ht="33" customHeight="1" x14ac:dyDescent="0.25">
      <c r="A192" s="485"/>
      <c r="B192" s="449" t="s">
        <v>346</v>
      </c>
      <c r="C192" s="449"/>
      <c r="D192" s="217"/>
      <c r="E192" s="267"/>
    </row>
    <row r="193" spans="1:5" ht="33" customHeight="1" x14ac:dyDescent="0.25">
      <c r="A193" s="485"/>
      <c r="B193" s="449" t="s">
        <v>347</v>
      </c>
      <c r="C193" s="449"/>
      <c r="D193" s="217"/>
      <c r="E193" s="267"/>
    </row>
    <row r="194" spans="1:5" ht="33" customHeight="1" x14ac:dyDescent="0.25">
      <c r="A194" s="485"/>
      <c r="B194" s="449" t="s">
        <v>349</v>
      </c>
      <c r="C194" s="449"/>
      <c r="D194" s="217"/>
      <c r="E194" s="267"/>
    </row>
    <row r="195" spans="1:5" ht="33" customHeight="1" x14ac:dyDescent="0.25">
      <c r="A195" s="485"/>
      <c r="B195" s="449" t="s">
        <v>350</v>
      </c>
      <c r="C195" s="449"/>
      <c r="D195" s="217"/>
      <c r="E195" s="267"/>
    </row>
    <row r="196" spans="1:5" ht="33" customHeight="1" x14ac:dyDescent="0.25">
      <c r="A196" s="485"/>
      <c r="B196" s="449" t="s">
        <v>351</v>
      </c>
      <c r="C196" s="449"/>
      <c r="D196" s="217"/>
      <c r="E196" s="267"/>
    </row>
    <row r="197" spans="1:5" ht="33" customHeight="1" x14ac:dyDescent="0.25">
      <c r="A197" s="485"/>
      <c r="B197" s="449" t="s">
        <v>352</v>
      </c>
      <c r="C197" s="449"/>
      <c r="D197" s="217"/>
      <c r="E197" s="267"/>
    </row>
    <row r="198" spans="1:5" ht="33" customHeight="1" x14ac:dyDescent="0.25">
      <c r="A198" s="485"/>
      <c r="B198" s="449" t="s">
        <v>353</v>
      </c>
      <c r="C198" s="449"/>
      <c r="D198" s="217"/>
      <c r="E198" s="267"/>
    </row>
    <row r="199" spans="1:5" ht="33" customHeight="1" x14ac:dyDescent="0.25">
      <c r="A199" s="485"/>
      <c r="B199" s="449" t="s">
        <v>354</v>
      </c>
      <c r="C199" s="449"/>
      <c r="D199" s="217"/>
      <c r="E199" s="267"/>
    </row>
    <row r="200" spans="1:5" ht="33" customHeight="1" x14ac:dyDescent="0.25">
      <c r="A200" s="485"/>
      <c r="B200" s="449" t="s">
        <v>355</v>
      </c>
      <c r="C200" s="449"/>
      <c r="D200" s="217"/>
      <c r="E200" s="267"/>
    </row>
    <row r="201" spans="1:5" ht="33" customHeight="1" x14ac:dyDescent="0.25">
      <c r="A201" s="485"/>
      <c r="B201" s="449" t="s">
        <v>356</v>
      </c>
      <c r="C201" s="449"/>
      <c r="D201" s="217"/>
      <c r="E201" s="267"/>
    </row>
    <row r="202" spans="1:5" ht="33" customHeight="1" x14ac:dyDescent="0.25">
      <c r="A202" s="485"/>
      <c r="B202" s="449" t="s">
        <v>357</v>
      </c>
      <c r="C202" s="449"/>
      <c r="D202" s="217"/>
      <c r="E202" s="267"/>
    </row>
    <row r="203" spans="1:5" ht="33" customHeight="1" thickBot="1" x14ac:dyDescent="0.3">
      <c r="A203" s="486"/>
      <c r="B203" s="489" t="s">
        <v>358</v>
      </c>
      <c r="C203" s="489"/>
      <c r="D203" s="222"/>
      <c r="E203" s="268"/>
    </row>
    <row r="205" spans="1:5" ht="15.75" thickBot="1" x14ac:dyDescent="0.3"/>
    <row r="206" spans="1:5" ht="29.25" customHeight="1" x14ac:dyDescent="0.25">
      <c r="A206" s="509" t="s">
        <v>361</v>
      </c>
      <c r="B206" s="511" t="s">
        <v>360</v>
      </c>
      <c r="C206" s="511"/>
      <c r="D206" s="513" t="s">
        <v>362</v>
      </c>
      <c r="E206" s="514"/>
    </row>
    <row r="207" spans="1:5" x14ac:dyDescent="0.25">
      <c r="A207" s="510"/>
      <c r="B207" s="512"/>
      <c r="C207" s="512"/>
      <c r="D207" s="101" t="s">
        <v>89</v>
      </c>
      <c r="E207" s="266" t="s">
        <v>90</v>
      </c>
    </row>
    <row r="208" spans="1:5" ht="33" customHeight="1" x14ac:dyDescent="0.25">
      <c r="A208" s="485"/>
      <c r="B208" s="449" t="s">
        <v>307</v>
      </c>
      <c r="C208" s="450"/>
      <c r="D208" s="217"/>
      <c r="E208" s="267"/>
    </row>
    <row r="209" spans="1:5" ht="33" customHeight="1" x14ac:dyDescent="0.25">
      <c r="A209" s="485"/>
      <c r="B209" s="449" t="s">
        <v>311</v>
      </c>
      <c r="C209" s="450"/>
      <c r="D209" s="217"/>
      <c r="E209" s="267"/>
    </row>
    <row r="210" spans="1:5" ht="33" customHeight="1" x14ac:dyDescent="0.25">
      <c r="A210" s="485"/>
      <c r="B210" s="449" t="s">
        <v>308</v>
      </c>
      <c r="C210" s="450"/>
      <c r="D210" s="217"/>
      <c r="E210" s="267"/>
    </row>
    <row r="211" spans="1:5" ht="33" customHeight="1" x14ac:dyDescent="0.25">
      <c r="A211" s="485"/>
      <c r="B211" s="449" t="s">
        <v>309</v>
      </c>
      <c r="C211" s="450"/>
      <c r="D211" s="217"/>
      <c r="E211" s="267"/>
    </row>
    <row r="212" spans="1:5" ht="33" customHeight="1" x14ac:dyDescent="0.25">
      <c r="A212" s="485"/>
      <c r="B212" s="449" t="s">
        <v>310</v>
      </c>
      <c r="C212" s="450"/>
      <c r="D212" s="217"/>
      <c r="E212" s="267"/>
    </row>
    <row r="213" spans="1:5" ht="33" customHeight="1" x14ac:dyDescent="0.25">
      <c r="A213" s="485"/>
      <c r="B213" s="449" t="s">
        <v>312</v>
      </c>
      <c r="C213" s="450"/>
      <c r="D213" s="217"/>
      <c r="E213" s="267"/>
    </row>
    <row r="214" spans="1:5" ht="33" customHeight="1" x14ac:dyDescent="0.25">
      <c r="A214" s="485"/>
      <c r="B214" s="449" t="s">
        <v>313</v>
      </c>
      <c r="C214" s="450"/>
      <c r="D214" s="217"/>
      <c r="E214" s="267"/>
    </row>
    <row r="215" spans="1:5" ht="33" customHeight="1" x14ac:dyDescent="0.25">
      <c r="A215" s="485"/>
      <c r="B215" s="449" t="s">
        <v>314</v>
      </c>
      <c r="C215" s="450"/>
      <c r="D215" s="217"/>
      <c r="E215" s="267"/>
    </row>
    <row r="216" spans="1:5" ht="33" customHeight="1" x14ac:dyDescent="0.25">
      <c r="A216" s="485"/>
      <c r="B216" s="449" t="s">
        <v>315</v>
      </c>
      <c r="C216" s="450"/>
      <c r="D216" s="217"/>
      <c r="E216" s="267"/>
    </row>
    <row r="217" spans="1:5" ht="33" customHeight="1" x14ac:dyDescent="0.25">
      <c r="A217" s="485"/>
      <c r="B217" s="449" t="s">
        <v>316</v>
      </c>
      <c r="C217" s="450"/>
      <c r="D217" s="217"/>
      <c r="E217" s="267"/>
    </row>
    <row r="218" spans="1:5" ht="33" customHeight="1" x14ac:dyDescent="0.25">
      <c r="A218" s="485"/>
      <c r="B218" s="449" t="s">
        <v>317</v>
      </c>
      <c r="C218" s="450"/>
      <c r="D218" s="217"/>
      <c r="E218" s="267"/>
    </row>
    <row r="219" spans="1:5" ht="33" customHeight="1" x14ac:dyDescent="0.25">
      <c r="A219" s="485"/>
      <c r="B219" s="449" t="s">
        <v>318</v>
      </c>
      <c r="C219" s="450"/>
      <c r="D219" s="217"/>
      <c r="E219" s="267"/>
    </row>
    <row r="220" spans="1:5" ht="33" customHeight="1" x14ac:dyDescent="0.25">
      <c r="A220" s="485"/>
      <c r="B220" s="449" t="s">
        <v>319</v>
      </c>
      <c r="C220" s="450"/>
      <c r="D220" s="217"/>
      <c r="E220" s="267"/>
    </row>
    <row r="221" spans="1:5" ht="33" customHeight="1" x14ac:dyDescent="0.25">
      <c r="A221" s="485"/>
      <c r="B221" s="449" t="s">
        <v>320</v>
      </c>
      <c r="C221" s="450"/>
      <c r="D221" s="217"/>
      <c r="E221" s="267"/>
    </row>
    <row r="222" spans="1:5" ht="33" customHeight="1" x14ac:dyDescent="0.25">
      <c r="A222" s="485"/>
      <c r="B222" s="449" t="s">
        <v>321</v>
      </c>
      <c r="C222" s="450"/>
      <c r="D222" s="217"/>
      <c r="E222" s="267"/>
    </row>
    <row r="223" spans="1:5" ht="33" customHeight="1" x14ac:dyDescent="0.25">
      <c r="A223" s="485"/>
      <c r="B223" s="449" t="s">
        <v>322</v>
      </c>
      <c r="C223" s="450"/>
      <c r="D223" s="217"/>
      <c r="E223" s="267"/>
    </row>
    <row r="224" spans="1:5" ht="33" customHeight="1" x14ac:dyDescent="0.25">
      <c r="A224" s="485"/>
      <c r="B224" s="449" t="s">
        <v>323</v>
      </c>
      <c r="C224" s="450"/>
      <c r="D224" s="217"/>
      <c r="E224" s="267"/>
    </row>
    <row r="225" spans="1:5" ht="33" customHeight="1" x14ac:dyDescent="0.25">
      <c r="A225" s="485"/>
      <c r="B225" s="449" t="s">
        <v>324</v>
      </c>
      <c r="C225" s="450"/>
      <c r="D225" s="217"/>
      <c r="E225" s="267"/>
    </row>
    <row r="226" spans="1:5" ht="33" customHeight="1" x14ac:dyDescent="0.25">
      <c r="A226" s="485"/>
      <c r="B226" s="449" t="s">
        <v>325</v>
      </c>
      <c r="C226" s="449"/>
      <c r="D226" s="217"/>
      <c r="E226" s="267"/>
    </row>
    <row r="227" spans="1:5" ht="33" customHeight="1" x14ac:dyDescent="0.25">
      <c r="A227" s="485"/>
      <c r="B227" s="449" t="s">
        <v>326</v>
      </c>
      <c r="C227" s="450"/>
      <c r="D227" s="217"/>
      <c r="E227" s="267"/>
    </row>
    <row r="228" spans="1:5" ht="33" customHeight="1" x14ac:dyDescent="0.25">
      <c r="A228" s="485"/>
      <c r="B228" s="518" t="s">
        <v>359</v>
      </c>
      <c r="C228" s="518"/>
      <c r="D228" s="518"/>
      <c r="E228" s="519"/>
    </row>
    <row r="229" spans="1:5" ht="33" customHeight="1" x14ac:dyDescent="0.25">
      <c r="A229" s="485"/>
      <c r="B229" s="449" t="s">
        <v>348</v>
      </c>
      <c r="C229" s="449"/>
      <c r="D229" s="217"/>
      <c r="E229" s="267"/>
    </row>
    <row r="230" spans="1:5" ht="33" customHeight="1" x14ac:dyDescent="0.25">
      <c r="A230" s="485"/>
      <c r="B230" s="449" t="s">
        <v>345</v>
      </c>
      <c r="C230" s="449"/>
      <c r="D230" s="217"/>
      <c r="E230" s="267"/>
    </row>
    <row r="231" spans="1:5" ht="33" customHeight="1" x14ac:dyDescent="0.25">
      <c r="A231" s="485"/>
      <c r="B231" s="449" t="s">
        <v>346</v>
      </c>
      <c r="C231" s="449"/>
      <c r="D231" s="217"/>
      <c r="E231" s="267"/>
    </row>
    <row r="232" spans="1:5" ht="33" customHeight="1" x14ac:dyDescent="0.25">
      <c r="A232" s="485"/>
      <c r="B232" s="449" t="s">
        <v>347</v>
      </c>
      <c r="C232" s="449"/>
      <c r="D232" s="217"/>
      <c r="E232" s="267"/>
    </row>
    <row r="233" spans="1:5" ht="33" customHeight="1" x14ac:dyDescent="0.25">
      <c r="A233" s="485"/>
      <c r="B233" s="449" t="s">
        <v>349</v>
      </c>
      <c r="C233" s="449"/>
      <c r="D233" s="217"/>
      <c r="E233" s="267"/>
    </row>
    <row r="234" spans="1:5" ht="33" customHeight="1" x14ac:dyDescent="0.25">
      <c r="A234" s="485"/>
      <c r="B234" s="449" t="s">
        <v>350</v>
      </c>
      <c r="C234" s="449"/>
      <c r="D234" s="217"/>
      <c r="E234" s="267"/>
    </row>
    <row r="235" spans="1:5" ht="33" customHeight="1" x14ac:dyDescent="0.25">
      <c r="A235" s="485"/>
      <c r="B235" s="449" t="s">
        <v>351</v>
      </c>
      <c r="C235" s="449"/>
      <c r="D235" s="217"/>
      <c r="E235" s="267"/>
    </row>
    <row r="236" spans="1:5" ht="33" customHeight="1" x14ac:dyDescent="0.25">
      <c r="A236" s="485"/>
      <c r="B236" s="449" t="s">
        <v>352</v>
      </c>
      <c r="C236" s="449"/>
      <c r="D236" s="217"/>
      <c r="E236" s="267"/>
    </row>
    <row r="237" spans="1:5" ht="33" customHeight="1" x14ac:dyDescent="0.25">
      <c r="A237" s="485"/>
      <c r="B237" s="449" t="s">
        <v>353</v>
      </c>
      <c r="C237" s="449"/>
      <c r="D237" s="217"/>
      <c r="E237" s="267"/>
    </row>
    <row r="238" spans="1:5" ht="33" customHeight="1" x14ac:dyDescent="0.25">
      <c r="A238" s="485"/>
      <c r="B238" s="449" t="s">
        <v>354</v>
      </c>
      <c r="C238" s="449"/>
      <c r="D238" s="217"/>
      <c r="E238" s="267"/>
    </row>
    <row r="239" spans="1:5" ht="33" customHeight="1" x14ac:dyDescent="0.25">
      <c r="A239" s="485"/>
      <c r="B239" s="449" t="s">
        <v>355</v>
      </c>
      <c r="C239" s="449"/>
      <c r="D239" s="217"/>
      <c r="E239" s="267"/>
    </row>
    <row r="240" spans="1:5" ht="33" customHeight="1" x14ac:dyDescent="0.25">
      <c r="A240" s="485"/>
      <c r="B240" s="449" t="s">
        <v>356</v>
      </c>
      <c r="C240" s="449"/>
      <c r="D240" s="217"/>
      <c r="E240" s="267"/>
    </row>
    <row r="241" spans="1:5" ht="33" customHeight="1" x14ac:dyDescent="0.25">
      <c r="A241" s="485"/>
      <c r="B241" s="449" t="s">
        <v>357</v>
      </c>
      <c r="C241" s="449"/>
      <c r="D241" s="217"/>
      <c r="E241" s="267"/>
    </row>
    <row r="242" spans="1:5" ht="33" customHeight="1" thickBot="1" x14ac:dyDescent="0.3">
      <c r="A242" s="486"/>
      <c r="B242" s="489" t="s">
        <v>358</v>
      </c>
      <c r="C242" s="489"/>
      <c r="D242" s="222"/>
      <c r="E242" s="268"/>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53"/>
  <sheetViews>
    <sheetView topLeftCell="A61" zoomScaleNormal="100" workbookViewId="0">
      <selection activeCell="E65" sqref="E65:F6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46" t="str">
        <f>CONTEXTO!B1</f>
        <v xml:space="preserve">PROCESO: </v>
      </c>
      <c r="B1" s="373"/>
      <c r="C1" s="373"/>
      <c r="D1" s="373"/>
      <c r="E1" s="373"/>
      <c r="F1" s="373"/>
      <c r="G1" s="374"/>
      <c r="H1" s="448" t="s">
        <v>381</v>
      </c>
      <c r="I1" s="381"/>
      <c r="J1" s="558"/>
      <c r="K1" s="2"/>
      <c r="N1" s="441"/>
    </row>
    <row r="2" spans="1:14" ht="15" customHeight="1" x14ac:dyDescent="0.2">
      <c r="A2" s="547"/>
      <c r="B2" s="376"/>
      <c r="C2" s="376"/>
      <c r="D2" s="376"/>
      <c r="E2" s="376"/>
      <c r="F2" s="376"/>
      <c r="G2" s="377"/>
      <c r="H2" s="449" t="s">
        <v>374</v>
      </c>
      <c r="I2" s="450"/>
      <c r="J2" s="559"/>
      <c r="K2" s="2"/>
      <c r="N2" s="441"/>
    </row>
    <row r="3" spans="1:14" ht="15" customHeight="1" x14ac:dyDescent="0.2">
      <c r="A3" s="547" t="s">
        <v>60</v>
      </c>
      <c r="B3" s="376"/>
      <c r="C3" s="376"/>
      <c r="D3" s="376"/>
      <c r="E3" s="376"/>
      <c r="F3" s="376"/>
      <c r="G3" s="377"/>
      <c r="H3" s="449" t="s">
        <v>375</v>
      </c>
      <c r="I3" s="450"/>
      <c r="J3" s="559"/>
      <c r="K3" s="2"/>
      <c r="N3" s="441"/>
    </row>
    <row r="4" spans="1:14" ht="15.75" customHeight="1" x14ac:dyDescent="0.2">
      <c r="A4" s="548"/>
      <c r="B4" s="460"/>
      <c r="C4" s="460"/>
      <c r="D4" s="460"/>
      <c r="E4" s="460"/>
      <c r="F4" s="460"/>
      <c r="G4" s="461"/>
      <c r="H4" s="449" t="s">
        <v>386</v>
      </c>
      <c r="I4" s="450"/>
      <c r="J4" s="560"/>
      <c r="K4" s="2"/>
      <c r="N4" s="441"/>
    </row>
    <row r="5" spans="1:14" ht="15.75" customHeight="1" x14ac:dyDescent="0.2">
      <c r="A5" s="555"/>
      <c r="B5" s="556"/>
      <c r="C5" s="556"/>
      <c r="D5" s="556"/>
      <c r="E5" s="556"/>
      <c r="F5" s="556"/>
      <c r="G5" s="556"/>
      <c r="H5" s="556"/>
      <c r="I5" s="556"/>
      <c r="J5" s="557"/>
      <c r="K5" s="2"/>
      <c r="N5" s="65"/>
    </row>
    <row r="6" spans="1:14" ht="15" customHeight="1" x14ac:dyDescent="0.2">
      <c r="A6" s="549" t="str">
        <f>CONTEXTO!A8</f>
        <v xml:space="preserve">PROCESO: GESTION CONTRACTUAL </v>
      </c>
      <c r="B6" s="550"/>
      <c r="C6" s="550"/>
      <c r="D6" s="550"/>
      <c r="E6" s="550"/>
      <c r="F6" s="550"/>
      <c r="G6" s="550"/>
      <c r="H6" s="550"/>
      <c r="I6" s="550"/>
      <c r="J6" s="551"/>
    </row>
    <row r="7" spans="1:14" ht="32.25" customHeight="1" thickBot="1" x14ac:dyDescent="0.25">
      <c r="A7" s="552"/>
      <c r="B7" s="553"/>
      <c r="C7" s="553"/>
      <c r="D7" s="553"/>
      <c r="E7" s="553"/>
      <c r="F7" s="553"/>
      <c r="G7" s="553"/>
      <c r="H7" s="553"/>
      <c r="I7" s="553"/>
      <c r="J7" s="554"/>
    </row>
    <row r="8" spans="1:14" ht="23.25" customHeight="1" x14ac:dyDescent="0.2">
      <c r="A8" s="564" t="s">
        <v>61</v>
      </c>
      <c r="B8" s="564"/>
      <c r="C8" s="564"/>
      <c r="D8" s="564"/>
      <c r="E8" s="561" t="s">
        <v>9</v>
      </c>
      <c r="F8" s="562"/>
      <c r="G8" s="562"/>
      <c r="H8" s="562"/>
      <c r="I8" s="562"/>
      <c r="J8" s="563"/>
    </row>
    <row r="9" spans="1:14" ht="23.25" customHeight="1" x14ac:dyDescent="0.2">
      <c r="A9" s="564"/>
      <c r="B9" s="564"/>
      <c r="C9" s="564"/>
      <c r="D9" s="564"/>
      <c r="E9" s="541" t="s">
        <v>62</v>
      </c>
      <c r="F9" s="541"/>
      <c r="G9" s="541" t="s">
        <v>63</v>
      </c>
      <c r="H9" s="541"/>
      <c r="I9" s="541"/>
      <c r="J9" s="541"/>
    </row>
    <row r="10" spans="1:14" ht="23.25" customHeight="1" x14ac:dyDescent="0.25">
      <c r="A10" s="564"/>
      <c r="B10" s="564"/>
      <c r="C10" s="564"/>
      <c r="D10" s="564"/>
      <c r="E10" s="542" t="s">
        <v>64</v>
      </c>
      <c r="F10" s="542"/>
      <c r="G10" s="543" t="s">
        <v>65</v>
      </c>
      <c r="H10" s="544"/>
      <c r="I10" s="544"/>
      <c r="J10" s="545"/>
    </row>
    <row r="11" spans="1:14" ht="43.5" customHeight="1" x14ac:dyDescent="0.2">
      <c r="A11" s="564"/>
      <c r="B11" s="564"/>
      <c r="C11" s="564"/>
      <c r="D11" s="564"/>
      <c r="E11" s="520" t="s">
        <v>403</v>
      </c>
      <c r="F11" s="521"/>
      <c r="G11" s="523" t="s">
        <v>455</v>
      </c>
      <c r="H11" s="533"/>
      <c r="I11" s="533"/>
      <c r="J11" s="534"/>
    </row>
    <row r="12" spans="1:14" ht="43.5" customHeight="1" x14ac:dyDescent="0.2">
      <c r="A12" s="564"/>
      <c r="B12" s="564"/>
      <c r="C12" s="564"/>
      <c r="D12" s="564"/>
      <c r="E12" s="520" t="s">
        <v>439</v>
      </c>
      <c r="F12" s="521"/>
      <c r="G12" s="523" t="s">
        <v>456</v>
      </c>
      <c r="H12" s="533"/>
      <c r="I12" s="533"/>
      <c r="J12" s="534"/>
    </row>
    <row r="13" spans="1:14" ht="43.5" customHeight="1" x14ac:dyDescent="0.2">
      <c r="A13" s="564"/>
      <c r="B13" s="564"/>
      <c r="C13" s="564"/>
      <c r="D13" s="564"/>
      <c r="E13" s="520" t="s">
        <v>440</v>
      </c>
      <c r="F13" s="521"/>
      <c r="G13" s="565" t="s">
        <v>457</v>
      </c>
      <c r="H13" s="536"/>
      <c r="I13" s="536"/>
      <c r="J13" s="537"/>
    </row>
    <row r="14" spans="1:14" ht="43.5" customHeight="1" x14ac:dyDescent="0.2">
      <c r="A14" s="564"/>
      <c r="B14" s="564"/>
      <c r="C14" s="564"/>
      <c r="D14" s="564"/>
      <c r="E14" s="531" t="s">
        <v>441</v>
      </c>
      <c r="F14" s="532"/>
      <c r="G14" s="523" t="s">
        <v>458</v>
      </c>
      <c r="H14" s="533"/>
      <c r="I14" s="533"/>
      <c r="J14" s="534"/>
    </row>
    <row r="15" spans="1:14" ht="49.5" customHeight="1" x14ac:dyDescent="0.2">
      <c r="A15" s="564"/>
      <c r="B15" s="564"/>
      <c r="C15" s="564"/>
      <c r="D15" s="564"/>
      <c r="E15" s="520" t="s">
        <v>442</v>
      </c>
      <c r="F15" s="521"/>
      <c r="G15" s="523" t="s">
        <v>459</v>
      </c>
      <c r="H15" s="533"/>
      <c r="I15" s="533"/>
      <c r="J15" s="534"/>
    </row>
    <row r="16" spans="1:14" ht="49.5" customHeight="1" x14ac:dyDescent="0.2">
      <c r="A16" s="564"/>
      <c r="B16" s="564"/>
      <c r="C16" s="564"/>
      <c r="D16" s="564"/>
      <c r="E16" s="520" t="s">
        <v>443</v>
      </c>
      <c r="F16" s="521"/>
      <c r="G16" s="523" t="s">
        <v>460</v>
      </c>
      <c r="H16" s="533"/>
      <c r="I16" s="533"/>
      <c r="J16" s="534"/>
    </row>
    <row r="17" spans="1:10" ht="54.75" customHeight="1" x14ac:dyDescent="0.2">
      <c r="A17" s="564"/>
      <c r="B17" s="564"/>
      <c r="C17" s="564"/>
      <c r="D17" s="564"/>
      <c r="E17" s="520" t="s">
        <v>444</v>
      </c>
      <c r="F17" s="521"/>
      <c r="G17" s="522" t="s">
        <v>461</v>
      </c>
      <c r="H17" s="523"/>
      <c r="I17" s="523"/>
      <c r="J17" s="524"/>
    </row>
    <row r="18" spans="1:10" ht="48.75" customHeight="1" x14ac:dyDescent="0.2">
      <c r="A18" s="564"/>
      <c r="B18" s="564"/>
      <c r="C18" s="564"/>
      <c r="D18" s="564"/>
      <c r="E18" s="520" t="s">
        <v>445</v>
      </c>
      <c r="F18" s="521"/>
      <c r="G18" s="525" t="s">
        <v>462</v>
      </c>
      <c r="H18" s="526"/>
      <c r="I18" s="526"/>
      <c r="J18" s="527"/>
    </row>
    <row r="19" spans="1:10" ht="54.75" customHeight="1" x14ac:dyDescent="0.2">
      <c r="A19" s="564"/>
      <c r="B19" s="564"/>
      <c r="C19" s="564"/>
      <c r="D19" s="564"/>
      <c r="E19" s="520" t="s">
        <v>446</v>
      </c>
      <c r="F19" s="521"/>
      <c r="G19" s="528" t="s">
        <v>539</v>
      </c>
      <c r="H19" s="529"/>
      <c r="I19" s="529"/>
      <c r="J19" s="530"/>
    </row>
    <row r="20" spans="1:10" ht="54.75" customHeight="1" x14ac:dyDescent="0.2">
      <c r="A20" s="564"/>
      <c r="B20" s="564"/>
      <c r="C20" s="564"/>
      <c r="D20" s="564"/>
      <c r="E20" s="520" t="s">
        <v>447</v>
      </c>
      <c r="F20" s="521"/>
      <c r="G20" s="577"/>
      <c r="H20" s="578"/>
      <c r="I20" s="578"/>
      <c r="J20" s="579"/>
    </row>
    <row r="21" spans="1:10" ht="54.75" customHeight="1" x14ac:dyDescent="0.2">
      <c r="A21" s="564"/>
      <c r="B21" s="564"/>
      <c r="C21" s="564"/>
      <c r="D21" s="564"/>
      <c r="E21" s="520" t="s">
        <v>448</v>
      </c>
      <c r="F21" s="521"/>
      <c r="G21" s="577"/>
      <c r="H21" s="578"/>
      <c r="I21" s="578"/>
      <c r="J21" s="579"/>
    </row>
    <row r="22" spans="1:10" ht="54.75" customHeight="1" x14ac:dyDescent="0.2">
      <c r="A22" s="564"/>
      <c r="B22" s="564"/>
      <c r="C22" s="564"/>
      <c r="D22" s="564"/>
      <c r="E22" s="520" t="s">
        <v>449</v>
      </c>
      <c r="F22" s="521"/>
      <c r="G22" s="577"/>
      <c r="H22" s="578"/>
      <c r="I22" s="578"/>
      <c r="J22" s="579"/>
    </row>
    <row r="23" spans="1:10" ht="54.75" customHeight="1" x14ac:dyDescent="0.2">
      <c r="A23" s="564"/>
      <c r="B23" s="564"/>
      <c r="C23" s="564"/>
      <c r="D23" s="564"/>
      <c r="E23" s="520" t="s">
        <v>450</v>
      </c>
      <c r="F23" s="521"/>
      <c r="G23" s="538"/>
      <c r="H23" s="539"/>
      <c r="I23" s="539"/>
      <c r="J23" s="540"/>
    </row>
    <row r="24" spans="1:10" ht="54.75" customHeight="1" x14ac:dyDescent="0.2">
      <c r="A24" s="564"/>
      <c r="B24" s="564"/>
      <c r="C24" s="564"/>
      <c r="D24" s="564"/>
      <c r="E24" s="520" t="s">
        <v>451</v>
      </c>
      <c r="F24" s="521"/>
      <c r="G24" s="538"/>
      <c r="H24" s="539"/>
      <c r="I24" s="539"/>
      <c r="J24" s="540"/>
    </row>
    <row r="25" spans="1:10" ht="54.75" customHeight="1" x14ac:dyDescent="0.2">
      <c r="A25" s="564"/>
      <c r="B25" s="564"/>
      <c r="C25" s="564"/>
      <c r="D25" s="564"/>
      <c r="E25" s="520" t="s">
        <v>452</v>
      </c>
      <c r="F25" s="521"/>
      <c r="G25" s="538"/>
      <c r="H25" s="539"/>
      <c r="I25" s="539"/>
      <c r="J25" s="540"/>
    </row>
    <row r="26" spans="1:10" ht="59.25" customHeight="1" x14ac:dyDescent="0.2">
      <c r="A26" s="564"/>
      <c r="B26" s="564"/>
      <c r="C26" s="564"/>
      <c r="D26" s="564"/>
      <c r="E26" s="603" t="s">
        <v>453</v>
      </c>
      <c r="F26" s="604"/>
      <c r="G26" s="538"/>
      <c r="H26" s="539"/>
      <c r="I26" s="539"/>
      <c r="J26" s="540"/>
    </row>
    <row r="27" spans="1:10" ht="59.25" customHeight="1" x14ac:dyDescent="0.2">
      <c r="A27" s="564"/>
      <c r="B27" s="564"/>
      <c r="C27" s="564"/>
      <c r="D27" s="564"/>
      <c r="E27" s="603" t="s">
        <v>454</v>
      </c>
      <c r="F27" s="604"/>
      <c r="G27" s="538"/>
      <c r="H27" s="539"/>
      <c r="I27" s="539"/>
      <c r="J27" s="540"/>
    </row>
    <row r="28" spans="1:10" ht="59.25" customHeight="1" x14ac:dyDescent="0.2">
      <c r="A28" s="564"/>
      <c r="B28" s="564"/>
      <c r="C28" s="564"/>
      <c r="D28" s="564"/>
      <c r="E28" s="605" t="s">
        <v>538</v>
      </c>
      <c r="F28" s="606"/>
      <c r="G28" s="538"/>
      <c r="H28" s="539"/>
      <c r="I28" s="539"/>
      <c r="J28" s="540"/>
    </row>
    <row r="29" spans="1:10" ht="59.25" customHeight="1" x14ac:dyDescent="0.2">
      <c r="A29" s="564"/>
      <c r="B29" s="564"/>
      <c r="C29" s="564"/>
      <c r="D29" s="564"/>
      <c r="E29" s="607"/>
      <c r="F29" s="608"/>
      <c r="G29" s="538"/>
      <c r="H29" s="539"/>
      <c r="I29" s="539"/>
      <c r="J29" s="540"/>
    </row>
    <row r="30" spans="1:10" ht="59.25" customHeight="1" x14ac:dyDescent="0.2">
      <c r="A30" s="564"/>
      <c r="B30" s="564"/>
      <c r="C30" s="564"/>
      <c r="D30" s="564"/>
      <c r="E30" s="520"/>
      <c r="F30" s="521"/>
      <c r="G30" s="538"/>
      <c r="H30" s="539"/>
      <c r="I30" s="539"/>
      <c r="J30" s="540"/>
    </row>
    <row r="31" spans="1:10" ht="49.5" customHeight="1" x14ac:dyDescent="0.2">
      <c r="A31" s="564"/>
      <c r="B31" s="564"/>
      <c r="C31" s="564"/>
      <c r="D31" s="564"/>
      <c r="E31" s="520"/>
      <c r="F31" s="521"/>
      <c r="G31" s="574"/>
      <c r="H31" s="575"/>
      <c r="I31" s="575"/>
      <c r="J31" s="576"/>
    </row>
    <row r="32" spans="1:10" ht="49.5" customHeight="1" x14ac:dyDescent="0.2">
      <c r="A32" s="564"/>
      <c r="B32" s="564"/>
      <c r="C32" s="564"/>
      <c r="D32" s="564"/>
      <c r="E32" s="520"/>
      <c r="F32" s="521"/>
      <c r="G32" s="538"/>
      <c r="H32" s="539"/>
      <c r="I32" s="539"/>
      <c r="J32" s="540"/>
    </row>
    <row r="33" spans="1:10" ht="49.5" customHeight="1" x14ac:dyDescent="0.2">
      <c r="A33" s="564"/>
      <c r="B33" s="564"/>
      <c r="C33" s="564"/>
      <c r="D33" s="564"/>
      <c r="E33" s="520"/>
      <c r="F33" s="521"/>
      <c r="G33" s="538"/>
      <c r="H33" s="539"/>
      <c r="I33" s="539"/>
      <c r="J33" s="540"/>
    </row>
    <row r="34" spans="1:10" ht="49.5" customHeight="1" x14ac:dyDescent="0.2">
      <c r="A34" s="564"/>
      <c r="B34" s="564"/>
      <c r="C34" s="564"/>
      <c r="D34" s="564"/>
      <c r="E34" s="520"/>
      <c r="F34" s="521"/>
      <c r="G34" s="538"/>
      <c r="H34" s="539"/>
      <c r="I34" s="539"/>
      <c r="J34" s="540"/>
    </row>
    <row r="35" spans="1:10" ht="49.5" customHeight="1" x14ac:dyDescent="0.2">
      <c r="A35" s="564"/>
      <c r="B35" s="564"/>
      <c r="C35" s="564"/>
      <c r="D35" s="564"/>
      <c r="E35" s="520"/>
      <c r="F35" s="521"/>
      <c r="G35" s="574"/>
      <c r="H35" s="575"/>
      <c r="I35" s="575"/>
      <c r="J35" s="576"/>
    </row>
    <row r="36" spans="1:10" ht="51.75" customHeight="1" x14ac:dyDescent="0.2">
      <c r="A36" s="591" t="s">
        <v>7</v>
      </c>
      <c r="B36" s="591" t="s">
        <v>63</v>
      </c>
      <c r="C36" s="542" t="s">
        <v>66</v>
      </c>
      <c r="D36" s="542"/>
      <c r="E36" s="561" t="s">
        <v>249</v>
      </c>
      <c r="F36" s="563"/>
      <c r="G36" s="561" t="s">
        <v>250</v>
      </c>
      <c r="H36" s="572"/>
      <c r="I36" s="572"/>
      <c r="J36" s="573"/>
    </row>
    <row r="37" spans="1:10" ht="48.75" customHeight="1" x14ac:dyDescent="0.2">
      <c r="A37" s="591"/>
      <c r="B37" s="591"/>
      <c r="C37" s="601" t="s">
        <v>463</v>
      </c>
      <c r="D37" s="534"/>
      <c r="E37" s="535" t="s">
        <v>475</v>
      </c>
      <c r="F37" s="537"/>
      <c r="G37" s="535" t="s">
        <v>484</v>
      </c>
      <c r="H37" s="536"/>
      <c r="I37" s="536"/>
      <c r="J37" s="537"/>
    </row>
    <row r="38" spans="1:10" ht="51" customHeight="1" x14ac:dyDescent="0.2">
      <c r="A38" s="591"/>
      <c r="B38" s="591"/>
      <c r="C38" s="601" t="s">
        <v>464</v>
      </c>
      <c r="D38" s="534"/>
      <c r="E38" s="535" t="s">
        <v>476</v>
      </c>
      <c r="F38" s="537"/>
      <c r="G38" s="535" t="s">
        <v>485</v>
      </c>
      <c r="H38" s="536"/>
      <c r="I38" s="536"/>
      <c r="J38" s="537"/>
    </row>
    <row r="39" spans="1:10" ht="54.75" customHeight="1" x14ac:dyDescent="0.2">
      <c r="A39" s="591"/>
      <c r="B39" s="591"/>
      <c r="C39" s="601" t="s">
        <v>465</v>
      </c>
      <c r="D39" s="534"/>
      <c r="E39" s="535" t="s">
        <v>477</v>
      </c>
      <c r="F39" s="537"/>
      <c r="G39" s="535" t="s">
        <v>486</v>
      </c>
      <c r="H39" s="536"/>
      <c r="I39" s="536"/>
      <c r="J39" s="537"/>
    </row>
    <row r="40" spans="1:10" ht="49.5" customHeight="1" x14ac:dyDescent="0.2">
      <c r="A40" s="591"/>
      <c r="B40" s="591"/>
      <c r="C40" s="602" t="s">
        <v>466</v>
      </c>
      <c r="D40" s="534"/>
      <c r="E40" s="535" t="s">
        <v>496</v>
      </c>
      <c r="F40" s="537"/>
      <c r="G40" s="569"/>
      <c r="H40" s="570"/>
      <c r="I40" s="570"/>
      <c r="J40" s="571"/>
    </row>
    <row r="41" spans="1:10" ht="51" customHeight="1" x14ac:dyDescent="0.2">
      <c r="A41" s="591"/>
      <c r="B41" s="591"/>
      <c r="C41" s="600" t="s">
        <v>467</v>
      </c>
      <c r="D41" s="534"/>
      <c r="E41" s="535" t="s">
        <v>497</v>
      </c>
      <c r="F41" s="537"/>
      <c r="G41" s="577"/>
      <c r="H41" s="578"/>
      <c r="I41" s="578"/>
      <c r="J41" s="579"/>
    </row>
    <row r="42" spans="1:10" ht="52.5" customHeight="1" x14ac:dyDescent="0.2">
      <c r="A42" s="591"/>
      <c r="B42" s="591"/>
      <c r="C42" s="601" t="s">
        <v>468</v>
      </c>
      <c r="D42" s="534"/>
      <c r="E42" s="535" t="s">
        <v>478</v>
      </c>
      <c r="F42" s="537"/>
      <c r="G42" s="577"/>
      <c r="H42" s="578"/>
      <c r="I42" s="578"/>
      <c r="J42" s="579"/>
    </row>
    <row r="43" spans="1:10" ht="52.5" customHeight="1" x14ac:dyDescent="0.2">
      <c r="A43" s="591"/>
      <c r="B43" s="591"/>
      <c r="C43" s="601" t="s">
        <v>469</v>
      </c>
      <c r="D43" s="534"/>
      <c r="E43" s="535"/>
      <c r="F43" s="537"/>
      <c r="G43" s="577"/>
      <c r="H43" s="578"/>
      <c r="I43" s="578"/>
      <c r="J43" s="579"/>
    </row>
    <row r="44" spans="1:10" ht="52.5" customHeight="1" x14ac:dyDescent="0.2">
      <c r="A44" s="591"/>
      <c r="B44" s="591"/>
      <c r="C44" s="600" t="s">
        <v>470</v>
      </c>
      <c r="D44" s="534"/>
      <c r="E44" s="535" t="s">
        <v>479</v>
      </c>
      <c r="F44" s="537"/>
      <c r="G44" s="289"/>
      <c r="H44" s="290"/>
      <c r="I44" s="290"/>
      <c r="J44" s="288"/>
    </row>
    <row r="45" spans="1:10" ht="52.5" customHeight="1" x14ac:dyDescent="0.2">
      <c r="A45" s="591"/>
      <c r="B45" s="591"/>
      <c r="C45" s="601" t="s">
        <v>471</v>
      </c>
      <c r="D45" s="534"/>
      <c r="E45" s="613" t="s">
        <v>480</v>
      </c>
      <c r="F45" s="537"/>
      <c r="G45" s="289"/>
      <c r="H45" s="290"/>
      <c r="I45" s="290"/>
      <c r="J45" s="288"/>
    </row>
    <row r="46" spans="1:10" ht="52.5" customHeight="1" x14ac:dyDescent="0.2">
      <c r="A46" s="591"/>
      <c r="B46" s="591"/>
      <c r="C46" s="522" t="s">
        <v>472</v>
      </c>
      <c r="D46" s="524"/>
      <c r="E46" s="535" t="s">
        <v>498</v>
      </c>
      <c r="F46" s="537"/>
      <c r="G46" s="289"/>
      <c r="H46" s="290"/>
      <c r="I46" s="290"/>
      <c r="J46" s="288"/>
    </row>
    <row r="47" spans="1:10" ht="52.5" customHeight="1" x14ac:dyDescent="0.2">
      <c r="A47" s="591"/>
      <c r="B47" s="591"/>
      <c r="C47" s="611" t="s">
        <v>495</v>
      </c>
      <c r="D47" s="612"/>
      <c r="E47" s="535" t="s">
        <v>481</v>
      </c>
      <c r="F47" s="537"/>
      <c r="G47" s="289"/>
      <c r="H47" s="290"/>
      <c r="I47" s="290"/>
      <c r="J47" s="288"/>
    </row>
    <row r="48" spans="1:10" ht="52.5" customHeight="1" x14ac:dyDescent="0.2">
      <c r="A48" s="591"/>
      <c r="B48" s="591"/>
      <c r="C48" s="522" t="s">
        <v>473</v>
      </c>
      <c r="D48" s="524"/>
      <c r="E48" s="535" t="s">
        <v>482</v>
      </c>
      <c r="F48" s="537"/>
      <c r="G48" s="289"/>
      <c r="H48" s="290"/>
      <c r="I48" s="290"/>
      <c r="J48" s="288"/>
    </row>
    <row r="49" spans="1:10" ht="52.5" customHeight="1" x14ac:dyDescent="0.2">
      <c r="A49" s="591"/>
      <c r="B49" s="591"/>
      <c r="C49" s="522" t="s">
        <v>474</v>
      </c>
      <c r="D49" s="524"/>
      <c r="E49" s="569" t="s">
        <v>483</v>
      </c>
      <c r="F49" s="571"/>
      <c r="G49" s="289"/>
      <c r="H49" s="290"/>
      <c r="I49" s="290"/>
      <c r="J49" s="288"/>
    </row>
    <row r="50" spans="1:10" ht="77.25" customHeight="1" x14ac:dyDescent="0.2">
      <c r="A50" s="591"/>
      <c r="B50" s="591"/>
      <c r="C50" s="609" t="s">
        <v>540</v>
      </c>
      <c r="D50" s="610"/>
      <c r="E50" s="569" t="s">
        <v>529</v>
      </c>
      <c r="F50" s="571"/>
      <c r="G50" s="289"/>
      <c r="H50" s="290"/>
      <c r="I50" s="290"/>
      <c r="J50" s="288"/>
    </row>
    <row r="51" spans="1:10" ht="76.5" customHeight="1" x14ac:dyDescent="0.2">
      <c r="A51" s="591"/>
      <c r="B51" s="591"/>
      <c r="C51" s="609" t="s">
        <v>547</v>
      </c>
      <c r="D51" s="610"/>
      <c r="E51" s="605" t="s">
        <v>546</v>
      </c>
      <c r="F51" s="606"/>
      <c r="G51" s="289"/>
      <c r="H51" s="290"/>
      <c r="I51" s="290"/>
      <c r="J51" s="288"/>
    </row>
    <row r="52" spans="1:10" ht="74.25" customHeight="1" x14ac:dyDescent="0.2">
      <c r="A52" s="591"/>
      <c r="B52" s="591"/>
      <c r="C52" s="289"/>
      <c r="D52" s="288"/>
      <c r="E52" s="605" t="s">
        <v>548</v>
      </c>
      <c r="F52" s="606"/>
      <c r="G52" s="289"/>
      <c r="H52" s="290"/>
      <c r="I52" s="290"/>
      <c r="J52" s="288"/>
    </row>
    <row r="53" spans="1:10" ht="52.5" customHeight="1" x14ac:dyDescent="0.2">
      <c r="A53" s="591"/>
      <c r="B53" s="591"/>
      <c r="C53" s="289"/>
      <c r="D53" s="288"/>
      <c r="E53" s="286"/>
      <c r="F53" s="287"/>
      <c r="G53" s="289"/>
      <c r="H53" s="290"/>
      <c r="I53" s="290"/>
      <c r="J53" s="288"/>
    </row>
    <row r="54" spans="1:10" ht="47.25" customHeight="1" x14ac:dyDescent="0.2">
      <c r="A54" s="591"/>
      <c r="B54" s="591"/>
      <c r="C54" s="566"/>
      <c r="D54" s="568"/>
      <c r="E54" s="580"/>
      <c r="F54" s="581"/>
      <c r="G54" s="566"/>
      <c r="H54" s="567"/>
      <c r="I54" s="567"/>
      <c r="J54" s="568"/>
    </row>
    <row r="55" spans="1:10" ht="51" customHeight="1" x14ac:dyDescent="0.2">
      <c r="A55" s="591"/>
      <c r="B55" s="591"/>
      <c r="C55" s="566"/>
      <c r="D55" s="568"/>
      <c r="E55" s="585"/>
      <c r="F55" s="585"/>
      <c r="G55" s="584"/>
      <c r="H55" s="584"/>
      <c r="I55" s="584"/>
      <c r="J55" s="584"/>
    </row>
    <row r="56" spans="1:10" ht="51" customHeight="1" x14ac:dyDescent="0.2">
      <c r="A56" s="591"/>
      <c r="B56" s="591"/>
      <c r="C56" s="531"/>
      <c r="D56" s="532"/>
      <c r="E56" s="584"/>
      <c r="F56" s="584"/>
      <c r="G56" s="584"/>
      <c r="H56" s="584"/>
      <c r="I56" s="584"/>
      <c r="J56" s="584"/>
    </row>
    <row r="57" spans="1:10" ht="51" customHeight="1" x14ac:dyDescent="0.2">
      <c r="A57" s="591"/>
      <c r="B57" s="591"/>
      <c r="C57" s="531"/>
      <c r="D57" s="532"/>
      <c r="E57" s="566"/>
      <c r="F57" s="568"/>
      <c r="G57" s="566"/>
      <c r="H57" s="567"/>
      <c r="I57" s="567"/>
      <c r="J57" s="568"/>
    </row>
    <row r="58" spans="1:10" ht="45.75" customHeight="1" x14ac:dyDescent="0.2">
      <c r="A58" s="591"/>
      <c r="B58" s="591"/>
      <c r="C58" s="531"/>
      <c r="D58" s="532"/>
      <c r="E58" s="566"/>
      <c r="F58" s="568"/>
      <c r="G58" s="566"/>
      <c r="H58" s="567"/>
      <c r="I58" s="567"/>
      <c r="J58" s="568"/>
    </row>
    <row r="59" spans="1:10" ht="41.25" customHeight="1" x14ac:dyDescent="0.2">
      <c r="A59" s="591"/>
      <c r="B59" s="591"/>
      <c r="C59" s="566"/>
      <c r="D59" s="568"/>
      <c r="E59" s="586"/>
      <c r="F59" s="586"/>
      <c r="G59" s="586"/>
      <c r="H59" s="586"/>
      <c r="I59" s="586"/>
      <c r="J59" s="586"/>
    </row>
    <row r="60" spans="1:10" ht="66" customHeight="1" x14ac:dyDescent="0.25">
      <c r="A60" s="591"/>
      <c r="B60" s="591" t="s">
        <v>62</v>
      </c>
      <c r="C60" s="597" t="s">
        <v>67</v>
      </c>
      <c r="D60" s="573"/>
      <c r="E60" s="592" t="s">
        <v>251</v>
      </c>
      <c r="F60" s="593"/>
      <c r="G60" s="594" t="s">
        <v>252</v>
      </c>
      <c r="H60" s="595"/>
      <c r="I60" s="595"/>
      <c r="J60" s="596"/>
    </row>
    <row r="61" spans="1:10" ht="51.75" customHeight="1" x14ac:dyDescent="0.2">
      <c r="A61" s="591"/>
      <c r="B61" s="591"/>
      <c r="C61" s="598" t="s">
        <v>399</v>
      </c>
      <c r="D61" s="599"/>
      <c r="E61" s="582" t="s">
        <v>487</v>
      </c>
      <c r="F61" s="534"/>
      <c r="G61" s="582" t="s">
        <v>492</v>
      </c>
      <c r="H61" s="533"/>
      <c r="I61" s="533"/>
      <c r="J61" s="534"/>
    </row>
    <row r="62" spans="1:10" ht="72.75" customHeight="1" x14ac:dyDescent="0.2">
      <c r="A62" s="591"/>
      <c r="B62" s="591"/>
      <c r="C62" s="598" t="s">
        <v>402</v>
      </c>
      <c r="D62" s="599" t="s">
        <v>402</v>
      </c>
      <c r="E62" s="582" t="s">
        <v>488</v>
      </c>
      <c r="F62" s="534"/>
      <c r="G62" s="582" t="s">
        <v>493</v>
      </c>
      <c r="H62" s="533"/>
      <c r="I62" s="533"/>
      <c r="J62" s="534"/>
    </row>
    <row r="63" spans="1:10" ht="49.5" customHeight="1" x14ac:dyDescent="0.2">
      <c r="A63" s="591"/>
      <c r="B63" s="591"/>
      <c r="C63" s="598" t="s">
        <v>405</v>
      </c>
      <c r="D63" s="599" t="s">
        <v>405</v>
      </c>
      <c r="E63" s="582" t="s">
        <v>489</v>
      </c>
      <c r="F63" s="534"/>
      <c r="G63" s="582" t="s">
        <v>494</v>
      </c>
      <c r="H63" s="533"/>
      <c r="I63" s="533"/>
      <c r="J63" s="534"/>
    </row>
    <row r="64" spans="1:10" ht="48" customHeight="1" x14ac:dyDescent="0.2">
      <c r="A64" s="591"/>
      <c r="B64" s="591"/>
      <c r="C64" s="598" t="s">
        <v>408</v>
      </c>
      <c r="D64" s="599" t="s">
        <v>408</v>
      </c>
      <c r="E64" s="582" t="s">
        <v>490</v>
      </c>
      <c r="F64" s="583"/>
      <c r="G64" s="584"/>
      <c r="H64" s="584"/>
      <c r="I64" s="584"/>
      <c r="J64" s="584"/>
    </row>
    <row r="65" spans="1:10" ht="45.75" customHeight="1" x14ac:dyDescent="0.2">
      <c r="A65" s="591"/>
      <c r="B65" s="591"/>
      <c r="C65" s="598" t="s">
        <v>411</v>
      </c>
      <c r="D65" s="599" t="s">
        <v>411</v>
      </c>
      <c r="E65" s="520" t="s">
        <v>491</v>
      </c>
      <c r="F65" s="521"/>
      <c r="G65" s="584"/>
      <c r="H65" s="584"/>
      <c r="I65" s="584"/>
      <c r="J65" s="584"/>
    </row>
    <row r="66" spans="1:10" ht="45.75" customHeight="1" x14ac:dyDescent="0.2">
      <c r="A66" s="591"/>
      <c r="B66" s="591"/>
      <c r="C66" s="584"/>
      <c r="D66" s="584"/>
      <c r="E66" s="584"/>
      <c r="F66" s="584"/>
      <c r="G66" s="584"/>
      <c r="H66" s="584"/>
      <c r="I66" s="584"/>
      <c r="J66" s="584"/>
    </row>
    <row r="67" spans="1:10" ht="45" customHeight="1" x14ac:dyDescent="0.2">
      <c r="A67" s="591"/>
      <c r="B67" s="591"/>
      <c r="C67" s="566"/>
      <c r="D67" s="568"/>
      <c r="E67" s="566"/>
      <c r="F67" s="568"/>
      <c r="G67" s="566"/>
      <c r="H67" s="567"/>
      <c r="I67" s="567"/>
      <c r="J67" s="568"/>
    </row>
    <row r="68" spans="1:10" ht="50.25" customHeight="1" x14ac:dyDescent="0.2">
      <c r="A68" s="591"/>
      <c r="B68" s="591"/>
      <c r="C68" s="566"/>
      <c r="D68" s="568"/>
      <c r="E68" s="566"/>
      <c r="F68" s="568"/>
      <c r="G68" s="566"/>
      <c r="H68" s="567"/>
      <c r="I68" s="567"/>
      <c r="J68" s="568"/>
    </row>
    <row r="69" spans="1:10" ht="52.5" customHeight="1" x14ac:dyDescent="0.2">
      <c r="A69" s="591"/>
      <c r="B69" s="591"/>
      <c r="C69" s="566"/>
      <c r="D69" s="568"/>
      <c r="E69" s="587"/>
      <c r="F69" s="588"/>
      <c r="G69" s="587"/>
      <c r="H69" s="589"/>
      <c r="I69" s="589"/>
      <c r="J69" s="588"/>
    </row>
    <row r="70" spans="1:10" ht="48" customHeight="1" x14ac:dyDescent="0.2">
      <c r="A70" s="591"/>
      <c r="B70" s="591"/>
      <c r="C70" s="566"/>
      <c r="D70" s="568"/>
      <c r="E70" s="566"/>
      <c r="F70" s="568"/>
      <c r="G70" s="566"/>
      <c r="H70" s="567"/>
      <c r="I70" s="567"/>
      <c r="J70" s="568"/>
    </row>
    <row r="71" spans="1:10" ht="46.5" customHeight="1" x14ac:dyDescent="0.2">
      <c r="A71" s="591"/>
      <c r="B71" s="591"/>
      <c r="C71" s="566"/>
      <c r="D71" s="568"/>
      <c r="E71" s="587"/>
      <c r="F71" s="588"/>
      <c r="G71" s="587"/>
      <c r="H71" s="589"/>
      <c r="I71" s="589"/>
      <c r="J71" s="588"/>
    </row>
    <row r="72" spans="1:10" ht="48" customHeight="1" x14ac:dyDescent="0.2">
      <c r="A72" s="591"/>
      <c r="B72" s="591"/>
      <c r="C72" s="566"/>
      <c r="D72" s="568"/>
      <c r="E72" s="566"/>
      <c r="F72" s="568"/>
      <c r="G72" s="566"/>
      <c r="H72" s="567"/>
      <c r="I72" s="567"/>
      <c r="J72" s="568"/>
    </row>
    <row r="73" spans="1:10" ht="53.25" customHeight="1" x14ac:dyDescent="0.2">
      <c r="A73" s="591"/>
      <c r="B73" s="591"/>
      <c r="C73" s="566"/>
      <c r="D73" s="568"/>
      <c r="E73" s="566"/>
      <c r="F73" s="568"/>
      <c r="G73" s="566"/>
      <c r="H73" s="567"/>
      <c r="I73" s="567"/>
      <c r="J73" s="568"/>
    </row>
    <row r="74" spans="1:10" ht="43.5" customHeight="1" x14ac:dyDescent="0.2">
      <c r="A74" s="591"/>
      <c r="B74" s="591"/>
      <c r="C74" s="584"/>
      <c r="D74" s="584"/>
      <c r="E74" s="584"/>
      <c r="F74" s="584"/>
      <c r="G74" s="584"/>
      <c r="H74" s="584"/>
      <c r="I74" s="584"/>
      <c r="J74" s="584"/>
    </row>
    <row r="75" spans="1:10" ht="48.75" customHeight="1" x14ac:dyDescent="0.2">
      <c r="A75" s="591"/>
      <c r="B75" s="591"/>
      <c r="C75" s="584"/>
      <c r="D75" s="584"/>
      <c r="E75" s="584"/>
      <c r="F75" s="584"/>
      <c r="G75" s="584"/>
      <c r="H75" s="584"/>
      <c r="I75" s="584"/>
      <c r="J75" s="584"/>
    </row>
    <row r="76" spans="1:10" x14ac:dyDescent="0.2">
      <c r="C76" s="69"/>
      <c r="D76" s="69"/>
      <c r="E76" s="590"/>
      <c r="F76" s="590"/>
      <c r="G76" s="590"/>
      <c r="H76" s="590"/>
      <c r="I76" s="590"/>
      <c r="J76" s="590"/>
    </row>
    <row r="77" spans="1:10" x14ac:dyDescent="0.2">
      <c r="C77" s="69"/>
      <c r="D77" s="69"/>
      <c r="E77" s="590"/>
      <c r="F77" s="590"/>
      <c r="G77" s="590"/>
      <c r="H77" s="590"/>
      <c r="I77" s="590"/>
      <c r="J77" s="590"/>
    </row>
    <row r="78" spans="1:10" x14ac:dyDescent="0.2">
      <c r="E78" s="403"/>
      <c r="F78" s="403"/>
      <c r="G78" s="403"/>
      <c r="H78" s="403"/>
      <c r="I78" s="403"/>
      <c r="J78" s="403"/>
    </row>
    <row r="79" spans="1:10" x14ac:dyDescent="0.2">
      <c r="E79" s="403"/>
      <c r="F79" s="403"/>
      <c r="G79" s="403"/>
      <c r="H79" s="403"/>
      <c r="I79" s="403"/>
      <c r="J79" s="403"/>
    </row>
    <row r="80" spans="1:10" x14ac:dyDescent="0.2">
      <c r="E80" s="403"/>
      <c r="F80" s="403"/>
      <c r="G80" s="403"/>
      <c r="H80" s="403"/>
      <c r="I80" s="403"/>
      <c r="J80" s="403"/>
    </row>
    <row r="81" spans="5:10" x14ac:dyDescent="0.2">
      <c r="E81" s="403"/>
      <c r="F81" s="403"/>
      <c r="G81" s="403"/>
      <c r="H81" s="403"/>
      <c r="I81" s="403"/>
      <c r="J81" s="403"/>
    </row>
    <row r="82" spans="5:10" x14ac:dyDescent="0.2">
      <c r="E82" s="403"/>
      <c r="F82" s="403"/>
      <c r="G82" s="403"/>
      <c r="H82" s="403"/>
      <c r="I82" s="403"/>
      <c r="J82" s="403"/>
    </row>
    <row r="83" spans="5:10" x14ac:dyDescent="0.2">
      <c r="E83" s="403"/>
      <c r="F83" s="403"/>
      <c r="G83" s="403"/>
      <c r="H83" s="403"/>
      <c r="I83" s="403"/>
      <c r="J83" s="403"/>
    </row>
    <row r="84" spans="5:10" x14ac:dyDescent="0.2">
      <c r="E84" s="403"/>
      <c r="F84" s="403"/>
      <c r="G84" s="403"/>
      <c r="H84" s="403"/>
      <c r="I84" s="403"/>
      <c r="J84" s="403"/>
    </row>
    <row r="85" spans="5:10" x14ac:dyDescent="0.2">
      <c r="E85" s="403"/>
      <c r="F85" s="403"/>
      <c r="G85" s="403"/>
      <c r="H85" s="403"/>
      <c r="I85" s="403"/>
      <c r="J85" s="403"/>
    </row>
    <row r="86" spans="5:10" x14ac:dyDescent="0.2">
      <c r="E86" s="403"/>
      <c r="F86" s="403"/>
      <c r="G86" s="403"/>
      <c r="H86" s="403"/>
      <c r="I86" s="403"/>
      <c r="J86" s="403"/>
    </row>
    <row r="87" spans="5:10" x14ac:dyDescent="0.2">
      <c r="E87" s="403"/>
      <c r="F87" s="403"/>
      <c r="G87" s="403"/>
      <c r="H87" s="403"/>
      <c r="I87" s="403"/>
      <c r="J87" s="403"/>
    </row>
    <row r="88" spans="5:10" x14ac:dyDescent="0.2">
      <c r="E88" s="403"/>
      <c r="F88" s="403"/>
      <c r="G88" s="403"/>
      <c r="H88" s="403"/>
      <c r="I88" s="403"/>
      <c r="J88" s="403"/>
    </row>
    <row r="89" spans="5:10" x14ac:dyDescent="0.2">
      <c r="E89" s="403"/>
      <c r="F89" s="403"/>
      <c r="G89" s="403"/>
      <c r="H89" s="403"/>
      <c r="I89" s="403"/>
      <c r="J89" s="403"/>
    </row>
    <row r="90" spans="5:10" x14ac:dyDescent="0.2">
      <c r="E90" s="403"/>
      <c r="F90" s="403"/>
      <c r="G90" s="403"/>
      <c r="H90" s="403"/>
      <c r="I90" s="403"/>
      <c r="J90" s="403"/>
    </row>
    <row r="91" spans="5:10" x14ac:dyDescent="0.2">
      <c r="E91" s="403"/>
      <c r="F91" s="403"/>
      <c r="G91" s="403"/>
      <c r="H91" s="403"/>
      <c r="I91" s="403"/>
      <c r="J91" s="403"/>
    </row>
    <row r="92" spans="5:10" x14ac:dyDescent="0.2">
      <c r="E92" s="403"/>
      <c r="F92" s="403"/>
      <c r="G92" s="403"/>
      <c r="H92" s="403"/>
      <c r="I92" s="403"/>
      <c r="J92" s="403"/>
    </row>
    <row r="93" spans="5:10" x14ac:dyDescent="0.2">
      <c r="E93" s="403"/>
      <c r="F93" s="403"/>
      <c r="G93" s="403"/>
      <c r="H93" s="403"/>
      <c r="I93" s="403"/>
      <c r="J93" s="403"/>
    </row>
    <row r="94" spans="5:10" x14ac:dyDescent="0.2">
      <c r="E94" s="403"/>
      <c r="F94" s="403"/>
      <c r="G94" s="403"/>
      <c r="H94" s="403"/>
      <c r="I94" s="403"/>
      <c r="J94" s="403"/>
    </row>
    <row r="95" spans="5:10" x14ac:dyDescent="0.2">
      <c r="E95" s="403"/>
      <c r="F95" s="403"/>
      <c r="G95" s="403"/>
      <c r="H95" s="403"/>
      <c r="I95" s="403"/>
      <c r="J95" s="403"/>
    </row>
    <row r="96" spans="5:10" x14ac:dyDescent="0.2">
      <c r="E96" s="403"/>
      <c r="F96" s="403"/>
      <c r="G96" s="403"/>
      <c r="H96" s="403"/>
      <c r="I96" s="403"/>
      <c r="J96" s="403"/>
    </row>
    <row r="97" spans="5:10" x14ac:dyDescent="0.2">
      <c r="E97" s="403"/>
      <c r="F97" s="403"/>
      <c r="G97" s="403"/>
      <c r="H97" s="403"/>
      <c r="I97" s="403"/>
      <c r="J97" s="403"/>
    </row>
    <row r="98" spans="5:10" x14ac:dyDescent="0.2">
      <c r="E98" s="403"/>
      <c r="F98" s="403"/>
      <c r="G98" s="403"/>
      <c r="H98" s="403"/>
      <c r="I98" s="403"/>
      <c r="J98" s="403"/>
    </row>
    <row r="99" spans="5:10" x14ac:dyDescent="0.2">
      <c r="E99" s="403"/>
      <c r="F99" s="403"/>
      <c r="G99" s="403"/>
      <c r="H99" s="403"/>
      <c r="I99" s="403"/>
      <c r="J99" s="403"/>
    </row>
    <row r="100" spans="5:10" x14ac:dyDescent="0.2">
      <c r="E100" s="403"/>
      <c r="F100" s="403"/>
      <c r="G100" s="403"/>
      <c r="H100" s="403"/>
      <c r="I100" s="403"/>
      <c r="J100" s="403"/>
    </row>
    <row r="101" spans="5:10" x14ac:dyDescent="0.2">
      <c r="E101" s="403"/>
      <c r="F101" s="403"/>
      <c r="G101" s="403"/>
      <c r="H101" s="403"/>
      <c r="I101" s="403"/>
      <c r="J101" s="403"/>
    </row>
    <row r="102" spans="5:10" x14ac:dyDescent="0.2">
      <c r="E102" s="403"/>
      <c r="F102" s="403"/>
      <c r="G102" s="403"/>
      <c r="H102" s="403"/>
      <c r="I102" s="403"/>
      <c r="J102" s="403"/>
    </row>
    <row r="103" spans="5:10" x14ac:dyDescent="0.2">
      <c r="E103" s="403"/>
      <c r="F103" s="403"/>
      <c r="G103" s="403"/>
      <c r="H103" s="403"/>
      <c r="I103" s="403"/>
      <c r="J103" s="403"/>
    </row>
    <row r="104" spans="5:10" x14ac:dyDescent="0.2">
      <c r="E104" s="403"/>
      <c r="F104" s="403"/>
      <c r="G104" s="403"/>
      <c r="H104" s="403"/>
      <c r="I104" s="403"/>
      <c r="J104" s="403"/>
    </row>
    <row r="105" spans="5:10" x14ac:dyDescent="0.2">
      <c r="E105" s="403"/>
      <c r="F105" s="403"/>
      <c r="G105" s="403"/>
      <c r="H105" s="403"/>
      <c r="I105" s="403"/>
      <c r="J105" s="403"/>
    </row>
    <row r="106" spans="5:10" x14ac:dyDescent="0.2">
      <c r="E106" s="403"/>
      <c r="F106" s="403"/>
      <c r="G106" s="403"/>
      <c r="H106" s="403"/>
      <c r="I106" s="403"/>
      <c r="J106" s="403"/>
    </row>
    <row r="107" spans="5:10" x14ac:dyDescent="0.2">
      <c r="E107" s="403"/>
      <c r="F107" s="403"/>
      <c r="G107" s="403"/>
      <c r="H107" s="403"/>
      <c r="I107" s="403"/>
      <c r="J107" s="403"/>
    </row>
    <row r="108" spans="5:10" x14ac:dyDescent="0.2">
      <c r="E108" s="403"/>
      <c r="F108" s="403"/>
      <c r="G108" s="403"/>
      <c r="H108" s="403"/>
      <c r="I108" s="403"/>
      <c r="J108" s="403"/>
    </row>
    <row r="109" spans="5:10" x14ac:dyDescent="0.2">
      <c r="E109" s="403"/>
      <c r="F109" s="403"/>
      <c r="G109" s="403"/>
      <c r="H109" s="403"/>
      <c r="I109" s="403"/>
      <c r="J109" s="403"/>
    </row>
    <row r="110" spans="5:10" x14ac:dyDescent="0.2">
      <c r="E110" s="403"/>
      <c r="F110" s="403"/>
      <c r="G110" s="403"/>
      <c r="H110" s="403"/>
      <c r="I110" s="403"/>
      <c r="J110" s="403"/>
    </row>
    <row r="111" spans="5:10" x14ac:dyDescent="0.2">
      <c r="E111" s="403"/>
      <c r="F111" s="403"/>
      <c r="G111" s="403"/>
      <c r="H111" s="403"/>
      <c r="I111" s="403"/>
      <c r="J111" s="403"/>
    </row>
    <row r="112" spans="5:10" x14ac:dyDescent="0.2">
      <c r="E112" s="403"/>
      <c r="F112" s="403"/>
      <c r="G112" s="403"/>
      <c r="H112" s="403"/>
      <c r="I112" s="403"/>
      <c r="J112" s="403"/>
    </row>
    <row r="113" spans="5:10" x14ac:dyDescent="0.2">
      <c r="E113" s="403"/>
      <c r="F113" s="403"/>
      <c r="G113" s="403"/>
      <c r="H113" s="403"/>
      <c r="I113" s="403"/>
      <c r="J113" s="403"/>
    </row>
    <row r="114" spans="5:10" x14ac:dyDescent="0.2">
      <c r="E114" s="403"/>
      <c r="F114" s="403"/>
      <c r="G114" s="403"/>
      <c r="H114" s="403"/>
      <c r="I114" s="403"/>
      <c r="J114" s="403"/>
    </row>
    <row r="115" spans="5:10" x14ac:dyDescent="0.2">
      <c r="E115" s="403"/>
      <c r="F115" s="403"/>
      <c r="G115" s="403"/>
      <c r="H115" s="403"/>
      <c r="I115" s="403"/>
      <c r="J115" s="403"/>
    </row>
    <row r="116" spans="5:10" x14ac:dyDescent="0.2">
      <c r="E116" s="403"/>
      <c r="F116" s="403"/>
      <c r="G116" s="403"/>
      <c r="H116" s="403"/>
      <c r="I116" s="403"/>
      <c r="J116" s="403"/>
    </row>
    <row r="117" spans="5:10" x14ac:dyDescent="0.2">
      <c r="E117" s="403"/>
      <c r="F117" s="403"/>
      <c r="G117" s="403"/>
      <c r="H117" s="403"/>
      <c r="I117" s="403"/>
      <c r="J117" s="403"/>
    </row>
    <row r="118" spans="5:10" x14ac:dyDescent="0.2">
      <c r="E118" s="403"/>
      <c r="F118" s="403"/>
      <c r="G118" s="403"/>
      <c r="H118" s="403"/>
      <c r="I118" s="403"/>
      <c r="J118" s="403"/>
    </row>
    <row r="119" spans="5:10" x14ac:dyDescent="0.2">
      <c r="E119" s="403"/>
      <c r="F119" s="403"/>
      <c r="G119" s="403"/>
      <c r="H119" s="403"/>
      <c r="I119" s="403"/>
      <c r="J119" s="403"/>
    </row>
    <row r="120" spans="5:10" x14ac:dyDescent="0.2">
      <c r="E120" s="403"/>
      <c r="F120" s="403"/>
      <c r="G120" s="403"/>
      <c r="H120" s="403"/>
      <c r="I120" s="403"/>
      <c r="J120" s="403"/>
    </row>
    <row r="121" spans="5:10" x14ac:dyDescent="0.2">
      <c r="E121" s="403"/>
      <c r="F121" s="403"/>
      <c r="G121" s="403"/>
      <c r="H121" s="403"/>
      <c r="I121" s="403"/>
      <c r="J121" s="403"/>
    </row>
    <row r="122" spans="5:10" x14ac:dyDescent="0.2">
      <c r="E122" s="403"/>
      <c r="F122" s="403"/>
      <c r="G122" s="403"/>
      <c r="H122" s="403"/>
      <c r="I122" s="403"/>
      <c r="J122" s="403"/>
    </row>
    <row r="123" spans="5:10" x14ac:dyDescent="0.2">
      <c r="E123" s="403"/>
      <c r="F123" s="403"/>
      <c r="G123" s="403"/>
      <c r="H123" s="403"/>
      <c r="I123" s="403"/>
      <c r="J123" s="403"/>
    </row>
    <row r="124" spans="5:10" x14ac:dyDescent="0.2">
      <c r="E124" s="403"/>
      <c r="F124" s="403"/>
      <c r="G124" s="403"/>
      <c r="H124" s="403"/>
      <c r="I124" s="403"/>
      <c r="J124" s="403"/>
    </row>
    <row r="125" spans="5:10" x14ac:dyDescent="0.2">
      <c r="E125" s="403"/>
      <c r="F125" s="403"/>
      <c r="G125" s="403"/>
      <c r="H125" s="403"/>
      <c r="I125" s="403"/>
      <c r="J125" s="403"/>
    </row>
    <row r="126" spans="5:10" x14ac:dyDescent="0.2">
      <c r="E126" s="403"/>
      <c r="F126" s="403"/>
      <c r="G126" s="403"/>
      <c r="H126" s="403"/>
      <c r="I126" s="403"/>
      <c r="J126" s="403"/>
    </row>
    <row r="127" spans="5:10" x14ac:dyDescent="0.2">
      <c r="E127" s="403"/>
      <c r="F127" s="403"/>
      <c r="G127" s="403"/>
      <c r="H127" s="403"/>
      <c r="I127" s="403"/>
      <c r="J127" s="403"/>
    </row>
    <row r="128" spans="5:10" x14ac:dyDescent="0.2">
      <c r="E128" s="403"/>
      <c r="F128" s="403"/>
      <c r="G128" s="403"/>
      <c r="H128" s="403"/>
      <c r="I128" s="403"/>
      <c r="J128" s="403"/>
    </row>
    <row r="129" spans="5:10" x14ac:dyDescent="0.2">
      <c r="E129" s="403"/>
      <c r="F129" s="403"/>
      <c r="G129" s="403"/>
      <c r="H129" s="403"/>
      <c r="I129" s="403"/>
      <c r="J129" s="403"/>
    </row>
    <row r="130" spans="5:10" x14ac:dyDescent="0.2">
      <c r="E130" s="403"/>
      <c r="F130" s="403"/>
      <c r="G130" s="403"/>
      <c r="H130" s="403"/>
      <c r="I130" s="403"/>
      <c r="J130" s="403"/>
    </row>
    <row r="131" spans="5:10" x14ac:dyDescent="0.2">
      <c r="E131" s="403"/>
      <c r="F131" s="403"/>
      <c r="G131" s="403"/>
      <c r="H131" s="403"/>
      <c r="I131" s="403"/>
      <c r="J131" s="403"/>
    </row>
    <row r="132" spans="5:10" x14ac:dyDescent="0.2">
      <c r="E132" s="403"/>
      <c r="F132" s="403"/>
      <c r="G132" s="403"/>
      <c r="H132" s="403"/>
      <c r="I132" s="403"/>
      <c r="J132" s="403"/>
    </row>
    <row r="133" spans="5:10" x14ac:dyDescent="0.2">
      <c r="E133" s="403"/>
      <c r="F133" s="403"/>
      <c r="G133" s="403"/>
      <c r="H133" s="403"/>
      <c r="I133" s="403"/>
      <c r="J133" s="403"/>
    </row>
    <row r="134" spans="5:10" x14ac:dyDescent="0.2">
      <c r="E134" s="403"/>
      <c r="F134" s="403"/>
      <c r="G134" s="403"/>
      <c r="H134" s="403"/>
      <c r="I134" s="403"/>
      <c r="J134" s="403"/>
    </row>
    <row r="135" spans="5:10" x14ac:dyDescent="0.2">
      <c r="E135" s="403"/>
      <c r="F135" s="403"/>
      <c r="G135" s="403"/>
      <c r="H135" s="403"/>
      <c r="I135" s="403"/>
      <c r="J135" s="403"/>
    </row>
    <row r="136" spans="5:10" x14ac:dyDescent="0.2">
      <c r="E136" s="403"/>
      <c r="F136" s="403"/>
      <c r="G136" s="403"/>
      <c r="H136" s="403"/>
      <c r="I136" s="403"/>
      <c r="J136" s="403"/>
    </row>
    <row r="137" spans="5:10" x14ac:dyDescent="0.2">
      <c r="E137" s="403"/>
      <c r="F137" s="403"/>
      <c r="G137" s="403"/>
      <c r="H137" s="403"/>
      <c r="I137" s="403"/>
      <c r="J137" s="403"/>
    </row>
    <row r="138" spans="5:10" x14ac:dyDescent="0.2">
      <c r="E138" s="403"/>
      <c r="F138" s="403"/>
      <c r="G138" s="403"/>
      <c r="H138" s="403"/>
      <c r="I138" s="403"/>
      <c r="J138" s="403"/>
    </row>
    <row r="139" spans="5:10" x14ac:dyDescent="0.2">
      <c r="E139" s="403"/>
      <c r="F139" s="403"/>
      <c r="G139" s="403"/>
      <c r="H139" s="403"/>
      <c r="I139" s="403"/>
      <c r="J139" s="403"/>
    </row>
    <row r="140" spans="5:10" x14ac:dyDescent="0.2">
      <c r="E140" s="403"/>
      <c r="F140" s="403"/>
      <c r="G140" s="403"/>
      <c r="H140" s="403"/>
      <c r="I140" s="403"/>
      <c r="J140" s="403"/>
    </row>
    <row r="141" spans="5:10" x14ac:dyDescent="0.2">
      <c r="E141" s="403"/>
      <c r="F141" s="403"/>
      <c r="G141" s="403"/>
      <c r="H141" s="403"/>
      <c r="I141" s="403"/>
      <c r="J141" s="403"/>
    </row>
    <row r="142" spans="5:10" x14ac:dyDescent="0.2">
      <c r="E142" s="403"/>
      <c r="F142" s="403"/>
      <c r="G142" s="403"/>
      <c r="H142" s="403"/>
      <c r="I142" s="403"/>
      <c r="J142" s="403"/>
    </row>
    <row r="143" spans="5:10" x14ac:dyDescent="0.2">
      <c r="E143" s="403"/>
      <c r="F143" s="403"/>
      <c r="G143" s="403"/>
      <c r="H143" s="403"/>
      <c r="I143" s="403"/>
      <c r="J143" s="403"/>
    </row>
    <row r="144" spans="5:10" x14ac:dyDescent="0.2">
      <c r="E144" s="403"/>
      <c r="F144" s="403"/>
      <c r="G144" s="403"/>
      <c r="H144" s="403"/>
      <c r="I144" s="403"/>
      <c r="J144" s="403"/>
    </row>
    <row r="145" spans="5:10" x14ac:dyDescent="0.2">
      <c r="E145" s="403"/>
      <c r="F145" s="403"/>
      <c r="G145" s="403"/>
      <c r="H145" s="403"/>
      <c r="I145" s="403"/>
      <c r="J145" s="403"/>
    </row>
    <row r="146" spans="5:10" x14ac:dyDescent="0.2">
      <c r="E146" s="403"/>
      <c r="F146" s="403"/>
      <c r="G146" s="403"/>
      <c r="H146" s="403"/>
      <c r="I146" s="403"/>
      <c r="J146" s="403"/>
    </row>
    <row r="147" spans="5:10" x14ac:dyDescent="0.2">
      <c r="E147" s="403"/>
      <c r="F147" s="403"/>
      <c r="G147" s="403"/>
      <c r="H147" s="403"/>
      <c r="I147" s="403"/>
      <c r="J147" s="403"/>
    </row>
    <row r="148" spans="5:10" x14ac:dyDescent="0.2">
      <c r="E148" s="403"/>
      <c r="F148" s="403"/>
      <c r="G148" s="403"/>
      <c r="H148" s="403"/>
      <c r="I148" s="403"/>
      <c r="J148" s="403"/>
    </row>
    <row r="149" spans="5:10" x14ac:dyDescent="0.2">
      <c r="E149" s="403"/>
      <c r="F149" s="403"/>
      <c r="G149" s="403"/>
      <c r="H149" s="403"/>
      <c r="I149" s="403"/>
      <c r="J149" s="403"/>
    </row>
    <row r="150" spans="5:10" x14ac:dyDescent="0.2">
      <c r="E150" s="403"/>
      <c r="F150" s="403"/>
      <c r="G150" s="403"/>
      <c r="H150" s="403"/>
      <c r="I150" s="403"/>
      <c r="J150" s="403"/>
    </row>
    <row r="151" spans="5:10" x14ac:dyDescent="0.2">
      <c r="E151" s="403"/>
      <c r="F151" s="403"/>
      <c r="G151" s="403"/>
      <c r="H151" s="403"/>
      <c r="I151" s="403"/>
      <c r="J151" s="403"/>
    </row>
    <row r="152" spans="5:10" x14ac:dyDescent="0.2">
      <c r="E152" s="403"/>
      <c r="F152" s="403"/>
      <c r="G152" s="403"/>
      <c r="H152" s="403"/>
      <c r="I152" s="403"/>
      <c r="J152" s="403"/>
    </row>
    <row r="153" spans="5:10" x14ac:dyDescent="0.2">
      <c r="E153" s="403"/>
      <c r="F153" s="403"/>
      <c r="G153" s="403"/>
      <c r="H153" s="403"/>
      <c r="I153" s="403"/>
      <c r="J153" s="403"/>
    </row>
  </sheetData>
  <sheetProtection selectLockedCells="1"/>
  <mergeCells count="332">
    <mergeCell ref="E51:F51"/>
    <mergeCell ref="C51:D51"/>
    <mergeCell ref="E52:F52"/>
    <mergeCell ref="C43:D43"/>
    <mergeCell ref="C44:D44"/>
    <mergeCell ref="C45:D45"/>
    <mergeCell ref="C46:D46"/>
    <mergeCell ref="C47:D47"/>
    <mergeCell ref="C48:D48"/>
    <mergeCell ref="C49:D49"/>
    <mergeCell ref="C50:D50"/>
    <mergeCell ref="E43:F43"/>
    <mergeCell ref="E44:F44"/>
    <mergeCell ref="E45:F45"/>
    <mergeCell ref="E46:F46"/>
    <mergeCell ref="E47:F47"/>
    <mergeCell ref="E48:F48"/>
    <mergeCell ref="E49:F49"/>
    <mergeCell ref="E50:F50"/>
    <mergeCell ref="G20:J20"/>
    <mergeCell ref="G21:J21"/>
    <mergeCell ref="G22:J22"/>
    <mergeCell ref="G23:J23"/>
    <mergeCell ref="G24:J24"/>
    <mergeCell ref="G25:J25"/>
    <mergeCell ref="E27:F27"/>
    <mergeCell ref="E28:F28"/>
    <mergeCell ref="E29:F29"/>
    <mergeCell ref="G27:J27"/>
    <mergeCell ref="G28:J28"/>
    <mergeCell ref="G29:J29"/>
    <mergeCell ref="G26:J26"/>
    <mergeCell ref="C37:D37"/>
    <mergeCell ref="C38:D38"/>
    <mergeCell ref="C39:D39"/>
    <mergeCell ref="C40:D40"/>
    <mergeCell ref="E20:F20"/>
    <mergeCell ref="E21:F21"/>
    <mergeCell ref="E22:F22"/>
    <mergeCell ref="E23:F23"/>
    <mergeCell ref="E24:F24"/>
    <mergeCell ref="E25:F25"/>
    <mergeCell ref="E30:F30"/>
    <mergeCell ref="E26:F26"/>
    <mergeCell ref="A36:A75"/>
    <mergeCell ref="E60:F60"/>
    <mergeCell ref="G60:J60"/>
    <mergeCell ref="B60:B75"/>
    <mergeCell ref="C60:D60"/>
    <mergeCell ref="C36:D36"/>
    <mergeCell ref="C74:D74"/>
    <mergeCell ref="C75:D75"/>
    <mergeCell ref="B36:B59"/>
    <mergeCell ref="C63:D63"/>
    <mergeCell ref="C64:D64"/>
    <mergeCell ref="C65:D65"/>
    <mergeCell ref="C66:D66"/>
    <mergeCell ref="C54:D54"/>
    <mergeCell ref="C55:D55"/>
    <mergeCell ref="C56:D56"/>
    <mergeCell ref="C59:D59"/>
    <mergeCell ref="C61:D61"/>
    <mergeCell ref="C62:D62"/>
    <mergeCell ref="C41:D41"/>
    <mergeCell ref="C42:D42"/>
    <mergeCell ref="E41:F41"/>
    <mergeCell ref="G41:J41"/>
    <mergeCell ref="E42:F42"/>
    <mergeCell ref="E80:F80"/>
    <mergeCell ref="C57:D57"/>
    <mergeCell ref="C58:D58"/>
    <mergeCell ref="C67:D67"/>
    <mergeCell ref="C68:D68"/>
    <mergeCell ref="C70:D70"/>
    <mergeCell ref="C73:D73"/>
    <mergeCell ref="C72:D72"/>
    <mergeCell ref="E72:F72"/>
    <mergeCell ref="E82:F82"/>
    <mergeCell ref="E58:F58"/>
    <mergeCell ref="C69:D69"/>
    <mergeCell ref="C71:D71"/>
    <mergeCell ref="E79:F79"/>
    <mergeCell ref="E153:F153"/>
    <mergeCell ref="G153:J153"/>
    <mergeCell ref="G152:J152"/>
    <mergeCell ref="E140:F140"/>
    <mergeCell ref="G140:J140"/>
    <mergeCell ref="E141:F141"/>
    <mergeCell ref="G141:J141"/>
    <mergeCell ref="E142:F142"/>
    <mergeCell ref="G142:J142"/>
    <mergeCell ref="E152:F152"/>
    <mergeCell ref="E143:F143"/>
    <mergeCell ref="G143:J143"/>
    <mergeCell ref="E144:F144"/>
    <mergeCell ref="G144:J144"/>
    <mergeCell ref="E145:F145"/>
    <mergeCell ref="G145:J145"/>
    <mergeCell ref="E151:F151"/>
    <mergeCell ref="G151:J151"/>
    <mergeCell ref="G128:J128"/>
    <mergeCell ref="G129:J129"/>
    <mergeCell ref="E130:F130"/>
    <mergeCell ref="G130:J130"/>
    <mergeCell ref="E125:F125"/>
    <mergeCell ref="G125:J125"/>
    <mergeCell ref="E126:F126"/>
    <mergeCell ref="G126:J126"/>
    <mergeCell ref="E127:F127"/>
    <mergeCell ref="G127:J127"/>
    <mergeCell ref="E128:F128"/>
    <mergeCell ref="E129:F129"/>
    <mergeCell ref="G136:J136"/>
    <mergeCell ref="E133:F133"/>
    <mergeCell ref="G133:J133"/>
    <mergeCell ref="G134:J134"/>
    <mergeCell ref="E135:F135"/>
    <mergeCell ref="G135:J135"/>
    <mergeCell ref="E136:F136"/>
    <mergeCell ref="E131:F131"/>
    <mergeCell ref="G131:J131"/>
    <mergeCell ref="E132:F132"/>
    <mergeCell ref="G132:J132"/>
    <mergeCell ref="E134:F134"/>
    <mergeCell ref="E137:F137"/>
    <mergeCell ref="G137:J137"/>
    <mergeCell ref="E138:F138"/>
    <mergeCell ref="G138:J138"/>
    <mergeCell ref="E139:F139"/>
    <mergeCell ref="E149:F149"/>
    <mergeCell ref="G149:J149"/>
    <mergeCell ref="E150:F150"/>
    <mergeCell ref="G150:J150"/>
    <mergeCell ref="E146:F146"/>
    <mergeCell ref="G146:J146"/>
    <mergeCell ref="E147:F147"/>
    <mergeCell ref="G147:J147"/>
    <mergeCell ref="E148:F148"/>
    <mergeCell ref="G148:J148"/>
    <mergeCell ref="G139:J139"/>
    <mergeCell ref="G122:J122"/>
    <mergeCell ref="E123:F123"/>
    <mergeCell ref="G123:J123"/>
    <mergeCell ref="E124:F124"/>
    <mergeCell ref="G124:J124"/>
    <mergeCell ref="E119:F119"/>
    <mergeCell ref="G119:J119"/>
    <mergeCell ref="E120:F120"/>
    <mergeCell ref="G120:J120"/>
    <mergeCell ref="E121:F121"/>
    <mergeCell ref="G121:J121"/>
    <mergeCell ref="E122:F122"/>
    <mergeCell ref="G116:J116"/>
    <mergeCell ref="E117:F117"/>
    <mergeCell ref="G117:J117"/>
    <mergeCell ref="E118:F118"/>
    <mergeCell ref="G118:J118"/>
    <mergeCell ref="E113:F113"/>
    <mergeCell ref="G113:J113"/>
    <mergeCell ref="E114:F114"/>
    <mergeCell ref="G114:J114"/>
    <mergeCell ref="E115:F115"/>
    <mergeCell ref="G115:J115"/>
    <mergeCell ref="E116:F116"/>
    <mergeCell ref="G110:J110"/>
    <mergeCell ref="E111:F111"/>
    <mergeCell ref="G111:J111"/>
    <mergeCell ref="E112:F112"/>
    <mergeCell ref="G112:J112"/>
    <mergeCell ref="E107:F107"/>
    <mergeCell ref="G107:J107"/>
    <mergeCell ref="E108:F108"/>
    <mergeCell ref="G108:J108"/>
    <mergeCell ref="E109:F109"/>
    <mergeCell ref="G109:J109"/>
    <mergeCell ref="E110:F110"/>
    <mergeCell ref="G104:J104"/>
    <mergeCell ref="E105:F105"/>
    <mergeCell ref="G105:J105"/>
    <mergeCell ref="E106:F106"/>
    <mergeCell ref="G106:J106"/>
    <mergeCell ref="E101:F101"/>
    <mergeCell ref="G101:J101"/>
    <mergeCell ref="E102:F102"/>
    <mergeCell ref="G102:J102"/>
    <mergeCell ref="E103:F103"/>
    <mergeCell ref="G103:J103"/>
    <mergeCell ref="E104:F104"/>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2:J82"/>
    <mergeCell ref="E61:F61"/>
    <mergeCell ref="G61:J61"/>
    <mergeCell ref="E62:F62"/>
    <mergeCell ref="G62:J62"/>
    <mergeCell ref="E75:F75"/>
    <mergeCell ref="G75:J75"/>
    <mergeCell ref="E76:F76"/>
    <mergeCell ref="G76:J76"/>
    <mergeCell ref="E65:F65"/>
    <mergeCell ref="G65:J65"/>
    <mergeCell ref="E66:F66"/>
    <mergeCell ref="G66:J66"/>
    <mergeCell ref="E74:F74"/>
    <mergeCell ref="G74:J74"/>
    <mergeCell ref="E63:F63"/>
    <mergeCell ref="G63:J63"/>
    <mergeCell ref="E77:F77"/>
    <mergeCell ref="G77:J77"/>
    <mergeCell ref="E78:F78"/>
    <mergeCell ref="E70:F70"/>
    <mergeCell ref="G80:J80"/>
    <mergeCell ref="E81:F81"/>
    <mergeCell ref="G81:J81"/>
    <mergeCell ref="G70:J70"/>
    <mergeCell ref="G72:J72"/>
    <mergeCell ref="G42:J42"/>
    <mergeCell ref="G54:J54"/>
    <mergeCell ref="E54:F54"/>
    <mergeCell ref="G78:J78"/>
    <mergeCell ref="G43:J43"/>
    <mergeCell ref="G79:J79"/>
    <mergeCell ref="E64:F64"/>
    <mergeCell ref="G64:J64"/>
    <mergeCell ref="E55:F55"/>
    <mergeCell ref="G55:J55"/>
    <mergeCell ref="E56:F56"/>
    <mergeCell ref="G56:J56"/>
    <mergeCell ref="E59:F59"/>
    <mergeCell ref="G59:J59"/>
    <mergeCell ref="E69:F69"/>
    <mergeCell ref="G69:J69"/>
    <mergeCell ref="E71:F71"/>
    <mergeCell ref="G71:J71"/>
    <mergeCell ref="G73:J73"/>
    <mergeCell ref="E73:F73"/>
    <mergeCell ref="E57:F57"/>
    <mergeCell ref="G67:J67"/>
    <mergeCell ref="G68:J68"/>
    <mergeCell ref="G57:J57"/>
    <mergeCell ref="G58:J58"/>
    <mergeCell ref="E67:F67"/>
    <mergeCell ref="E68:F68"/>
    <mergeCell ref="E31:F31"/>
    <mergeCell ref="E35:F35"/>
    <mergeCell ref="E40:F40"/>
    <mergeCell ref="G40:J40"/>
    <mergeCell ref="E36:F36"/>
    <mergeCell ref="G36:J36"/>
    <mergeCell ref="E37:F37"/>
    <mergeCell ref="G37:J37"/>
    <mergeCell ref="G31:J31"/>
    <mergeCell ref="G35:J35"/>
    <mergeCell ref="G32:J32"/>
    <mergeCell ref="G33:J33"/>
    <mergeCell ref="G34:J34"/>
    <mergeCell ref="E38:F38"/>
    <mergeCell ref="G38:J38"/>
    <mergeCell ref="E39:F39"/>
    <mergeCell ref="E32:F32"/>
    <mergeCell ref="E33:F33"/>
    <mergeCell ref="E34:F34"/>
    <mergeCell ref="G39:J39"/>
    <mergeCell ref="G30:J30"/>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3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cp:revision/>
  <cp:lastPrinted>2018-11-07T13:36:21Z</cp:lastPrinted>
  <dcterms:created xsi:type="dcterms:W3CDTF">2014-12-30T19:27:19Z</dcterms:created>
  <dcterms:modified xsi:type="dcterms:W3CDTF">2024-01-26T18:42:04Z</dcterms:modified>
</cp:coreProperties>
</file>