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embeddings/oleObject1.bin" ContentType="application/vnd.openxmlformats-officedocument.oleObject"/>
  <Override PartName="/xl/comments6.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60\Desktop\Instrumentos de Planeación 2023 - cierre\PA para Contraloría\"/>
    </mc:Choice>
  </mc:AlternateContent>
  <bookViews>
    <workbookView xWindow="0" yWindow="0" windowWidth="21600" windowHeight="9630" activeTab="1"/>
  </bookViews>
  <sheets>
    <sheet name="Resumen de exportación" sheetId="1" r:id="rId1"/>
    <sheet name="Agua Potable" sheetId="2" r:id="rId2"/>
    <sheet name="Saneamiento Básico (2)" sheetId="17" r:id="rId3"/>
    <sheet name="PGIR" sheetId="4" r:id="rId4"/>
    <sheet name="SIMAP" sheetId="5" r:id="rId5"/>
    <sheet name="SIGAM" sheetId="6" r:id="rId6"/>
    <sheet name="Educacion ambiental" sheetId="7" r:id="rId7"/>
    <sheet name="CambioClimatico" sheetId="8" r:id="rId8"/>
    <sheet name="Gestión del Riesgo" sheetId="9" r:id="rId9"/>
    <sheet name="Anexo 1" sheetId="19" r:id="rId10"/>
    <sheet name="anexo 2" sheetId="13" r:id="rId11"/>
    <sheet name="Anexo tres" sheetId="22" r:id="rId12"/>
  </sheets>
  <externalReferences>
    <externalReference r:id="rId13"/>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9" l="1"/>
  <c r="L31" i="9"/>
  <c r="M23" i="9"/>
  <c r="L25" i="9"/>
  <c r="M25" i="9"/>
  <c r="L27" i="9"/>
  <c r="M27" i="9"/>
  <c r="L29" i="9"/>
  <c r="M29" i="9"/>
  <c r="L21" i="9"/>
  <c r="M21" i="9"/>
  <c r="E32" i="9"/>
  <c r="E31" i="9"/>
  <c r="N29" i="8"/>
  <c r="M25" i="8"/>
  <c r="M29" i="8"/>
  <c r="L29" i="8"/>
  <c r="L27" i="8"/>
  <c r="L25" i="8"/>
  <c r="N25" i="8" s="1"/>
  <c r="F32" i="8"/>
  <c r="F30" i="8"/>
  <c r="F28" i="8"/>
  <c r="F25" i="8"/>
  <c r="F26" i="8"/>
  <c r="F27" i="8"/>
  <c r="F29" i="8"/>
  <c r="F31" i="8"/>
  <c r="E23" i="7"/>
  <c r="E22" i="7"/>
  <c r="N20" i="7"/>
  <c r="N18" i="7"/>
  <c r="E31" i="6"/>
  <c r="L25" i="6"/>
  <c r="N27" i="6"/>
  <c r="M27" i="6"/>
  <c r="M29" i="6"/>
  <c r="N29" i="6" s="1"/>
  <c r="O30" i="5"/>
  <c r="O32" i="5"/>
  <c r="O34" i="5"/>
  <c r="O36" i="5"/>
  <c r="O38" i="5"/>
  <c r="O40" i="5"/>
  <c r="O22" i="5"/>
  <c r="O24" i="5"/>
  <c r="O26" i="5"/>
  <c r="O28" i="5"/>
  <c r="N30" i="5"/>
  <c r="N32" i="5"/>
  <c r="M34" i="5"/>
  <c r="N34" i="5"/>
  <c r="M36" i="5"/>
  <c r="N36" i="5"/>
  <c r="N38" i="5"/>
  <c r="N40" i="5"/>
  <c r="M20" i="5"/>
  <c r="N20" i="5"/>
  <c r="N22" i="5"/>
  <c r="N24" i="5"/>
  <c r="M26" i="5"/>
  <c r="N26" i="5"/>
  <c r="M28" i="5"/>
  <c r="N28" i="5"/>
  <c r="F30" i="4"/>
  <c r="F29" i="4"/>
  <c r="N23" i="4"/>
  <c r="N25" i="4"/>
  <c r="N27" i="4"/>
  <c r="M23" i="4"/>
  <c r="M25" i="4"/>
  <c r="M27" i="4"/>
  <c r="H27" i="17"/>
  <c r="I27" i="17"/>
  <c r="J27" i="17"/>
  <c r="G26" i="17"/>
  <c r="J26" i="17"/>
  <c r="F25" i="17"/>
  <c r="F24" i="17"/>
  <c r="F23" i="17"/>
  <c r="F20" i="17"/>
  <c r="I24" i="2" l="1"/>
  <c r="J24" i="2"/>
  <c r="F23" i="2"/>
  <c r="N29" i="9" l="1"/>
  <c r="D69" i="22"/>
  <c r="D90" i="13"/>
  <c r="N21" i="9" l="1"/>
  <c r="M23" i="6"/>
  <c r="O20" i="5"/>
  <c r="N18" i="5"/>
  <c r="M18" i="5"/>
  <c r="G26" i="4"/>
  <c r="G24" i="4"/>
  <c r="G22" i="4"/>
  <c r="F32" i="5" l="1"/>
  <c r="F30" i="5"/>
  <c r="F42" i="5" s="1"/>
  <c r="G42" i="5" l="1"/>
  <c r="E19" i="9"/>
  <c r="F21" i="7"/>
  <c r="F19" i="7"/>
  <c r="G20" i="2"/>
  <c r="G24" i="2" l="1"/>
  <c r="F19" i="9"/>
  <c r="F28" i="4" l="1"/>
  <c r="G28" i="4" l="1"/>
  <c r="G30" i="4" s="1"/>
  <c r="E24" i="8" l="1"/>
  <c r="F25" i="5"/>
  <c r="G33" i="5"/>
  <c r="G31" i="5"/>
  <c r="F24" i="8" l="1"/>
  <c r="F34" i="8" s="1"/>
  <c r="E34" i="8"/>
  <c r="F43" i="5"/>
  <c r="G21" i="2"/>
  <c r="G25" i="2" l="1"/>
  <c r="G21" i="17"/>
  <c r="G27" i="17" l="1"/>
  <c r="F21" i="17"/>
  <c r="F27" i="17" s="1"/>
  <c r="I21" i="2"/>
  <c r="I25" i="2" s="1"/>
  <c r="E26" i="6"/>
  <c r="E32" i="6" l="1"/>
  <c r="M25" i="6"/>
  <c r="N25" i="6" s="1"/>
  <c r="F18" i="7"/>
  <c r="G29" i="5" l="1"/>
  <c r="H27" i="9" l="1"/>
  <c r="E25" i="9"/>
  <c r="F21" i="9"/>
  <c r="F22" i="9"/>
  <c r="F24" i="9"/>
  <c r="E23" i="9"/>
  <c r="N23" i="9" s="1"/>
  <c r="F23" i="9" l="1"/>
  <c r="N25" i="9"/>
  <c r="F26" i="9" l="1"/>
  <c r="F20" i="9" l="1"/>
  <c r="F30" i="9"/>
  <c r="D50" i="2" l="1"/>
  <c r="J21" i="2" l="1"/>
  <c r="J25" i="2" s="1"/>
  <c r="H21" i="2"/>
  <c r="K21" i="2"/>
  <c r="K25" i="2" s="1"/>
  <c r="K20" i="2"/>
  <c r="K24" i="2" s="1"/>
  <c r="I22" i="17"/>
  <c r="I26" i="17" s="1"/>
  <c r="H25" i="2" l="1"/>
  <c r="F21" i="2"/>
  <c r="F25" i="2" s="1"/>
  <c r="H59" i="5"/>
  <c r="H20" i="2"/>
  <c r="H22" i="2"/>
  <c r="F22" i="2" s="1"/>
  <c r="H24" i="2" l="1"/>
  <c r="F20" i="2"/>
  <c r="F24" i="2" s="1"/>
  <c r="L31" i="8"/>
  <c r="N31" i="8" s="1"/>
  <c r="M31" i="8"/>
  <c r="F30" i="6"/>
  <c r="F28" i="6"/>
  <c r="F26" i="6"/>
  <c r="F24" i="6"/>
  <c r="F29" i="6"/>
  <c r="F27" i="6"/>
  <c r="F25" i="6"/>
  <c r="F23" i="6"/>
  <c r="F31" i="6" l="1"/>
  <c r="F25" i="9" l="1"/>
  <c r="F29" i="9"/>
  <c r="F28" i="9" l="1"/>
  <c r="F32" i="9" s="1"/>
  <c r="O20" i="2" l="1"/>
  <c r="H22" i="17"/>
  <c r="H26" i="17" l="1"/>
  <c r="F22" i="17"/>
  <c r="F26" i="17" s="1"/>
  <c r="G41" i="5"/>
  <c r="G39" i="5"/>
  <c r="G37" i="5"/>
  <c r="G35" i="5"/>
  <c r="G27" i="5"/>
  <c r="G25" i="5"/>
  <c r="G23" i="5"/>
  <c r="G21" i="5"/>
  <c r="G43" i="5" l="1"/>
  <c r="G20" i="5"/>
  <c r="G18" i="5"/>
  <c r="N27" i="9" l="1"/>
  <c r="F27" i="9"/>
  <c r="F31" i="9" s="1"/>
  <c r="M19" i="9"/>
  <c r="L19" i="9"/>
  <c r="N19" i="9" s="1"/>
  <c r="N24" i="17" l="1"/>
  <c r="M24" i="17"/>
  <c r="G40" i="5"/>
  <c r="G38" i="5"/>
  <c r="G36" i="5"/>
  <c r="G34" i="5"/>
  <c r="G32" i="5"/>
  <c r="G30" i="5"/>
  <c r="G28" i="5"/>
  <c r="G26" i="5"/>
  <c r="G24" i="5"/>
  <c r="G22" i="5"/>
  <c r="O24" i="17" l="1"/>
  <c r="R20" i="2"/>
  <c r="U20" i="2"/>
  <c r="F23" i="8" l="1"/>
  <c r="F33" i="8" s="1"/>
  <c r="M23" i="8" l="1"/>
  <c r="L23" i="8"/>
  <c r="L20" i="7"/>
  <c r="L23" i="6"/>
  <c r="N21" i="4"/>
  <c r="O23" i="4"/>
  <c r="O25" i="4"/>
  <c r="O27" i="4"/>
  <c r="M21" i="4"/>
  <c r="L33" i="8" l="1"/>
  <c r="N23" i="8"/>
  <c r="N23" i="6"/>
  <c r="O21" i="4"/>
  <c r="F23" i="7"/>
  <c r="F32" i="6"/>
  <c r="J29" i="4"/>
  <c r="I29" i="4"/>
  <c r="H29" i="4"/>
  <c r="G27" i="4"/>
  <c r="G25" i="4"/>
  <c r="G23" i="4"/>
  <c r="G21" i="4"/>
  <c r="O22" i="2"/>
  <c r="P20" i="2"/>
  <c r="P22" i="2" l="1"/>
  <c r="G29" i="4"/>
  <c r="N22" i="17" l="1"/>
  <c r="O22" i="17" s="1"/>
  <c r="M18" i="7"/>
  <c r="F22" i="7"/>
  <c r="F20" i="7"/>
  <c r="M20" i="7" s="1"/>
  <c r="N20" i="17" l="1"/>
  <c r="O20" i="17" s="1"/>
  <c r="E27" i="8"/>
  <c r="M27" i="8" s="1"/>
  <c r="N27" i="8" s="1"/>
  <c r="E33" i="8" l="1"/>
  <c r="M33" i="8" s="1"/>
</calcChain>
</file>

<file path=xl/comments1.xml><?xml version="1.0" encoding="utf-8"?>
<comments xmlns="http://schemas.openxmlformats.org/spreadsheetml/2006/main">
  <authors>
    <author>usuario</author>
  </authors>
  <commentList>
    <comment ref="C39" authorId="0" shapeId="0">
      <text>
        <r>
          <rPr>
            <b/>
            <sz val="9"/>
            <color indexed="81"/>
            <rFont val="Tahoma"/>
            <family val="2"/>
          </rPr>
          <t>usuario:</t>
        </r>
        <r>
          <rPr>
            <sz val="9"/>
            <color indexed="81"/>
            <rFont val="Tahoma"/>
            <family val="2"/>
          </rPr>
          <t xml:space="preserve">
propios</t>
        </r>
      </text>
    </comment>
    <comment ref="D39" authorId="0" shapeId="0">
      <text>
        <r>
          <rPr>
            <b/>
            <sz val="9"/>
            <color indexed="81"/>
            <rFont val="Tahoma"/>
            <family val="2"/>
          </rPr>
          <t>usuario:</t>
        </r>
        <r>
          <rPr>
            <sz val="9"/>
            <color indexed="81"/>
            <rFont val="Tahoma"/>
            <family val="2"/>
          </rPr>
          <t xml:space="preserve">
tanque de la fisalia 3068741321</t>
        </r>
      </text>
    </comment>
    <comment ref="C40" authorId="0" shapeId="0">
      <text>
        <r>
          <rPr>
            <b/>
            <sz val="9"/>
            <color indexed="81"/>
            <rFont val="Tahoma"/>
            <family val="2"/>
          </rPr>
          <t>usuario:</t>
        </r>
        <r>
          <rPr>
            <sz val="9"/>
            <color indexed="81"/>
            <rFont val="Tahoma"/>
            <family val="2"/>
          </rPr>
          <t xml:space="preserve">
credito</t>
        </r>
      </text>
    </comment>
    <comment ref="D40" authorId="0" shapeId="0">
      <text>
        <r>
          <rPr>
            <b/>
            <sz val="9"/>
            <color indexed="81"/>
            <rFont val="Tahoma"/>
            <family val="2"/>
          </rPr>
          <t>usuario:</t>
        </r>
        <r>
          <rPr>
            <sz val="9"/>
            <color indexed="81"/>
            <rFont val="Tahoma"/>
            <family val="2"/>
          </rPr>
          <t xml:space="preserve">
complementrio</t>
        </r>
      </text>
    </comment>
    <comment ref="C41" authorId="0" shapeId="0">
      <text>
        <r>
          <rPr>
            <b/>
            <sz val="9"/>
            <color indexed="81"/>
            <rFont val="Tahoma"/>
            <family val="2"/>
          </rPr>
          <t>usuario:</t>
        </r>
        <r>
          <rPr>
            <sz val="9"/>
            <color indexed="81"/>
            <rFont val="Tahoma"/>
            <family val="2"/>
          </rPr>
          <t xml:space="preserve">
rentas cedidas del sector electrico</t>
        </r>
      </text>
    </comment>
    <comment ref="C42" authorId="0" shapeId="0">
      <text>
        <r>
          <rPr>
            <b/>
            <sz val="9"/>
            <color indexed="81"/>
            <rFont val="Tahoma"/>
            <family val="2"/>
          </rPr>
          <t>usuario:</t>
        </r>
        <r>
          <rPr>
            <sz val="9"/>
            <color indexed="81"/>
            <rFont val="Tahoma"/>
            <family val="2"/>
          </rPr>
          <t xml:space="preserve">
r.b. sgp agua potable</t>
        </r>
      </text>
    </comment>
    <comment ref="C43" authorId="0" shapeId="0">
      <text>
        <r>
          <rPr>
            <b/>
            <sz val="9"/>
            <color indexed="81"/>
            <rFont val="Tahoma"/>
            <family val="2"/>
          </rPr>
          <t>usuario:</t>
        </r>
        <r>
          <rPr>
            <sz val="9"/>
            <color indexed="81"/>
            <rFont val="Tahoma"/>
            <family val="2"/>
          </rPr>
          <t xml:space="preserve">
R.B. sgp libre destinacion</t>
        </r>
      </text>
    </comment>
    <comment ref="D43" authorId="0" shapeId="0">
      <text>
        <r>
          <rPr>
            <b/>
            <sz val="9"/>
            <color indexed="81"/>
            <rFont val="Tahoma"/>
            <family val="2"/>
          </rPr>
          <t>usuario:</t>
        </r>
        <r>
          <rPr>
            <sz val="9"/>
            <color indexed="81"/>
            <rFont val="Tahoma"/>
            <family val="2"/>
          </rPr>
          <t xml:space="preserve">
tanque fiscalia</t>
        </r>
      </text>
    </comment>
    <comment ref="C44" authorId="0" shapeId="0">
      <text>
        <r>
          <rPr>
            <b/>
            <sz val="9"/>
            <color indexed="81"/>
            <rFont val="Tahoma"/>
            <family val="2"/>
          </rPr>
          <t>usuario:</t>
        </r>
        <r>
          <rPr>
            <sz val="9"/>
            <color indexed="81"/>
            <rFont val="Tahoma"/>
            <family val="2"/>
          </rPr>
          <t xml:space="preserve">
impuestos gaseoducto yoleoductos</t>
        </r>
      </text>
    </comment>
    <comment ref="D44" authorId="0" shapeId="0">
      <text>
        <r>
          <rPr>
            <b/>
            <sz val="9"/>
            <color indexed="81"/>
            <rFont val="Tahoma"/>
            <family val="2"/>
          </rPr>
          <t>usuario:</t>
        </r>
        <r>
          <rPr>
            <sz val="9"/>
            <color indexed="81"/>
            <rFont val="Tahoma"/>
            <family val="2"/>
          </rPr>
          <t xml:space="preserve">
tanque de la fiscalia </t>
        </r>
      </text>
    </comment>
    <comment ref="C45" authorId="0" shapeId="0">
      <text>
        <r>
          <rPr>
            <b/>
            <sz val="9"/>
            <color indexed="81"/>
            <rFont val="Tahoma"/>
            <family val="2"/>
          </rPr>
          <t>usuario:</t>
        </r>
        <r>
          <rPr>
            <sz val="9"/>
            <color indexed="81"/>
            <rFont val="Tahoma"/>
            <family val="2"/>
          </rPr>
          <t xml:space="preserve">
INCENTIVO POR APROVECHAMIENTO DE RESIDUOS SÓLIDOS </t>
        </r>
      </text>
    </comment>
    <comment ref="D45" authorId="0" shapeId="0">
      <text>
        <r>
          <rPr>
            <b/>
            <sz val="9"/>
            <color indexed="81"/>
            <rFont val="Tahoma"/>
            <family val="2"/>
          </rPr>
          <t>usuario:</t>
        </r>
        <r>
          <rPr>
            <sz val="9"/>
            <color indexed="81"/>
            <rFont val="Tahoma"/>
            <family val="2"/>
          </rPr>
          <t xml:space="preserve">
2001642282 para el tanque</t>
        </r>
      </text>
    </comment>
    <comment ref="C48" authorId="0" shapeId="0">
      <text>
        <r>
          <rPr>
            <b/>
            <sz val="9"/>
            <color indexed="81"/>
            <rFont val="Tahoma"/>
            <family val="2"/>
          </rPr>
          <t>usuario:</t>
        </r>
        <r>
          <rPr>
            <sz val="9"/>
            <color indexed="81"/>
            <rFont val="Tahoma"/>
            <family val="2"/>
          </rPr>
          <t xml:space="preserve">
sgp</t>
        </r>
      </text>
    </comment>
  </commentList>
</comments>
</file>

<file path=xl/comments2.xml><?xml version="1.0" encoding="utf-8"?>
<comments xmlns="http://schemas.openxmlformats.org/spreadsheetml/2006/main">
  <authors>
    <author>usuario</author>
  </authors>
  <commentList>
    <comment ref="J22" authorId="0" shapeId="0">
      <text>
        <r>
          <rPr>
            <b/>
            <sz val="9"/>
            <color indexed="81"/>
            <rFont val="Tahoma"/>
            <family val="2"/>
          </rPr>
          <t>usuario:</t>
        </r>
        <r>
          <rPr>
            <sz val="9"/>
            <color indexed="81"/>
            <rFont val="Tahoma"/>
            <family val="2"/>
          </rPr>
          <t xml:space="preserve">
rentas cedidas del sector electrico
 </t>
        </r>
      </text>
    </comment>
  </commentList>
</comments>
</file>

<file path=xl/comments3.xml><?xml version="1.0" encoding="utf-8"?>
<comments xmlns="http://schemas.openxmlformats.org/spreadsheetml/2006/main">
  <authors>
    <author>usuario</author>
    <author>ROCIO</author>
  </authors>
  <commentList>
    <comment ref="F21" authorId="0" shapeId="0">
      <text>
        <r>
          <rPr>
            <b/>
            <sz val="9"/>
            <color rgb="FF000000"/>
            <rFont val="Tahoma"/>
            <family val="2"/>
          </rPr>
          <t>usuario:</t>
        </r>
        <r>
          <rPr>
            <sz val="9"/>
            <color rgb="FF000000"/>
            <rFont val="Tahoma"/>
            <family val="2"/>
          </rPr>
          <t xml:space="preserve">
</t>
        </r>
        <r>
          <rPr>
            <sz val="9"/>
            <color rgb="FF000000"/>
            <rFont val="Tahoma"/>
            <family val="2"/>
          </rPr>
          <t xml:space="preserve">120,125,128,305,310,528,561,872,1756,1849,2225,2720,2222,2769
</t>
        </r>
        <r>
          <rPr>
            <sz val="9"/>
            <color rgb="FF000000"/>
            <rFont val="Tahoma"/>
            <family val="2"/>
          </rPr>
          <t xml:space="preserve">
</t>
        </r>
      </text>
    </comment>
    <comment ref="F23" authorId="1" shapeId="0">
      <text>
        <r>
          <rPr>
            <b/>
            <sz val="9"/>
            <color rgb="FF000000"/>
            <rFont val="Tahoma"/>
            <family val="2"/>
          </rPr>
          <t>ROCIO:728 - 1089-1771,2337,2358,2357</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25" authorId="1" shapeId="0">
      <text>
        <r>
          <rPr>
            <b/>
            <sz val="9"/>
            <color indexed="81"/>
            <rFont val="Tahoma"/>
            <family val="2"/>
          </rPr>
          <t>ROCIO:</t>
        </r>
        <r>
          <rPr>
            <sz val="9"/>
            <color indexed="81"/>
            <rFont val="Tahoma"/>
            <family val="2"/>
          </rPr>
          <t xml:space="preserve">
    515-873
1393-1703-1873-2436-2460-2009-2795-513</t>
        </r>
      </text>
    </comment>
    <comment ref="F27" authorId="1" shapeId="0">
      <text>
        <r>
          <rPr>
            <b/>
            <sz val="9"/>
            <color indexed="81"/>
            <rFont val="Tahoma"/>
            <family val="2"/>
          </rPr>
          <t>ROCIO:</t>
        </r>
        <r>
          <rPr>
            <sz val="9"/>
            <color indexed="81"/>
            <rFont val="Tahoma"/>
            <family val="2"/>
          </rPr>
          <t xml:space="preserve">
127 -1704</t>
        </r>
      </text>
    </comment>
    <comment ref="F29" authorId="1" shapeId="0">
      <text>
        <r>
          <rPr>
            <b/>
            <sz val="9"/>
            <color indexed="81"/>
            <rFont val="Tahoma"/>
            <family val="2"/>
          </rPr>
          <t>ROCIO:</t>
        </r>
        <r>
          <rPr>
            <sz val="9"/>
            <color indexed="81"/>
            <rFont val="Tahoma"/>
            <family val="2"/>
          </rPr>
          <t xml:space="preserve">
513</t>
        </r>
      </text>
    </comment>
    <comment ref="F31" authorId="1" shapeId="0">
      <text>
        <r>
          <rPr>
            <b/>
            <sz val="9"/>
            <color rgb="FF000000"/>
            <rFont val="Tahoma"/>
            <family val="2"/>
          </rPr>
          <t>ROCIO:</t>
        </r>
        <r>
          <rPr>
            <sz val="9"/>
            <color rgb="FF000000"/>
            <rFont val="Tahoma"/>
            <family val="2"/>
          </rPr>
          <t xml:space="preserve">
</t>
        </r>
        <r>
          <rPr>
            <sz val="9"/>
            <color rgb="FF000000"/>
            <rFont val="Tahoma"/>
            <family val="2"/>
          </rPr>
          <t>731, 1282,1663,2585,2755,3032</t>
        </r>
      </text>
    </comment>
    <comment ref="F33" authorId="0" shapeId="0">
      <text>
        <r>
          <rPr>
            <b/>
            <sz val="9"/>
            <color rgb="FF000000"/>
            <rFont val="Tahoma"/>
            <family val="2"/>
          </rPr>
          <t>usuario:</t>
        </r>
        <r>
          <rPr>
            <sz val="9"/>
            <color rgb="FF000000"/>
            <rFont val="Tahoma"/>
            <family val="2"/>
          </rPr>
          <t xml:space="preserve">
</t>
        </r>
        <r>
          <rPr>
            <sz val="9"/>
            <color rgb="FF000000"/>
            <rFont val="Tahoma"/>
            <family val="2"/>
          </rPr>
          <t>172, 1280,2240</t>
        </r>
      </text>
    </comment>
    <comment ref="F35" authorId="1" shapeId="0">
      <text>
        <r>
          <rPr>
            <b/>
            <sz val="9"/>
            <color rgb="FF000000"/>
            <rFont val="Tahoma"/>
            <family val="2"/>
          </rPr>
          <t>ROCIO: 640</t>
        </r>
        <r>
          <rPr>
            <sz val="9"/>
            <color rgb="FF000000"/>
            <rFont val="Tahoma"/>
            <family val="2"/>
          </rPr>
          <t xml:space="preserve">
</t>
        </r>
        <r>
          <rPr>
            <sz val="9"/>
            <color rgb="FF000000"/>
            <rFont val="Tahoma"/>
            <family val="2"/>
          </rPr>
          <t xml:space="preserve">
</t>
        </r>
        <r>
          <rPr>
            <sz val="9"/>
            <color rgb="FF000000"/>
            <rFont val="Tahoma"/>
            <family val="2"/>
          </rPr>
          <t xml:space="preserve">2382
</t>
        </r>
      </text>
    </comment>
    <comment ref="F37" authorId="1" shapeId="0">
      <text>
        <r>
          <rPr>
            <b/>
            <sz val="9"/>
            <color rgb="FF000000"/>
            <rFont val="Tahoma"/>
            <family val="2"/>
          </rPr>
          <t>ROCIO:</t>
        </r>
        <r>
          <rPr>
            <sz val="9"/>
            <color rgb="FF000000"/>
            <rFont val="Tahoma"/>
            <family val="2"/>
          </rPr>
          <t xml:space="preserve">
</t>
        </r>
        <r>
          <rPr>
            <sz val="9"/>
            <color rgb="FF000000"/>
            <rFont val="Tahoma"/>
            <family val="2"/>
          </rPr>
          <t xml:space="preserve">516 -730
</t>
        </r>
        <r>
          <rPr>
            <sz val="9"/>
            <color rgb="FF000000"/>
            <rFont val="Tahoma"/>
            <family val="2"/>
          </rPr>
          <t xml:space="preserve">
</t>
        </r>
        <r>
          <rPr>
            <sz val="9"/>
            <color rgb="FF000000"/>
            <rFont val="Tahoma"/>
            <family val="2"/>
          </rPr>
          <t>2752-2223</t>
        </r>
      </text>
    </comment>
    <comment ref="F39" authorId="1" shapeId="0">
      <text>
        <r>
          <rPr>
            <b/>
            <sz val="9"/>
            <color indexed="81"/>
            <rFont val="Tahoma"/>
            <family val="2"/>
          </rPr>
          <t>ROCIO:</t>
        </r>
        <r>
          <rPr>
            <sz val="9"/>
            <color indexed="81"/>
            <rFont val="Tahoma"/>
            <family val="2"/>
          </rPr>
          <t xml:space="preserve">
785 , 2808</t>
        </r>
      </text>
    </comment>
    <comment ref="F41" authorId="0" shapeId="0">
      <text>
        <r>
          <rPr>
            <b/>
            <sz val="9"/>
            <color indexed="81"/>
            <rFont val="Tahoma"/>
            <family val="2"/>
          </rPr>
          <t>usuario:</t>
        </r>
        <r>
          <rPr>
            <sz val="9"/>
            <color indexed="81"/>
            <rFont val="Tahoma"/>
            <family val="2"/>
          </rPr>
          <t xml:space="preserve">
111</t>
        </r>
      </text>
    </comment>
  </commentList>
</comments>
</file>

<file path=xl/comments4.xml><?xml version="1.0" encoding="utf-8"?>
<comments xmlns="http://schemas.openxmlformats.org/spreadsheetml/2006/main">
  <authors>
    <author>RICHI</author>
    <author>ROCIO</author>
    <author>usuario</author>
  </authors>
  <commentList>
    <comment ref="E24" authorId="0" shapeId="0">
      <text>
        <r>
          <rPr>
            <sz val="11"/>
            <color rgb="FF000000"/>
            <rFont val="Helvetica Neue"/>
            <family val="2"/>
          </rPr>
          <t>419 -2706</t>
        </r>
      </text>
    </comment>
    <comment ref="E26" authorId="1" shapeId="0">
      <text>
        <r>
          <rPr>
            <b/>
            <sz val="9"/>
            <color indexed="81"/>
            <rFont val="Tahoma"/>
            <family val="2"/>
          </rPr>
          <t>ROCIO:</t>
        </r>
        <r>
          <rPr>
            <sz val="9"/>
            <color indexed="81"/>
            <rFont val="Tahoma"/>
            <family val="2"/>
          </rPr>
          <t xml:space="preserve">
112 , 1810</t>
        </r>
      </text>
    </comment>
    <comment ref="E28" authorId="2" shapeId="0">
      <text>
        <r>
          <rPr>
            <b/>
            <sz val="9"/>
            <color rgb="FF000000"/>
            <rFont val="Tahoma"/>
            <family val="2"/>
          </rPr>
          <t>usuario:</t>
        </r>
        <r>
          <rPr>
            <sz val="9"/>
            <color rgb="FF000000"/>
            <rFont val="Tahoma"/>
            <family val="2"/>
          </rPr>
          <t xml:space="preserve">
</t>
        </r>
        <r>
          <rPr>
            <sz val="9"/>
            <color rgb="FF000000"/>
            <rFont val="Tahoma"/>
            <family val="2"/>
          </rPr>
          <t>518 , 2068,2543</t>
        </r>
      </text>
    </comment>
    <comment ref="E30" authorId="2" shapeId="0">
      <text>
        <r>
          <rPr>
            <b/>
            <sz val="9"/>
            <color rgb="FF000000"/>
            <rFont val="Tahoma"/>
            <family val="2"/>
          </rPr>
          <t>usuario:</t>
        </r>
        <r>
          <rPr>
            <sz val="9"/>
            <color rgb="FF000000"/>
            <rFont val="Tahoma"/>
            <family val="2"/>
          </rPr>
          <t xml:space="preserve">
</t>
        </r>
        <r>
          <rPr>
            <sz val="9"/>
            <color rgb="FF000000"/>
            <rFont val="Tahoma"/>
            <family val="2"/>
          </rPr>
          <t xml:space="preserve">871
</t>
        </r>
        <r>
          <rPr>
            <sz val="9"/>
            <color rgb="FF000000"/>
            <rFont val="Tahoma"/>
            <family val="2"/>
          </rPr>
          <t>1705 , 1090</t>
        </r>
      </text>
    </comment>
  </commentList>
</comments>
</file>

<file path=xl/comments5.xml><?xml version="1.0" encoding="utf-8"?>
<comments xmlns="http://schemas.openxmlformats.org/spreadsheetml/2006/main">
  <authors>
    <author>acer</author>
    <author>usuario</author>
    <author>ROCIO</author>
  </authors>
  <commentList>
    <comment ref="E24" authorId="0" shapeId="0">
      <text>
        <r>
          <rPr>
            <sz val="11"/>
            <color indexed="8"/>
            <rFont val="Helvetica Neue"/>
            <family val="2"/>
          </rPr>
          <t>acer:
734,2213,2542,1850</t>
        </r>
      </text>
    </comment>
    <comment ref="E26" authorId="0" shapeId="0">
      <text>
        <r>
          <rPr>
            <sz val="11"/>
            <color indexed="8"/>
            <rFont val="Helvetica Neue"/>
            <family val="2"/>
          </rPr>
          <t>acer: 420</t>
        </r>
      </text>
    </comment>
    <comment ref="E28" authorId="1" shapeId="0">
      <text>
        <r>
          <rPr>
            <b/>
            <sz val="9"/>
            <color rgb="FF000000"/>
            <rFont val="Tahoma"/>
            <family val="2"/>
          </rPr>
          <t>usuario:</t>
        </r>
        <r>
          <rPr>
            <sz val="9"/>
            <color rgb="FF000000"/>
            <rFont val="Tahoma"/>
            <family val="2"/>
          </rPr>
          <t xml:space="preserve">
</t>
        </r>
        <r>
          <rPr>
            <sz val="9"/>
            <color rgb="FF000000"/>
            <rFont val="Tahoma"/>
            <family val="2"/>
          </rPr>
          <t>1850</t>
        </r>
      </text>
    </comment>
    <comment ref="E30" authorId="2" shapeId="0">
      <text>
        <r>
          <rPr>
            <b/>
            <sz val="9"/>
            <color rgb="FF000000"/>
            <rFont val="Tahoma"/>
            <family val="2"/>
          </rPr>
          <t>ROCIO:</t>
        </r>
        <r>
          <rPr>
            <sz val="9"/>
            <color rgb="FF000000"/>
            <rFont val="Tahoma"/>
            <family val="2"/>
          </rPr>
          <t xml:space="preserve">
</t>
        </r>
        <r>
          <rPr>
            <sz val="9"/>
            <color rgb="FF000000"/>
            <rFont val="Tahoma"/>
            <family val="2"/>
          </rPr>
          <t>1770</t>
        </r>
      </text>
    </comment>
    <comment ref="E32" authorId="1" shapeId="0">
      <text>
        <r>
          <rPr>
            <b/>
            <sz val="9"/>
            <color rgb="FF000000"/>
            <rFont val="Tahoma"/>
            <family val="2"/>
          </rPr>
          <t>usuario:</t>
        </r>
        <r>
          <rPr>
            <sz val="9"/>
            <color rgb="FF000000"/>
            <rFont val="Tahoma"/>
            <family val="2"/>
          </rPr>
          <t xml:space="preserve">
</t>
        </r>
        <r>
          <rPr>
            <sz val="9"/>
            <color rgb="FF000000"/>
            <rFont val="Tahoma"/>
            <family val="2"/>
          </rPr>
          <t>1332</t>
        </r>
      </text>
    </comment>
  </commentList>
</comments>
</file>

<file path=xl/comments6.xml><?xml version="1.0" encoding="utf-8"?>
<comments xmlns="http://schemas.openxmlformats.org/spreadsheetml/2006/main">
  <authors>
    <author>usuario</author>
  </authors>
  <commentList>
    <comment ref="E20" authorId="0" shapeId="0">
      <text>
        <r>
          <rPr>
            <b/>
            <sz val="9"/>
            <color indexed="81"/>
            <rFont val="Tahoma"/>
            <family val="2"/>
          </rPr>
          <t>usuario:</t>
        </r>
        <r>
          <rPr>
            <sz val="9"/>
            <color indexed="81"/>
            <rFont val="Tahoma"/>
            <family val="2"/>
          </rPr>
          <t xml:space="preserve">
1330,2047,729,681,613,1281,1149,2234,2612,321,2313,1621,1387,2971
</t>
        </r>
      </text>
    </comment>
    <comment ref="E22" authorId="0" shapeId="0">
      <text>
        <r>
          <rPr>
            <b/>
            <sz val="9"/>
            <color indexed="81"/>
            <rFont val="Tahoma"/>
            <family val="2"/>
          </rPr>
          <t>usuario:</t>
        </r>
        <r>
          <rPr>
            <sz val="9"/>
            <color indexed="81"/>
            <rFont val="Tahoma"/>
            <family val="2"/>
          </rPr>
          <t xml:space="preserve">
311</t>
        </r>
      </text>
    </comment>
    <comment ref="E24" authorId="0" shapeId="0">
      <text>
        <r>
          <rPr>
            <b/>
            <sz val="9"/>
            <color indexed="81"/>
            <rFont val="Tahoma"/>
            <family val="2"/>
          </rPr>
          <t>usuario:</t>
        </r>
        <r>
          <rPr>
            <sz val="9"/>
            <color indexed="81"/>
            <rFont val="Tahoma"/>
            <family val="2"/>
          </rPr>
          <t xml:space="preserve">
1331 ,1394</t>
        </r>
      </text>
    </comment>
    <comment ref="E26" authorId="0" shapeId="0">
      <text>
        <r>
          <rPr>
            <b/>
            <sz val="9"/>
            <color rgb="FF000000"/>
            <rFont val="Tahoma"/>
            <family val="2"/>
          </rPr>
          <t>usuario:</t>
        </r>
        <r>
          <rPr>
            <sz val="9"/>
            <color rgb="FF000000"/>
            <rFont val="Tahoma"/>
            <family val="2"/>
          </rPr>
          <t xml:space="preserve">
</t>
        </r>
        <r>
          <rPr>
            <sz val="9"/>
            <color rgb="FF000000"/>
            <rFont val="Tahoma"/>
            <family val="2"/>
          </rPr>
          <t xml:space="preserve">614-418-2233 -1852-1279-727-641-811
</t>
        </r>
        <r>
          <rPr>
            <sz val="9"/>
            <color rgb="FF000000"/>
            <rFont val="Tahoma"/>
            <family val="2"/>
          </rPr>
          <t xml:space="preserve">-1283-1816-1800,1975,2074,643,517,29202944
</t>
        </r>
      </text>
    </comment>
    <comment ref="E28" authorId="0" shapeId="0">
      <text>
        <r>
          <rPr>
            <b/>
            <sz val="9"/>
            <color indexed="81"/>
            <rFont val="Tahoma"/>
            <family val="2"/>
          </rPr>
          <t>usuario:</t>
        </r>
        <r>
          <rPr>
            <sz val="9"/>
            <color indexed="81"/>
            <rFont val="Tahoma"/>
            <family val="2"/>
          </rPr>
          <t xml:space="preserve">
309-325- red de tecnologias</t>
        </r>
      </text>
    </comment>
    <comment ref="E30" authorId="0" shapeId="0">
      <text>
        <r>
          <rPr>
            <b/>
            <sz val="9"/>
            <color rgb="FF000000"/>
            <rFont val="Tahoma"/>
            <family val="2"/>
          </rPr>
          <t>usuario:</t>
        </r>
        <r>
          <rPr>
            <sz val="9"/>
            <color rgb="FF000000"/>
            <rFont val="Tahoma"/>
            <family val="2"/>
          </rPr>
          <t xml:space="preserve">
</t>
        </r>
        <r>
          <rPr>
            <sz val="9"/>
            <color rgb="FF000000"/>
            <rFont val="Tahoma"/>
            <family val="2"/>
          </rPr>
          <t>1594 , adicion al 4176 /  2022,3080, 3082, 3086, 2875, 2850, 2925, 3081, 2818, 2947</t>
        </r>
      </text>
    </comment>
  </commentList>
</comments>
</file>

<file path=xl/sharedStrings.xml><?xml version="1.0" encoding="utf-8"?>
<sst xmlns="http://schemas.openxmlformats.org/spreadsheetml/2006/main" count="1255" uniqueCount="610">
  <si>
    <t>Este documento se exportó de Numbers. Cada tabla se convirtió en una hoja de cálculo de Excel. Los demás objetos de las hojas de Numbers se colocaron en distintas hojas de cálculo. Recuerda que el cálculo de fórmulas puede ser diferente en Excel.</t>
  </si>
  <si>
    <t>Nombre de hoja de Numbers</t>
  </si>
  <si>
    <t>Nombre de tabla de Numbers</t>
  </si>
  <si>
    <t>Nombre de hoja de cálculo de Excel</t>
  </si>
  <si>
    <t>Agua Potable</t>
  </si>
  <si>
    <t>Tabla 1</t>
  </si>
  <si>
    <r>
      <rPr>
        <b/>
        <sz val="16"/>
        <color indexed="8"/>
        <rFont val="Arial"/>
        <family val="2"/>
      </rPr>
      <t>PROCESO:</t>
    </r>
    <r>
      <rPr>
        <sz val="16"/>
        <color indexed="8"/>
        <rFont val="Arial"/>
        <family val="2"/>
      </rPr>
      <t xml:space="preserve"> PLANEACION ESTRATEGICA Y TERRITORIAL</t>
    </r>
  </si>
  <si>
    <r>
      <rPr>
        <b/>
        <sz val="16"/>
        <color indexed="8"/>
        <rFont val="Arial"/>
        <family val="2"/>
      </rPr>
      <t xml:space="preserve">Codigo: </t>
    </r>
    <r>
      <rPr>
        <sz val="16"/>
        <color indexed="8"/>
        <rFont val="Arial"/>
        <family val="2"/>
      </rPr>
      <t>FOR-08-PRO-PET-01</t>
    </r>
  </si>
  <si>
    <r>
      <rPr>
        <b/>
        <sz val="16"/>
        <color indexed="8"/>
        <rFont val="Arial"/>
        <family val="2"/>
      </rPr>
      <t>Version:</t>
    </r>
    <r>
      <rPr>
        <sz val="16"/>
        <color indexed="8"/>
        <rFont val="Arial"/>
        <family val="2"/>
      </rPr>
      <t xml:space="preserve"> 01</t>
    </r>
  </si>
  <si>
    <r>
      <rPr>
        <b/>
        <sz val="16"/>
        <color indexed="8"/>
        <rFont val="Arial"/>
        <family val="2"/>
      </rPr>
      <t>FORMATO:</t>
    </r>
    <r>
      <rPr>
        <sz val="16"/>
        <color indexed="8"/>
        <rFont val="Arial"/>
        <family val="2"/>
      </rPr>
      <t xml:space="preserve"> PLAN DE ACCION</t>
    </r>
  </si>
  <si>
    <r>
      <rPr>
        <b/>
        <sz val="16"/>
        <color indexed="8"/>
        <rFont val="Arial"/>
        <family val="2"/>
      </rPr>
      <t xml:space="preserve">Fecha: </t>
    </r>
    <r>
      <rPr>
        <sz val="16"/>
        <color indexed="8"/>
        <rFont val="Arial"/>
        <family val="2"/>
      </rPr>
      <t>31/08/2017</t>
    </r>
  </si>
  <si>
    <r>
      <rPr>
        <b/>
        <sz val="16"/>
        <color indexed="8"/>
        <rFont val="Arial"/>
        <family val="2"/>
      </rPr>
      <t xml:space="preserve">Pagina: </t>
    </r>
    <r>
      <rPr>
        <sz val="16"/>
        <color indexed="8"/>
        <rFont val="Arial"/>
        <family val="2"/>
      </rPr>
      <t>1 de  1</t>
    </r>
  </si>
  <si>
    <t>SECRETARÍA / ENTIDAD:           SECRETARIA DE AMBIENTE Y GESTION DEL RIESGO                                                / GRUPO: DIRECCION DE AMBIENTE , AGUA Y CAMBIO CLIMATICO</t>
  </si>
  <si>
    <t xml:space="preserve">FECHA DE PROGRAMACION: </t>
  </si>
  <si>
    <t>DIMENSION: AMBIENTAL</t>
  </si>
  <si>
    <t>PROCESO: Gestion Ambiental</t>
  </si>
  <si>
    <t>SECTOR: Agua Potable y Saneamiento Básico</t>
  </si>
  <si>
    <t>Objetivos: Mejorar la infraestructura de los acueductos de la zona rural y urbana del municipio de ibagué..</t>
  </si>
  <si>
    <t xml:space="preserve">RELACION DE CONTRATOS Y CONVENIOS </t>
  </si>
  <si>
    <t>PROGRAMA:ACCESO DE LA POBLACION A LOS SERVICIOS DE AGUA POTABLE Y SANEAMIENTO BASICO</t>
  </si>
  <si>
    <t>No</t>
  </si>
  <si>
    <t>OBJETO</t>
  </si>
  <si>
    <t>VALOR</t>
  </si>
  <si>
    <t>SUBPROGRAMA: Ibagué Vibra, con Calidad, Continuidad y Cobertura en Agua Potable</t>
  </si>
  <si>
    <t>DEPENDENCIA / GRUPO: Dirección de ambiente,agua y cambio climático</t>
  </si>
  <si>
    <t>PROYECTO: INTEGRACIÓN DE LA POBLACIÓN A LOS SERVICIOS DE AGUA POTABLE Y SANEAMIENTO BÁSICO IBAGUÉ</t>
  </si>
  <si>
    <t>CODIGO BPPIM:2020730010019</t>
  </si>
  <si>
    <t>PRINCIPALES ACTIVIDADES</t>
  </si>
  <si>
    <t>UNIDAD DE MEDIDA</t>
  </si>
  <si>
    <t>CANT.</t>
  </si>
  <si>
    <t>PROGRAMACION (dd/mm/aa)</t>
  </si>
  <si>
    <t>INDICADORES DE GESTION</t>
  </si>
  <si>
    <t>MPIO</t>
  </si>
  <si>
    <t>SGP</t>
  </si>
  <si>
    <t>REGALIAS</t>
  </si>
  <si>
    <t>OTROS</t>
  </si>
  <si>
    <t xml:space="preserve">INICIO </t>
  </si>
  <si>
    <t>TERMINACION</t>
  </si>
  <si>
    <t>INDICE FISICO</t>
  </si>
  <si>
    <t>INDICE INVERSION</t>
  </si>
  <si>
    <t>EFICIENCIA</t>
  </si>
  <si>
    <t>Mejorar, optimizar y brindar apoyo técnico a acueductos de la zona rural y urbana.</t>
  </si>
  <si>
    <t>P</t>
  </si>
  <si>
    <t>Nº de Acueductos mejorados y optimizados zona rural y urbana</t>
  </si>
  <si>
    <t>E</t>
  </si>
  <si>
    <t>Transferencia de Recursos por concepto de Subsidios de los Servicios Públicos de Acueductos y Alcantarillado para La Zona Rural y Urbana.</t>
  </si>
  <si>
    <t xml:space="preserve">Nº de Transferencias por conceptos de subsidios </t>
  </si>
  <si>
    <t>TOTAL  PLAN  DE  ACCION</t>
  </si>
  <si>
    <t>METAS DE RESULTADO</t>
  </si>
  <si>
    <t>METAS DE PRODUCTO</t>
  </si>
  <si>
    <t>INDICADOR</t>
  </si>
  <si>
    <t>SECRETARIO DESPACHO / GERENTE</t>
  </si>
  <si>
    <t>Aumentar la cobertura de acueducto en la zona urbana</t>
  </si>
  <si>
    <t xml:space="preserve">Efectuar pagos de subsidios anuales a 13 operadores. </t>
  </si>
  <si>
    <t>Operadores con subsidios pagados</t>
  </si>
  <si>
    <t xml:space="preserve">P </t>
  </si>
  <si>
    <t>Disminuir el índice de riesgo de calidad de agua ponderado (IRCA) acueductos comunitarios</t>
  </si>
  <si>
    <t xml:space="preserve">Mejorar y optimizar acueductos comunitarios en la zona urbana. </t>
  </si>
  <si>
    <t>Acueductos comunitarios  mejorados y optimizados</t>
  </si>
  <si>
    <t xml:space="preserve">NOMBRE: </t>
  </si>
  <si>
    <t>Construir 2 plantas de tratamiento de agua potable en centros rurales nucleados</t>
  </si>
  <si>
    <t>Planta de tratamiento de agua potable domestica construida</t>
  </si>
  <si>
    <t>FIRMA</t>
  </si>
  <si>
    <t xml:space="preserve">NOMBRE JEFE GRUPO: </t>
  </si>
  <si>
    <t>Saneamiento Básico</t>
  </si>
  <si>
    <t>PROCESO: PLANEACION ESTRATEGICA Y TERRITORIAL</t>
  </si>
  <si>
    <t>SECRETARÍA / ENTIDAD: Secretaria de ambiente y gestion del riesgo</t>
  </si>
  <si>
    <t>PROCESO: Gestion  Ambiental</t>
  </si>
  <si>
    <t>Objetivos:Mejorar la infraestructura de los acueductos de la zona rural y urbana del municipio de ibagué..</t>
  </si>
  <si>
    <t xml:space="preserve">PROGRAMA:ACCESO DE LA POBLACION A LOS SERVICIOS DE AGUA POTABLE Y SANEAMIENTO BASICO
</t>
  </si>
  <si>
    <t xml:space="preserve">SUBPROGRAMA:ACCESO DE LA POBLACION A LOS SERVICIOS DE AGUA POTABLE Y SANEAMIENTO BASICO
</t>
  </si>
  <si>
    <t>DEPENDENCIA / GRUPO:  Dirección de ambiente,agua y cambio climático</t>
  </si>
  <si>
    <t>PROYECTO:INTEGRACIÓN DE LA POBLACIÓN A LOS SERVICIOS DE AGUA POTABLE Y SANEAMIENTO BÁSICO IBAGUÉ</t>
  </si>
  <si>
    <t>INDICADORES DE GESTIÓN</t>
  </si>
  <si>
    <t>Reponer 400 ml redes de alcantarillado de los acueductos comunitarios.</t>
  </si>
  <si>
    <t>p</t>
  </si>
  <si>
    <t>Nº de sistemas septicos instalados</t>
  </si>
  <si>
    <t>Pago de tasa retributiva y seguimientos ambientales.</t>
  </si>
  <si>
    <t xml:space="preserve">Nº de pagos realizados </t>
  </si>
  <si>
    <t>INDICADORES</t>
  </si>
  <si>
    <t>Cobertura de tratamiento urbano de aguas residuales en el municipio</t>
  </si>
  <si>
    <t>Realizar 12 pagos de tasa retributiva</t>
  </si>
  <si>
    <t>Pagos de tasa retributiva realizados</t>
  </si>
  <si>
    <t>Cobertura rural de alcantarillado en el municipio</t>
  </si>
  <si>
    <t>Instalar 500 biodigestores y sistemas sépticos en la zona rural</t>
  </si>
  <si>
    <t>Biodigestores y sistemas sépticos instalados</t>
  </si>
  <si>
    <t>Incrementar la cobertura urbana de alcantarillado</t>
  </si>
  <si>
    <t xml:space="preserve">Reponer 1000 m de redes de alcantarillado de los acueductos comunitarios.   </t>
  </si>
  <si>
    <t>Metros repuestos de alcantarillado de acueductos comunitarios</t>
  </si>
  <si>
    <t>Mejorar el nivel de calidad ambiental urbana</t>
  </si>
  <si>
    <t>PGIR</t>
  </si>
  <si>
    <t>Objetivos: Establecer las estrategias y lineamientos para la Gestión Integral de los Residuos Sólidos generados en el Municipio de Ibagué</t>
  </si>
  <si>
    <t>PROGRAMA: PLAN DE GESTION INTEGRAL DE RESIDUOS SOLIDOS PGRIS</t>
  </si>
  <si>
    <t>NOMBRE  DEL PROYECTO POAI: Implementacion y Seguimiento del Plan de Gestin Integral de Residuos Solidos en el Municipio de Ibague</t>
  </si>
  <si>
    <t>CODIGO BPPIM:2020730010011</t>
  </si>
  <si>
    <t xml:space="preserve">Evaluacion y seguimiento del plan integral der residuos solidos en el corto plazo </t>
  </si>
  <si>
    <t>Plan integral evaluado y con seguimiento</t>
  </si>
  <si>
    <t xml:space="preserve">Apoyar asociaciones de recuperadores de residuos sólidos </t>
  </si>
  <si>
    <t>N° de asociaciones apoyadas</t>
  </si>
  <si>
    <t>Ejecutar programas de recuperación, reutilización y aprovechamiento de residuos sólidos en la zona rural</t>
  </si>
  <si>
    <t xml:space="preserve"> N° Programas ejecutados</t>
  </si>
  <si>
    <t xml:space="preserve">Seguimiento al 100% de las actividades ejecutadas por el operador del servicio de aseo.
</t>
  </si>
  <si>
    <t>Seguimiento realizado al 100% de las actividades del operador</t>
  </si>
  <si>
    <t>Apoyar 4 asociaciones de trabajadores recuperadores de residuos sólidos (Cód KPT 3204012)</t>
  </si>
  <si>
    <t>Asociaciones de recuperadores apoyados</t>
  </si>
  <si>
    <t>Evaluación y seguimiento del Plan Gestión Integral de Residuos Sólidos “PGIRS” en el horizonte a corto plazo (4años)</t>
  </si>
  <si>
    <t>Porcentaje de actividades evaluadas y supervisadas</t>
  </si>
  <si>
    <t>Ejecutar 8 programas de recuperación, reutilización y aprovechamiento de residuos sólidos en la zona rural. (Cód KPT 4003006)</t>
  </si>
  <si>
    <t>N° de programas implementados</t>
  </si>
  <si>
    <t xml:space="preserve">Seguimiento al 100% de las actividades ejecutadas por el operador del servicio de aseo.  </t>
  </si>
  <si>
    <t>Porcentaje de actividades supervisadas</t>
  </si>
  <si>
    <t>SIMAP</t>
  </si>
  <si>
    <t>SECRETARÍA / ENTIDAD:   Secretaria de ambiente y gestion del riesgo</t>
  </si>
  <si>
    <t xml:space="preserve">SECTOR: MEDIO AMBIENTE </t>
  </si>
  <si>
    <t>Objetivos: FORTALECER EL SISTEMA MUNICIPAL DE AREAS PROTEGIDAS SIMAP MEDIANTE LA EJECUCION DE ACTIVIDADES DE CONSERVACION, PROTECCION Y RESTAURACION EN AREAS DE IMPORTANCIA AMBIENTAL.</t>
  </si>
  <si>
    <t xml:space="preserve">PROGRAMA: CONSERVACIÓN DE LA BIODIVERSIDAD Y SUS SERVICIOS ECOSISTÉMICOS (Código KPT </t>
  </si>
  <si>
    <t>NOMBRE  DEL PROYECTO POAI: Conservación De La Biodiversidad y sus Servicios Ecosistematicos En El Municipio De Ibagué</t>
  </si>
  <si>
    <t>CODIGO BPPIM:2020730010012</t>
  </si>
  <si>
    <t>Gestión de áreas protegidas y estrategias complementarias de conservación</t>
  </si>
  <si>
    <t>Nª de Hectareas protegidas</t>
  </si>
  <si>
    <t>Adelantar procesos de restauración ecológicas.</t>
  </si>
  <si>
    <t>Nº de hectáreas restauradas</t>
  </si>
  <si>
    <t>Recuperación y conservación de microcuencas para la provisión del recurso hidrico</t>
  </si>
  <si>
    <t>Nº de microcuencas intervenidas</t>
  </si>
  <si>
    <t>Implementar un esquema de pagos por servicios ambientales</t>
  </si>
  <si>
    <t>Esquema implementado</t>
  </si>
  <si>
    <t>Plan de manejo apoyado</t>
  </si>
  <si>
    <t>Producción de material forestal con fines de conservación</t>
  </si>
  <si>
    <t>Número de Plántulas  Producidas</t>
  </si>
  <si>
    <t>Sembrar árboles en la zona urbana y rural.</t>
  </si>
  <si>
    <t>Nº de árboles sembrados</t>
  </si>
  <si>
    <t>Implementar un proyecto de conservación de especies en peligro de extinción.</t>
  </si>
  <si>
    <t>Nº de Proyectos implementados</t>
  </si>
  <si>
    <t>Realizar talleres de concienciación alrededor del tema de conservación de especies Silvestres</t>
  </si>
  <si>
    <t>Nº de talleres ralizados</t>
  </si>
  <si>
    <t>Controlar y vigilar 5686 hectáreas con fines de conservación ambiental</t>
  </si>
  <si>
    <t>N° de Ha controladas y vigiladas</t>
  </si>
  <si>
    <t>Incrementar el número de hectáreas adquiridas con fines de conservación ambiental</t>
  </si>
  <si>
    <t>Estrategias para procesos de restauración ecológicas  (Cód. KPT 3202005)</t>
  </si>
  <si>
    <t>Hectareas restauradas</t>
  </si>
  <si>
    <t>Realizar actividades de fomento del material forestal con fines de conservación (Cód. KPT 3202038)</t>
  </si>
  <si>
    <t xml:space="preserve">Sembrar árboles en la zona urbana y rural.  (Cód. </t>
  </si>
  <si>
    <t>Arboles sembrados</t>
  </si>
  <si>
    <t>Controlar y vigilar 5836 hectáreas con fines de conservación ambiental</t>
  </si>
  <si>
    <t>Realizar talleres de concienciación alrededor del tema de conservación de especies silvestres</t>
  </si>
  <si>
    <t>Número de talleres realizados</t>
  </si>
  <si>
    <t xml:space="preserve">OBSERVACIONES: </t>
  </si>
  <si>
    <t>SIGAM</t>
  </si>
  <si>
    <t>SECRETARÍA / ENTIDAD:Secretaria de ambiente y gestion del riesgo</t>
  </si>
  <si>
    <t>Objetivos: Aumentar la articulación de los planes y proyectos de los diferentes sectores productivos, sociales y culturales.</t>
  </si>
  <si>
    <t xml:space="preserve">PROGRAMA:FORTALECIMIENTO DEL DESEMPEÑO AMBIENTAL DE LOS SECTORES PRODUCTIVOS
</t>
  </si>
  <si>
    <t>Fortalecer el observatorio ambiental de desarrollo sostenible.</t>
  </si>
  <si>
    <t>Observatorio ambiental fortalecido</t>
  </si>
  <si>
    <t xml:space="preserve">Implementar proyectos de Eco-innovación, eficiencia energética, producción limpia y mercados verdes. 
</t>
  </si>
  <si>
    <t>Beneficiar mineros de subsistencia con proyectos productivos alternativos</t>
  </si>
  <si>
    <t>Nº de mineros beneficiados</t>
  </si>
  <si>
    <t xml:space="preserve">Fortalecer el observatorio ambiental de desarrollo sostenible. (Cód. KPT </t>
  </si>
  <si>
    <t>Observatorios fortalecidos</t>
  </si>
  <si>
    <t>Capacitar a 100 mineros de subsistencia en temas de buenas prácticas ambientales y productivas</t>
  </si>
  <si>
    <t>Mineros capacitados</t>
  </si>
  <si>
    <t xml:space="preserve">Implementar 5 proyectos de Eco-innovación, eficiencia energética, producción limpia y mercados verdes. </t>
  </si>
  <si>
    <t>Numero de Proyectos implementados</t>
  </si>
  <si>
    <t>Beneficiar a 30 mineros de subsistencia con proyectos productivos alternativos</t>
  </si>
  <si>
    <t>Numero de mineros beneficiados</t>
  </si>
  <si>
    <t>Educacion ambiental</t>
  </si>
  <si>
    <t>Objetivos: Adelantar campañas y programas de educación ambiental dirigidas a la población en general del municipio de Ibagué Tolima</t>
  </si>
  <si>
    <t>PROGRAMA:GESTIÓN DE LA INFORMACIÓN Y EL CONOCIMIENTO AMBIENTAL</t>
  </si>
  <si>
    <t>PROYECTO:Implementación De La Información Y El Conocimiento Ambiental En El Municipio De Ibagué</t>
  </si>
  <si>
    <t>DEPENDENCIA / GRUPO: :  Dirección de ambiente,agua y cambio climático</t>
  </si>
  <si>
    <t>CODIGO BPPIM:2020730010018</t>
  </si>
  <si>
    <t>RUBRO: 221310601409 - 221315801870 -221315701869</t>
  </si>
  <si>
    <t>Apoyar la ejecución de  proyectos ambientales escolares (PRAES)</t>
  </si>
  <si>
    <t>N° DE PRAES APOYADOS</t>
  </si>
  <si>
    <t xml:space="preserve">Ejecutar proyectos ciudadanos de educación ambiental (PROCEDAS) </t>
  </si>
  <si>
    <t>N° DE PROCEDAS EJECUTADOS</t>
  </si>
  <si>
    <t>Aumentar en un 5% la población del municipio capacitada y sensibilizada en temas ambientales</t>
  </si>
  <si>
    <t>Apoyar la ejecución de 58 proyectos ambientales escolares (PRAES) (Cód KPT 3204010)</t>
  </si>
  <si>
    <t>Numero de PRAES apoyados</t>
  </si>
  <si>
    <t>Numero de Procedas ejecutados</t>
  </si>
  <si>
    <t>FIRMA:</t>
  </si>
  <si>
    <t>CambioClimatico</t>
  </si>
  <si>
    <t>Objetivos: Implementar herramientas administrativas, financieras y sociales que permitan desarrollar una adecuada gestión del cambio climático para
un desarrollo bajo en carbono y resiliente al clima.
Indicadores</t>
  </si>
  <si>
    <t xml:space="preserve">PROGRAMA:GESTIÓN DEL CAMBIO CLIMÁTICO PARA UN DESARROLLO BAJO EN CARBONO Y RESILIENTE AL CLIMA
</t>
  </si>
  <si>
    <t>PROYECTO: Implementación Del Cambio Climático Para Un Desarrollo Bajo En Carbono Y Resiliente Al Clima En El Municipio De Ibagué</t>
  </si>
  <si>
    <t>Nº de asistencias tecnicas ambientales realizadas</t>
  </si>
  <si>
    <t>Realizar talleres teórico – prácticos con la comunidad y sectores industriales para mitigación y adaptación al cambio climático</t>
  </si>
  <si>
    <t xml:space="preserve">Nº de talleres realizados </t>
  </si>
  <si>
    <t>Nº de sistemas foretales implementados</t>
  </si>
  <si>
    <t>Incrementar las estrategias para reducir la emisión de gases efecto invernadero</t>
  </si>
  <si>
    <t>Estrategia para fortalecer las capacidades y transferencia de tecnología en lo relacionado con la defensa del medio ambiente y el cambio climático.</t>
  </si>
  <si>
    <t>Número de asistencias realizadas</t>
  </si>
  <si>
    <t>Realizar 80 talleres teórico – prácticos con la comunidad y sectores industriales para mitigación y adaptación al cambio climático</t>
  </si>
  <si>
    <t>N° de talleres realizados</t>
  </si>
  <si>
    <t xml:space="preserve">Acciones integrales de arbolado urbano en el municipio.
</t>
  </si>
  <si>
    <t>Numero de acciones realizadas</t>
  </si>
  <si>
    <t>Sistemas agroforestales (SAF), hacia una agricultura climáticamente</t>
  </si>
  <si>
    <t>Gestión del Riesgo</t>
  </si>
  <si>
    <t>SECRETARÍA / ENTIDAD: SECRETARIA DE AMBIENTE Y GESTION DEL RIESGO   / GRUPO: DIRECCION DE GESTION DEL RIESGO Y ATENCION DE DESASTRES</t>
  </si>
  <si>
    <t>SECTOR: Ibagué ambiental y eco sistémica.</t>
  </si>
  <si>
    <t>Objetivos: aumentar la capacidad del municipio para planificar y reaccionar ante el evento de emergencia.</t>
  </si>
  <si>
    <t>PROGRAMA:prevención y atención de desastres y emergencias.</t>
  </si>
  <si>
    <t>SUBPROGRAMA: Subprograma 1. Fortalecimiento del conocimiento en gestión del riesgo.
Subprograma 2. Reducción del riesgo de desastres del municipio.
Subprograma 3. Manejo de emergencias y desastres en el municipio.</t>
  </si>
  <si>
    <t>DEPENDENCIA / GRUPO: Dirección de Gestion del Riesgo y Atencion de Desastres</t>
  </si>
  <si>
    <t>PROYECTO: FORTALECIMIENTO DEL CONOCIMIENTO, REDUCCIÓN DEL RIESGO Y MANEJO DE DESASTRES DEL MUNICIPIO DE  IBAGUÉ</t>
  </si>
  <si>
    <t>CODIGO BPPIM:2020730010060</t>
  </si>
  <si>
    <t>Fortalecer la gestión y atención del riesgo desde la dirección de gestion del riesgo y atención de desastres.</t>
  </si>
  <si>
    <t>Fortalecimiento de la gestión y atención del riesgo</t>
  </si>
  <si>
    <t>Mejorar la red de comunicación a través de estrategias, equipos que permitan alertar y coordinar las ayudas ante un evento de emergencia.</t>
  </si>
  <si>
    <t>Red de comunicaciones mejorada</t>
  </si>
  <si>
    <t>Acciones de prevención y mitigación implementadas para la reducción del riesgo</t>
  </si>
  <si>
    <t>Número de habitantes sensibilizados en temas relacionados con la gestión del riesgo</t>
  </si>
  <si>
    <t>Estrategia para el conocimiento, reducción y manejo del riesgo</t>
  </si>
  <si>
    <t>Numero de estrategias implementadas</t>
  </si>
  <si>
    <t>Mejorar la red de comunicación existente con el fin de alertar y coordinar la atención ante un evento de emergencia.</t>
  </si>
  <si>
    <t>Red de comunicación mejorada</t>
  </si>
  <si>
    <t>Actividades de preparación para la respuesta y atención de emergencia en el municipio de Ibagué.</t>
  </si>
  <si>
    <t>Gestionar  la sala de crisis con capacidad técnica, tecnológica y operativa para la atención de emergencias.</t>
  </si>
  <si>
    <t>Sala de crisis gestionada</t>
  </si>
  <si>
    <t>Implementar Sistemas agroforestales (SAF), hacia una agricultura climáticamente
Resiliente</t>
  </si>
  <si>
    <t>NOMBRE  DEL PROYECTO POAI: Fortalecimiento Del Desempeño Ambiental De Los Sectores Productivos En El Municipio De Ibagué</t>
  </si>
  <si>
    <t>CODIGO BPPIM:2020730010013</t>
  </si>
  <si>
    <t>NOMBRE  DEL PROYECTO POAI: INTEGRACION DE LA POBLACION A LOS SERVICIOS DE AGUA POTABLE Y SANEAMIENTO BASICO RURAL</t>
  </si>
  <si>
    <t xml:space="preserve">CODIGO BPPIM:2020730010019 </t>
  </si>
  <si>
    <t>RUBRO: 219330102004</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</si>
  <si>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</si>
  <si>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</si>
  <si>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</si>
  <si>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</si>
  <si>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</si>
  <si>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</si>
  <si>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r>
      <t>PROG</t>
    </r>
    <r>
      <rPr>
        <b/>
        <sz val="12"/>
        <rFont val="Arial"/>
        <family val="2"/>
      </rPr>
      <t xml:space="preserve">  EJEC</t>
    </r>
  </si>
  <si>
    <t>CODIGO BPPIM:2020730010009</t>
  </si>
  <si>
    <t>RUBRO:219320202009 -219330509054</t>
  </si>
  <si>
    <t>RUBRO:  219320202009 -219320201004</t>
  </si>
  <si>
    <t>ver anexo 2</t>
  </si>
  <si>
    <t>Compra e instalación de sistemas sépticosy /o biodigestores</t>
  </si>
  <si>
    <t xml:space="preserve"> Acciones integrales de arbolado urbano en el municipio</t>
  </si>
  <si>
    <t xml:space="preserve">N° de acciones realizadas </t>
  </si>
  <si>
    <t xml:space="preserve">numero de parcelas establecidas </t>
  </si>
  <si>
    <t>Realizar labores de control y vigilancia respecto al tráfico de especies silvestres</t>
  </si>
  <si>
    <t xml:space="preserve">N° de operativos realizados </t>
  </si>
  <si>
    <t>TOTAL  PLAN  DE  ACCION 2023</t>
  </si>
  <si>
    <t>Implementar la estrategia para fortalecer de manera integral el cuerpo de bomberos de la ciudad de Ibagué (infraestructura, capital humano, tecnología, equipos entre otros)</t>
  </si>
  <si>
    <t>N° de acciones implementadas</t>
  </si>
  <si>
    <t>CREDITO</t>
  </si>
  <si>
    <t>OBSERVACION : SE REALIZARON LAS SIGUIENTES ADICIONES AL PRESUPUESTO</t>
  </si>
  <si>
    <t>528/2023</t>
  </si>
  <si>
    <t>Ejecutado  </t>
  </si>
  <si>
    <t>513/2023</t>
  </si>
  <si>
    <t>515/2023</t>
  </si>
  <si>
    <t>Agr01-prestacion De Servicios Profesionales Para L</t>
  </si>
  <si>
    <t>516/2023</t>
  </si>
  <si>
    <t>561/2023</t>
  </si>
  <si>
    <t>640/2023</t>
  </si>
  <si>
    <t>731/2023</t>
  </si>
  <si>
    <t>730/2023</t>
  </si>
  <si>
    <t>728/2023</t>
  </si>
  <si>
    <t>785/2023</t>
  </si>
  <si>
    <t>873/2023</t>
  </si>
  <si>
    <t>872/2023</t>
  </si>
  <si>
    <t>,,</t>
  </si>
  <si>
    <t>Apoyo a la gestion</t>
  </si>
  <si>
    <t>observaciones : se realizo una adicion por valor de $1.752.461.528</t>
  </si>
  <si>
    <t>N° de mineros capacitados</t>
  </si>
  <si>
    <t>Observacion : se adicionaron 87196836</t>
  </si>
  <si>
    <t>adiciones</t>
  </si>
  <si>
    <t>2.19.3.2.02.02.005 -07</t>
  </si>
  <si>
    <t>2.19.3.2.02.02.009 - 01</t>
  </si>
  <si>
    <t>2.19.3.2.02.02.009 - 02</t>
  </si>
  <si>
    <t>Apoyo al desarrollo de prácticas sostenibles de ecourbanismo</t>
  </si>
  <si>
    <t>N° de iniciativas apoyadas</t>
  </si>
  <si>
    <t>N° de estrategias</t>
  </si>
  <si>
    <t>No. ALCALDIA</t>
  </si>
  <si>
    <t xml:space="preserve">FECHA </t>
  </si>
  <si>
    <t xml:space="preserve">OBJETO </t>
  </si>
  <si>
    <t>VALOR DEL CONVENIO/CONTRATO</t>
  </si>
  <si>
    <t>GR-01COMPRAVENTA DE TUBERÍA Y MATERIALES PARA EL MEJORAMIENTO Y OPTIMIZACIÓN DE ALCANTARILLADO Y ACUEDUCTOS COMUNITARIOS DE LA ZONA RURAL Y URBANA DEL MUNICIPIO DE IBAGUÉ, EN DESARROLLO DEL PROYECTO INTEGRACION DE LA POBLACION A LOS SERICIOS DE AGUA POTABLE Y SANEAMIENTO BASICO IBAGUE - 490 /2023</t>
  </si>
  <si>
    <t>AUNAR ESFUERZOS ADMINISTRATIVOS, TÉCNICOS Y FINANCIEROS ENTRE EL MUNICIPIO DE IBAGUÉ Y LA EMPRESA DE ACUEDUCTO Y ALCANTARILLADO IBAL S.A. – E.S.P. OFICIAL, PARA LA OPERACIÓN, SUPERVISIÓN Y MONITOREO DE LAS PLANTAS DE TRATAMIENTO DE AGUA POTABLE DE LOS BARRIOS TRIUNFO Y COLINAS 1 Y 2 - 493/2023</t>
  </si>
  <si>
    <t>AUNAR ESFUERZOS ADMINISTRATIVOS, TÉCNICOS Y FINANCIEROS ENTRE EL MUNICIPIO DE IBAGUÉ Y LA EMPRESA IBAGUEREÑA DE ACUEDUCTO Y ALCANTARILLADO DE IBAGUÉ IBAL S.A E.S.P. OFICIAL, PARA DESARROLLAR LAS OBRAS NECESARIAS QUE PERMITAN OPTIMIZAR LA PLANTA DE TRATAMIENTO DE AGUA POTABLE DENOMINADA “CHEMBE” UBICADA EN EL SECTOR DEL SALADO EN LA CIUDAD DE Ibagué”.</t>
  </si>
  <si>
    <t>AUNAR ESFUERZOS ADMINISTRATIVOS, TÉCNICOS Y FINANCIEROS ENTRE EL MUNICIPIO DE IBAGUÉ y LA EMPRESA DE ACUEDUCTO Y ALCANTARILLADO IBAL S.A. – E.S.P. OFICIAL, PARA LA OPERACIÓN, SUPERVISIÓN Y MONITOREO DE LAS PLANTAS DE TRATAMIENTO DE AGUA POTABLE DE LOS BARRIOS TRIUNFO Y COLINAS 1 Y 2.</t>
  </si>
  <si>
    <t>Transferencia De Recursos Por Concepto De Subsidios De Los Servicios Públicos De Acueductos Y Alcantarillado Para La Zona Rural Y Urbana.</t>
  </si>
  <si>
    <t>Transferencia De Recursos EDAT</t>
  </si>
  <si>
    <t>111/2023</t>
  </si>
  <si>
    <t>120/2023</t>
  </si>
  <si>
    <t>125/2023</t>
  </si>
  <si>
    <t>128/2023</t>
  </si>
  <si>
    <t>127/2023</t>
  </si>
  <si>
    <t>172/2023</t>
  </si>
  <si>
    <t>305/2023</t>
  </si>
  <si>
    <t>310/2023</t>
  </si>
  <si>
    <t>1089/2023</t>
  </si>
  <si>
    <t>1280/2023</t>
  </si>
  <si>
    <t>1282/2023</t>
  </si>
  <si>
    <t>1393/2023</t>
  </si>
  <si>
    <t>1704/2023</t>
  </si>
  <si>
    <t>1663/2023</t>
  </si>
  <si>
    <t>1703/2023</t>
  </si>
  <si>
    <t>1771/2023</t>
  </si>
  <si>
    <t>1756/2023</t>
  </si>
  <si>
    <t>Prestacion De Servicios Profesionales Para La ejecucion del proyecto denominado Conservación De La Biodiversidad y sus Servicios Ecosistematicos En El Municipio De Ibagué</t>
  </si>
  <si>
    <t>Prestacion De Servicios De Apoyo A La Gestion del proyecto  Conservación De La Biodiversidad y sus Servicios Ecosistematicos En El Municipio De Ibagué</t>
  </si>
  <si>
    <t>538/2023</t>
  </si>
  <si>
    <t>711/2023</t>
  </si>
  <si>
    <t>550 / 2023</t>
  </si>
  <si>
    <t>Prestacion De Servicios De Apoyo A La Gestion del proyecto denominado Implementacion y Seguimiento del Plan de Gestin Integral de Residuos Solidos en el Municipio de Ibague</t>
  </si>
  <si>
    <t>ver anexo dos</t>
  </si>
  <si>
    <t>642 / 2023</t>
  </si>
  <si>
    <t>514/2023</t>
  </si>
  <si>
    <t>Prestacion De Servicios Profesionales Para La ejecucion del proyectto Implementación De La Información Y El Conocimiento Ambiental En El Municipio De Ibagué</t>
  </si>
  <si>
    <t>420/2023</t>
  </si>
  <si>
    <t>734/2023</t>
  </si>
  <si>
    <t>820/2023</t>
  </si>
  <si>
    <t>1332/2023</t>
  </si>
  <si>
    <t>1770/2023</t>
  </si>
  <si>
    <t xml:space="preserve"> Prestacion De Servicios Profesionales Para La implementacion del proyecto denominado Implementación Del Cambio Climático Para Un Desarrollo Bajo En Carbono Y Resiliente Al Clima En El Municipio De Ibagué</t>
  </si>
  <si>
    <t xml:space="preserve">Prestacion De Servicios De Apoyo A La Gestion </t>
  </si>
  <si>
    <t>1852/2021</t>
  </si>
  <si>
    <t>Pago Vigencia Expirada Contrato No 1852 Del 16 De</t>
  </si>
  <si>
    <t>325/2023</t>
  </si>
  <si>
    <t>321/2023</t>
  </si>
  <si>
    <t>311/2023</t>
  </si>
  <si>
    <t>309/2023</t>
  </si>
  <si>
    <t>418/2023</t>
  </si>
  <si>
    <t>517/2023</t>
  </si>
  <si>
    <t>614/2023</t>
  </si>
  <si>
    <t>613/2023</t>
  </si>
  <si>
    <t>641/2023</t>
  </si>
  <si>
    <t>643/2023</t>
  </si>
  <si>
    <t>681/2023</t>
  </si>
  <si>
    <t>729/2023</t>
  </si>
  <si>
    <t>727/2023</t>
  </si>
  <si>
    <t>811/2023</t>
  </si>
  <si>
    <t>PrestaciÓn De Servicios De Un TecnÓlogo Para la implementacion del proyecto FORTALECIMIENTO DEL CONOCIMIENTO, REDUCCIÓN DEL RIESGO Y MANEJO DE DESASTRES DEL MUNICIPIO DE  IBAGUÉ</t>
  </si>
  <si>
    <t>PrestaciÓn De Servicios Profesionales Para FORTALECIMIENTO DEL CONOCIMIENTO, REDUCCIÓN DEL RIESGO Y MANEJO DE DESASTRES DEL MUNICIPIO DE  IBAGUÉ</t>
  </si>
  <si>
    <t xml:space="preserve">PrestaciÓn De Servicios De CarÁcter Asistencial FORTALECIMIENTO DEL CONOCIMIENTO, REDUCCIÓN DEL RIESGO Y MANEJO DE DESASTRES DEL MUNICIPIO DE  IBAGUÉ </t>
  </si>
  <si>
    <t xml:space="preserve">RUBRO -219320202009-219320201003 -219320201004 -219320103001 </t>
  </si>
  <si>
    <t xml:space="preserve">Se realizo adicion por valor de </t>
  </si>
  <si>
    <t>1873/2023</t>
  </si>
  <si>
    <t>1849/2023</t>
  </si>
  <si>
    <t>CONSTRUCCION Y SERVICIOS DE LA CONSTRUCCIÓN</t>
  </si>
  <si>
    <t>2.19.3.2.02.02.005-01</t>
  </si>
  <si>
    <t>rubro</t>
  </si>
  <si>
    <t>Denominacion</t>
  </si>
  <si>
    <t>valor</t>
  </si>
  <si>
    <t>2.19.3.2.02.02.005-14</t>
  </si>
  <si>
    <t>2.19.3.2.02.02.005-27</t>
  </si>
  <si>
    <t>2.19.3.2.02.02.005-32</t>
  </si>
  <si>
    <t>2.19.3.2.02.02.005-33</t>
  </si>
  <si>
    <t>2.19.3.2.02.02.005-38</t>
  </si>
  <si>
    <t>2.19.3.2.02.02.005-68</t>
  </si>
  <si>
    <t xml:space="preserve">SERVICIOS PRESTADOS A LAS EMPRESAS Y SERVICIOS DE PRODUCCIÓN </t>
  </si>
  <si>
    <t>2.19.3.2.02.02.008</t>
  </si>
  <si>
    <t>SUBVENCIONES PARA SERVICIOS PÚBLICOS DOMICILIARIOS DE AGUA POTABLE Y SANEAMIENTO BÁSICO</t>
  </si>
  <si>
    <t>2.19.3.3.01.02.004-01</t>
  </si>
  <si>
    <t>2.19.3.3.01.02.004-16</t>
  </si>
  <si>
    <t>RUBRO: 219320202009 -219320202008</t>
  </si>
  <si>
    <t>observacion: adicion de $163433333</t>
  </si>
  <si>
    <t>$26644958 rubro219320202008 creditos</t>
  </si>
  <si>
    <t>$5000000 del rubro  219320201002 creditos</t>
  </si>
  <si>
    <t>AUNAR ESFUERZOS ADMINISTRATIVOS, TÉCNICOS Y FINANCIEROS ENTRE EL MUNICIPIO DE IBAGUÉ Y LA EMPRESA IBAGUEREÑA DE ACUEDUCTO Y ALCANTARILLADO DE IBAGUÉ IBAL S.AE.S.P. OFICIAL, PARA EJECUTAR LAS OBRAS “SISTEMA MATRIZ DE ABASTECIMIENTO FUTURA ZONA DE EXPANSIÓN LÍNEA CONDUCCIÓN TANQUE SUR – TANQUE ZONA INDUSTRIAL. FASE 3 ETAPA 2 DEL ACUEDUCTO COMPLEMENTARIO</t>
  </si>
  <si>
    <t>2085 /2023</t>
  </si>
  <si>
    <t>1107/2023</t>
  </si>
  <si>
    <t>1711/2023</t>
  </si>
  <si>
    <t>Realizar El Mantenimiento Preventivo Y Cor</t>
  </si>
  <si>
    <t xml:space="preserve"> Compra De Llantas Para Volqueta T370 Iden</t>
  </si>
  <si>
    <t>1810/2023</t>
  </si>
  <si>
    <t>112/2023</t>
  </si>
  <si>
    <t>419/2023</t>
  </si>
  <si>
    <t>518/2023</t>
  </si>
  <si>
    <t>871/2023</t>
  </si>
  <si>
    <t>1090/2023</t>
  </si>
  <si>
    <t>1705/2023</t>
  </si>
  <si>
    <t>ConstrucciÓn E InstalaciÓn De Estufas Ecoeficientes En Ejecucion Del P</t>
  </si>
  <si>
    <t>prestacion De Servicios De Apoyo A La Gestio</t>
  </si>
  <si>
    <t>1850/2023</t>
  </si>
  <si>
    <t>Prestacion De Servicios Profesionales Para La implementacion del proyecto denominado Implementación Del Cambio Climático Para Un Desarrollo Bajo En Carbono Y Resiliente Al Clima En El Municipio De Ibagué</t>
  </si>
  <si>
    <t>RUBRO: 2193201010030701-219320201002-219320201003-219320201004-219320202005-219320202008-219320202009-</t>
  </si>
  <si>
    <t>Realizar los estudios de detalle de amenaza, vulnerabilidad y riesgo para determinar la categorización del riego (mitigable y no mitigable).</t>
  </si>
  <si>
    <t>Actualizar el Plan Municipal de gestión de riesgos. (Cód KPT 4503001</t>
  </si>
  <si>
    <t>Estudios Realizados</t>
  </si>
  <si>
    <t>Pago de la vigencia expirada del contrato N| 3086/2021 por valor de $30.000.000</t>
  </si>
  <si>
    <t>2349/ 2023</t>
  </si>
  <si>
    <t>2312 / 2023</t>
  </si>
  <si>
    <t>2706 / 2023</t>
  </si>
  <si>
    <t>2068 / 2023</t>
  </si>
  <si>
    <t>2543 / 2023</t>
  </si>
  <si>
    <t>3204 / 2021</t>
  </si>
  <si>
    <t>2705/ 2023</t>
  </si>
  <si>
    <t>2512/2022</t>
  </si>
  <si>
    <t>Empresa IbaguereÑa 1961/2021</t>
  </si>
  <si>
    <t>1951/2021</t>
  </si>
  <si>
    <t>2814/2023</t>
  </si>
  <si>
    <t>AUNAR ESFUERZOS ADMINISTRATIVOS, TÉCNICOS Y FINANCIEROS ENTRE EL MUNICIPIO DE IBAGUÉ Y LA EMPRESA IBAGUEREÑA DE ACUEDUCTO Y ALCANTARILLADO DE IBAGUÉ IBAL S.A E.S.P. OFICIAL, PARA DESARROLLAR LAS OBRAS NECESARIAS QUE PERMITAN CONECTAR LA BOCATOMA COCORA HASTA LA PTAP LA POLA- COMO SISTEMA MATRIZ DE ABASTECIMIENTO DE AGUA POTABLE DEL SECTOR SUR DE LA CIUDAD DE IBAGUÉ QUE HACE PARTE DEL PROYECTO ACUEDUCTO COMPLEMENTARIO”</t>
  </si>
  <si>
    <t>AUNAR ESFUERZOS ADMINISTRATIVOS, TÉCNICOS Y FINANCIEROS ENTRE EL MUNICIPIO DE IBAGUÉ LA EMPRESA DE ACUEDUCTO Y ALCANTARILLADO IBAL S.A – E.S.P. OFICIAL, PARA LA REALIZAR LA REPOSICIÓN DE TRAMOS DE LA RED DE ALCANTARILLADO DE LA ZONA URBANA DEL MUNICIPIO DE IBAGUÉ.</t>
  </si>
  <si>
    <t>transferencia tasa retributiva</t>
  </si>
  <si>
    <t>Aquisicion de 500 sistemas septicos</t>
  </si>
  <si>
    <t>450 / 2023</t>
  </si>
  <si>
    <t>4407 / 2022</t>
  </si>
  <si>
    <t>490 / 2023</t>
  </si>
  <si>
    <t>493 / 2023</t>
  </si>
  <si>
    <t>2537 / 2023</t>
  </si>
  <si>
    <t xml:space="preserve">AUNAR ESFUERZOS ADMINISTRATIVOS, TÉCNICOS Y FINANCIEROS ENTRE EL MUNICIPIO DE IBAGUÉ LA EMPRESA DE ACUEDUCTO Y ALCANTARILLADO IBALS.A – E.S.P. OFICIAL, PARA LA OPTIMIZACIÓN DEL SISTEMA DE ABASTECIMIENTO DE AGUA POTABLE DEL SECTOR DE CALUCAIMA DEL MUNICIPIO DE IBAGUÉ.” </t>
  </si>
  <si>
    <t>FECHA DE  SEGUIMIENTO: Diciembre 2023</t>
  </si>
  <si>
    <t>RUBRO:219330102004 ,2.19.3.2.02.01.003, 2.19.3.2.02.01.004,2.19.3.2.02.02.005,2.19.3.2.02.02.008 ,2.19.3.2.02.02.006</t>
  </si>
  <si>
    <t xml:space="preserve">ver anexo 1 </t>
  </si>
  <si>
    <t>1451 / 2023</t>
  </si>
  <si>
    <t>2834 / 2023</t>
  </si>
  <si>
    <t>2213 / 2023</t>
  </si>
  <si>
    <t>2542 / 2023</t>
  </si>
  <si>
    <t>Prestacion De Servicios profesionales para La Gestion del proyecto denominado Implementacion y Seguimiento del Plan de Gestin Integral de Residuos Solidos en el Municipio de Ibague</t>
  </si>
  <si>
    <t>Anexo 1 Agua potable y saneamiento basico</t>
  </si>
  <si>
    <t>2009/2023</t>
  </si>
  <si>
    <t>2240/2023</t>
  </si>
  <si>
    <t>2223/2023</t>
  </si>
  <si>
    <t>2225/2023</t>
  </si>
  <si>
    <t>2222/2023</t>
  </si>
  <si>
    <t>2337/2023</t>
  </si>
  <si>
    <t>2357/2023</t>
  </si>
  <si>
    <t>2358/2023</t>
  </si>
  <si>
    <t>2382/2023</t>
  </si>
  <si>
    <t>2436/2023</t>
  </si>
  <si>
    <t>2460/2023</t>
  </si>
  <si>
    <t>2585/2023</t>
  </si>
  <si>
    <t>2720/2023</t>
  </si>
  <si>
    <t>Adicion No.1 Contrato 873 Del 27/03/2023 Cuyo Obje</t>
  </si>
  <si>
    <t>Adicion No.1 Contrato 120 Del 15/02/2023 Cuyo Obje</t>
  </si>
  <si>
    <t>Adicion No.1 Contrato 125 Del 15/02/2023 Cuyo Obje</t>
  </si>
  <si>
    <t>Adicion No.1 Contrato 128 Del 15/02/2023 Cuyo Obje</t>
  </si>
  <si>
    <t>Adicion No.1 Contrato 127 Del 15/02/2023 Cuyo Obje</t>
  </si>
  <si>
    <t>Adicion No.1 Contrato 111 Del 14/02/2023 Cuyo Obje</t>
  </si>
  <si>
    <t>Adicion No.1 Contrato 172 Del 20/02/2023 Objeto: A</t>
  </si>
  <si>
    <t>2752/2023</t>
  </si>
  <si>
    <t>Adicion No.1 Contrato 872 Del 27/03/2023 Cuyo Obje</t>
  </si>
  <si>
    <t>Adicion No.1 Contrato 310 Del 27/02/2023 Cuyo Obje</t>
  </si>
  <si>
    <t>2769/2023</t>
  </si>
  <si>
    <t>Adicion No.1 Contrato 305 Del 25/02/2023 Cuyo Obje</t>
  </si>
  <si>
    <t>Adicion No.1 Contrato 516 Del 08/03/2023 Cuyo Obje</t>
  </si>
  <si>
    <t>Adicion No.1 Contrato 515 De 08/03/2023 Cuyo Objet</t>
  </si>
  <si>
    <t>2795/2023</t>
  </si>
  <si>
    <t>Adicion No.1 Contrato 513 Del 08/03/2023 Cuyo Obje</t>
  </si>
  <si>
    <t>Adicion No1. Contrato 528 Del 08/03/2023 Cuyo Obje</t>
  </si>
  <si>
    <t>Adicion No.1 Contrato 561 Del 09/03/2023 Cuyo Obje</t>
  </si>
  <si>
    <t>Adicion No.1 Contrato 730 Del 21/03/2023 Cuyo Obje</t>
  </si>
  <si>
    <t>Adicion No.1 Contrato 640 Del 14/03/2023 Cuyo Obje</t>
  </si>
  <si>
    <t>Adicion No.1 Contrato 1280 Del 18/04/2023 Cuyo Obj</t>
  </si>
  <si>
    <t>Adicion No.1 Contrato 731 Del 21/03/2023 Cuyo Obje</t>
  </si>
  <si>
    <t>Adicion No.1 Contrato 728 Del 21 De Marzo De 2023</t>
  </si>
  <si>
    <t>Adicion No1. Contrato 2240 Del 13 De Julio De 2023</t>
  </si>
  <si>
    <t>Adicion No.2 Contrato 310 Del 27/02/2023 Cuyo Obje</t>
  </si>
  <si>
    <t>Adicion No.2 Contrato 561 Del 09/03/2023 Cuyo Obje</t>
  </si>
  <si>
    <t>Adicion No.2 Contrato 120 Del 15/02/2023 Cuyo Obje</t>
  </si>
  <si>
    <t>Adicion No.2 Contrato 128 Del 15/02/2023 Cuyo Obje</t>
  </si>
  <si>
    <t>Adicion No.2 Contrato 127 Del 15/02/2023 Cuyo Obje</t>
  </si>
  <si>
    <t>Adicion No.2 Contrato 172 Del 20/02/2023 Objeto: A</t>
  </si>
  <si>
    <t>Adicion No.2 Contrato 528 Del 08/03/2023 Cuyo Obje</t>
  </si>
  <si>
    <t>Adicion No.2 Contrato 516 Del 08/03/2023 Cuyo Obje</t>
  </si>
  <si>
    <t>Adicion No.2 Contrato 125 Del 15/02/2023 Cuyo Obje</t>
  </si>
  <si>
    <t>Adicion No.2 Contrato 640 Del 14/03/2023 Cuyo Obje</t>
  </si>
  <si>
    <t>Adicion No.2 Contrato 731 Del 21/03/2023 Cuyo Obje</t>
  </si>
  <si>
    <t>Adicion No.2 Contrato 513 Del 08/03/2023 Cuyo Obje</t>
  </si>
  <si>
    <t>3032/2023</t>
  </si>
  <si>
    <t>Adicion No.1 Contrato 2337 Del 21 De Julio De 2023</t>
  </si>
  <si>
    <t>Adicion No.1 Contrato 1393 Del 26 De Abril De 2023</t>
  </si>
  <si>
    <t>Adicion No.1 Contrato 1849 Del 09 De Junio De 2023</t>
  </si>
  <si>
    <t xml:space="preserve">Numero del Contrato </t>
  </si>
  <si>
    <t xml:space="preserve">Valor </t>
  </si>
  <si>
    <t xml:space="preserve">Objeto </t>
  </si>
  <si>
    <t xml:space="preserve">Objeto del contrato </t>
  </si>
  <si>
    <t>2755/2023</t>
  </si>
  <si>
    <t xml:space="preserve">Suministro de insumos </t>
  </si>
  <si>
    <t>2808/2023</t>
  </si>
  <si>
    <t>Instalacion de vallas informativas</t>
  </si>
  <si>
    <t xml:space="preserve">Anexo Conservacion de la Biodiversidad </t>
  </si>
  <si>
    <t>Organizacion Terpel</t>
  </si>
  <si>
    <t>Juan Felipe Zambran</t>
  </si>
  <si>
    <t>Diana Marcela Beni</t>
  </si>
  <si>
    <t>Donaldo Anibal Campo</t>
  </si>
  <si>
    <t>“agr01 PrestaciÓn De Servicios Profesionales Pa</t>
  </si>
  <si>
    <t>Alejandro Arteaga</t>
  </si>
  <si>
    <t>David Steven Salazar</t>
  </si>
  <si>
    <t>Juan Carlos Arbelaez</t>
  </si>
  <si>
    <t>Granada Gomez Yenif</t>
  </si>
  <si>
    <t>Manuel Felipe Rubian</t>
  </si>
  <si>
    <t>Jenny Paola Rivas Bo</t>
  </si>
  <si>
    <t>Cesar Arley Rivera M</t>
  </si>
  <si>
    <t>Javier Arturo Valdes</t>
  </si>
  <si>
    <t>Jose Giovanny Rocha</t>
  </si>
  <si>
    <t>Silvia Alexandra Lop</t>
  </si>
  <si>
    <t>Angie Vanesa Guzman</t>
  </si>
  <si>
    <t>Ana Maria Martinez V</t>
  </si>
  <si>
    <t>1149/2023</t>
  </si>
  <si>
    <t>Elder Esneider Ortiz</t>
  </si>
  <si>
    <t>1283/2023</t>
  </si>
  <si>
    <t>Axl Andres Villareal</t>
  </si>
  <si>
    <t>1281/2023</t>
  </si>
  <si>
    <t>Maria Alejandra Moli</t>
  </si>
  <si>
    <t>1279/2023</t>
  </si>
  <si>
    <t>John Byron Rubio Ord</t>
  </si>
  <si>
    <t>1330/2023</t>
  </si>
  <si>
    <t>Giovanny Posada Tor</t>
  </si>
  <si>
    <t>1331/2023</t>
  </si>
  <si>
    <t>Miguel Augusto Casti</t>
  </si>
  <si>
    <t>1394/2023</t>
  </si>
  <si>
    <t>Union Temporal Ut Lr</t>
  </si>
  <si>
    <t>1387/2023</t>
  </si>
  <si>
    <t>Agr01-adquisicion De Ayudas Humanitarias En El Mar</t>
  </si>
  <si>
    <t>Colombiana De Textil</t>
  </si>
  <si>
    <t>1621/2023</t>
  </si>
  <si>
    <t>Agr-01 AdquisiciÓn De Elementos En AtenciÓn, Pre</t>
  </si>
  <si>
    <t>Martha Isabel Ortiz</t>
  </si>
  <si>
    <t>1816/2023</t>
  </si>
  <si>
    <t>Jorge Eliecer Castro</t>
  </si>
  <si>
    <t>1800/2023</t>
  </si>
  <si>
    <t>M &amp; M Construciones</t>
  </si>
  <si>
    <t>2047/2023</t>
  </si>
  <si>
    <t>Agr-01 Contratar La Prestacion De Servicios De Alq</t>
  </si>
  <si>
    <t>Carlos Felipe Olaya</t>
  </si>
  <si>
    <t>2074/2023</t>
  </si>
  <si>
    <t>Agr-01 Prestacion De Servicios Profesionales Para</t>
  </si>
  <si>
    <t>Jose Jairo Monak Avi</t>
  </si>
  <si>
    <t>2234/2023</t>
  </si>
  <si>
    <t>Agr01-prestacion De Servicios Profesionales Para F</t>
  </si>
  <si>
    <t>Oscar Murcia Moncal</t>
  </si>
  <si>
    <t>2233/2023</t>
  </si>
  <si>
    <t>Diego Alexander Mesa</t>
  </si>
  <si>
    <t>2313/2023</t>
  </si>
  <si>
    <t>Union Temporal Maqui</t>
  </si>
  <si>
    <t>2612/2023</t>
  </si>
  <si>
    <t>Contratar La PrestaciÓn De Servicios De Alquiler</t>
  </si>
  <si>
    <t>Adicion No 01 Contrato No 729 Del 21 De Marzo Del</t>
  </si>
  <si>
    <t>Adicion No 1 Contrato No 727 Del 21 De Marzo Del</t>
  </si>
  <si>
    <t>Adicion No 1 Contrato No 0681 Del 16 De Marzo Del</t>
  </si>
  <si>
    <t>Adicion No 1 Contrato No 0811 Del 23 De Marzo Del</t>
  </si>
  <si>
    <t>Adicion No 1 Contrato No 325 Del 27 De Febrero De</t>
  </si>
  <si>
    <t>Adicion No 1 Contrato No 321 Del 27 De Febrero De</t>
  </si>
  <si>
    <t>Adicion No 1 Contrato No 311 Del 27 De Febrero De</t>
  </si>
  <si>
    <t>Adicion No 1 Contrato No 418 Del 02 De Marzo Del</t>
  </si>
  <si>
    <t>Adicion No 1 Contrato No 614 Del 13 De Marzo Del</t>
  </si>
  <si>
    <t>Adicion No 1 Contrato No 517 Del 08 De Marzo Del</t>
  </si>
  <si>
    <t>Adicion No 1 Contrato No 643 Del 14 De Marzo Del</t>
  </si>
  <si>
    <t>Adicional No 1 Contrato No 1330 Del 21 De Abril De</t>
  </si>
  <si>
    <t>2919/2023</t>
  </si>
  <si>
    <t>“agr01 Prestacion De Servicios De CarÁcter Asis</t>
  </si>
  <si>
    <t>Adicional No 1 Contrato No 1149 Del 31 De Marzo De</t>
  </si>
  <si>
    <t>Diego Uberley Cangre</t>
  </si>
  <si>
    <t>2944/2023</t>
  </si>
  <si>
    <t>Adicion No 1 Contrato No 1283 Del 18 De Abril Del</t>
  </si>
  <si>
    <t>Adicional No 1 Contrato No 1331 Del 21 De Abril De</t>
  </si>
  <si>
    <t>Adicion No 2 Contrato No 727 Del 21 De Marzo Del</t>
  </si>
  <si>
    <t>Adicion No 2 Contrato No 321 Del 27 De Febrero De</t>
  </si>
  <si>
    <t>Adicion No 2 Contrato No 311 Del 27 De Febrero De</t>
  </si>
  <si>
    <t>Adicion No 1 Contrato No 2313 Del 19 De Julio Del</t>
  </si>
  <si>
    <t>Adicion No 2 Contrato No 614 Del 13 De Marzo Del</t>
  </si>
  <si>
    <t>Fondo De Tecnologias</t>
  </si>
  <si>
    <t>/</t>
  </si>
  <si>
    <t>“cancelar Anualidades Al Ministerio De Las Tic,</t>
  </si>
  <si>
    <t>Adicion No 2 Contrato No 729 Del 21 De Marzo De</t>
  </si>
  <si>
    <t>Adicion No 2 Contrato No 0681 Del 16 De Marzo Del</t>
  </si>
  <si>
    <t>Consorcio Riesgos 20</t>
  </si>
  <si>
    <t>2971/2021</t>
  </si>
  <si>
    <t>Concepto: Pago Vigencia Expirada Contrato No 2971</t>
  </si>
  <si>
    <t>Adicion No 1 Contrato No 1394 Del 26 De Abril Del</t>
  </si>
  <si>
    <t>Adicion No.1 Contrato 2612 Del 22 De Agosto De 202</t>
  </si>
  <si>
    <t>Adicion No 1 Contrato No 1816 Del 7 De Junio Del</t>
  </si>
  <si>
    <t>Cancelar Anualidades Al Ministerio De Las Tic, Con</t>
  </si>
  <si>
    <t>Contratista</t>
  </si>
  <si>
    <t>N° de Contrato</t>
  </si>
  <si>
    <t>PrestaciÓn De Servicios De Un TecnicoPara la implementacion del proyecto FORTALECIMIENTO DEL CONOCIMIENTO, REDUCCIÓN DEL RIESGO Y MANEJO DE DESASTRES DEL MUNICIPIO DE  IBAGUÉ</t>
  </si>
  <si>
    <t>Ripel Proveeduria Y</t>
  </si>
  <si>
    <t>2818/2023</t>
  </si>
  <si>
    <t>Proyectos En Desarro</t>
  </si>
  <si>
    <t>3081/2023</t>
  </si>
  <si>
    <t>Agr-01 Compra De Carro Cisterna Y Equipos Para El</t>
  </si>
  <si>
    <t>Lafe Security E.u</t>
  </si>
  <si>
    <t>3080/2023</t>
  </si>
  <si>
    <t xml:space="preserve"> Compra De Una Maquina Extintora Para La Ate</t>
  </si>
  <si>
    <t>Suministros 2020 S.a</t>
  </si>
  <si>
    <t>2875/2023</t>
  </si>
  <si>
    <t>Compra De Uniformes Para El Personal Adsc</t>
  </si>
  <si>
    <t>4176/2022</t>
  </si>
  <si>
    <t>Adicion No.1 Cuyo Objeto: Agro1- Contratar A Monto</t>
  </si>
  <si>
    <t>Distracom S.a</t>
  </si>
  <si>
    <t>2925/2023</t>
  </si>
  <si>
    <t>Agr01- Contratar A Monto Agotable El Suministro De</t>
  </si>
  <si>
    <t>Contratar A Monto Agotable El Suministro De</t>
  </si>
  <si>
    <t>Grupo Robayo Sas</t>
  </si>
  <si>
    <t>1594/2023</t>
  </si>
  <si>
    <t xml:space="preserve">Realizar El Mantenimiento Preventivo Y Corr
</t>
  </si>
  <si>
    <t>uis Fernando Robayo</t>
  </si>
  <si>
    <t>3086/2021</t>
  </si>
  <si>
    <t>Pago Vigencia Expirada Contrato No 3086</t>
  </si>
  <si>
    <t>nstituto De Financ</t>
  </si>
  <si>
    <t>1975/2023</t>
  </si>
  <si>
    <t xml:space="preserve">Contratar el servicio de tratamiento silvocultural </t>
  </si>
  <si>
    <r>
      <t>PROG</t>
    </r>
    <r>
      <rPr>
        <b/>
        <sz val="12"/>
        <color indexed="8"/>
        <rFont val="Arial"/>
        <family val="2"/>
      </rPr>
      <t xml:space="preserve">  EJEC</t>
    </r>
  </si>
  <si>
    <t>Nº de metros lineales de redes de alcantarillado que se reponen</t>
  </si>
  <si>
    <t>Unidad</t>
  </si>
  <si>
    <t>Apoyo a la implementacion del plan de manejo de los cerros noroccidentales</t>
  </si>
  <si>
    <t>Brindar asistencias técnicas para fortalecer las capacidades y transferencia de tecnología en
lo relacionado con la defensa del medio ambiente y el cambio climático.</t>
  </si>
  <si>
    <t>FECHA DE  SEGUIMIENTO:  Diciembre 2023</t>
  </si>
  <si>
    <t xml:space="preserve">Ver anexo </t>
  </si>
  <si>
    <t>Plan Municipal de gestión de riesgo actualizado</t>
  </si>
  <si>
    <t xml:space="preserve">NOMBRE  </t>
  </si>
  <si>
    <t>Incrementar el número acciones de prevención y mitigación implementadas para la reducción del riesgo</t>
  </si>
  <si>
    <t>Incrementar el número de actividades de preparación para la respuesta y atención de emergencias en el municipio de Ibagué.</t>
  </si>
  <si>
    <t>Cuerpo de bomberos fortalecidos</t>
  </si>
  <si>
    <t>FUENTES DE FINANCIACION</t>
  </si>
  <si>
    <t xml:space="preserve">COSTO TOTAL </t>
  </si>
  <si>
    <t xml:space="preserve">FUENTES DE FINANCIACION </t>
  </si>
  <si>
    <t>COSTO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</si>
</sst>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2" formatCode="_-&quot;$&quot;\ * #,##0_-;\-&quot;$&quot;\ * #,##0_-;_-&quot;$&quot;\ * &quot;-&quot;_-;_-@_-"/>
    <numFmt numFmtId="41" formatCode="_-* #,##0_-;\-* #,##0_-;_-* &quot;-&quot;_-;_-@_-"/>
    <numFmt numFmtId="44" formatCode="_-&quot;$&quot;\ * #,##0.00_-;\-&quot;$&quot;\ * #,##0.00_-;_-&quot;$&quot;\ * &quot;-&quot;??_-;_-@_-"/>
    <numFmt numFmtId="164" formatCode="&quot;$&quot;#,##0&quot; &quot;"/>
    <numFmt numFmtId="165" formatCode="&quot; &quot;* #,##0&quot; &quot;;&quot; &quot;* &quot;-&quot;#,##0&quot; &quot;;&quot; &quot;* &quot;- &quot;"/>
    <numFmt numFmtId="166" formatCode="&quot; &quot;&quot;$&quot;&quot; &quot;* #,##0&quot; &quot;;&quot; &quot;&quot;$&quot;&quot; &quot;* &quot;-&quot;#,##0&quot; &quot;;&quot; &quot;&quot;$&quot;&quot; &quot;* &quot;-&quot;??&quot; &quot;"/>
    <numFmt numFmtId="167" formatCode="&quot;$&quot;&quot; &quot;#,##0"/>
    <numFmt numFmtId="168" formatCode="&quot; &quot;&quot;$&quot;&quot; &quot;* #,##0.00&quot; &quot;;&quot; &quot;&quot;$&quot;&quot; &quot;* &quot;-&quot;#,##0.00&quot; &quot;;&quot; &quot;&quot;$&quot;&quot; &quot;* &quot;-&quot;??&quot; &quot;"/>
    <numFmt numFmtId="169" formatCode="#,##0.00&quot; &quot;;\(#,##0.00\)"/>
    <numFmt numFmtId="170" formatCode="#,##0.0&quot; &quot;;\(#,##0.0\)"/>
    <numFmt numFmtId="171" formatCode="0.0%"/>
    <numFmt numFmtId="172" formatCode="&quot; &quot;* #,##0&quot; &quot;;&quot;-&quot;* #,##0&quot; &quot;;&quot; &quot;* &quot;- &quot;"/>
    <numFmt numFmtId="173" formatCode="&quot; &quot;* #,##0&quot; &quot;;&quot;-&quot;* #,##0&quot; &quot;;&quot; &quot;* &quot;-&quot;??&quot; &quot;"/>
    <numFmt numFmtId="174" formatCode="#,##0&quot; &quot;;\(#,##0\)"/>
    <numFmt numFmtId="175" formatCode="_-&quot;$&quot;\ * #,##0_-;\-&quot;$&quot;\ * #,##0_-;_-&quot;$&quot;\ * &quot;-&quot;??_-;_-@_-"/>
    <numFmt numFmtId="176" formatCode="_ &quot;$&quot;\ * #,##0_ ;_ &quot;$&quot;\ * \-#,##0_ ;_ &quot;$&quot;\ * &quot;-&quot;??_ ;_ @_ "/>
    <numFmt numFmtId="177" formatCode="[$$-240A]\ #,##0"/>
    <numFmt numFmtId="178" formatCode="#,##0.0_);\(#,##0.0\)"/>
    <numFmt numFmtId="179" formatCode="#,##0_);\(#,##0\)"/>
    <numFmt numFmtId="180" formatCode="#,##0.0"/>
    <numFmt numFmtId="181" formatCode="_(&quot;$&quot;\ * #,##0.00_);_(&quot;$&quot;\ * \(#,##0.00\);_(&quot;$&quot;\ * &quot;-&quot;??_);_(@_)"/>
    <numFmt numFmtId="182" formatCode="_(&quot;$&quot;\ * #,##0_);_(&quot;$&quot;\ * \(#,##0\);_(&quot;$&quot;\ * &quot;-&quot;??_);_(@_)"/>
    <numFmt numFmtId="183" formatCode="\$#,##0_-"/>
    <numFmt numFmtId="184" formatCode="&quot; &quot;* #,##0.0&quot; &quot;;&quot; &quot;* &quot;-&quot;#,##0.0&quot; &quot;;&quot; &quot;* &quot;- &quot;"/>
  </numFmts>
  <fonts count="46">
    <font>
      <sz val="10"/>
      <color indexed="8"/>
      <name val="Arial"/>
    </font>
    <font>
      <sz val="11"/>
      <color theme="1"/>
      <name val="Helvetica Neue"/>
      <family val="2"/>
      <scheme val="minor"/>
    </font>
    <font>
      <sz val="12"/>
      <color indexed="8"/>
      <name val="Arial"/>
      <family val="2"/>
    </font>
    <font>
      <sz val="14"/>
      <color indexed="8"/>
      <name val="Arial"/>
      <family val="2"/>
    </font>
    <font>
      <u/>
      <sz val="12"/>
      <color indexed="11"/>
      <name val="Arial"/>
      <family val="2"/>
    </font>
    <font>
      <sz val="16"/>
      <color indexed="8"/>
      <name val="Arial"/>
      <family val="2"/>
    </font>
    <font>
      <b/>
      <sz val="16"/>
      <color indexed="8"/>
      <name val="Arial"/>
      <family val="2"/>
    </font>
    <font>
      <sz val="11"/>
      <color indexed="8"/>
      <name val="Helvetica Neue"/>
      <family val="2"/>
    </font>
    <font>
      <b/>
      <sz val="9"/>
      <color indexed="8"/>
      <name val="Arial"/>
      <family val="2"/>
    </font>
    <font>
      <sz val="9"/>
      <color indexed="8"/>
      <name val="Arial"/>
      <family val="2"/>
    </font>
    <font>
      <b/>
      <sz val="12"/>
      <color indexed="8"/>
      <name val="Arial"/>
      <family val="2"/>
    </font>
    <font>
      <b/>
      <u/>
      <sz val="12"/>
      <color indexed="8"/>
      <name val="Arial"/>
      <family val="2"/>
    </font>
    <font>
      <b/>
      <sz val="14"/>
      <color indexed="8"/>
      <name val="Arial"/>
      <family val="2"/>
    </font>
    <font>
      <sz val="10"/>
      <color indexed="8"/>
      <name val="Arial"/>
      <family val="2"/>
    </font>
    <font>
      <sz val="7"/>
      <color rgb="FF222222"/>
      <name val="Verdana"/>
      <family val="2"/>
    </font>
    <font>
      <b/>
      <sz val="8"/>
      <color rgb="FF222222"/>
      <name val="Verdana"/>
      <family val="2"/>
    </font>
    <font>
      <sz val="9"/>
      <color indexed="81"/>
      <name val="Tahoma"/>
      <family val="2"/>
    </font>
    <font>
      <b/>
      <sz val="9"/>
      <color indexed="81"/>
      <name val="Tahoma"/>
      <family val="2"/>
    </font>
    <font>
      <sz val="16"/>
      <name val="Arial"/>
      <family val="2"/>
    </font>
    <font>
      <b/>
      <sz val="16"/>
      <name val="Arial"/>
      <family val="2"/>
    </font>
    <font>
      <b/>
      <sz val="14"/>
      <name val="Arial"/>
      <family val="2"/>
    </font>
    <font>
      <sz val="14"/>
      <name val="Arial"/>
      <family val="2"/>
    </font>
    <font>
      <b/>
      <sz val="12"/>
      <name val="Arial"/>
      <family val="2"/>
    </font>
    <font>
      <b/>
      <u/>
      <sz val="12"/>
      <name val="Arial"/>
      <family val="2"/>
    </font>
    <font>
      <sz val="12"/>
      <name val="Arial"/>
      <family val="2"/>
    </font>
    <font>
      <sz val="12"/>
      <color rgb="FF000000"/>
      <name val="Arial"/>
      <family val="2"/>
    </font>
    <font>
      <sz val="12"/>
      <color theme="1"/>
      <name val="Arial"/>
      <family val="2"/>
    </font>
    <font>
      <b/>
      <sz val="16"/>
      <name val="Arial MT"/>
    </font>
    <font>
      <sz val="8"/>
      <name val="Arial"/>
      <family val="2"/>
    </font>
    <font>
      <sz val="8"/>
      <color rgb="FF000000"/>
      <name val="Verdana"/>
      <family val="2"/>
    </font>
    <font>
      <b/>
      <sz val="8"/>
      <color theme="1"/>
      <name val="Arial"/>
      <family val="2"/>
    </font>
    <font>
      <sz val="8"/>
      <color theme="1"/>
      <name val="Arial"/>
      <family val="2"/>
    </font>
    <font>
      <sz val="8"/>
      <color rgb="FF000000"/>
      <name val="Arial"/>
      <family val="2"/>
    </font>
    <font>
      <sz val="10"/>
      <color indexed="8"/>
      <name val="Arial"/>
      <family val="2"/>
    </font>
    <font>
      <b/>
      <sz val="9"/>
      <color rgb="FF333333"/>
      <name val="Verdana"/>
      <family val="2"/>
    </font>
    <font>
      <b/>
      <sz val="12"/>
      <color indexed="14"/>
      <name val="Arial"/>
      <family val="2"/>
    </font>
    <font>
      <sz val="12"/>
      <color indexed="15"/>
      <name val="Arial"/>
      <family val="2"/>
    </font>
    <font>
      <sz val="12"/>
      <color rgb="FF222222"/>
      <name val="Arial"/>
      <family val="2"/>
    </font>
    <font>
      <b/>
      <sz val="12"/>
      <color rgb="FF222222"/>
      <name val="Arial"/>
      <family val="2"/>
    </font>
    <font>
      <b/>
      <sz val="9"/>
      <color rgb="FF000000"/>
      <name val="Tahoma"/>
      <family val="2"/>
    </font>
    <font>
      <sz val="9"/>
      <color rgb="FF000000"/>
      <name val="Tahoma"/>
      <family val="2"/>
    </font>
    <font>
      <b/>
      <sz val="12"/>
      <color rgb="FF000000"/>
      <name val="Arial"/>
      <family val="2"/>
    </font>
    <font>
      <sz val="11"/>
      <color rgb="FF000000"/>
      <name val="Helvetica Neue"/>
      <family val="2"/>
    </font>
    <font>
      <sz val="8"/>
      <color indexed="8"/>
      <name val="Arial"/>
      <family val="2"/>
    </font>
    <font>
      <sz val="8"/>
      <color rgb="FF222222"/>
      <name val="Verdana"/>
      <family val="2"/>
    </font>
    <font>
      <sz val="8"/>
      <color rgb="FF222222"/>
      <name val="Arial"/>
      <family val="2"/>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7"/>
        <bgColor auto="1"/>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bgColor indexed="64"/>
      </patternFill>
    </fill>
  </fills>
  <borders count="266">
    <border>
      <left/>
      <right/>
      <top/>
      <bottom/>
      <diagonal/>
    </border>
    <border>
      <left style="medium">
        <color indexed="8"/>
      </left>
      <right style="thin">
        <color indexed="8"/>
      </right>
      <top style="medium">
        <color indexed="8"/>
      </top>
      <bottom style="thin">
        <color indexed="13"/>
      </bottom>
      <diagonal/>
    </border>
    <border>
      <left style="thin">
        <color indexed="8"/>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thin">
        <color indexed="8"/>
      </right>
      <top style="medium">
        <color indexed="8"/>
      </top>
      <bottom style="thin">
        <color indexed="13"/>
      </bottom>
      <diagonal/>
    </border>
    <border>
      <left style="thin">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thin">
        <color indexed="8"/>
      </right>
      <top style="medium">
        <color indexed="8"/>
      </top>
      <bottom style="thin">
        <color indexed="8"/>
      </bottom>
      <diagonal/>
    </border>
    <border>
      <left style="thin">
        <color indexed="13"/>
      </left>
      <right style="medium">
        <color indexed="8"/>
      </right>
      <top style="medium">
        <color indexed="8"/>
      </top>
      <bottom style="thin">
        <color indexed="13"/>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medium">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medium">
        <color indexed="8"/>
      </left>
      <right style="thin">
        <color indexed="8"/>
      </right>
      <top style="thin">
        <color indexed="13"/>
      </top>
      <bottom style="thin">
        <color indexed="8"/>
      </bottom>
      <diagonal/>
    </border>
    <border>
      <left style="thin">
        <color indexed="13"/>
      </left>
      <right style="medium">
        <color indexed="8"/>
      </right>
      <top style="thin">
        <color indexed="13"/>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3"/>
      </right>
      <top style="thin">
        <color indexed="13"/>
      </top>
      <bottom/>
      <diagonal/>
    </border>
    <border>
      <left style="thin">
        <color indexed="13"/>
      </left>
      <right style="thin">
        <color indexed="13"/>
      </right>
      <top style="thin">
        <color indexed="13"/>
      </top>
      <bottom/>
      <diagonal/>
    </border>
    <border>
      <left style="medium">
        <color indexed="8"/>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medium">
        <color indexed="8"/>
      </left>
      <right style="thin">
        <color indexed="13"/>
      </right>
      <top style="thin">
        <color indexed="8"/>
      </top>
      <bottom style="medium">
        <color indexed="8"/>
      </bottom>
      <diagonal/>
    </border>
    <border>
      <left style="thin">
        <color indexed="13"/>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medium">
        <color indexed="8"/>
      </bottom>
      <diagonal/>
    </border>
    <border>
      <left style="thin">
        <color indexed="8"/>
      </left>
      <right style="thin">
        <color indexed="8"/>
      </right>
      <top style="medium">
        <color indexed="8"/>
      </top>
      <bottom style="thin">
        <color indexed="13"/>
      </bottom>
      <diagonal/>
    </border>
    <border>
      <left style="thin">
        <color indexed="8"/>
      </left>
      <right style="medium">
        <color indexed="8"/>
      </right>
      <top style="medium">
        <color indexed="8"/>
      </top>
      <bottom style="thin">
        <color indexed="13"/>
      </bottom>
      <diagonal/>
    </border>
    <border>
      <left style="thin">
        <color indexed="8"/>
      </left>
      <right style="medium">
        <color indexed="8"/>
      </right>
      <top style="thin">
        <color indexed="13"/>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thin">
        <color indexed="8"/>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13"/>
      </left>
      <right style="medium">
        <color indexed="8"/>
      </right>
      <top style="thin">
        <color indexed="8"/>
      </top>
      <bottom style="thin">
        <color indexed="13"/>
      </bottom>
      <diagonal/>
    </border>
    <border>
      <left style="thin">
        <color indexed="8"/>
      </left>
      <right style="thin">
        <color indexed="13"/>
      </right>
      <top style="thin">
        <color indexed="13"/>
      </top>
      <bottom style="medium">
        <color indexed="8"/>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thin">
        <color indexed="13"/>
      </left>
      <right/>
      <top style="thin">
        <color indexed="13"/>
      </top>
      <bottom style="thin">
        <color indexed="13"/>
      </bottom>
      <diagonal/>
    </border>
    <border>
      <left style="medium">
        <color indexed="8"/>
      </left>
      <right style="thin">
        <color indexed="13"/>
      </right>
      <top style="medium">
        <color indexed="8"/>
      </top>
      <bottom style="thin">
        <color indexed="13"/>
      </bottom>
      <diagonal/>
    </border>
    <border>
      <left style="medium">
        <color indexed="8"/>
      </left>
      <right style="thin">
        <color indexed="13"/>
      </right>
      <top style="thin">
        <color indexed="13"/>
      </top>
      <bottom style="medium">
        <color indexed="8"/>
      </bottom>
      <diagonal/>
    </border>
    <border>
      <left style="thin">
        <color indexed="13"/>
      </left>
      <right style="thin">
        <color indexed="8"/>
      </right>
      <top style="thin">
        <color indexed="13"/>
      </top>
      <bottom style="thin">
        <color indexed="13"/>
      </bottom>
      <diagonal/>
    </border>
    <border>
      <left style="thin">
        <color indexed="13"/>
      </left>
      <right style="thin">
        <color indexed="8"/>
      </right>
      <top style="thin">
        <color indexed="13"/>
      </top>
      <bottom style="medium">
        <color indexed="8"/>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13"/>
      </top>
      <bottom style="thin">
        <color indexed="13"/>
      </bottom>
      <diagonal/>
    </border>
    <border>
      <left style="medium">
        <color indexed="8"/>
      </left>
      <right style="thin">
        <color indexed="13"/>
      </right>
      <top style="thin">
        <color indexed="8"/>
      </top>
      <bottom style="thin">
        <color indexed="13"/>
      </bottom>
      <diagonal/>
    </border>
    <border>
      <left style="medium">
        <color indexed="8"/>
      </left>
      <right style="thin">
        <color indexed="13"/>
      </right>
      <top style="thin">
        <color indexed="13"/>
      </top>
      <bottom style="thin">
        <color indexed="8"/>
      </bottom>
      <diagonal/>
    </border>
    <border>
      <left style="thin">
        <color indexed="13"/>
      </left>
      <right/>
      <top style="medium">
        <color indexed="8"/>
      </top>
      <bottom style="thin">
        <color indexed="13"/>
      </bottom>
      <diagonal/>
    </border>
    <border>
      <left/>
      <right/>
      <top style="medium">
        <color indexed="8"/>
      </top>
      <bottom/>
      <diagonal/>
    </border>
    <border>
      <left/>
      <right style="thin">
        <color indexed="13"/>
      </right>
      <top style="medium">
        <color indexed="8"/>
      </top>
      <bottom style="thin">
        <color indexed="13"/>
      </bottom>
      <diagonal/>
    </border>
    <border>
      <left/>
      <right/>
      <top/>
      <bottom style="thin">
        <color indexed="13"/>
      </bottom>
      <diagonal/>
    </border>
    <border>
      <left style="thin">
        <color indexed="13"/>
      </left>
      <right style="thin">
        <color indexed="13"/>
      </right>
      <top style="thin">
        <color indexed="8"/>
      </top>
      <bottom/>
      <diagonal/>
    </border>
    <border>
      <left/>
      <right/>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thin">
        <color indexed="13"/>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top style="medium">
        <color indexed="8"/>
      </top>
      <bottom style="medium">
        <color indexed="8"/>
      </bottom>
      <diagonal/>
    </border>
    <border>
      <left/>
      <right/>
      <top style="medium">
        <color indexed="8"/>
      </top>
      <bottom style="medium">
        <color indexed="8"/>
      </bottom>
      <diagonal/>
    </border>
    <border>
      <left/>
      <right style="thin">
        <color indexed="13"/>
      </right>
      <top style="medium">
        <color indexed="8"/>
      </top>
      <bottom style="medium">
        <color indexed="8"/>
      </bottom>
      <diagonal/>
    </border>
    <border>
      <left/>
      <right/>
      <top style="thin">
        <color indexed="8"/>
      </top>
      <bottom/>
      <diagonal/>
    </border>
    <border>
      <left style="medium">
        <color indexed="8"/>
      </left>
      <right/>
      <top style="medium">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13"/>
      </right>
      <top style="thin">
        <color indexed="13"/>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13"/>
      </right>
      <top/>
      <bottom/>
      <diagonal/>
    </border>
    <border>
      <left style="thin">
        <color indexed="8"/>
      </left>
      <right style="thin">
        <color indexed="8"/>
      </right>
      <top/>
      <bottom style="medium">
        <color indexed="8"/>
      </bottom>
      <diagonal/>
    </border>
    <border>
      <left style="medium">
        <color indexed="8"/>
      </left>
      <right style="medium">
        <color indexed="8"/>
      </right>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top/>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right/>
      <top/>
      <bottom style="thin">
        <color rgb="FF222222"/>
      </bottom>
      <diagonal/>
    </border>
    <border>
      <left/>
      <right/>
      <top style="thin">
        <color rgb="FF222222"/>
      </top>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8"/>
      </left>
      <right style="thin">
        <color indexed="8"/>
      </right>
      <top/>
      <bottom/>
      <diagonal/>
    </border>
    <border>
      <left style="medium">
        <color indexed="8"/>
      </left>
      <right/>
      <top style="thin">
        <color rgb="FF222222"/>
      </top>
      <bottom/>
      <diagonal/>
    </border>
    <border>
      <left style="thin">
        <color indexed="8"/>
      </left>
      <right style="thin">
        <color indexed="13"/>
      </right>
      <top style="thin">
        <color indexed="13"/>
      </top>
      <bottom/>
      <diagonal/>
    </border>
    <border>
      <left style="thin">
        <color indexed="13"/>
      </left>
      <right style="thin">
        <color indexed="8"/>
      </right>
      <top style="thin">
        <color indexed="13"/>
      </top>
      <bottom/>
      <diagonal/>
    </border>
    <border>
      <left style="thick">
        <color rgb="FF000000"/>
      </left>
      <right style="thick">
        <color rgb="FF000000"/>
      </right>
      <top style="thick">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indexed="8"/>
      </left>
      <right style="thin">
        <color indexed="8"/>
      </right>
      <top style="medium">
        <color indexed="8"/>
      </top>
      <bottom/>
      <diagonal/>
    </border>
    <border>
      <left style="thin">
        <color indexed="8"/>
      </left>
      <right style="thin">
        <color indexed="13"/>
      </right>
      <top style="medium">
        <color indexed="8"/>
      </top>
      <bottom/>
      <diagonal/>
    </border>
    <border>
      <left style="thin">
        <color indexed="13"/>
      </left>
      <right style="thin">
        <color indexed="13"/>
      </right>
      <top style="medium">
        <color indexed="8"/>
      </top>
      <bottom/>
      <diagonal/>
    </border>
    <border>
      <left style="thin">
        <color indexed="13"/>
      </left>
      <right style="thin">
        <color indexed="8"/>
      </right>
      <top style="medium">
        <color indexed="8"/>
      </top>
      <bottom/>
      <diagonal/>
    </border>
    <border>
      <left style="thin">
        <color indexed="13"/>
      </left>
      <right/>
      <top style="medium">
        <color indexed="8"/>
      </top>
      <bottom/>
      <diagonal/>
    </border>
    <border>
      <left style="thin">
        <color indexed="13"/>
      </left>
      <right style="medium">
        <color indexed="8"/>
      </right>
      <top style="medium">
        <color indexed="8"/>
      </top>
      <bottom/>
      <diagonal/>
    </border>
    <border>
      <left style="medium">
        <color indexed="64"/>
      </left>
      <right style="thin">
        <color indexed="8"/>
      </right>
      <top style="medium">
        <color indexed="64"/>
      </top>
      <bottom style="thin">
        <color indexed="13"/>
      </bottom>
      <diagonal/>
    </border>
    <border>
      <left style="thin">
        <color indexed="8"/>
      </left>
      <right style="thin">
        <color indexed="13"/>
      </right>
      <top style="medium">
        <color indexed="64"/>
      </top>
      <bottom style="thin">
        <color indexed="13"/>
      </bottom>
      <diagonal/>
    </border>
    <border>
      <left style="thin">
        <color indexed="13"/>
      </left>
      <right style="thin">
        <color indexed="13"/>
      </right>
      <top style="medium">
        <color indexed="64"/>
      </top>
      <bottom style="thin">
        <color indexed="13"/>
      </bottom>
      <diagonal/>
    </border>
    <border>
      <left style="thin">
        <color indexed="13"/>
      </left>
      <right style="thin">
        <color indexed="8"/>
      </right>
      <top style="medium">
        <color indexed="64"/>
      </top>
      <bottom style="thin">
        <color indexed="13"/>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13"/>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13"/>
      </bottom>
      <diagonal/>
    </border>
    <border>
      <left style="thin">
        <color indexed="13"/>
      </left>
      <right style="medium">
        <color indexed="64"/>
      </right>
      <top style="thin">
        <color indexed="8"/>
      </top>
      <bottom style="thin">
        <color indexed="13"/>
      </bottom>
      <diagonal/>
    </border>
    <border>
      <left style="thin">
        <color indexed="13"/>
      </left>
      <right style="medium">
        <color indexed="64"/>
      </right>
      <top style="thin">
        <color indexed="13"/>
      </top>
      <bottom style="thin">
        <color indexed="8"/>
      </bottom>
      <diagonal/>
    </border>
    <border>
      <left style="medium">
        <color indexed="64"/>
      </left>
      <right style="thin">
        <color indexed="8"/>
      </right>
      <top style="thin">
        <color indexed="13"/>
      </top>
      <bottom style="medium">
        <color indexed="64"/>
      </bottom>
      <diagonal/>
    </border>
    <border>
      <left style="thin">
        <color indexed="8"/>
      </left>
      <right style="thin">
        <color indexed="13"/>
      </right>
      <top style="thin">
        <color indexed="13"/>
      </top>
      <bottom style="medium">
        <color indexed="64"/>
      </bottom>
      <diagonal/>
    </border>
    <border>
      <left style="thin">
        <color indexed="13"/>
      </left>
      <right style="thin">
        <color indexed="13"/>
      </right>
      <top style="thin">
        <color indexed="13"/>
      </top>
      <bottom style="medium">
        <color indexed="64"/>
      </bottom>
      <diagonal/>
    </border>
    <border>
      <left style="thin">
        <color indexed="13"/>
      </left>
      <right style="thin">
        <color indexed="8"/>
      </right>
      <top style="thin">
        <color indexed="13"/>
      </top>
      <bottom style="medium">
        <color indexed="64"/>
      </bottom>
      <diagonal/>
    </border>
    <border>
      <left style="thin">
        <color indexed="8"/>
      </left>
      <right style="thin">
        <color indexed="8"/>
      </right>
      <top style="thin">
        <color indexed="8"/>
      </top>
      <bottom style="medium">
        <color indexed="64"/>
      </bottom>
      <diagonal/>
    </border>
    <border>
      <left style="thin">
        <color indexed="13"/>
      </left>
      <right style="medium">
        <color indexed="64"/>
      </right>
      <top style="thin">
        <color indexed="13"/>
      </top>
      <bottom style="medium">
        <color indexed="64"/>
      </bottom>
      <diagonal/>
    </border>
    <border>
      <left style="thin">
        <color indexed="8"/>
      </left>
      <right style="medium">
        <color indexed="8"/>
      </right>
      <top/>
      <bottom style="thin">
        <color indexed="13"/>
      </bottom>
      <diagonal/>
    </border>
    <border>
      <left/>
      <right style="thin">
        <color indexed="13"/>
      </right>
      <top/>
      <bottom style="thin">
        <color indexed="13"/>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bottom style="thin">
        <color indexed="13"/>
      </bottom>
      <diagonal/>
    </border>
    <border>
      <left style="thin">
        <color indexed="13"/>
      </left>
      <right style="medium">
        <color indexed="8"/>
      </right>
      <top style="thin">
        <color indexed="13"/>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medium">
        <color indexed="64"/>
      </top>
      <bottom style="thin">
        <color indexed="13"/>
      </bottom>
      <diagonal/>
    </border>
    <border>
      <left style="thin">
        <color indexed="8"/>
      </left>
      <right style="medium">
        <color indexed="64"/>
      </right>
      <top style="medium">
        <color indexed="64"/>
      </top>
      <bottom style="thin">
        <color indexed="13"/>
      </bottom>
      <diagonal/>
    </border>
    <border>
      <left style="thin">
        <color indexed="8"/>
      </left>
      <right style="thin">
        <color indexed="8"/>
      </right>
      <top style="thin">
        <color indexed="13"/>
      </top>
      <bottom style="medium">
        <color indexed="64"/>
      </bottom>
      <diagonal/>
    </border>
    <border>
      <left style="thin">
        <color indexed="8"/>
      </left>
      <right style="medium">
        <color indexed="64"/>
      </right>
      <top style="thin">
        <color indexed="13"/>
      </top>
      <bottom style="medium">
        <color indexed="64"/>
      </bottom>
      <diagonal/>
    </border>
    <border>
      <left style="thin">
        <color indexed="8"/>
      </left>
      <right style="thin">
        <color indexed="8"/>
      </right>
      <top/>
      <bottom style="medium">
        <color indexed="64"/>
      </bottom>
      <diagonal/>
    </border>
    <border>
      <left style="medium">
        <color indexed="8"/>
      </left>
      <right style="medium">
        <color indexed="8"/>
      </right>
      <top/>
      <bottom/>
      <diagonal/>
    </border>
    <border>
      <left style="thin">
        <color indexed="13"/>
      </left>
      <right/>
      <top style="thin">
        <color indexed="13"/>
      </top>
      <bottom/>
      <diagonal/>
    </border>
    <border>
      <left style="thin">
        <color indexed="13"/>
      </left>
      <right/>
      <top style="thin">
        <color indexed="8"/>
      </top>
      <bottom style="thin">
        <color indexed="13"/>
      </bottom>
      <diagonal/>
    </border>
    <border>
      <left style="medium">
        <color indexed="64"/>
      </left>
      <right style="thin">
        <color indexed="13"/>
      </right>
      <top style="medium">
        <color indexed="64"/>
      </top>
      <bottom style="medium">
        <color indexed="64"/>
      </bottom>
      <diagonal/>
    </border>
    <border>
      <left style="thin">
        <color indexed="13"/>
      </left>
      <right style="thin">
        <color indexed="13"/>
      </right>
      <top style="medium">
        <color indexed="64"/>
      </top>
      <bottom style="medium">
        <color indexed="64"/>
      </bottom>
      <diagonal/>
    </border>
    <border>
      <left style="thin">
        <color indexed="13"/>
      </left>
      <right style="medium">
        <color indexed="64"/>
      </right>
      <top style="medium">
        <color indexed="64"/>
      </top>
      <bottom style="medium">
        <color indexed="64"/>
      </bottom>
      <diagonal/>
    </border>
    <border>
      <left style="medium">
        <color indexed="64"/>
      </left>
      <right style="thin">
        <color indexed="8"/>
      </right>
      <top/>
      <bottom/>
      <diagonal/>
    </border>
    <border>
      <left style="thin">
        <color indexed="8"/>
      </left>
      <right style="medium">
        <color indexed="64"/>
      </right>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8"/>
      </left>
      <right style="thin">
        <color indexed="13"/>
      </right>
      <top style="medium">
        <color indexed="64"/>
      </top>
      <bottom style="thin">
        <color indexed="13"/>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style="thin">
        <color indexed="13"/>
      </right>
      <top style="thin">
        <color indexed="8"/>
      </top>
      <bottom/>
      <diagonal/>
    </border>
    <border>
      <left style="thin">
        <color indexed="8"/>
      </left>
      <right style="thin">
        <color indexed="13"/>
      </right>
      <top/>
      <bottom style="thin">
        <color indexed="13"/>
      </bottom>
      <diagonal/>
    </border>
    <border>
      <left style="thin">
        <color indexed="13"/>
      </left>
      <right style="thin">
        <color indexed="8"/>
      </right>
      <top/>
      <bottom style="thin">
        <color indexed="13"/>
      </bottom>
      <diagonal/>
    </border>
    <border>
      <left style="medium">
        <color indexed="64"/>
      </left>
      <right style="thin">
        <color indexed="13"/>
      </right>
      <top style="medium">
        <color indexed="64"/>
      </top>
      <bottom style="thin">
        <color indexed="8"/>
      </bottom>
      <diagonal/>
    </border>
    <border>
      <left style="thin">
        <color indexed="13"/>
      </left>
      <right style="thin">
        <color indexed="13"/>
      </right>
      <top style="medium">
        <color indexed="64"/>
      </top>
      <bottom style="thin">
        <color indexed="8"/>
      </bottom>
      <diagonal/>
    </border>
    <border>
      <left style="thin">
        <color indexed="13"/>
      </left>
      <right style="thin">
        <color indexed="8"/>
      </right>
      <top style="medium">
        <color indexed="64"/>
      </top>
      <bottom style="thin">
        <color indexed="8"/>
      </bottom>
      <diagonal/>
    </border>
    <border>
      <left style="thin">
        <color indexed="8"/>
      </left>
      <right style="thin">
        <color indexed="13"/>
      </right>
      <top style="medium">
        <color indexed="64"/>
      </top>
      <bottom style="thin">
        <color indexed="8"/>
      </bottom>
      <diagonal/>
    </border>
    <border>
      <left style="thin">
        <color indexed="13"/>
      </left>
      <right style="medium">
        <color indexed="64"/>
      </right>
      <top style="medium">
        <color indexed="64"/>
      </top>
      <bottom style="thin">
        <color indexed="8"/>
      </bottom>
      <diagonal/>
    </border>
    <border>
      <left style="thin">
        <color indexed="13"/>
      </left>
      <right style="medium">
        <color indexed="64"/>
      </right>
      <top style="thin">
        <color indexed="8"/>
      </top>
      <bottom/>
      <diagonal/>
    </border>
    <border>
      <left style="medium">
        <color indexed="64"/>
      </left>
      <right style="thin">
        <color indexed="13"/>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style="thin">
        <color indexed="13"/>
      </right>
      <top style="thin">
        <color indexed="8"/>
      </top>
      <bottom style="medium">
        <color indexed="64"/>
      </bottom>
      <diagonal/>
    </border>
    <border>
      <left style="thin">
        <color indexed="13"/>
      </left>
      <right style="thin">
        <color indexed="13"/>
      </right>
      <top style="thin">
        <color indexed="8"/>
      </top>
      <bottom style="medium">
        <color indexed="64"/>
      </bottom>
      <diagonal/>
    </border>
    <border>
      <left style="thin">
        <color indexed="13"/>
      </left>
      <right style="thin">
        <color indexed="8"/>
      </right>
      <top style="thin">
        <color indexed="8"/>
      </top>
      <bottom style="medium">
        <color indexed="64"/>
      </bottom>
      <diagonal/>
    </border>
    <border>
      <left style="thin">
        <color indexed="13"/>
      </left>
      <right/>
      <top style="thin">
        <color indexed="13"/>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8"/>
      </right>
      <top/>
      <bottom style="thin">
        <color indexed="13"/>
      </bottom>
      <diagonal/>
    </border>
    <border>
      <left style="thin">
        <color indexed="13"/>
      </left>
      <right style="medium">
        <color indexed="64"/>
      </right>
      <top/>
      <bottom style="thin">
        <color indexed="13"/>
      </bottom>
      <diagonal/>
    </border>
    <border>
      <left style="medium">
        <color indexed="8"/>
      </left>
      <right style="thin">
        <color indexed="13"/>
      </right>
      <top/>
      <bottom style="thin">
        <color indexed="8"/>
      </bottom>
      <diagonal/>
    </border>
    <border>
      <left style="thin">
        <color indexed="13"/>
      </left>
      <right style="thin">
        <color indexed="13"/>
      </right>
      <top/>
      <bottom style="thin">
        <color indexed="8"/>
      </bottom>
      <diagonal/>
    </border>
    <border>
      <left style="thin">
        <color indexed="13"/>
      </left>
      <right style="thin">
        <color indexed="8"/>
      </right>
      <top/>
      <bottom style="thin">
        <color indexed="8"/>
      </bottom>
      <diagonal/>
    </border>
    <border>
      <left style="thin">
        <color indexed="8"/>
      </left>
      <right style="thin">
        <color indexed="13"/>
      </right>
      <top/>
      <bottom style="thin">
        <color indexed="8"/>
      </bottom>
      <diagonal/>
    </border>
    <border>
      <left style="thin">
        <color indexed="13"/>
      </left>
      <right style="medium">
        <color indexed="8"/>
      </right>
      <top/>
      <bottom style="thin">
        <color indexed="8"/>
      </bottom>
      <diagonal/>
    </border>
    <border>
      <left style="thin">
        <color indexed="13"/>
      </left>
      <right style="medium">
        <color indexed="64"/>
      </right>
      <top style="medium">
        <color indexed="64"/>
      </top>
      <bottom style="thin">
        <color indexed="13"/>
      </bottom>
      <diagonal/>
    </border>
    <border>
      <left style="medium">
        <color indexed="64"/>
      </left>
      <right style="thin">
        <color indexed="8"/>
      </right>
      <top style="thin">
        <color indexed="13"/>
      </top>
      <bottom style="thin">
        <color indexed="13"/>
      </bottom>
      <diagonal/>
    </border>
    <border>
      <left style="thin">
        <color indexed="13"/>
      </left>
      <right style="medium">
        <color indexed="64"/>
      </right>
      <top style="thin">
        <color indexed="13"/>
      </top>
      <bottom style="thin">
        <color indexed="13"/>
      </bottom>
      <diagonal/>
    </border>
    <border>
      <left style="medium">
        <color indexed="64"/>
      </left>
      <right style="thin">
        <color indexed="13"/>
      </right>
      <top style="thin">
        <color indexed="8"/>
      </top>
      <bottom style="thin">
        <color indexed="13"/>
      </bottom>
      <diagonal/>
    </border>
    <border>
      <left style="medium">
        <color indexed="64"/>
      </left>
      <right style="thin">
        <color indexed="13"/>
      </right>
      <top style="thin">
        <color indexed="13"/>
      </top>
      <bottom style="medium">
        <color indexed="64"/>
      </bottom>
      <diagonal/>
    </border>
    <border>
      <left/>
      <right style="thin">
        <color indexed="13"/>
      </right>
      <top style="thin">
        <color indexed="13"/>
      </top>
      <bottom style="medium">
        <color indexed="64"/>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8"/>
      </right>
      <top style="medium">
        <color indexed="8"/>
      </top>
      <bottom/>
      <diagonal/>
    </border>
    <border>
      <left/>
      <right style="thin">
        <color indexed="8"/>
      </right>
      <top/>
      <bottom/>
      <diagonal/>
    </border>
    <border>
      <left/>
      <right style="medium">
        <color indexed="64"/>
      </right>
      <top/>
      <bottom style="thin">
        <color indexed="8"/>
      </bottom>
      <diagonal/>
    </border>
    <border>
      <left style="thin">
        <color indexed="8"/>
      </left>
      <right/>
      <top/>
      <bottom style="medium">
        <color indexed="64"/>
      </bottom>
      <diagonal/>
    </border>
    <border>
      <left/>
      <right style="thin">
        <color indexed="8"/>
      </right>
      <top/>
      <bottom style="medium">
        <color indexed="64"/>
      </bottom>
      <diagonal/>
    </border>
  </borders>
  <cellStyleXfs count="6">
    <xf numFmtId="0" fontId="0" fillId="0" borderId="0" applyNumberFormat="0" applyFill="0" applyBorder="0" applyProtection="0"/>
    <xf numFmtId="44" fontId="13" fillId="0" borderId="0" applyFont="0" applyFill="0" applyBorder="0" applyAlignment="0" applyProtection="0"/>
    <xf numFmtId="41" fontId="13" fillId="0" borderId="0" applyFont="0" applyFill="0" applyBorder="0" applyAlignment="0" applyProtection="0"/>
    <xf numFmtId="9" fontId="13" fillId="0" borderId="0" applyFont="0" applyFill="0" applyBorder="0" applyAlignment="0" applyProtection="0"/>
    <xf numFmtId="0" fontId="1" fillId="0" borderId="39"/>
    <xf numFmtId="42" fontId="33" fillId="0" borderId="0" applyFont="0" applyFill="0" applyBorder="0" applyAlignment="0" applyProtection="0"/>
  </cellStyleXfs>
  <cellXfs count="1531">
    <xf numFmtId="0" fontId="0" fillId="0" borderId="0" xfId="0"/>
    <xf numFmtId="0" fontId="3" fillId="0" borderId="0" xfId="0" applyFont="1" applyAlignment="1">
      <alignment horizontal="left"/>
    </xf>
    <xf numFmtId="0" fontId="2" fillId="2" borderId="0" xfId="0" applyFont="1" applyFill="1" applyAlignment="1">
      <alignment horizontal="left"/>
    </xf>
    <xf numFmtId="0" fontId="2" fillId="3" borderId="0" xfId="0" applyFont="1" applyFill="1" applyAlignment="1">
      <alignment horizontal="left"/>
    </xf>
    <xf numFmtId="0" fontId="4" fillId="3" borderId="0" xfId="0" applyFont="1" applyFill="1" applyAlignment="1">
      <alignment horizontal="left"/>
    </xf>
    <xf numFmtId="0" fontId="0" fillId="0" borderId="0" xfId="0" applyNumberFormat="1"/>
    <xf numFmtId="0" fontId="6" fillId="4" borderId="9" xfId="0" applyFont="1" applyFill="1" applyBorder="1"/>
    <xf numFmtId="0" fontId="0" fillId="4" borderId="10" xfId="0" applyFill="1" applyBorder="1"/>
    <xf numFmtId="0" fontId="0" fillId="4" borderId="25" xfId="0" applyFill="1" applyBorder="1"/>
    <xf numFmtId="0" fontId="0" fillId="4" borderId="9" xfId="0" applyFill="1" applyBorder="1"/>
    <xf numFmtId="49" fontId="6" fillId="4" borderId="27" xfId="0" applyNumberFormat="1" applyFont="1" applyFill="1" applyBorder="1"/>
    <xf numFmtId="0" fontId="0" fillId="4" borderId="37" xfId="0" applyFill="1" applyBorder="1"/>
    <xf numFmtId="0" fontId="0" fillId="4" borderId="41" xfId="0" applyFill="1" applyBorder="1"/>
    <xf numFmtId="0" fontId="0" fillId="4" borderId="3" xfId="0" applyFill="1" applyBorder="1"/>
    <xf numFmtId="172" fontId="8" fillId="4" borderId="10" xfId="0" applyNumberFormat="1" applyFont="1" applyFill="1" applyBorder="1" applyAlignment="1">
      <alignment horizontal="center" vertical="center"/>
    </xf>
    <xf numFmtId="0" fontId="9" fillId="4" borderId="10" xfId="0" applyFont="1" applyFill="1" applyBorder="1" applyAlignment="1">
      <alignment horizontal="justify" vertical="center"/>
    </xf>
    <xf numFmtId="0" fontId="10" fillId="0" borderId="66" xfId="0" applyFont="1" applyBorder="1" applyAlignment="1">
      <alignment horizontal="center"/>
    </xf>
    <xf numFmtId="0" fontId="10" fillId="0" borderId="2" xfId="0" applyFont="1" applyBorder="1" applyAlignment="1">
      <alignment horizontal="center"/>
    </xf>
    <xf numFmtId="0" fontId="10" fillId="0" borderId="8" xfId="0" applyFont="1" applyBorder="1" applyAlignment="1">
      <alignment horizontal="center"/>
    </xf>
    <xf numFmtId="0" fontId="0" fillId="0" borderId="9" xfId="0" applyBorder="1"/>
    <xf numFmtId="0" fontId="0" fillId="0" borderId="10" xfId="0" applyBorder="1"/>
    <xf numFmtId="0" fontId="10" fillId="0" borderId="11"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49" fontId="10" fillId="0" borderId="67" xfId="0" applyNumberFormat="1" applyFont="1" applyBorder="1"/>
    <xf numFmtId="0" fontId="2" fillId="4" borderId="63" xfId="0" applyFont="1" applyFill="1" applyBorder="1"/>
    <xf numFmtId="0" fontId="2" fillId="0" borderId="63" xfId="0" applyFont="1" applyBorder="1"/>
    <xf numFmtId="0" fontId="2" fillId="0" borderId="64" xfId="0" applyFont="1" applyBorder="1"/>
    <xf numFmtId="0" fontId="10" fillId="0" borderId="16" xfId="0" applyFont="1" applyBorder="1" applyAlignment="1">
      <alignment horizontal="left"/>
    </xf>
    <xf numFmtId="0" fontId="10" fillId="0" borderId="17" xfId="0" applyFont="1" applyBorder="1" applyAlignment="1">
      <alignment horizontal="left"/>
    </xf>
    <xf numFmtId="49" fontId="10" fillId="4" borderId="33" xfId="0" applyNumberFormat="1" applyFont="1" applyFill="1" applyBorder="1" applyAlignment="1">
      <alignment horizontal="center"/>
    </xf>
    <xf numFmtId="49" fontId="10" fillId="0" borderId="35" xfId="0" applyNumberFormat="1" applyFont="1" applyBorder="1" applyAlignment="1">
      <alignment horizontal="center"/>
    </xf>
    <xf numFmtId="0" fontId="10" fillId="4" borderId="34" xfId="0" applyFont="1" applyFill="1" applyBorder="1" applyAlignment="1">
      <alignment horizontal="center" vertical="center" wrapText="1"/>
    </xf>
    <xf numFmtId="49" fontId="10" fillId="4" borderId="46" xfId="0" applyNumberFormat="1" applyFont="1" applyFill="1" applyBorder="1" applyAlignment="1">
      <alignment vertical="center"/>
    </xf>
    <xf numFmtId="49" fontId="2" fillId="4" borderId="34" xfId="0" applyNumberFormat="1" applyFont="1" applyFill="1" applyBorder="1" applyAlignment="1">
      <alignment horizontal="left" vertical="center"/>
    </xf>
    <xf numFmtId="0" fontId="2" fillId="4" borderId="34" xfId="0" applyFont="1" applyFill="1" applyBorder="1" applyAlignment="1">
      <alignment horizontal="left" vertical="center"/>
    </xf>
    <xf numFmtId="49" fontId="2" fillId="4" borderId="44" xfId="0" applyNumberFormat="1" applyFont="1" applyFill="1" applyBorder="1" applyAlignment="1">
      <alignment horizontal="left" vertical="center"/>
    </xf>
    <xf numFmtId="0" fontId="0" fillId="0" borderId="3" xfId="0" applyBorder="1"/>
    <xf numFmtId="0" fontId="0" fillId="0" borderId="74" xfId="0" applyBorder="1"/>
    <xf numFmtId="0" fontId="0" fillId="4" borderId="75" xfId="0" applyFill="1" applyBorder="1"/>
    <xf numFmtId="0" fontId="0" fillId="0" borderId="76" xfId="0" applyBorder="1"/>
    <xf numFmtId="0" fontId="0" fillId="0" borderId="65" xfId="0" applyBorder="1"/>
    <xf numFmtId="0" fontId="0" fillId="0" borderId="40" xfId="0" applyBorder="1"/>
    <xf numFmtId="0" fontId="0" fillId="4" borderId="77" xfId="0" applyFill="1" applyBorder="1"/>
    <xf numFmtId="0" fontId="6" fillId="0" borderId="18" xfId="0" applyFont="1" applyBorder="1"/>
    <xf numFmtId="0" fontId="5" fillId="4" borderId="63" xfId="0" applyFont="1" applyFill="1" applyBorder="1"/>
    <xf numFmtId="0" fontId="5" fillId="0" borderId="63" xfId="0" applyFont="1" applyBorder="1"/>
    <xf numFmtId="10" fontId="0" fillId="4" borderId="75" xfId="0" applyNumberFormat="1" applyFill="1" applyBorder="1"/>
    <xf numFmtId="10" fontId="0" fillId="4" borderId="77" xfId="0" applyNumberFormat="1" applyFill="1" applyBorder="1"/>
    <xf numFmtId="0" fontId="0" fillId="0" borderId="37" xfId="0" applyBorder="1"/>
    <xf numFmtId="0" fontId="6" fillId="0" borderId="9" xfId="0" applyFont="1" applyBorder="1"/>
    <xf numFmtId="49" fontId="12" fillId="0" borderId="67" xfId="0" applyNumberFormat="1" applyFont="1" applyBorder="1"/>
    <xf numFmtId="0" fontId="3" fillId="4" borderId="63" xfId="0" applyFont="1" applyFill="1" applyBorder="1"/>
    <xf numFmtId="0" fontId="3" fillId="0" borderId="63" xfId="0" applyFont="1" applyBorder="1"/>
    <xf numFmtId="0" fontId="3" fillId="0" borderId="64" xfId="0" applyFont="1" applyBorder="1"/>
    <xf numFmtId="49" fontId="6" fillId="0" borderId="67" xfId="0" applyNumberFormat="1" applyFont="1" applyBorder="1"/>
    <xf numFmtId="0" fontId="5" fillId="0" borderId="64" xfId="0" applyFont="1" applyBorder="1"/>
    <xf numFmtId="0" fontId="10" fillId="0" borderId="9" xfId="0" applyFont="1" applyBorder="1"/>
    <xf numFmtId="1" fontId="2" fillId="4" borderId="34" xfId="0" applyNumberFormat="1" applyFont="1" applyFill="1" applyBorder="1" applyAlignment="1">
      <alignment vertical="center"/>
    </xf>
    <xf numFmtId="0" fontId="6" fillId="0" borderId="29" xfId="0" applyFont="1" applyBorder="1" applyAlignment="1">
      <alignment horizontal="center"/>
    </xf>
    <xf numFmtId="165" fontId="2" fillId="0" borderId="44" xfId="0" applyNumberFormat="1" applyFont="1" applyBorder="1"/>
    <xf numFmtId="0" fontId="0" fillId="6" borderId="0" xfId="0" applyFill="1"/>
    <xf numFmtId="0" fontId="14" fillId="6" borderId="0" xfId="0" applyFont="1" applyFill="1" applyAlignment="1">
      <alignment horizontal="center" vertical="center" wrapText="1"/>
    </xf>
    <xf numFmtId="14" fontId="14" fillId="6" borderId="0" xfId="0" applyNumberFormat="1" applyFont="1" applyFill="1" applyAlignment="1">
      <alignment horizontal="center" vertical="center" wrapText="1"/>
    </xf>
    <xf numFmtId="0" fontId="14" fillId="6" borderId="0" xfId="0" applyFont="1" applyFill="1" applyAlignment="1">
      <alignment horizontal="left" vertical="center" wrapText="1"/>
    </xf>
    <xf numFmtId="3" fontId="14" fillId="6" borderId="0" xfId="0" applyNumberFormat="1" applyFont="1" applyFill="1" applyAlignment="1">
      <alignment horizontal="right" vertical="center" wrapText="1"/>
    </xf>
    <xf numFmtId="0" fontId="14" fillId="6" borderId="0" xfId="0" applyFont="1" applyFill="1" applyAlignment="1">
      <alignment horizontal="right" vertical="center" wrapText="1"/>
    </xf>
    <xf numFmtId="3" fontId="15" fillId="6" borderId="0" xfId="0" applyNumberFormat="1" applyFont="1" applyFill="1" applyAlignment="1">
      <alignment horizontal="right" vertical="center" wrapText="1"/>
    </xf>
    <xf numFmtId="0" fontId="2" fillId="4" borderId="96" xfId="0" applyFont="1" applyFill="1" applyBorder="1" applyAlignment="1">
      <alignment horizontal="right"/>
    </xf>
    <xf numFmtId="10" fontId="2" fillId="4" borderId="96" xfId="0" applyNumberFormat="1" applyFont="1" applyFill="1" applyBorder="1"/>
    <xf numFmtId="166" fontId="2" fillId="0" borderId="122" xfId="0" applyNumberFormat="1" applyFont="1" applyBorder="1" applyAlignment="1">
      <alignment horizontal="right"/>
    </xf>
    <xf numFmtId="166" fontId="2" fillId="0" borderId="122" xfId="0" applyNumberFormat="1" applyFont="1" applyBorder="1" applyAlignment="1">
      <alignment horizontal="center"/>
    </xf>
    <xf numFmtId="0" fontId="19" fillId="0" borderId="140" xfId="4" applyFont="1" applyBorder="1" applyAlignment="1">
      <alignment vertical="center"/>
    </xf>
    <xf numFmtId="0" fontId="24" fillId="0" borderId="121" xfId="0" applyFont="1" applyBorder="1" applyAlignment="1">
      <alignment horizontal="left" vertical="center"/>
    </xf>
    <xf numFmtId="41" fontId="24" fillId="0" borderId="121" xfId="2" applyFont="1" applyBorder="1" applyAlignment="1">
      <alignment vertical="center"/>
    </xf>
    <xf numFmtId="0" fontId="24" fillId="0" borderId="148" xfId="0" applyFont="1" applyBorder="1" applyAlignment="1">
      <alignment horizontal="left" vertical="center"/>
    </xf>
    <xf numFmtId="0" fontId="24" fillId="0" borderId="149" xfId="0" applyFont="1" applyBorder="1" applyAlignment="1">
      <alignment vertical="center" wrapText="1"/>
    </xf>
    <xf numFmtId="0" fontId="24" fillId="0" borderId="151" xfId="0" applyFont="1" applyBorder="1" applyAlignment="1">
      <alignment horizontal="left" vertical="center"/>
    </xf>
    <xf numFmtId="0" fontId="24" fillId="0" borderId="152" xfId="0" applyFont="1" applyBorder="1" applyAlignment="1">
      <alignment vertical="center" wrapText="1"/>
    </xf>
    <xf numFmtId="41" fontId="24" fillId="0" borderId="152" xfId="2" applyFont="1" applyBorder="1" applyAlignment="1">
      <alignment vertical="center"/>
    </xf>
    <xf numFmtId="14" fontId="0" fillId="0" borderId="10" xfId="0" applyNumberFormat="1" applyBorder="1"/>
    <xf numFmtId="3" fontId="0" fillId="0" borderId="10" xfId="0" applyNumberFormat="1" applyBorder="1"/>
    <xf numFmtId="3" fontId="0" fillId="7" borderId="10" xfId="0" applyNumberFormat="1" applyFill="1" applyBorder="1"/>
    <xf numFmtId="0" fontId="27" fillId="0" borderId="39" xfId="4" applyFont="1"/>
    <xf numFmtId="0" fontId="18" fillId="0" borderId="39" xfId="4" applyFont="1"/>
    <xf numFmtId="0" fontId="27" fillId="0" borderId="39" xfId="4" applyFont="1" applyAlignment="1">
      <alignment vertical="center"/>
    </xf>
    <xf numFmtId="0" fontId="18" fillId="0" borderId="39" xfId="4" applyFont="1" applyAlignment="1">
      <alignment vertical="center"/>
    </xf>
    <xf numFmtId="0" fontId="21" fillId="0" borderId="0" xfId="0" applyFont="1" applyAlignment="1">
      <alignment vertical="center"/>
    </xf>
    <xf numFmtId="176" fontId="24" fillId="0" borderId="0" xfId="0" applyNumberFormat="1" applyFont="1"/>
    <xf numFmtId="0" fontId="24" fillId="0" borderId="0" xfId="0" applyFont="1"/>
    <xf numFmtId="177" fontId="24" fillId="0" borderId="121" xfId="0" applyNumberFormat="1" applyFont="1" applyBorder="1" applyAlignment="1">
      <alignment vertical="center"/>
    </xf>
    <xf numFmtId="14" fontId="24" fillId="0" borderId="121" xfId="0" applyNumberFormat="1" applyFont="1" applyBorder="1" applyAlignment="1">
      <alignment horizontal="center" vertical="center"/>
    </xf>
    <xf numFmtId="0" fontId="24" fillId="0" borderId="121" xfId="0" applyFont="1" applyBorder="1" applyAlignment="1">
      <alignment horizontal="center" vertical="center" wrapText="1"/>
    </xf>
    <xf numFmtId="3" fontId="24" fillId="0" borderId="0" xfId="0" applyNumberFormat="1" applyFont="1"/>
    <xf numFmtId="0" fontId="24" fillId="0" borderId="0" xfId="0" applyFont="1" applyAlignment="1">
      <alignment wrapText="1"/>
    </xf>
    <xf numFmtId="177" fontId="24" fillId="0" borderId="0" xfId="0" applyNumberFormat="1" applyFont="1" applyAlignment="1">
      <alignment wrapText="1"/>
    </xf>
    <xf numFmtId="0" fontId="24" fillId="0" borderId="149" xfId="0" applyFont="1" applyBorder="1" applyAlignment="1">
      <alignment horizontal="center" vertical="center" wrapText="1"/>
    </xf>
    <xf numFmtId="14" fontId="24" fillId="0" borderId="149" xfId="0" applyNumberFormat="1" applyFont="1" applyBorder="1" applyAlignment="1">
      <alignment horizontal="center" vertical="center"/>
    </xf>
    <xf numFmtId="0" fontId="24" fillId="0" borderId="152" xfId="0" applyFont="1" applyBorder="1" applyAlignment="1">
      <alignment horizontal="center" vertical="center" wrapText="1"/>
    </xf>
    <xf numFmtId="177" fontId="24" fillId="0" borderId="152" xfId="0" applyNumberFormat="1" applyFont="1" applyBorder="1" applyAlignment="1">
      <alignment vertical="center"/>
    </xf>
    <xf numFmtId="14" fontId="24" fillId="0" borderId="152" xfId="0" applyNumberFormat="1" applyFont="1" applyBorder="1" applyAlignment="1">
      <alignment horizontal="center" vertical="center"/>
    </xf>
    <xf numFmtId="39" fontId="24" fillId="0" borderId="0" xfId="0" applyNumberFormat="1" applyFont="1"/>
    <xf numFmtId="179" fontId="22" fillId="0" borderId="121" xfId="0" applyNumberFormat="1" applyFont="1" applyBorder="1" applyAlignment="1">
      <alignment horizontal="center" vertical="center"/>
    </xf>
    <xf numFmtId="0" fontId="0" fillId="4" borderId="16" xfId="0" applyFill="1" applyBorder="1" applyAlignment="1">
      <alignment horizontal="center"/>
    </xf>
    <xf numFmtId="0" fontId="5" fillId="4" borderId="75" xfId="0" applyFont="1" applyFill="1" applyBorder="1" applyAlignment="1">
      <alignment horizontal="center" vertical="center"/>
    </xf>
    <xf numFmtId="0" fontId="5" fillId="4" borderId="100" xfId="0" applyFont="1" applyFill="1" applyBorder="1" applyAlignment="1">
      <alignment horizontal="center" vertical="center"/>
    </xf>
    <xf numFmtId="0" fontId="5" fillId="4" borderId="90" xfId="0" applyFont="1" applyFill="1" applyBorder="1" applyAlignment="1">
      <alignment horizontal="center" vertical="center"/>
    </xf>
    <xf numFmtId="175" fontId="0" fillId="0" borderId="121" xfId="1" applyNumberFormat="1" applyFont="1" applyBorder="1"/>
    <xf numFmtId="0" fontId="13" fillId="4" borderId="10" xfId="0" applyFont="1" applyFill="1" applyBorder="1"/>
    <xf numFmtId="3" fontId="13" fillId="0" borderId="10" xfId="0" applyNumberFormat="1" applyFont="1" applyBorder="1"/>
    <xf numFmtId="3" fontId="29" fillId="0" borderId="0" xfId="0" applyNumberFormat="1" applyFont="1"/>
    <xf numFmtId="0" fontId="13" fillId="0" borderId="10" xfId="0" applyFont="1" applyBorder="1"/>
    <xf numFmtId="0" fontId="13" fillId="0" borderId="0" xfId="0" applyNumberFormat="1" applyFont="1"/>
    <xf numFmtId="0" fontId="2" fillId="0" borderId="0" xfId="0" applyNumberFormat="1" applyFont="1"/>
    <xf numFmtId="175" fontId="2" fillId="0" borderId="0" xfId="1" applyNumberFormat="1" applyFont="1"/>
    <xf numFmtId="175" fontId="0" fillId="0" borderId="0" xfId="0" applyNumberFormat="1"/>
    <xf numFmtId="0" fontId="31" fillId="0" borderId="121" xfId="0" applyFont="1" applyBorder="1" applyAlignment="1">
      <alignment horizontal="center" vertical="center" wrapText="1"/>
    </xf>
    <xf numFmtId="14" fontId="31" fillId="8" borderId="136" xfId="0" applyNumberFormat="1" applyFont="1" applyFill="1" applyBorder="1" applyAlignment="1">
      <alignment horizontal="center" vertical="center" wrapText="1"/>
    </xf>
    <xf numFmtId="0" fontId="31" fillId="8" borderId="136" xfId="0" applyFont="1" applyFill="1" applyBorder="1" applyAlignment="1">
      <alignment horizontal="center" vertical="center" wrapText="1"/>
    </xf>
    <xf numFmtId="182" fontId="32" fillId="0" borderId="121" xfId="1" applyNumberFormat="1" applyFont="1" applyBorder="1" applyAlignment="1">
      <alignment horizontal="center" vertical="center" wrapText="1"/>
    </xf>
    <xf numFmtId="0" fontId="31" fillId="0" borderId="121" xfId="0" applyFont="1" applyBorder="1" applyAlignment="1">
      <alignment horizontal="center" vertical="center"/>
    </xf>
    <xf numFmtId="14" fontId="32" fillId="0" borderId="0" xfId="0" applyNumberFormat="1" applyFont="1" applyAlignment="1">
      <alignment horizontal="center" vertical="center"/>
    </xf>
    <xf numFmtId="0" fontId="31" fillId="8" borderId="121" xfId="0" applyFont="1" applyFill="1" applyBorder="1" applyAlignment="1">
      <alignment horizontal="left" vertical="center" wrapText="1"/>
    </xf>
    <xf numFmtId="14" fontId="31" fillId="0" borderId="121" xfId="0" applyNumberFormat="1" applyFont="1" applyBorder="1" applyAlignment="1">
      <alignment horizontal="center" vertical="center"/>
    </xf>
    <xf numFmtId="0" fontId="31" fillId="0" borderId="121" xfId="0" applyFont="1" applyBorder="1" applyAlignment="1">
      <alignment horizontal="center" wrapText="1"/>
    </xf>
    <xf numFmtId="182" fontId="31" fillId="0" borderId="121" xfId="1" applyNumberFormat="1" applyFont="1" applyBorder="1" applyAlignment="1">
      <alignment vertical="center"/>
    </xf>
    <xf numFmtId="0" fontId="0" fillId="0" borderId="121" xfId="0" applyBorder="1"/>
    <xf numFmtId="14" fontId="0" fillId="0" borderId="121" xfId="0" applyNumberFormat="1" applyBorder="1"/>
    <xf numFmtId="0" fontId="0" fillId="0" borderId="121" xfId="0" applyBorder="1" applyAlignment="1">
      <alignment wrapText="1"/>
    </xf>
    <xf numFmtId="0" fontId="13" fillId="0" borderId="65" xfId="0" applyFont="1" applyBorder="1"/>
    <xf numFmtId="175" fontId="0" fillId="4" borderId="10" xfId="1" applyNumberFormat="1" applyFont="1" applyFill="1" applyBorder="1"/>
    <xf numFmtId="175" fontId="0" fillId="0" borderId="0" xfId="1" applyNumberFormat="1" applyFont="1"/>
    <xf numFmtId="3" fontId="29" fillId="6" borderId="172" xfId="0" applyNumberFormat="1" applyFont="1" applyFill="1" applyBorder="1" applyAlignment="1">
      <alignment horizontal="right" vertical="center" wrapText="1"/>
    </xf>
    <xf numFmtId="0" fontId="34" fillId="0" borderId="0" xfId="0" applyFont="1"/>
    <xf numFmtId="177" fontId="24" fillId="0" borderId="121" xfId="2" applyNumberFormat="1" applyFont="1" applyBorder="1" applyAlignment="1">
      <alignment vertical="center"/>
    </xf>
    <xf numFmtId="44" fontId="0" fillId="0" borderId="121" xfId="1" applyFont="1" applyBorder="1"/>
    <xf numFmtId="0" fontId="13" fillId="0" borderId="121" xfId="0" applyFont="1" applyBorder="1"/>
    <xf numFmtId="0" fontId="14" fillId="6" borderId="121" xfId="0" applyFont="1" applyFill="1" applyBorder="1" applyAlignment="1">
      <alignment horizontal="left" vertical="center" wrapText="1"/>
    </xf>
    <xf numFmtId="0" fontId="0" fillId="0" borderId="121" xfId="0" applyFill="1" applyBorder="1" applyAlignment="1">
      <alignment wrapText="1"/>
    </xf>
    <xf numFmtId="0" fontId="10" fillId="4" borderId="44"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10" xfId="0" applyFont="1" applyFill="1" applyBorder="1" applyAlignment="1">
      <alignment horizontal="center" vertical="center" wrapText="1"/>
    </xf>
    <xf numFmtId="49" fontId="10" fillId="4" borderId="107" xfId="0" applyNumberFormat="1" applyFont="1" applyFill="1" applyBorder="1" applyAlignment="1">
      <alignment horizontal="center"/>
    </xf>
    <xf numFmtId="49" fontId="10" fillId="0" borderId="25" xfId="0" applyNumberFormat="1" applyFont="1" applyBorder="1" applyAlignment="1">
      <alignment horizontal="left"/>
    </xf>
    <xf numFmtId="0" fontId="15" fillId="6" borderId="0" xfId="0" applyFont="1" applyFill="1" applyAlignment="1">
      <alignment horizontal="right" vertical="center" wrapText="1"/>
    </xf>
    <xf numFmtId="0" fontId="13" fillId="4" borderId="41" xfId="0" applyFont="1" applyFill="1" applyBorder="1"/>
    <xf numFmtId="0" fontId="2" fillId="4" borderId="9" xfId="0" applyFont="1" applyFill="1" applyBorder="1"/>
    <xf numFmtId="0" fontId="2" fillId="4" borderId="10" xfId="0" applyFont="1" applyFill="1" applyBorder="1"/>
    <xf numFmtId="0" fontId="35" fillId="4" borderId="10" xfId="0" applyFont="1" applyFill="1" applyBorder="1" applyAlignment="1">
      <alignment horizontal="center" vertical="center" wrapText="1"/>
    </xf>
    <xf numFmtId="49" fontId="10" fillId="4" borderId="34" xfId="0" applyNumberFormat="1" applyFont="1" applyFill="1" applyBorder="1" applyAlignment="1">
      <alignment horizontal="center" vertical="center"/>
    </xf>
    <xf numFmtId="49" fontId="10" fillId="4" borderId="35" xfId="0" applyNumberFormat="1" applyFont="1" applyFill="1" applyBorder="1" applyAlignment="1">
      <alignment horizontal="center" vertical="center"/>
    </xf>
    <xf numFmtId="0" fontId="2" fillId="4" borderId="10" xfId="0" applyFont="1" applyFill="1" applyBorder="1" applyAlignment="1">
      <alignment horizontal="justify" vertical="center"/>
    </xf>
    <xf numFmtId="0" fontId="2" fillId="4" borderId="10" xfId="0" applyFont="1" applyFill="1" applyBorder="1" applyAlignment="1">
      <alignment horizontal="right"/>
    </xf>
    <xf numFmtId="0" fontId="2" fillId="4" borderId="34" xfId="0" applyFont="1" applyFill="1" applyBorder="1" applyAlignment="1">
      <alignment horizontal="right" vertical="center"/>
    </xf>
    <xf numFmtId="165" fontId="2" fillId="4" borderId="35" xfId="0" applyNumberFormat="1" applyFont="1" applyFill="1" applyBorder="1" applyAlignment="1">
      <alignment vertical="center"/>
    </xf>
    <xf numFmtId="0" fontId="10" fillId="4" borderId="36" xfId="0" applyFont="1" applyFill="1" applyBorder="1" applyAlignment="1">
      <alignment horizontal="center"/>
    </xf>
    <xf numFmtId="0" fontId="10" fillId="4" borderId="37" xfId="0" applyFont="1" applyFill="1" applyBorder="1" applyAlignment="1">
      <alignment horizontal="center"/>
    </xf>
    <xf numFmtId="0" fontId="2" fillId="4" borderId="37" xfId="0" applyFont="1" applyFill="1" applyBorder="1" applyAlignment="1">
      <alignment horizontal="justify" vertical="center"/>
    </xf>
    <xf numFmtId="0" fontId="2" fillId="4" borderId="37" xfId="0" applyFont="1" applyFill="1" applyBorder="1" applyAlignment="1">
      <alignment horizontal="right"/>
    </xf>
    <xf numFmtId="0" fontId="2" fillId="4" borderId="37" xfId="0" applyFont="1" applyFill="1" applyBorder="1"/>
    <xf numFmtId="0" fontId="2" fillId="4" borderId="38" xfId="0" applyFont="1" applyFill="1" applyBorder="1"/>
    <xf numFmtId="0" fontId="2" fillId="4" borderId="39" xfId="0" applyFont="1" applyFill="1" applyBorder="1"/>
    <xf numFmtId="0" fontId="2" fillId="4" borderId="40" xfId="0" applyFont="1" applyFill="1" applyBorder="1"/>
    <xf numFmtId="165" fontId="36" fillId="4" borderId="35" xfId="0" applyNumberFormat="1" applyFont="1" applyFill="1" applyBorder="1" applyAlignment="1">
      <alignment vertical="center"/>
    </xf>
    <xf numFmtId="0" fontId="36" fillId="4" borderId="38" xfId="0" applyFont="1" applyFill="1" applyBorder="1" applyAlignment="1">
      <alignment horizontal="left" vertical="center" wrapText="1"/>
    </xf>
    <xf numFmtId="0" fontId="36" fillId="4" borderId="39" xfId="0" applyFont="1" applyFill="1" applyBorder="1" applyAlignment="1">
      <alignment horizontal="center" vertical="center" wrapText="1"/>
    </xf>
    <xf numFmtId="3" fontId="36" fillId="4" borderId="39" xfId="0" applyNumberFormat="1" applyFont="1" applyFill="1" applyBorder="1" applyAlignment="1">
      <alignment horizontal="right" vertical="center" wrapText="1"/>
    </xf>
    <xf numFmtId="0" fontId="36" fillId="4" borderId="39" xfId="0" applyFont="1" applyFill="1" applyBorder="1" applyAlignment="1">
      <alignment horizontal="right" vertical="center" wrapText="1"/>
    </xf>
    <xf numFmtId="0" fontId="36" fillId="4" borderId="39" xfId="0" applyFont="1" applyFill="1" applyBorder="1" applyAlignment="1">
      <alignment horizontal="left" vertical="center" wrapText="1"/>
    </xf>
    <xf numFmtId="166" fontId="2" fillId="4" borderId="35" xfId="0" applyNumberFormat="1" applyFont="1" applyFill="1" applyBorder="1" applyAlignment="1">
      <alignment vertical="center"/>
    </xf>
    <xf numFmtId="0" fontId="36" fillId="4" borderId="38" xfId="0" applyFont="1" applyFill="1" applyBorder="1" applyAlignment="1">
      <alignment horizontal="center" vertical="center" wrapText="1"/>
    </xf>
    <xf numFmtId="14" fontId="36" fillId="4" borderId="39" xfId="0" applyNumberFormat="1" applyFont="1" applyFill="1" applyBorder="1" applyAlignment="1">
      <alignment horizontal="center" vertical="center" wrapText="1"/>
    </xf>
    <xf numFmtId="0" fontId="2" fillId="4" borderId="44" xfId="0" applyFont="1" applyFill="1" applyBorder="1"/>
    <xf numFmtId="168" fontId="2" fillId="4" borderId="45" xfId="0" applyNumberFormat="1" applyFont="1" applyFill="1" applyBorder="1" applyAlignment="1">
      <alignment horizontal="right"/>
    </xf>
    <xf numFmtId="49" fontId="10" fillId="4" borderId="168" xfId="0" applyNumberFormat="1" applyFont="1" applyFill="1" applyBorder="1" applyAlignment="1">
      <alignment horizontal="center"/>
    </xf>
    <xf numFmtId="49" fontId="2" fillId="4" borderId="47" xfId="0" applyNumberFormat="1" applyFont="1" applyFill="1" applyBorder="1" applyAlignment="1">
      <alignment horizontal="left" vertical="center"/>
    </xf>
    <xf numFmtId="3" fontId="25" fillId="0" borderId="121" xfId="0" applyNumberFormat="1" applyFont="1" applyBorder="1"/>
    <xf numFmtId="169" fontId="2" fillId="4" borderId="47" xfId="0" applyNumberFormat="1" applyFont="1" applyFill="1" applyBorder="1" applyAlignment="1">
      <alignment vertical="center"/>
    </xf>
    <xf numFmtId="3" fontId="37" fillId="6" borderId="0" xfId="0" applyNumberFormat="1" applyFont="1" applyFill="1" applyAlignment="1">
      <alignment horizontal="right" vertical="center" wrapText="1"/>
    </xf>
    <xf numFmtId="0" fontId="2" fillId="4" borderId="34" xfId="0" applyNumberFormat="1" applyFont="1" applyFill="1" applyBorder="1" applyAlignment="1">
      <alignment horizontal="center" vertical="center" wrapText="1"/>
    </xf>
    <xf numFmtId="0" fontId="2" fillId="4" borderId="44" xfId="0" applyFont="1" applyFill="1" applyBorder="1" applyAlignment="1">
      <alignment horizontal="center" vertical="center" wrapText="1"/>
    </xf>
    <xf numFmtId="14" fontId="2" fillId="4" borderId="44" xfId="0" applyNumberFormat="1" applyFont="1" applyFill="1" applyBorder="1" applyAlignment="1">
      <alignment horizontal="center" vertical="center"/>
    </xf>
    <xf numFmtId="169" fontId="2" fillId="4" borderId="44" xfId="0" applyNumberFormat="1" applyFont="1" applyFill="1" applyBorder="1" applyAlignment="1">
      <alignment vertical="center"/>
    </xf>
    <xf numFmtId="165" fontId="2" fillId="4" borderId="44" xfId="0" applyNumberFormat="1" applyFont="1" applyFill="1" applyBorder="1" applyAlignment="1">
      <alignment horizontal="center" vertical="center" wrapText="1"/>
    </xf>
    <xf numFmtId="167" fontId="2" fillId="4" borderId="44" xfId="0" applyNumberFormat="1" applyFont="1" applyFill="1" applyBorder="1" applyAlignment="1">
      <alignment horizontal="center" vertical="center"/>
    </xf>
    <xf numFmtId="49" fontId="10" fillId="4" borderId="54" xfId="0" applyNumberFormat="1" applyFont="1" applyFill="1" applyBorder="1" applyAlignment="1">
      <alignment vertical="center"/>
    </xf>
    <xf numFmtId="170" fontId="2" fillId="4" borderId="34" xfId="0" applyNumberFormat="1" applyFont="1" applyFill="1" applyBorder="1" applyAlignment="1">
      <alignment vertical="center"/>
    </xf>
    <xf numFmtId="165" fontId="2" fillId="4" borderId="34" xfId="0" applyNumberFormat="1" applyFont="1" applyFill="1" applyBorder="1" applyAlignment="1">
      <alignment horizontal="left" vertical="center"/>
    </xf>
    <xf numFmtId="167" fontId="2" fillId="4" borderId="40" xfId="0" applyNumberFormat="1" applyFont="1" applyFill="1" applyBorder="1"/>
    <xf numFmtId="49" fontId="10" fillId="4" borderId="174" xfId="0" applyNumberFormat="1" applyFont="1" applyFill="1" applyBorder="1" applyAlignment="1">
      <alignment vertical="center"/>
    </xf>
    <xf numFmtId="0" fontId="0" fillId="0" borderId="39" xfId="0" applyNumberFormat="1" applyBorder="1"/>
    <xf numFmtId="49" fontId="2" fillId="4" borderId="184" xfId="0" applyNumberFormat="1" applyFont="1" applyFill="1" applyBorder="1" applyAlignment="1">
      <alignment horizontal="left" vertical="center"/>
    </xf>
    <xf numFmtId="0" fontId="2" fillId="4" borderId="195" xfId="0" applyFont="1" applyFill="1" applyBorder="1" applyAlignment="1">
      <alignment horizontal="left" vertical="center"/>
    </xf>
    <xf numFmtId="170" fontId="2" fillId="4" borderId="195" xfId="0" applyNumberFormat="1" applyFont="1" applyFill="1" applyBorder="1" applyAlignment="1">
      <alignment vertical="center"/>
    </xf>
    <xf numFmtId="49" fontId="10" fillId="4" borderId="107" xfId="0" applyNumberFormat="1" applyFont="1" applyFill="1" applyBorder="1" applyAlignment="1">
      <alignment horizontal="center" vertical="center" wrapText="1"/>
    </xf>
    <xf numFmtId="49" fontId="10" fillId="4" borderId="108" xfId="0" applyNumberFormat="1" applyFont="1" applyFill="1" applyBorder="1" applyAlignment="1">
      <alignment horizontal="center"/>
    </xf>
    <xf numFmtId="49" fontId="2" fillId="4" borderId="105" xfId="0" applyNumberFormat="1" applyFont="1" applyFill="1" applyBorder="1" applyAlignment="1">
      <alignment horizontal="left" vertical="center"/>
    </xf>
    <xf numFmtId="165" fontId="2" fillId="4" borderId="105" xfId="0" applyNumberFormat="1" applyFont="1" applyFill="1" applyBorder="1" applyAlignment="1">
      <alignment horizontal="center" vertical="center" wrapText="1"/>
    </xf>
    <xf numFmtId="3" fontId="2" fillId="4" borderId="105" xfId="0" applyNumberFormat="1" applyFont="1" applyFill="1" applyBorder="1" applyAlignment="1">
      <alignment horizontal="center" vertical="center" wrapText="1"/>
    </xf>
    <xf numFmtId="165" fontId="2" fillId="4" borderId="105" xfId="0" applyNumberFormat="1" applyFont="1" applyFill="1" applyBorder="1" applyAlignment="1">
      <alignment horizontal="center" vertical="center"/>
    </xf>
    <xf numFmtId="169" fontId="2" fillId="4" borderId="105" xfId="0" applyNumberFormat="1" applyFont="1" applyFill="1" applyBorder="1" applyAlignment="1">
      <alignment vertical="center"/>
    </xf>
    <xf numFmtId="49" fontId="2" fillId="4" borderId="121" xfId="0" applyNumberFormat="1" applyFont="1" applyFill="1" applyBorder="1" applyAlignment="1">
      <alignment horizontal="left" vertical="center"/>
    </xf>
    <xf numFmtId="49" fontId="2" fillId="4" borderId="121" xfId="0" applyNumberFormat="1" applyFont="1" applyFill="1" applyBorder="1" applyAlignment="1">
      <alignment horizontal="center" vertical="center" wrapText="1"/>
    </xf>
    <xf numFmtId="0" fontId="2" fillId="4" borderId="121" xfId="0" applyNumberFormat="1" applyFont="1" applyFill="1" applyBorder="1" applyAlignment="1">
      <alignment horizontal="center" vertical="center" wrapText="1"/>
    </xf>
    <xf numFmtId="165" fontId="2" fillId="4" borderId="121" xfId="0" applyNumberFormat="1" applyFont="1" applyFill="1" applyBorder="1" applyAlignment="1">
      <alignment vertical="center"/>
    </xf>
    <xf numFmtId="14" fontId="2" fillId="4" borderId="121" xfId="0" applyNumberFormat="1" applyFont="1" applyFill="1" applyBorder="1" applyAlignment="1">
      <alignment horizontal="center" vertical="center"/>
    </xf>
    <xf numFmtId="0" fontId="2" fillId="4" borderId="121" xfId="0" applyFont="1" applyFill="1" applyBorder="1" applyAlignment="1">
      <alignment horizontal="center" vertical="center" wrapText="1"/>
    </xf>
    <xf numFmtId="3" fontId="37" fillId="6" borderId="121" xfId="0" applyNumberFormat="1" applyFont="1" applyFill="1" applyBorder="1" applyAlignment="1">
      <alignment horizontal="right" vertical="center" wrapText="1"/>
    </xf>
    <xf numFmtId="3" fontId="38" fillId="0" borderId="121" xfId="0" applyNumberFormat="1" applyFont="1" applyBorder="1"/>
    <xf numFmtId="3" fontId="2" fillId="4" borderId="121" xfId="0" applyNumberFormat="1" applyFont="1" applyFill="1" applyBorder="1" applyAlignment="1">
      <alignment vertical="center"/>
    </xf>
    <xf numFmtId="49" fontId="2" fillId="4" borderId="149" xfId="0" applyNumberFormat="1" applyFont="1" applyFill="1" applyBorder="1" applyAlignment="1">
      <alignment horizontal="left" vertical="center"/>
    </xf>
    <xf numFmtId="0" fontId="2" fillId="4" borderId="149" xfId="0" applyNumberFormat="1" applyFont="1" applyFill="1" applyBorder="1" applyAlignment="1">
      <alignment horizontal="center" vertical="center" wrapText="1"/>
    </xf>
    <xf numFmtId="165" fontId="2" fillId="4" borderId="149" xfId="0" applyNumberFormat="1" applyFont="1" applyFill="1" applyBorder="1" applyAlignment="1">
      <alignment vertical="center"/>
    </xf>
    <xf numFmtId="14" fontId="2" fillId="4" borderId="149" xfId="0" applyNumberFormat="1" applyFont="1" applyFill="1" applyBorder="1" applyAlignment="1">
      <alignment horizontal="center" vertical="center"/>
    </xf>
    <xf numFmtId="49" fontId="2" fillId="4" borderId="152" xfId="0" applyNumberFormat="1" applyFont="1" applyFill="1" applyBorder="1" applyAlignment="1">
      <alignment horizontal="left" vertical="center"/>
    </xf>
    <xf numFmtId="0" fontId="2" fillId="4" borderId="152" xfId="0" applyFont="1" applyFill="1" applyBorder="1" applyAlignment="1">
      <alignment horizontal="center" vertical="center" wrapText="1"/>
    </xf>
    <xf numFmtId="14" fontId="2" fillId="4" borderId="152" xfId="0" applyNumberFormat="1" applyFont="1" applyFill="1" applyBorder="1" applyAlignment="1">
      <alignment horizontal="center" vertical="center"/>
    </xf>
    <xf numFmtId="14" fontId="2" fillId="6" borderId="121" xfId="0" applyNumberFormat="1" applyFont="1" applyFill="1" applyBorder="1" applyAlignment="1">
      <alignment horizontal="center" vertical="center"/>
    </xf>
    <xf numFmtId="174" fontId="2" fillId="4" borderId="184" xfId="0" applyNumberFormat="1" applyFont="1" applyFill="1" applyBorder="1" applyAlignment="1">
      <alignment horizontal="right" vertical="center"/>
    </xf>
    <xf numFmtId="174" fontId="2" fillId="4" borderId="34" xfId="0" applyNumberFormat="1" applyFont="1" applyFill="1" applyBorder="1" applyAlignment="1">
      <alignment horizontal="right" vertical="center"/>
    </xf>
    <xf numFmtId="1" fontId="10" fillId="4" borderId="44" xfId="0" applyNumberFormat="1" applyFont="1" applyFill="1" applyBorder="1" applyAlignment="1">
      <alignment vertical="center"/>
    </xf>
    <xf numFmtId="3" fontId="2" fillId="4" borderId="149" xfId="0" applyNumberFormat="1" applyFont="1" applyFill="1" applyBorder="1" applyAlignment="1">
      <alignment vertical="center"/>
    </xf>
    <xf numFmtId="3" fontId="2" fillId="4" borderId="152" xfId="0" applyNumberFormat="1" applyFont="1" applyFill="1" applyBorder="1" applyAlignment="1">
      <alignment vertical="center"/>
    </xf>
    <xf numFmtId="3" fontId="2" fillId="4" borderId="105" xfId="0" applyNumberFormat="1" applyFont="1" applyFill="1" applyBorder="1" applyAlignment="1">
      <alignment vertical="center"/>
    </xf>
    <xf numFmtId="3" fontId="2" fillId="4" borderId="44" xfId="0" applyNumberFormat="1" applyFont="1" applyFill="1" applyBorder="1" applyAlignment="1">
      <alignment vertical="center"/>
    </xf>
    <xf numFmtId="3" fontId="2" fillId="0" borderId="149" xfId="0" applyNumberFormat="1" applyFont="1" applyBorder="1" applyAlignment="1">
      <alignment horizontal="right" vertical="center"/>
    </xf>
    <xf numFmtId="3" fontId="25" fillId="0" borderId="149" xfId="0" applyNumberFormat="1" applyFont="1" applyBorder="1" applyAlignment="1">
      <alignment horizontal="right" vertical="center"/>
    </xf>
    <xf numFmtId="3" fontId="2" fillId="4" borderId="149" xfId="0" applyNumberFormat="1" applyFont="1" applyFill="1" applyBorder="1" applyAlignment="1">
      <alignment horizontal="right" vertical="center"/>
    </xf>
    <xf numFmtId="3" fontId="2" fillId="0" borderId="149" xfId="1" applyNumberFormat="1" applyFont="1" applyBorder="1" applyAlignment="1">
      <alignment horizontal="right" vertical="center"/>
    </xf>
    <xf numFmtId="3" fontId="2" fillId="4" borderId="121" xfId="0" applyNumberFormat="1" applyFont="1" applyFill="1" applyBorder="1" applyAlignment="1">
      <alignment horizontal="right" vertical="center"/>
    </xf>
    <xf numFmtId="3" fontId="37" fillId="0" borderId="121" xfId="0" applyNumberFormat="1" applyFont="1" applyBorder="1" applyAlignment="1">
      <alignment horizontal="right" vertical="center"/>
    </xf>
    <xf numFmtId="3" fontId="10" fillId="4" borderId="105" xfId="0" applyNumberFormat="1" applyFont="1" applyFill="1" applyBorder="1" applyAlignment="1">
      <alignment horizontal="right" vertical="center"/>
    </xf>
    <xf numFmtId="3" fontId="10" fillId="4" borderId="44" xfId="0" applyNumberFormat="1" applyFont="1" applyFill="1" applyBorder="1" applyAlignment="1">
      <alignment horizontal="right" vertical="center"/>
    </xf>
    <xf numFmtId="0" fontId="2" fillId="0" borderId="9" xfId="0" applyFont="1" applyBorder="1"/>
    <xf numFmtId="0" fontId="2" fillId="0" borderId="10" xfId="0" applyFont="1" applyBorder="1"/>
    <xf numFmtId="166" fontId="2" fillId="0" borderId="10" xfId="0" applyNumberFormat="1" applyFont="1" applyBorder="1"/>
    <xf numFmtId="175" fontId="2" fillId="0" borderId="122" xfId="1" applyNumberFormat="1" applyFont="1" applyBorder="1" applyAlignment="1"/>
    <xf numFmtId="0" fontId="2" fillId="0" borderId="122" xfId="0" applyFont="1" applyBorder="1"/>
    <xf numFmtId="3" fontId="2" fillId="0" borderId="39" xfId="0" applyNumberFormat="1" applyFont="1" applyBorder="1" applyAlignment="1">
      <alignment horizontal="center" vertical="center" wrapText="1"/>
    </xf>
    <xf numFmtId="173" fontId="2" fillId="0" borderId="10" xfId="0" applyNumberFormat="1" applyFont="1" applyBorder="1"/>
    <xf numFmtId="49" fontId="2" fillId="4" borderId="34" xfId="0" applyNumberFormat="1" applyFont="1" applyFill="1" applyBorder="1" applyAlignment="1">
      <alignment vertical="center"/>
    </xf>
    <xf numFmtId="14" fontId="2" fillId="4" borderId="34" xfId="0" applyNumberFormat="1" applyFont="1" applyFill="1" applyBorder="1" applyAlignment="1">
      <alignment vertical="center"/>
    </xf>
    <xf numFmtId="3" fontId="25" fillId="6" borderId="173" xfId="0" applyNumberFormat="1" applyFont="1" applyFill="1" applyBorder="1" applyAlignment="1">
      <alignment horizontal="justify" vertical="center" wrapText="1"/>
    </xf>
    <xf numFmtId="165" fontId="2" fillId="0" borderId="10" xfId="0" applyNumberFormat="1" applyFont="1" applyBorder="1"/>
    <xf numFmtId="0" fontId="10" fillId="0" borderId="16" xfId="0" applyFont="1" applyFill="1" applyBorder="1" applyAlignment="1">
      <alignment horizontal="left"/>
    </xf>
    <xf numFmtId="0" fontId="2" fillId="0" borderId="40" xfId="0" applyFont="1" applyBorder="1"/>
    <xf numFmtId="167" fontId="2" fillId="0" borderId="40" xfId="0" applyNumberFormat="1" applyFont="1" applyBorder="1"/>
    <xf numFmtId="49" fontId="10" fillId="4" borderId="121" xfId="0" applyNumberFormat="1" applyFont="1" applyFill="1" applyBorder="1" applyAlignment="1">
      <alignment horizontal="center" vertical="center"/>
    </xf>
    <xf numFmtId="49" fontId="10" fillId="4" borderId="160" xfId="0" applyNumberFormat="1" applyFont="1" applyFill="1" applyBorder="1" applyAlignment="1">
      <alignment horizontal="center" vertical="center"/>
    </xf>
    <xf numFmtId="49" fontId="10" fillId="0" borderId="107" xfId="0" applyNumberFormat="1" applyFont="1" applyBorder="1" applyAlignment="1">
      <alignment horizontal="center"/>
    </xf>
    <xf numFmtId="173" fontId="2" fillId="4" borderId="105" xfId="0" applyNumberFormat="1" applyFont="1" applyFill="1" applyBorder="1" applyAlignment="1">
      <alignment vertical="center"/>
    </xf>
    <xf numFmtId="173" fontId="2" fillId="4" borderId="121" xfId="0" applyNumberFormat="1" applyFont="1" applyFill="1" applyBorder="1" applyAlignment="1">
      <alignment vertical="center"/>
    </xf>
    <xf numFmtId="14" fontId="2" fillId="4" borderId="121" xfId="0" applyNumberFormat="1" applyFont="1" applyFill="1" applyBorder="1" applyAlignment="1">
      <alignment vertical="center"/>
    </xf>
    <xf numFmtId="1" fontId="2" fillId="4" borderId="121" xfId="0" applyNumberFormat="1" applyFont="1" applyFill="1" applyBorder="1" applyAlignment="1">
      <alignment horizontal="center" vertical="center" wrapText="1"/>
    </xf>
    <xf numFmtId="173" fontId="2" fillId="4" borderId="149" xfId="0" applyNumberFormat="1" applyFont="1" applyFill="1" applyBorder="1" applyAlignment="1">
      <alignment vertical="center"/>
    </xf>
    <xf numFmtId="165" fontId="2" fillId="4" borderId="149" xfId="0" applyNumberFormat="1" applyFont="1" applyFill="1" applyBorder="1" applyAlignment="1">
      <alignment vertical="center" wrapText="1"/>
    </xf>
    <xf numFmtId="0" fontId="2" fillId="4" borderId="152" xfId="0" applyFont="1" applyFill="1" applyBorder="1" applyAlignment="1">
      <alignment horizontal="center" vertical="center" wrapText="1"/>
    </xf>
    <xf numFmtId="14" fontId="2" fillId="4" borderId="152" xfId="0" applyNumberFormat="1" applyFont="1" applyFill="1" applyBorder="1" applyAlignment="1">
      <alignment vertical="center"/>
    </xf>
    <xf numFmtId="49" fontId="10" fillId="0" borderId="83" xfId="0" applyNumberFormat="1" applyFont="1" applyBorder="1"/>
    <xf numFmtId="0" fontId="10" fillId="0" borderId="107" xfId="0" applyFont="1" applyBorder="1" applyAlignment="1">
      <alignment horizontal="left"/>
    </xf>
    <xf numFmtId="0" fontId="10" fillId="0" borderId="107" xfId="0" applyFont="1" applyFill="1" applyBorder="1" applyAlignment="1">
      <alignment horizontal="left"/>
    </xf>
    <xf numFmtId="0" fontId="2" fillId="4" borderId="116" xfId="0" applyFont="1" applyFill="1" applyBorder="1" applyAlignment="1">
      <alignment horizontal="left"/>
    </xf>
    <xf numFmtId="168" fontId="2" fillId="0" borderId="114" xfId="0" applyNumberFormat="1" applyFont="1" applyBorder="1" applyAlignment="1">
      <alignment horizontal="right"/>
    </xf>
    <xf numFmtId="166" fontId="2" fillId="0" borderId="185" xfId="0" applyNumberFormat="1" applyFont="1" applyBorder="1"/>
    <xf numFmtId="49" fontId="10" fillId="0" borderId="195" xfId="0" applyNumberFormat="1" applyFont="1" applyBorder="1" applyAlignment="1">
      <alignment horizontal="center"/>
    </xf>
    <xf numFmtId="49" fontId="10" fillId="4" borderId="195" xfId="0" applyNumberFormat="1" applyFont="1" applyFill="1" applyBorder="1" applyAlignment="1">
      <alignment horizontal="center"/>
    </xf>
    <xf numFmtId="49" fontId="10" fillId="4" borderId="195" xfId="0" applyNumberFormat="1" applyFont="1" applyFill="1" applyBorder="1" applyAlignment="1">
      <alignment horizontal="center" vertical="center" wrapText="1"/>
    </xf>
    <xf numFmtId="49" fontId="10" fillId="0" borderId="207" xfId="0" applyNumberFormat="1" applyFont="1" applyBorder="1" applyAlignment="1">
      <alignment horizontal="center"/>
    </xf>
    <xf numFmtId="1" fontId="2" fillId="4" borderId="126" xfId="0" applyNumberFormat="1" applyFont="1" applyFill="1" applyBorder="1" applyAlignment="1">
      <alignment horizontal="center" vertical="center" wrapText="1"/>
    </xf>
    <xf numFmtId="165" fontId="2" fillId="4" borderId="126" xfId="0" applyNumberFormat="1" applyFont="1" applyFill="1" applyBorder="1" applyAlignment="1">
      <alignment vertical="center"/>
    </xf>
    <xf numFmtId="3" fontId="37" fillId="6" borderId="126" xfId="0" applyNumberFormat="1" applyFont="1" applyFill="1" applyBorder="1" applyAlignment="1">
      <alignment horizontal="right" vertical="center" wrapText="1"/>
    </xf>
    <xf numFmtId="14" fontId="2" fillId="4" borderId="126" xfId="0" applyNumberFormat="1" applyFont="1" applyFill="1" applyBorder="1" applyAlignment="1">
      <alignment horizontal="center" vertical="center"/>
    </xf>
    <xf numFmtId="165" fontId="10" fillId="4" borderId="184" xfId="0" applyNumberFormat="1" applyFont="1" applyFill="1" applyBorder="1" applyAlignment="1">
      <alignment vertical="center" wrapText="1"/>
    </xf>
    <xf numFmtId="165" fontId="10" fillId="4" borderId="184" xfId="0" applyNumberFormat="1" applyFont="1" applyFill="1" applyBorder="1" applyAlignment="1">
      <alignment vertical="center"/>
    </xf>
    <xf numFmtId="2" fontId="10" fillId="4" borderId="184" xfId="0" applyNumberFormat="1" applyFont="1" applyFill="1" applyBorder="1" applyAlignment="1">
      <alignment vertical="center"/>
    </xf>
    <xf numFmtId="173" fontId="2" fillId="4" borderId="184" xfId="0" applyNumberFormat="1" applyFont="1" applyFill="1" applyBorder="1" applyAlignment="1">
      <alignment vertical="center"/>
    </xf>
    <xf numFmtId="183" fontId="2" fillId="0" borderId="162" xfId="0" applyNumberFormat="1" applyFont="1" applyBorder="1"/>
    <xf numFmtId="165" fontId="10" fillId="4" borderId="195" xfId="0" applyNumberFormat="1" applyFont="1" applyFill="1" applyBorder="1" applyAlignment="1">
      <alignment vertical="center"/>
    </xf>
    <xf numFmtId="165" fontId="2" fillId="4" borderId="195" xfId="0" applyNumberFormat="1" applyFont="1" applyFill="1" applyBorder="1"/>
    <xf numFmtId="169" fontId="2" fillId="4" borderId="195" xfId="0" applyNumberFormat="1" applyFont="1" applyFill="1" applyBorder="1" applyAlignment="1">
      <alignment vertical="center"/>
    </xf>
    <xf numFmtId="0" fontId="2" fillId="6" borderId="0" xfId="0" applyFont="1" applyFill="1"/>
    <xf numFmtId="0" fontId="37" fillId="6" borderId="0" xfId="0" applyFont="1" applyFill="1" applyAlignment="1">
      <alignment horizontal="left" vertical="center" wrapText="1"/>
    </xf>
    <xf numFmtId="0" fontId="37" fillId="6" borderId="0" xfId="0" applyFont="1" applyFill="1" applyAlignment="1">
      <alignment horizontal="center" vertical="center" wrapText="1"/>
    </xf>
    <xf numFmtId="0" fontId="37" fillId="6" borderId="0" xfId="0" applyFont="1" applyFill="1" applyAlignment="1">
      <alignment horizontal="right" vertical="center" wrapText="1"/>
    </xf>
    <xf numFmtId="0" fontId="2" fillId="4" borderId="34" xfId="0" applyFont="1" applyFill="1" applyBorder="1" applyAlignment="1">
      <alignment horizontal="right"/>
    </xf>
    <xf numFmtId="14" fontId="37" fillId="6" borderId="0" xfId="0" applyNumberFormat="1" applyFont="1" applyFill="1" applyAlignment="1">
      <alignment horizontal="center" vertical="center" wrapText="1"/>
    </xf>
    <xf numFmtId="49" fontId="10" fillId="4" borderId="116" xfId="0" applyNumberFormat="1" applyFont="1" applyFill="1" applyBorder="1" applyAlignment="1">
      <alignment horizontal="left" vertical="center"/>
    </xf>
    <xf numFmtId="0" fontId="10" fillId="4" borderId="90" xfId="0" applyFont="1" applyFill="1" applyBorder="1" applyAlignment="1">
      <alignment horizontal="left" vertical="center"/>
    </xf>
    <xf numFmtId="0" fontId="10" fillId="4" borderId="113" xfId="0" applyFont="1" applyFill="1" applyBorder="1" applyAlignment="1">
      <alignment horizontal="left" vertical="center"/>
    </xf>
    <xf numFmtId="0" fontId="2" fillId="4" borderId="107" xfId="0" applyFont="1" applyFill="1" applyBorder="1" applyAlignment="1">
      <alignment horizontal="right" vertical="center"/>
    </xf>
    <xf numFmtId="168" fontId="2" fillId="4" borderId="44" xfId="0" applyNumberFormat="1" applyFont="1" applyFill="1" applyBorder="1" applyAlignment="1">
      <alignment horizontal="right" vertical="center"/>
    </xf>
    <xf numFmtId="0" fontId="2" fillId="6" borderId="119" xfId="0" applyFont="1" applyFill="1" applyBorder="1"/>
    <xf numFmtId="0" fontId="38" fillId="6" borderId="0" xfId="0" applyFont="1" applyFill="1" applyAlignment="1">
      <alignment horizontal="right" vertical="center" wrapText="1"/>
    </xf>
    <xf numFmtId="3" fontId="38" fillId="6" borderId="0" xfId="0" applyNumberFormat="1" applyFont="1" applyFill="1" applyAlignment="1">
      <alignment horizontal="right" vertical="center" wrapText="1"/>
    </xf>
    <xf numFmtId="2" fontId="2" fillId="4" borderId="47" xfId="0" applyNumberFormat="1" applyFont="1" applyFill="1" applyBorder="1" applyAlignment="1">
      <alignment vertical="center"/>
    </xf>
    <xf numFmtId="2" fontId="2" fillId="4" borderId="34" xfId="0" applyNumberFormat="1" applyFont="1" applyFill="1" applyBorder="1" applyAlignment="1">
      <alignment vertical="center"/>
    </xf>
    <xf numFmtId="2" fontId="2" fillId="4" borderId="44" xfId="0" applyNumberFormat="1" applyFont="1" applyFill="1" applyBorder="1" applyAlignment="1">
      <alignment vertical="center"/>
    </xf>
    <xf numFmtId="2" fontId="10" fillId="4" borderId="44" xfId="0" applyNumberFormat="1" applyFont="1" applyFill="1" applyBorder="1" applyAlignment="1">
      <alignment vertical="center"/>
    </xf>
    <xf numFmtId="173" fontId="10" fillId="4" borderId="47" xfId="0" applyNumberFormat="1" applyFont="1" applyFill="1" applyBorder="1" applyAlignment="1">
      <alignment vertical="center"/>
    </xf>
    <xf numFmtId="173" fontId="10" fillId="4" borderId="44" xfId="0" applyNumberFormat="1" applyFont="1" applyFill="1" applyBorder="1" applyAlignment="1">
      <alignment vertical="center"/>
    </xf>
    <xf numFmtId="10" fontId="2" fillId="4" borderId="44" xfId="0" applyNumberFormat="1" applyFont="1" applyFill="1" applyBorder="1" applyAlignment="1">
      <alignment vertical="center"/>
    </xf>
    <xf numFmtId="0" fontId="2" fillId="0" borderId="86" xfId="0" applyFont="1" applyBorder="1"/>
    <xf numFmtId="0" fontId="2" fillId="0" borderId="56" xfId="0" applyFont="1" applyBorder="1"/>
    <xf numFmtId="0" fontId="2" fillId="0" borderId="87" xfId="0" applyFont="1" applyBorder="1"/>
    <xf numFmtId="0" fontId="2" fillId="4" borderId="88" xfId="0" applyFont="1" applyFill="1" applyBorder="1"/>
    <xf numFmtId="0" fontId="2" fillId="4" borderId="89" xfId="0" applyFont="1" applyFill="1" applyBorder="1" applyAlignment="1">
      <alignment horizontal="left" vertical="center"/>
    </xf>
    <xf numFmtId="170" fontId="2" fillId="0" borderId="56" xfId="0" applyNumberFormat="1" applyFont="1" applyBorder="1"/>
    <xf numFmtId="2" fontId="10" fillId="4" borderId="56" xfId="0" applyNumberFormat="1" applyFont="1" applyFill="1" applyBorder="1"/>
    <xf numFmtId="2" fontId="10" fillId="0" borderId="56" xfId="0" applyNumberFormat="1" applyFont="1" applyBorder="1"/>
    <xf numFmtId="2" fontId="10" fillId="0" borderId="87" xfId="0" applyNumberFormat="1" applyFont="1" applyBorder="1"/>
    <xf numFmtId="10" fontId="2" fillId="4" borderId="88" xfId="0" applyNumberFormat="1" applyFont="1" applyFill="1" applyBorder="1"/>
    <xf numFmtId="170" fontId="2" fillId="0" borderId="89" xfId="0" applyNumberFormat="1" applyFont="1" applyBorder="1"/>
    <xf numFmtId="169" fontId="2" fillId="0" borderId="56" xfId="0" applyNumberFormat="1" applyFont="1" applyBorder="1"/>
    <xf numFmtId="169" fontId="2" fillId="0" borderId="58" xfId="0" applyNumberFormat="1" applyFont="1" applyBorder="1"/>
    <xf numFmtId="170" fontId="2" fillId="4" borderId="58" xfId="0" applyNumberFormat="1" applyFont="1" applyFill="1" applyBorder="1" applyAlignment="1">
      <alignment vertical="top"/>
    </xf>
    <xf numFmtId="9" fontId="2" fillId="0" borderId="35" xfId="0" applyNumberFormat="1" applyFont="1" applyBorder="1"/>
    <xf numFmtId="0" fontId="2" fillId="0" borderId="35" xfId="0" applyNumberFormat="1" applyFont="1" applyBorder="1"/>
    <xf numFmtId="0" fontId="2" fillId="0" borderId="35" xfId="0" applyFont="1" applyBorder="1"/>
    <xf numFmtId="0" fontId="2" fillId="0" borderId="3" xfId="0" applyFont="1" applyBorder="1"/>
    <xf numFmtId="0" fontId="2" fillId="0" borderId="74" xfId="0" applyFont="1" applyBorder="1"/>
    <xf numFmtId="0" fontId="2" fillId="4" borderId="75" xfId="0" applyFont="1" applyFill="1" applyBorder="1"/>
    <xf numFmtId="0" fontId="2" fillId="0" borderId="76" xfId="0" applyFont="1" applyBorder="1"/>
    <xf numFmtId="0" fontId="2" fillId="4" borderId="3" xfId="0" applyFont="1" applyFill="1" applyBorder="1"/>
    <xf numFmtId="10" fontId="2" fillId="4" borderId="75" xfId="0" applyNumberFormat="1" applyFont="1" applyFill="1" applyBorder="1"/>
    <xf numFmtId="3" fontId="2" fillId="0" borderId="35" xfId="1" applyNumberFormat="1" applyFont="1" applyBorder="1" applyAlignment="1">
      <alignment horizontal="right"/>
    </xf>
    <xf numFmtId="3" fontId="2" fillId="4" borderId="45" xfId="0" applyNumberFormat="1" applyFont="1" applyFill="1" applyBorder="1" applyAlignment="1">
      <alignment horizontal="right" vertical="center"/>
    </xf>
    <xf numFmtId="3" fontId="2" fillId="0" borderId="35" xfId="1" applyNumberFormat="1" applyFont="1" applyBorder="1" applyAlignment="1">
      <alignment horizontal="right" vertical="center"/>
    </xf>
    <xf numFmtId="3" fontId="2" fillId="0" borderId="35" xfId="0" applyNumberFormat="1" applyFont="1" applyBorder="1" applyAlignment="1">
      <alignment horizontal="right" vertical="center"/>
    </xf>
    <xf numFmtId="3" fontId="2" fillId="0" borderId="108" xfId="0" applyNumberFormat="1" applyFont="1" applyBorder="1" applyAlignment="1">
      <alignment horizontal="right" vertical="center"/>
    </xf>
    <xf numFmtId="0" fontId="2" fillId="4" borderId="34" xfId="0" applyFont="1" applyFill="1" applyBorder="1" applyAlignment="1">
      <alignment vertical="center"/>
    </xf>
    <xf numFmtId="3" fontId="2" fillId="4" borderId="34" xfId="0" applyNumberFormat="1" applyFont="1" applyFill="1" applyBorder="1" applyAlignment="1">
      <alignment vertical="center"/>
    </xf>
    <xf numFmtId="174" fontId="2" fillId="4" borderId="48" xfId="0" applyNumberFormat="1" applyFont="1" applyFill="1" applyBorder="1" applyAlignment="1">
      <alignment vertical="center"/>
    </xf>
    <xf numFmtId="174" fontId="2" fillId="4" borderId="35" xfId="0" applyNumberFormat="1" applyFont="1" applyFill="1" applyBorder="1" applyAlignment="1">
      <alignment vertical="center"/>
    </xf>
    <xf numFmtId="49" fontId="10" fillId="4" borderId="107" xfId="0" applyNumberFormat="1" applyFont="1" applyFill="1" applyBorder="1" applyAlignment="1">
      <alignment horizontal="center" vertical="center"/>
    </xf>
    <xf numFmtId="0" fontId="10" fillId="4" borderId="105" xfId="0" applyFont="1" applyFill="1" applyBorder="1" applyAlignment="1">
      <alignment horizontal="center" vertical="center" wrapText="1"/>
    </xf>
    <xf numFmtId="173" fontId="10" fillId="4" borderId="105" xfId="0" applyNumberFormat="1" applyFont="1" applyFill="1" applyBorder="1" applyAlignment="1">
      <alignment vertical="center"/>
    </xf>
    <xf numFmtId="2" fontId="2" fillId="4" borderId="105" xfId="0" applyNumberFormat="1" applyFont="1" applyFill="1" applyBorder="1" applyAlignment="1">
      <alignment vertical="center"/>
    </xf>
    <xf numFmtId="9" fontId="2" fillId="4" borderId="121" xfId="0" applyNumberFormat="1" applyFont="1" applyFill="1" applyBorder="1" applyAlignment="1">
      <alignment horizontal="center" vertical="center" wrapText="1"/>
    </xf>
    <xf numFmtId="2" fontId="2" fillId="4" borderId="121" xfId="0" applyNumberFormat="1" applyFont="1" applyFill="1" applyBorder="1" applyAlignment="1">
      <alignment vertical="center"/>
    </xf>
    <xf numFmtId="9" fontId="2" fillId="4" borderId="121" xfId="3" applyFont="1" applyFill="1" applyBorder="1" applyAlignment="1">
      <alignment horizontal="center" vertical="center" wrapText="1"/>
    </xf>
    <xf numFmtId="10" fontId="2" fillId="4" borderId="121" xfId="0" applyNumberFormat="1" applyFont="1" applyFill="1" applyBorder="1" applyAlignment="1">
      <alignment vertical="center"/>
    </xf>
    <xf numFmtId="2" fontId="10" fillId="4" borderId="121" xfId="0" applyNumberFormat="1" applyFont="1" applyFill="1" applyBorder="1" applyAlignment="1">
      <alignment vertical="center"/>
    </xf>
    <xf numFmtId="9" fontId="2" fillId="4" borderId="149" xfId="0" applyNumberFormat="1" applyFont="1" applyFill="1" applyBorder="1" applyAlignment="1">
      <alignment horizontal="center" vertical="center" wrapText="1"/>
    </xf>
    <xf numFmtId="2" fontId="2" fillId="4" borderId="149" xfId="0" applyNumberFormat="1" applyFont="1" applyFill="1" applyBorder="1" applyAlignment="1">
      <alignment vertical="center"/>
    </xf>
    <xf numFmtId="9" fontId="2" fillId="4" borderId="152" xfId="0" applyNumberFormat="1" applyFont="1" applyFill="1" applyBorder="1" applyAlignment="1">
      <alignment horizontal="center" vertical="center" wrapText="1"/>
    </xf>
    <xf numFmtId="2" fontId="10" fillId="4" borderId="152" xfId="0" applyNumberFormat="1" applyFont="1" applyFill="1" applyBorder="1" applyAlignment="1">
      <alignment vertical="center"/>
    </xf>
    <xf numFmtId="2" fontId="2" fillId="4" borderId="152" xfId="0" applyNumberFormat="1" applyFont="1" applyFill="1" applyBorder="1" applyAlignment="1">
      <alignment vertical="center"/>
    </xf>
    <xf numFmtId="49" fontId="2" fillId="4" borderId="35" xfId="0" applyNumberFormat="1" applyFont="1" applyFill="1" applyBorder="1" applyAlignment="1">
      <alignment vertical="center"/>
    </xf>
    <xf numFmtId="0" fontId="2" fillId="0" borderId="36" xfId="0" applyFont="1" applyBorder="1"/>
    <xf numFmtId="0" fontId="2" fillId="0" borderId="37" xfId="0" applyFont="1" applyBorder="1"/>
    <xf numFmtId="165" fontId="36" fillId="4" borderId="35" xfId="0" applyNumberFormat="1" applyFont="1" applyFill="1" applyBorder="1" applyAlignment="1">
      <alignment horizontal="right" vertical="center" wrapText="1"/>
    </xf>
    <xf numFmtId="165" fontId="2" fillId="0" borderId="35" xfId="0" applyNumberFormat="1" applyFont="1" applyBorder="1"/>
    <xf numFmtId="168" fontId="10" fillId="0" borderId="45" xfId="0" applyNumberFormat="1" applyFont="1" applyBorder="1"/>
    <xf numFmtId="0" fontId="37" fillId="8" borderId="0" xfId="0" applyFont="1" applyFill="1" applyAlignment="1">
      <alignment horizontal="center" vertical="center" wrapText="1"/>
    </xf>
    <xf numFmtId="0" fontId="38" fillId="6" borderId="0" xfId="0" applyFont="1" applyFill="1" applyAlignment="1">
      <alignment horizontal="center" vertical="center" wrapText="1"/>
    </xf>
    <xf numFmtId="14" fontId="38" fillId="6" borderId="0" xfId="0" applyNumberFormat="1" applyFont="1" applyFill="1" applyAlignment="1">
      <alignment horizontal="center" vertical="center" wrapText="1"/>
    </xf>
    <xf numFmtId="3" fontId="2" fillId="8" borderId="0" xfId="0" applyNumberFormat="1" applyFont="1" applyFill="1"/>
    <xf numFmtId="3" fontId="2" fillId="6" borderId="0" xfId="0" applyNumberFormat="1" applyFont="1" applyFill="1"/>
    <xf numFmtId="0" fontId="2" fillId="0" borderId="102" xfId="0" applyFont="1" applyBorder="1"/>
    <xf numFmtId="49" fontId="2" fillId="8" borderId="34" xfId="0" applyNumberFormat="1" applyFont="1" applyFill="1" applyBorder="1" applyAlignment="1">
      <alignment horizontal="left" vertical="center"/>
    </xf>
    <xf numFmtId="0" fontId="2" fillId="0" borderId="38" xfId="0" applyFont="1" applyBorder="1"/>
    <xf numFmtId="3" fontId="37" fillId="8" borderId="0" xfId="0" applyNumberFormat="1" applyFont="1" applyFill="1" applyAlignment="1">
      <alignment horizontal="right" vertical="center" wrapText="1"/>
    </xf>
    <xf numFmtId="0" fontId="2" fillId="0" borderId="109" xfId="0" applyFont="1" applyBorder="1"/>
    <xf numFmtId="3" fontId="2" fillId="0" borderId="0" xfId="0" applyNumberFormat="1" applyFont="1"/>
    <xf numFmtId="0" fontId="2" fillId="8" borderId="0" xfId="0" applyFont="1" applyFill="1"/>
    <xf numFmtId="0" fontId="37" fillId="8" borderId="0" xfId="0" applyFont="1" applyFill="1" applyAlignment="1">
      <alignment horizontal="left" vertical="center" wrapText="1"/>
    </xf>
    <xf numFmtId="3" fontId="37" fillId="6" borderId="0" xfId="0" applyNumberFormat="1" applyFont="1" applyFill="1" applyAlignment="1">
      <alignment horizontal="center" vertical="center" wrapText="1"/>
    </xf>
    <xf numFmtId="0" fontId="36" fillId="4" borderId="109" xfId="0" applyFont="1" applyFill="1" applyBorder="1" applyAlignment="1">
      <alignment horizontal="left" vertical="center" wrapText="1"/>
    </xf>
    <xf numFmtId="0" fontId="2" fillId="0" borderId="41" xfId="0" applyFont="1" applyBorder="1"/>
    <xf numFmtId="0" fontId="2" fillId="8" borderId="44" xfId="0" applyFont="1" applyFill="1" applyBorder="1"/>
    <xf numFmtId="165" fontId="2" fillId="8" borderId="44" xfId="0" applyNumberFormat="1" applyFont="1" applyFill="1" applyBorder="1" applyAlignment="1">
      <alignment horizontal="center" vertical="center" wrapText="1"/>
    </xf>
    <xf numFmtId="44" fontId="10" fillId="8" borderId="44" xfId="1" applyFont="1" applyFill="1" applyBorder="1" applyAlignment="1">
      <alignment vertical="center"/>
    </xf>
    <xf numFmtId="44" fontId="2" fillId="8" borderId="44" xfId="1" applyFont="1" applyFill="1" applyBorder="1" applyAlignment="1">
      <alignment vertical="center"/>
    </xf>
    <xf numFmtId="2" fontId="10" fillId="8" borderId="44" xfId="0" applyNumberFormat="1" applyFont="1" applyFill="1" applyBorder="1" applyAlignment="1">
      <alignment vertical="center"/>
    </xf>
    <xf numFmtId="0" fontId="2" fillId="8" borderId="91" xfId="0" applyFont="1" applyFill="1" applyBorder="1"/>
    <xf numFmtId="0" fontId="2" fillId="8" borderId="88" xfId="0" applyFont="1" applyFill="1" applyBorder="1"/>
    <xf numFmtId="0" fontId="2" fillId="8" borderId="88" xfId="0" applyFont="1" applyFill="1" applyBorder="1" applyAlignment="1">
      <alignment horizontal="left" vertical="center"/>
    </xf>
    <xf numFmtId="170" fontId="2" fillId="8" borderId="88" xfId="0" applyNumberFormat="1" applyFont="1" applyFill="1" applyBorder="1"/>
    <xf numFmtId="2" fontId="10" fillId="8" borderId="88" xfId="0" applyNumberFormat="1" applyFont="1" applyFill="1" applyBorder="1"/>
    <xf numFmtId="170" fontId="2" fillId="0" borderId="88" xfId="0" applyNumberFormat="1" applyFont="1" applyBorder="1"/>
    <xf numFmtId="169" fontId="2" fillId="0" borderId="88" xfId="0" applyNumberFormat="1" applyFont="1" applyBorder="1"/>
    <xf numFmtId="169" fontId="2" fillId="0" borderId="93" xfId="0" applyNumberFormat="1" applyFont="1" applyBorder="1"/>
    <xf numFmtId="49" fontId="36" fillId="4" borderId="109" xfId="0" applyNumberFormat="1" applyFont="1" applyFill="1" applyBorder="1" applyAlignment="1">
      <alignment horizontal="left" vertical="center" wrapText="1"/>
    </xf>
    <xf numFmtId="165" fontId="2" fillId="8" borderId="34" xfId="0" applyNumberFormat="1" applyFont="1" applyFill="1" applyBorder="1" applyAlignment="1">
      <alignment vertical="top"/>
    </xf>
    <xf numFmtId="0" fontId="2" fillId="0" borderId="65" xfId="0" applyFont="1" applyBorder="1"/>
    <xf numFmtId="49" fontId="36" fillId="4" borderId="39" xfId="0" applyNumberFormat="1" applyFont="1" applyFill="1" applyBorder="1" applyAlignment="1">
      <alignment horizontal="right" vertical="center" wrapText="1"/>
    </xf>
    <xf numFmtId="165" fontId="2" fillId="4" borderId="34" xfId="0" applyNumberFormat="1" applyFont="1" applyFill="1" applyBorder="1" applyAlignment="1">
      <alignment vertical="top"/>
    </xf>
    <xf numFmtId="165" fontId="2" fillId="4" borderId="34" xfId="0" applyNumberFormat="1" applyFont="1" applyFill="1" applyBorder="1" applyAlignment="1">
      <alignment horizontal="center" vertical="center" wrapText="1"/>
    </xf>
    <xf numFmtId="165" fontId="2" fillId="8" borderId="105" xfId="0" applyNumberFormat="1" applyFont="1" applyFill="1" applyBorder="1" applyAlignment="1">
      <alignment horizontal="center" vertical="center" wrapText="1"/>
    </xf>
    <xf numFmtId="3" fontId="2" fillId="8" borderId="121" xfId="0" applyNumberFormat="1" applyFont="1" applyFill="1" applyBorder="1" applyAlignment="1">
      <alignment horizontal="center" vertical="center" wrapText="1"/>
    </xf>
    <xf numFmtId="180" fontId="2" fillId="8" borderId="121" xfId="0" applyNumberFormat="1" applyFont="1" applyFill="1" applyBorder="1" applyAlignment="1">
      <alignment horizontal="center" vertical="center" wrapText="1"/>
    </xf>
    <xf numFmtId="3" fontId="25" fillId="0" borderId="121" xfId="0" applyNumberFormat="1" applyFont="1" applyBorder="1" applyAlignment="1">
      <alignment horizontal="center" vertical="center"/>
    </xf>
    <xf numFmtId="4" fontId="2" fillId="8" borderId="121" xfId="0" applyNumberFormat="1" applyFont="1" applyFill="1" applyBorder="1" applyAlignment="1">
      <alignment horizontal="center" vertical="center" wrapText="1"/>
    </xf>
    <xf numFmtId="4" fontId="25" fillId="0" borderId="121" xfId="0" applyNumberFormat="1" applyFont="1" applyBorder="1" applyAlignment="1">
      <alignment horizontal="center" vertical="center"/>
    </xf>
    <xf numFmtId="184" fontId="2" fillId="8" borderId="34" xfId="0" applyNumberFormat="1" applyFont="1" applyFill="1" applyBorder="1" applyAlignment="1">
      <alignment vertical="top"/>
    </xf>
    <xf numFmtId="0" fontId="2" fillId="0" borderId="39" xfId="0" applyFont="1" applyBorder="1"/>
    <xf numFmtId="0" fontId="2" fillId="0" borderId="198" xfId="0" applyFont="1" applyBorder="1"/>
    <xf numFmtId="49" fontId="10" fillId="8" borderId="107" xfId="0" applyNumberFormat="1" applyFont="1" applyFill="1" applyBorder="1" applyAlignment="1">
      <alignment horizontal="center" vertical="center"/>
    </xf>
    <xf numFmtId="0" fontId="2" fillId="8" borderId="105" xfId="0" applyFont="1" applyFill="1" applyBorder="1"/>
    <xf numFmtId="2" fontId="2" fillId="8" borderId="105" xfId="0" applyNumberFormat="1" applyFont="1" applyFill="1" applyBorder="1" applyAlignment="1">
      <alignment vertical="center"/>
    </xf>
    <xf numFmtId="44" fontId="2" fillId="8" borderId="105" xfId="1" applyFont="1" applyFill="1" applyBorder="1" applyAlignment="1">
      <alignment vertical="center"/>
    </xf>
    <xf numFmtId="44" fontId="2" fillId="4" borderId="105" xfId="1" applyFont="1" applyFill="1" applyBorder="1" applyAlignment="1">
      <alignment vertical="center"/>
    </xf>
    <xf numFmtId="14" fontId="2" fillId="4" borderId="105" xfId="0" applyNumberFormat="1" applyFont="1" applyFill="1" applyBorder="1" applyAlignment="1">
      <alignment vertical="center"/>
    </xf>
    <xf numFmtId="0" fontId="10" fillId="8" borderId="121" xfId="0" applyFont="1" applyFill="1" applyBorder="1" applyAlignment="1">
      <alignment horizontal="center" vertical="center"/>
    </xf>
    <xf numFmtId="10" fontId="10" fillId="8" borderId="121" xfId="0" applyNumberFormat="1" applyFont="1" applyFill="1" applyBorder="1" applyAlignment="1">
      <alignment horizontal="center" vertical="center"/>
    </xf>
    <xf numFmtId="44" fontId="10" fillId="8" borderId="121" xfId="1" applyFont="1" applyFill="1" applyBorder="1" applyAlignment="1">
      <alignment horizontal="center" vertical="center"/>
    </xf>
    <xf numFmtId="165" fontId="10" fillId="8" borderId="121" xfId="0" applyNumberFormat="1" applyFont="1" applyFill="1" applyBorder="1" applyAlignment="1">
      <alignment horizontal="center" vertical="center"/>
    </xf>
    <xf numFmtId="2" fontId="2" fillId="8" borderId="121" xfId="0" applyNumberFormat="1" applyFont="1" applyFill="1" applyBorder="1" applyAlignment="1">
      <alignment vertical="center"/>
    </xf>
    <xf numFmtId="2" fontId="10" fillId="8" borderId="121" xfId="0" applyNumberFormat="1" applyFont="1" applyFill="1" applyBorder="1" applyAlignment="1">
      <alignment vertical="center"/>
    </xf>
    <xf numFmtId="44" fontId="10" fillId="8" borderId="121" xfId="1" applyFont="1" applyFill="1" applyBorder="1" applyAlignment="1">
      <alignment vertical="center"/>
    </xf>
    <xf numFmtId="44" fontId="2" fillId="8" borderId="121" xfId="1" applyFont="1" applyFill="1" applyBorder="1" applyAlignment="1">
      <alignment vertical="center"/>
    </xf>
    <xf numFmtId="3" fontId="2" fillId="8" borderId="149" xfId="0" applyNumberFormat="1" applyFont="1" applyFill="1" applyBorder="1" applyAlignment="1">
      <alignment horizontal="center" vertical="center" wrapText="1"/>
    </xf>
    <xf numFmtId="0" fontId="10" fillId="8" borderId="149" xfId="0" applyFont="1" applyFill="1" applyBorder="1" applyAlignment="1">
      <alignment horizontal="center" vertical="center"/>
    </xf>
    <xf numFmtId="10" fontId="10" fillId="8" borderId="149" xfId="0" applyNumberFormat="1" applyFont="1" applyFill="1" applyBorder="1" applyAlignment="1">
      <alignment horizontal="center" vertical="center"/>
    </xf>
    <xf numFmtId="14" fontId="2" fillId="4" borderId="149" xfId="0" applyNumberFormat="1" applyFont="1" applyFill="1" applyBorder="1" applyAlignment="1">
      <alignment vertical="center"/>
    </xf>
    <xf numFmtId="3" fontId="25" fillId="0" borderId="152" xfId="0" applyNumberFormat="1" applyFont="1" applyBorder="1" applyAlignment="1">
      <alignment horizontal="center" vertical="center"/>
    </xf>
    <xf numFmtId="2" fontId="10" fillId="8" borderId="152" xfId="0" applyNumberFormat="1" applyFont="1" applyFill="1" applyBorder="1" applyAlignment="1">
      <alignment vertical="center"/>
    </xf>
    <xf numFmtId="2" fontId="2" fillId="8" borderId="152" xfId="0" applyNumberFormat="1" applyFont="1" applyFill="1" applyBorder="1" applyAlignment="1">
      <alignment vertical="center"/>
    </xf>
    <xf numFmtId="3" fontId="2" fillId="8" borderId="149" xfId="0" applyNumberFormat="1" applyFont="1" applyFill="1" applyBorder="1" applyAlignment="1">
      <alignment horizontal="right" vertical="center"/>
    </xf>
    <xf numFmtId="3" fontId="2" fillId="8" borderId="121" xfId="0" applyNumberFormat="1" applyFont="1" applyFill="1" applyBorder="1" applyAlignment="1">
      <alignment horizontal="right" vertical="center"/>
    </xf>
    <xf numFmtId="3" fontId="24" fillId="0" borderId="121" xfId="5" applyNumberFormat="1" applyFont="1" applyFill="1" applyBorder="1" applyAlignment="1">
      <alignment horizontal="right" vertical="center" wrapText="1"/>
    </xf>
    <xf numFmtId="3" fontId="2" fillId="0" borderId="121" xfId="0" applyNumberFormat="1" applyFont="1" applyBorder="1" applyAlignment="1">
      <alignment horizontal="right"/>
    </xf>
    <xf numFmtId="3" fontId="2" fillId="8" borderId="152" xfId="0" applyNumberFormat="1" applyFont="1" applyFill="1" applyBorder="1" applyAlignment="1">
      <alignment horizontal="right" vertical="center"/>
    </xf>
    <xf numFmtId="3" fontId="10" fillId="8" borderId="105" xfId="0" applyNumberFormat="1" applyFont="1" applyFill="1" applyBorder="1" applyAlignment="1">
      <alignment horizontal="right" vertical="center" wrapText="1"/>
    </xf>
    <xf numFmtId="3" fontId="10" fillId="8" borderId="44" xfId="0" applyNumberFormat="1" applyFont="1" applyFill="1" applyBorder="1" applyAlignment="1">
      <alignment horizontal="right" vertical="center"/>
    </xf>
    <xf numFmtId="0" fontId="2" fillId="0" borderId="10" xfId="0" applyFont="1" applyBorder="1" applyAlignment="1">
      <alignment horizontal="right"/>
    </xf>
    <xf numFmtId="0" fontId="36" fillId="4" borderId="34" xfId="0" applyFont="1" applyFill="1" applyBorder="1" applyAlignment="1">
      <alignment horizontal="center" vertical="center" wrapText="1"/>
    </xf>
    <xf numFmtId="49" fontId="10" fillId="4" borderId="25" xfId="0" applyNumberFormat="1" applyFont="1" applyFill="1" applyBorder="1" applyAlignment="1">
      <alignment horizontal="left" vertical="center" wrapText="1"/>
    </xf>
    <xf numFmtId="0" fontId="10" fillId="0" borderId="116" xfId="0" applyFont="1" applyBorder="1" applyAlignment="1">
      <alignment horizontal="left"/>
    </xf>
    <xf numFmtId="0" fontId="10" fillId="0" borderId="90" xfId="0" applyFont="1" applyBorder="1" applyAlignment="1">
      <alignment horizontal="left"/>
    </xf>
    <xf numFmtId="0" fontId="10" fillId="4" borderId="90" xfId="0" applyFont="1" applyFill="1" applyBorder="1" applyAlignment="1">
      <alignment horizontal="left"/>
    </xf>
    <xf numFmtId="0" fontId="10" fillId="0" borderId="113" xfId="0" applyFont="1" applyBorder="1" applyAlignment="1">
      <alignment horizontal="left"/>
    </xf>
    <xf numFmtId="168" fontId="2" fillId="0" borderId="39" xfId="0" applyNumberFormat="1" applyFont="1" applyBorder="1"/>
    <xf numFmtId="10" fontId="2" fillId="4" borderId="56" xfId="0" applyNumberFormat="1" applyFont="1" applyFill="1" applyBorder="1"/>
    <xf numFmtId="169" fontId="2" fillId="0" borderId="9" xfId="0" applyNumberFormat="1" applyFont="1" applyBorder="1"/>
    <xf numFmtId="170" fontId="2" fillId="4" borderId="32" xfId="0" applyNumberFormat="1" applyFont="1" applyFill="1" applyBorder="1" applyAlignment="1">
      <alignment vertical="top"/>
    </xf>
    <xf numFmtId="1" fontId="2" fillId="4" borderId="35" xfId="0" applyNumberFormat="1" applyFont="1" applyFill="1" applyBorder="1" applyAlignment="1">
      <alignment vertical="center"/>
    </xf>
    <xf numFmtId="49" fontId="2" fillId="4" borderId="34" xfId="0" applyNumberFormat="1" applyFont="1" applyFill="1" applyBorder="1" applyAlignment="1">
      <alignment horizontal="left" vertical="center"/>
    </xf>
    <xf numFmtId="49" fontId="2" fillId="0" borderId="44" xfId="0" applyNumberFormat="1" applyFont="1" applyBorder="1"/>
    <xf numFmtId="1" fontId="2" fillId="4" borderId="45" xfId="0" applyNumberFormat="1" applyFont="1" applyFill="1" applyBorder="1" applyAlignment="1">
      <alignment vertical="center"/>
    </xf>
    <xf numFmtId="2" fontId="10" fillId="0" borderId="198" xfId="0" applyNumberFormat="1" applyFont="1" applyBorder="1"/>
    <xf numFmtId="0" fontId="37" fillId="6" borderId="121" xfId="0" applyFont="1" applyFill="1" applyBorder="1" applyAlignment="1">
      <alignment horizontal="center" vertical="center" wrapText="1"/>
    </xf>
    <xf numFmtId="2" fontId="10" fillId="0" borderId="102" xfId="0" applyNumberFormat="1" applyFont="1" applyBorder="1"/>
    <xf numFmtId="49" fontId="10" fillId="4" borderId="219" xfId="0" applyNumberFormat="1" applyFont="1" applyFill="1" applyBorder="1" applyAlignment="1">
      <alignment horizontal="center"/>
    </xf>
    <xf numFmtId="49" fontId="10" fillId="0" borderId="220" xfId="0" applyNumberFormat="1" applyFont="1" applyBorder="1" applyAlignment="1">
      <alignment horizontal="center"/>
    </xf>
    <xf numFmtId="0" fontId="36" fillId="4" borderId="140" xfId="0" applyFont="1" applyFill="1" applyBorder="1" applyAlignment="1">
      <alignment horizontal="center" vertical="center" wrapText="1"/>
    </xf>
    <xf numFmtId="0" fontId="37" fillId="6" borderId="140" xfId="0" applyFont="1" applyFill="1" applyBorder="1" applyAlignment="1">
      <alignment horizontal="center" vertical="center" wrapText="1"/>
    </xf>
    <xf numFmtId="0" fontId="2" fillId="4" borderId="140" xfId="0" applyFont="1" applyFill="1" applyBorder="1" applyAlignment="1">
      <alignment horizontal="center" vertical="center"/>
    </xf>
    <xf numFmtId="3" fontId="2" fillId="0" borderId="144" xfId="0" applyNumberFormat="1" applyFont="1" applyBorder="1" applyAlignment="1">
      <alignment horizontal="right"/>
    </xf>
    <xf numFmtId="166" fontId="2" fillId="0" borderId="40" xfId="0" applyNumberFormat="1" applyFont="1" applyBorder="1"/>
    <xf numFmtId="0" fontId="37" fillId="6" borderId="166" xfId="0" applyFont="1" applyFill="1" applyBorder="1" applyAlignment="1">
      <alignment horizontal="center" vertical="center" wrapText="1"/>
    </xf>
    <xf numFmtId="3" fontId="2" fillId="0" borderId="147" xfId="0" applyNumberFormat="1" applyFont="1" applyBorder="1" applyAlignment="1">
      <alignment horizontal="right"/>
    </xf>
    <xf numFmtId="49" fontId="10" fillId="4" borderId="195" xfId="0" applyNumberFormat="1" applyFont="1" applyFill="1" applyBorder="1" applyAlignment="1">
      <alignment horizontal="center" vertical="center"/>
    </xf>
    <xf numFmtId="49" fontId="10" fillId="4" borderId="83" xfId="0" applyNumberFormat="1" applyFont="1" applyFill="1" applyBorder="1" applyAlignment="1">
      <alignment horizontal="center" vertical="center"/>
    </xf>
    <xf numFmtId="2" fontId="10" fillId="4" borderId="149" xfId="0" applyNumberFormat="1" applyFont="1" applyFill="1" applyBorder="1" applyAlignment="1">
      <alignment vertical="center"/>
    </xf>
    <xf numFmtId="173" fontId="2" fillId="4" borderId="152" xfId="0" applyNumberFormat="1" applyFont="1" applyFill="1" applyBorder="1" applyAlignment="1">
      <alignment vertical="center"/>
    </xf>
    <xf numFmtId="174" fontId="2" fillId="4" borderId="47" xfId="0" applyNumberFormat="1" applyFont="1" applyFill="1" applyBorder="1" applyAlignment="1">
      <alignment vertical="top"/>
    </xf>
    <xf numFmtId="174" fontId="2" fillId="4" borderId="34" xfId="0" applyNumberFormat="1" applyFont="1" applyFill="1" applyBorder="1" applyAlignment="1">
      <alignment vertical="top"/>
    </xf>
    <xf numFmtId="170" fontId="2" fillId="4" borderId="34" xfId="0" applyNumberFormat="1" applyFont="1" applyFill="1" applyBorder="1" applyAlignment="1">
      <alignment vertical="top"/>
    </xf>
    <xf numFmtId="170" fontId="2" fillId="4" borderId="44" xfId="0" applyNumberFormat="1" applyFont="1" applyFill="1" applyBorder="1" applyAlignment="1">
      <alignment vertical="top"/>
    </xf>
    <xf numFmtId="0" fontId="2" fillId="4" borderId="34" xfId="0" applyFont="1" applyFill="1" applyBorder="1" applyAlignment="1">
      <alignment horizontal="center"/>
    </xf>
    <xf numFmtId="3" fontId="36" fillId="4" borderId="35" xfId="1" applyNumberFormat="1" applyFont="1" applyFill="1" applyBorder="1" applyAlignment="1">
      <alignment horizontal="right" vertical="center" wrapText="1"/>
    </xf>
    <xf numFmtId="0" fontId="2" fillId="4" borderId="107" xfId="0" applyFont="1" applyFill="1" applyBorder="1" applyAlignment="1">
      <alignment horizontal="center"/>
    </xf>
    <xf numFmtId="3" fontId="2" fillId="0" borderId="108" xfId="0" applyNumberFormat="1" applyFont="1" applyBorder="1"/>
    <xf numFmtId="49" fontId="2" fillId="0" borderId="34" xfId="0" applyNumberFormat="1" applyFont="1" applyBorder="1" applyAlignment="1">
      <alignment horizontal="left"/>
    </xf>
    <xf numFmtId="49" fontId="2" fillId="0" borderId="44" xfId="0" applyNumberFormat="1" applyFont="1" applyBorder="1" applyAlignment="1">
      <alignment horizontal="left"/>
    </xf>
    <xf numFmtId="2" fontId="10" fillId="4" borderId="44" xfId="0" applyNumberFormat="1" applyFont="1" applyFill="1" applyBorder="1"/>
    <xf numFmtId="2" fontId="10" fillId="0" borderId="44" xfId="0" applyNumberFormat="1" applyFont="1" applyBorder="1"/>
    <xf numFmtId="49" fontId="2" fillId="0" borderId="47" xfId="0" applyNumberFormat="1" applyFont="1" applyBorder="1" applyAlignment="1">
      <alignment horizontal="left"/>
    </xf>
    <xf numFmtId="165" fontId="10" fillId="0" borderId="44" xfId="0" applyNumberFormat="1" applyFont="1" applyBorder="1"/>
    <xf numFmtId="10" fontId="2" fillId="0" borderId="44" xfId="0" applyNumberFormat="1" applyFont="1" applyBorder="1"/>
    <xf numFmtId="169" fontId="2" fillId="4" borderId="44" xfId="0" applyNumberFormat="1" applyFont="1" applyFill="1" applyBorder="1"/>
    <xf numFmtId="0" fontId="2" fillId="0" borderId="89" xfId="0" applyFont="1" applyBorder="1" applyAlignment="1">
      <alignment horizontal="left"/>
    </xf>
    <xf numFmtId="49" fontId="10" fillId="0" borderId="54" xfId="0" applyNumberFormat="1" applyFont="1" applyBorder="1"/>
    <xf numFmtId="170" fontId="2" fillId="0" borderId="58" xfId="0" applyNumberFormat="1" applyFont="1" applyBorder="1"/>
    <xf numFmtId="174" fontId="2" fillId="0" borderId="47" xfId="0" applyNumberFormat="1" applyFont="1" applyBorder="1"/>
    <xf numFmtId="174" fontId="2" fillId="0" borderId="34" xfId="0" applyNumberFormat="1" applyFont="1" applyBorder="1"/>
    <xf numFmtId="174" fontId="2" fillId="0" borderId="44" xfId="0" applyNumberFormat="1" applyFont="1" applyBorder="1"/>
    <xf numFmtId="0" fontId="2" fillId="0" borderId="21" xfId="0" applyFont="1" applyBorder="1"/>
    <xf numFmtId="10" fontId="2" fillId="4" borderId="3" xfId="0" applyNumberFormat="1" applyFont="1" applyFill="1" applyBorder="1"/>
    <xf numFmtId="49" fontId="6" fillId="0" borderId="36" xfId="0" applyNumberFormat="1" applyFont="1" applyBorder="1"/>
    <xf numFmtId="0" fontId="0" fillId="0" borderId="202" xfId="0" applyBorder="1"/>
    <xf numFmtId="49" fontId="10" fillId="4" borderId="144" xfId="0" applyNumberFormat="1" applyFont="1" applyFill="1" applyBorder="1" applyAlignment="1">
      <alignment horizontal="center" vertical="center"/>
    </xf>
    <xf numFmtId="3" fontId="36" fillId="4" borderId="144" xfId="1" applyNumberFormat="1" applyFont="1" applyFill="1" applyBorder="1" applyAlignment="1">
      <alignment horizontal="left" vertical="center" wrapText="1" indent="8"/>
    </xf>
    <xf numFmtId="3" fontId="2" fillId="4" borderId="144" xfId="1" applyNumberFormat="1" applyFont="1" applyFill="1" applyBorder="1" applyAlignment="1">
      <alignment horizontal="left" vertical="center" indent="8"/>
    </xf>
    <xf numFmtId="0" fontId="37" fillId="6" borderId="152" xfId="0" applyFont="1" applyFill="1" applyBorder="1" applyAlignment="1">
      <alignment horizontal="center" vertical="center" wrapText="1"/>
    </xf>
    <xf numFmtId="3" fontId="37" fillId="0" borderId="153" xfId="0" applyNumberFormat="1" applyFont="1" applyBorder="1" applyAlignment="1">
      <alignment horizontal="left" indent="8"/>
    </xf>
    <xf numFmtId="49" fontId="2" fillId="0" borderId="105" xfId="0" applyNumberFormat="1" applyFont="1" applyBorder="1" applyAlignment="1">
      <alignment horizontal="left"/>
    </xf>
    <xf numFmtId="165" fontId="10" fillId="0" borderId="105" xfId="0" applyNumberFormat="1" applyFont="1" applyBorder="1"/>
    <xf numFmtId="165" fontId="2" fillId="0" borderId="105" xfId="0" applyNumberFormat="1" applyFont="1" applyBorder="1"/>
    <xf numFmtId="2" fontId="2" fillId="4" borderId="105" xfId="0" applyNumberFormat="1" applyFont="1" applyFill="1" applyBorder="1"/>
    <xf numFmtId="2" fontId="2" fillId="0" borderId="105" xfId="0" applyNumberFormat="1" applyFont="1" applyBorder="1"/>
    <xf numFmtId="169" fontId="2" fillId="4" borderId="105" xfId="0" applyNumberFormat="1" applyFont="1" applyFill="1" applyBorder="1"/>
    <xf numFmtId="49" fontId="2" fillId="0" borderId="121" xfId="0" applyNumberFormat="1" applyFont="1" applyBorder="1" applyAlignment="1">
      <alignment horizontal="left"/>
    </xf>
    <xf numFmtId="165" fontId="2" fillId="0" borderId="121" xfId="0" applyNumberFormat="1" applyFont="1" applyBorder="1" applyAlignment="1">
      <alignment vertical="center"/>
    </xf>
    <xf numFmtId="2" fontId="10" fillId="4" borderId="121" xfId="0" applyNumberFormat="1" applyFont="1" applyFill="1" applyBorder="1"/>
    <xf numFmtId="2" fontId="2" fillId="0" borderId="121" xfId="0" applyNumberFormat="1" applyFont="1" applyBorder="1"/>
    <xf numFmtId="14" fontId="2" fillId="4" borderId="121" xfId="0" applyNumberFormat="1" applyFont="1" applyFill="1" applyBorder="1"/>
    <xf numFmtId="2" fontId="2" fillId="4" borderId="121" xfId="0" applyNumberFormat="1" applyFont="1" applyFill="1" applyBorder="1"/>
    <xf numFmtId="0" fontId="2" fillId="0" borderId="121" xfId="0" applyFont="1" applyBorder="1"/>
    <xf numFmtId="49" fontId="2" fillId="0" borderId="149" xfId="0" applyNumberFormat="1" applyFont="1" applyBorder="1" applyAlignment="1">
      <alignment horizontal="left"/>
    </xf>
    <xf numFmtId="165" fontId="2" fillId="0" borderId="149" xfId="0" applyNumberFormat="1" applyFont="1" applyBorder="1" applyAlignment="1">
      <alignment vertical="center"/>
    </xf>
    <xf numFmtId="2" fontId="10" fillId="4" borderId="149" xfId="0" applyNumberFormat="1" applyFont="1" applyFill="1" applyBorder="1"/>
    <xf numFmtId="2" fontId="2" fillId="0" borderId="149" xfId="0" applyNumberFormat="1" applyFont="1" applyBorder="1"/>
    <xf numFmtId="14" fontId="2" fillId="4" borderId="149" xfId="0" applyNumberFormat="1" applyFont="1" applyFill="1" applyBorder="1"/>
    <xf numFmtId="49" fontId="2" fillId="0" borderId="152" xfId="0" applyNumberFormat="1" applyFont="1" applyBorder="1" applyAlignment="1">
      <alignment horizontal="left"/>
    </xf>
    <xf numFmtId="165" fontId="2" fillId="0" borderId="152" xfId="0" applyNumberFormat="1" applyFont="1" applyBorder="1" applyAlignment="1">
      <alignment vertical="center"/>
    </xf>
    <xf numFmtId="2" fontId="10" fillId="4" borderId="152" xfId="0" applyNumberFormat="1" applyFont="1" applyFill="1" applyBorder="1"/>
    <xf numFmtId="2" fontId="2" fillId="0" borderId="152" xfId="0" applyNumberFormat="1" applyFont="1" applyBorder="1"/>
    <xf numFmtId="2" fontId="10" fillId="0" borderId="152" xfId="0" applyNumberFormat="1" applyFont="1" applyBorder="1"/>
    <xf numFmtId="14" fontId="2" fillId="4" borderId="152" xfId="0" applyNumberFormat="1" applyFont="1" applyFill="1" applyBorder="1"/>
    <xf numFmtId="0" fontId="24" fillId="0" borderId="0" xfId="0" applyFont="1" applyAlignment="1">
      <alignment vertical="center"/>
    </xf>
    <xf numFmtId="2" fontId="22" fillId="0" borderId="121" xfId="0" applyNumberFormat="1" applyFont="1" applyBorder="1" applyAlignment="1">
      <alignment horizontal="center" vertical="center"/>
    </xf>
    <xf numFmtId="2" fontId="22" fillId="0" borderId="144" xfId="0" applyNumberFormat="1" applyFont="1" applyBorder="1" applyAlignment="1">
      <alignment horizontal="center" vertical="center"/>
    </xf>
    <xf numFmtId="0" fontId="41" fillId="0" borderId="0" xfId="0" applyFont="1" applyAlignment="1">
      <alignment horizontal="center" vertical="center"/>
    </xf>
    <xf numFmtId="176" fontId="24" fillId="0" borderId="0" xfId="0" applyNumberFormat="1" applyFont="1" applyAlignment="1">
      <alignment vertical="center"/>
    </xf>
    <xf numFmtId="181" fontId="24" fillId="0" borderId="0" xfId="0" applyNumberFormat="1" applyFont="1" applyAlignment="1">
      <alignment vertical="center"/>
    </xf>
    <xf numFmtId="0" fontId="22" fillId="0" borderId="126" xfId="0" applyFont="1" applyBorder="1" applyAlignment="1">
      <alignment horizontal="center" vertical="center"/>
    </xf>
    <xf numFmtId="10" fontId="22" fillId="0" borderId="126" xfId="3" applyNumberFormat="1" applyFont="1" applyBorder="1" applyAlignment="1">
      <alignment horizontal="center" vertical="center"/>
    </xf>
    <xf numFmtId="0" fontId="22" fillId="0" borderId="126" xfId="0" applyFont="1" applyBorder="1" applyAlignment="1">
      <alignment horizontal="center" vertical="center" wrapText="1"/>
    </xf>
    <xf numFmtId="0" fontId="22" fillId="0" borderId="147" xfId="0" applyFont="1" applyBorder="1" applyAlignment="1">
      <alignment horizontal="center" vertical="center"/>
    </xf>
    <xf numFmtId="1" fontId="24" fillId="0" borderId="121" xfId="0" applyNumberFormat="1" applyFont="1" applyBorder="1" applyAlignment="1">
      <alignment horizontal="center" vertical="center" wrapText="1"/>
    </xf>
    <xf numFmtId="178" fontId="24" fillId="0" borderId="167" xfId="0" applyNumberFormat="1" applyFont="1" applyBorder="1" applyAlignment="1">
      <alignment vertical="top"/>
    </xf>
    <xf numFmtId="0" fontId="24" fillId="0" borderId="149" xfId="0" applyFont="1" applyBorder="1" applyAlignment="1">
      <alignment horizontal="left" vertical="center"/>
    </xf>
    <xf numFmtId="179" fontId="22" fillId="0" borderId="149" xfId="0" applyNumberFormat="1" applyFont="1" applyBorder="1" applyAlignment="1">
      <alignment horizontal="center" vertical="center"/>
    </xf>
    <xf numFmtId="0" fontId="24" fillId="0" borderId="152" xfId="0" applyFont="1" applyBorder="1" applyAlignment="1">
      <alignment horizontal="left" vertical="center"/>
    </xf>
    <xf numFmtId="179" fontId="22" fillId="0" borderId="152" xfId="0" applyNumberFormat="1" applyFont="1" applyBorder="1" applyAlignment="1">
      <alignment horizontal="center" vertical="center"/>
    </xf>
    <xf numFmtId="3" fontId="24" fillId="0" borderId="121" xfId="2" applyNumberFormat="1" applyFont="1" applyFill="1" applyBorder="1" applyAlignment="1" applyProtection="1">
      <alignment vertical="center"/>
    </xf>
    <xf numFmtId="3" fontId="24" fillId="0" borderId="121" xfId="2" applyNumberFormat="1" applyFont="1" applyFill="1" applyBorder="1" applyAlignment="1">
      <alignment vertical="center"/>
    </xf>
    <xf numFmtId="3" fontId="25" fillId="8" borderId="121" xfId="0" applyNumberFormat="1" applyFont="1" applyFill="1" applyBorder="1" applyAlignment="1">
      <alignment vertical="center"/>
    </xf>
    <xf numFmtId="3" fontId="24" fillId="0" borderId="121" xfId="2" applyNumberFormat="1" applyFont="1" applyBorder="1" applyAlignment="1" applyProtection="1">
      <alignment vertical="center"/>
    </xf>
    <xf numFmtId="3" fontId="24" fillId="8" borderId="121" xfId="0" applyNumberFormat="1" applyFont="1" applyFill="1" applyBorder="1" applyAlignment="1">
      <alignment vertical="center"/>
    </xf>
    <xf numFmtId="3" fontId="24" fillId="0" borderId="121" xfId="0" applyNumberFormat="1" applyFont="1" applyBorder="1" applyAlignment="1">
      <alignment vertical="center"/>
    </xf>
    <xf numFmtId="3" fontId="22" fillId="0" borderId="152" xfId="2" applyNumberFormat="1" applyFont="1" applyFill="1" applyBorder="1" applyAlignment="1">
      <alignment vertical="center"/>
    </xf>
    <xf numFmtId="3" fontId="22" fillId="0" borderId="152" xfId="2" applyNumberFormat="1" applyFont="1" applyBorder="1" applyAlignment="1" applyProtection="1">
      <alignment vertical="center"/>
    </xf>
    <xf numFmtId="178" fontId="22" fillId="0" borderId="242" xfId="0" applyNumberFormat="1" applyFont="1" applyBorder="1" applyAlignment="1">
      <alignment vertical="center"/>
    </xf>
    <xf numFmtId="3" fontId="22" fillId="0" borderId="149" xfId="2" applyNumberFormat="1" applyFont="1" applyFill="1" applyBorder="1" applyAlignment="1">
      <alignment vertical="center"/>
    </xf>
    <xf numFmtId="3" fontId="22" fillId="0" borderId="149" xfId="2" applyNumberFormat="1" applyFont="1" applyBorder="1" applyAlignment="1" applyProtection="1">
      <alignment vertical="center"/>
    </xf>
    <xf numFmtId="41" fontId="24" fillId="0" borderId="149" xfId="2" applyFont="1" applyBorder="1" applyAlignment="1">
      <alignment vertical="center"/>
    </xf>
    <xf numFmtId="177" fontId="24" fillId="0" borderId="149" xfId="0" applyNumberFormat="1" applyFont="1" applyBorder="1" applyAlignment="1">
      <alignment vertical="center"/>
    </xf>
    <xf numFmtId="3" fontId="24" fillId="8" borderId="149" xfId="0" applyNumberFormat="1" applyFont="1" applyFill="1" applyBorder="1" applyAlignment="1">
      <alignment vertical="center" wrapText="1"/>
    </xf>
    <xf numFmtId="3" fontId="24" fillId="0" borderId="149" xfId="2" applyNumberFormat="1" applyFont="1" applyFill="1" applyBorder="1" applyAlignment="1" applyProtection="1">
      <alignment vertical="center"/>
    </xf>
    <xf numFmtId="3" fontId="24" fillId="0" borderId="149" xfId="2" applyNumberFormat="1" applyFont="1" applyFill="1" applyBorder="1" applyAlignment="1">
      <alignment vertical="center"/>
    </xf>
    <xf numFmtId="3" fontId="24" fillId="0" borderId="152" xfId="0" applyNumberFormat="1" applyFont="1" applyBorder="1" applyAlignment="1">
      <alignment vertical="center"/>
    </xf>
    <xf numFmtId="3" fontId="24" fillId="0" borderId="152" xfId="2" applyNumberFormat="1" applyFont="1" applyBorder="1" applyAlignment="1" applyProtection="1">
      <alignment vertical="center"/>
    </xf>
    <xf numFmtId="177" fontId="24" fillId="0" borderId="152" xfId="2" applyNumberFormat="1" applyFont="1" applyBorder="1" applyAlignment="1">
      <alignment vertical="center"/>
    </xf>
    <xf numFmtId="3" fontId="2" fillId="4" borderId="152" xfId="0" applyNumberFormat="1" applyFont="1" applyFill="1" applyBorder="1" applyAlignment="1">
      <alignment horizontal="right" vertical="center"/>
    </xf>
    <xf numFmtId="3" fontId="37" fillId="0" borderId="152" xfId="0" applyNumberFormat="1" applyFont="1" applyBorder="1" applyAlignment="1">
      <alignment horizontal="right" vertical="center"/>
    </xf>
    <xf numFmtId="14" fontId="2" fillId="6" borderId="152" xfId="0" applyNumberFormat="1" applyFont="1" applyFill="1" applyBorder="1" applyAlignment="1">
      <alignment horizontal="center" vertical="center"/>
    </xf>
    <xf numFmtId="49" fontId="2" fillId="4" borderId="149" xfId="0" applyNumberFormat="1" applyFont="1" applyFill="1" applyBorder="1" applyAlignment="1">
      <alignment horizontal="center" vertical="center"/>
    </xf>
    <xf numFmtId="49" fontId="2" fillId="4" borderId="121" xfId="0" applyNumberFormat="1" applyFont="1" applyFill="1" applyBorder="1" applyAlignment="1">
      <alignment horizontal="center" vertical="center"/>
    </xf>
    <xf numFmtId="49" fontId="2" fillId="4" borderId="152" xfId="0" applyNumberFormat="1" applyFont="1" applyFill="1" applyBorder="1" applyAlignment="1">
      <alignment horizontal="center" vertical="center"/>
    </xf>
    <xf numFmtId="49" fontId="2" fillId="4" borderId="105" xfId="0" applyNumberFormat="1" applyFont="1" applyFill="1" applyBorder="1" applyAlignment="1">
      <alignment horizontal="center" vertical="center"/>
    </xf>
    <xf numFmtId="49" fontId="2" fillId="4" borderId="44" xfId="0" applyNumberFormat="1" applyFont="1" applyFill="1" applyBorder="1" applyAlignment="1">
      <alignment horizontal="center" vertical="center"/>
    </xf>
    <xf numFmtId="165" fontId="2" fillId="4" borderId="105" xfId="0" applyNumberFormat="1" applyFont="1" applyFill="1" applyBorder="1" applyAlignment="1">
      <alignment horizontal="left" vertical="center"/>
    </xf>
    <xf numFmtId="0" fontId="2" fillId="4" borderId="105" xfId="0" applyFont="1" applyFill="1" applyBorder="1" applyAlignment="1">
      <alignment horizontal="left" vertical="center"/>
    </xf>
    <xf numFmtId="170" fontId="2" fillId="4" borderId="105" xfId="0" applyNumberFormat="1" applyFont="1" applyFill="1" applyBorder="1" applyAlignment="1">
      <alignment vertical="center"/>
    </xf>
    <xf numFmtId="49" fontId="2" fillId="4" borderId="195" xfId="0" applyNumberFormat="1" applyFont="1" applyFill="1" applyBorder="1" applyAlignment="1">
      <alignment horizontal="left" vertical="center"/>
    </xf>
    <xf numFmtId="174" fontId="2" fillId="4" borderId="195" xfId="0" applyNumberFormat="1" applyFont="1" applyFill="1" applyBorder="1" applyAlignment="1">
      <alignment horizontal="right" vertical="center"/>
    </xf>
    <xf numFmtId="49" fontId="2" fillId="4" borderId="126" xfId="0" applyNumberFormat="1" applyFont="1" applyFill="1" applyBorder="1" applyAlignment="1">
      <alignment horizontal="center" vertical="center"/>
    </xf>
    <xf numFmtId="49" fontId="2" fillId="4" borderId="184" xfId="0" applyNumberFormat="1" applyFont="1" applyFill="1" applyBorder="1" applyAlignment="1">
      <alignment horizontal="center" vertical="center"/>
    </xf>
    <xf numFmtId="49" fontId="2" fillId="4" borderId="195" xfId="0" applyNumberFormat="1" applyFont="1" applyFill="1" applyBorder="1" applyAlignment="1">
      <alignment horizontal="center" vertical="center"/>
    </xf>
    <xf numFmtId="49" fontId="2" fillId="4" borderId="136" xfId="0" applyNumberFormat="1" applyFont="1" applyFill="1" applyBorder="1" applyAlignment="1">
      <alignment horizontal="center" vertical="center"/>
    </xf>
    <xf numFmtId="0" fontId="6" fillId="0" borderId="40" xfId="0" applyFont="1" applyBorder="1"/>
    <xf numFmtId="49" fontId="6" fillId="0" borderId="254" xfId="0" applyNumberFormat="1" applyFont="1" applyBorder="1"/>
    <xf numFmtId="0" fontId="5" fillId="4" borderId="193" xfId="0" applyFont="1" applyFill="1" applyBorder="1"/>
    <xf numFmtId="0" fontId="5" fillId="0" borderId="193" xfId="0" applyFont="1" applyBorder="1"/>
    <xf numFmtId="0" fontId="5" fillId="0" borderId="240" xfId="0" applyFont="1" applyBorder="1"/>
    <xf numFmtId="0" fontId="5" fillId="4" borderId="162" xfId="0" applyFont="1" applyFill="1" applyBorder="1"/>
    <xf numFmtId="0" fontId="5" fillId="0" borderId="255" xfId="0" applyFont="1" applyBorder="1"/>
    <xf numFmtId="0" fontId="5" fillId="0" borderId="196" xfId="0" applyFont="1" applyBorder="1"/>
    <xf numFmtId="49" fontId="6" fillId="0" borderId="260" xfId="0" applyNumberFormat="1" applyFont="1" applyBorder="1"/>
    <xf numFmtId="0" fontId="5" fillId="0" borderId="162" xfId="0" applyFont="1" applyBorder="1"/>
    <xf numFmtId="0" fontId="5" fillId="0" borderId="163" xfId="0" applyFont="1" applyBorder="1"/>
    <xf numFmtId="49" fontId="10" fillId="8" borderId="149" xfId="0" applyNumberFormat="1" applyFont="1" applyFill="1" applyBorder="1" applyAlignment="1">
      <alignment horizontal="center" vertical="center" wrapText="1"/>
    </xf>
    <xf numFmtId="49" fontId="10" fillId="8" borderId="121" xfId="0" applyNumberFormat="1" applyFont="1" applyFill="1" applyBorder="1" applyAlignment="1">
      <alignment horizontal="center" vertical="center" wrapText="1"/>
    </xf>
    <xf numFmtId="49" fontId="2" fillId="8" borderId="121" xfId="0" applyNumberFormat="1" applyFont="1" applyFill="1" applyBorder="1" applyAlignment="1">
      <alignment horizontal="center" vertical="center"/>
    </xf>
    <xf numFmtId="49" fontId="2" fillId="8" borderId="152" xfId="0" applyNumberFormat="1" applyFont="1" applyFill="1" applyBorder="1" applyAlignment="1">
      <alignment horizontal="center" vertical="center"/>
    </xf>
    <xf numFmtId="49" fontId="2" fillId="8" borderId="105" xfId="0" applyNumberFormat="1" applyFont="1" applyFill="1" applyBorder="1" applyAlignment="1">
      <alignment horizontal="center" vertical="center"/>
    </xf>
    <xf numFmtId="49" fontId="2" fillId="8" borderId="44" xfId="0" applyNumberFormat="1" applyFont="1" applyFill="1" applyBorder="1" applyAlignment="1">
      <alignment horizontal="center" vertical="center"/>
    </xf>
    <xf numFmtId="49" fontId="10" fillId="8" borderId="174" xfId="0" applyNumberFormat="1" applyFont="1" applyFill="1" applyBorder="1" applyAlignment="1">
      <alignment vertical="center"/>
    </xf>
    <xf numFmtId="170" fontId="2" fillId="8" borderId="261" xfId="0" applyNumberFormat="1" applyFont="1" applyFill="1" applyBorder="1" applyAlignment="1">
      <alignment vertical="top"/>
    </xf>
    <xf numFmtId="49" fontId="2" fillId="8" borderId="184" xfId="0" applyNumberFormat="1" applyFont="1" applyFill="1" applyBorder="1" applyAlignment="1">
      <alignment horizontal="left" vertical="center"/>
    </xf>
    <xf numFmtId="165" fontId="2" fillId="8" borderId="184" xfId="0" applyNumberFormat="1" applyFont="1" applyFill="1" applyBorder="1" applyAlignment="1">
      <alignment vertical="top"/>
    </xf>
    <xf numFmtId="165" fontId="2" fillId="4" borderId="195" xfId="0" applyNumberFormat="1" applyFont="1" applyFill="1" applyBorder="1" applyAlignment="1">
      <alignment vertical="top"/>
    </xf>
    <xf numFmtId="0" fontId="43" fillId="0" borderId="0" xfId="0" applyFont="1"/>
    <xf numFmtId="0" fontId="44" fillId="6" borderId="0" xfId="0" applyFont="1" applyFill="1" applyAlignment="1">
      <alignment horizontal="right" vertical="center" wrapText="1"/>
    </xf>
    <xf numFmtId="0" fontId="45" fillId="10" borderId="121" xfId="0" applyFont="1" applyFill="1" applyBorder="1" applyAlignment="1">
      <alignment horizontal="center" wrapText="1"/>
    </xf>
    <xf numFmtId="0" fontId="43" fillId="10" borderId="121" xfId="0" applyFont="1" applyFill="1" applyBorder="1" applyAlignment="1">
      <alignment horizontal="center"/>
    </xf>
    <xf numFmtId="0" fontId="44" fillId="6" borderId="0" xfId="0" applyFont="1" applyFill="1" applyAlignment="1">
      <alignment horizontal="left" vertical="center" wrapText="1"/>
    </xf>
    <xf numFmtId="0" fontId="44" fillId="6" borderId="121" xfId="0" applyFont="1" applyFill="1" applyBorder="1" applyAlignment="1">
      <alignment horizontal="center" vertical="center" wrapText="1"/>
    </xf>
    <xf numFmtId="3" fontId="44" fillId="6" borderId="121" xfId="0" applyNumberFormat="1" applyFont="1" applyFill="1" applyBorder="1" applyAlignment="1">
      <alignment horizontal="right" vertical="center" wrapText="1"/>
    </xf>
    <xf numFmtId="0" fontId="45" fillId="6" borderId="121" xfId="0" applyFont="1" applyFill="1" applyBorder="1" applyAlignment="1">
      <alignment horizontal="left" vertical="center" wrapText="1"/>
    </xf>
    <xf numFmtId="0" fontId="44" fillId="6" borderId="121" xfId="0" applyFont="1" applyFill="1" applyBorder="1" applyAlignment="1">
      <alignment horizontal="left" vertical="center" wrapText="1"/>
    </xf>
    <xf numFmtId="0" fontId="43" fillId="9" borderId="121" xfId="0" applyFont="1" applyFill="1" applyBorder="1"/>
    <xf numFmtId="0" fontId="44" fillId="6" borderId="0" xfId="0" applyFont="1" applyFill="1" applyAlignment="1">
      <alignment horizontal="center" vertical="center" wrapText="1"/>
    </xf>
    <xf numFmtId="3" fontId="44" fillId="6" borderId="0" xfId="0" applyNumberFormat="1" applyFont="1" applyFill="1" applyAlignment="1">
      <alignment horizontal="right" vertical="center" wrapText="1"/>
    </xf>
    <xf numFmtId="0" fontId="43" fillId="6" borderId="0" xfId="0" applyFont="1" applyFill="1"/>
    <xf numFmtId="3" fontId="44" fillId="6" borderId="121" xfId="0" applyNumberFormat="1" applyFont="1" applyFill="1" applyBorder="1" applyAlignment="1">
      <alignment horizontal="center" vertical="center" wrapText="1"/>
    </xf>
    <xf numFmtId="0" fontId="43" fillId="0" borderId="121" xfId="0" applyFont="1" applyBorder="1" applyAlignment="1">
      <alignment horizontal="center"/>
    </xf>
    <xf numFmtId="14" fontId="44" fillId="6" borderId="0" xfId="0" applyNumberFormat="1" applyFont="1" applyFill="1" applyAlignment="1">
      <alignment horizontal="center" vertical="center" wrapText="1"/>
    </xf>
    <xf numFmtId="0" fontId="44" fillId="0" borderId="121" xfId="0" applyFont="1" applyBorder="1"/>
    <xf numFmtId="0" fontId="43" fillId="0" borderId="121" xfId="0" applyFont="1" applyBorder="1"/>
    <xf numFmtId="0" fontId="43" fillId="0" borderId="121" xfId="0" applyFont="1" applyBorder="1" applyAlignment="1">
      <alignment wrapText="1"/>
    </xf>
    <xf numFmtId="0" fontId="43" fillId="6" borderId="119" xfId="0" applyFont="1" applyFill="1" applyBorder="1"/>
    <xf numFmtId="0" fontId="2" fillId="0" borderId="121" xfId="0" applyNumberFormat="1" applyFont="1" applyFill="1" applyBorder="1" applyAlignment="1">
      <alignment horizontal="center" vertical="center" wrapText="1"/>
    </xf>
    <xf numFmtId="0" fontId="2" fillId="0" borderId="152" xfId="0" applyFont="1" applyFill="1" applyBorder="1" applyAlignment="1">
      <alignment horizontal="center" vertical="center" wrapText="1"/>
    </xf>
    <xf numFmtId="0" fontId="2" fillId="0" borderId="105" xfId="0" applyNumberFormat="1" applyFont="1" applyFill="1" applyBorder="1" applyAlignment="1">
      <alignment horizontal="center" vertical="center" wrapText="1"/>
    </xf>
    <xf numFmtId="0" fontId="2" fillId="0" borderId="34" xfId="0" applyFont="1" applyFill="1" applyBorder="1" applyAlignment="1">
      <alignment horizontal="center" vertical="center" wrapText="1"/>
    </xf>
    <xf numFmtId="49" fontId="2" fillId="4" borderId="105" xfId="0" applyNumberFormat="1" applyFont="1" applyFill="1" applyBorder="1" applyAlignment="1">
      <alignment horizontal="center" vertical="center" wrapText="1"/>
    </xf>
    <xf numFmtId="49" fontId="2" fillId="4" borderId="34" xfId="0" applyNumberFormat="1" applyFont="1" applyFill="1" applyBorder="1" applyAlignment="1">
      <alignment horizontal="center" vertical="center" wrapText="1"/>
    </xf>
    <xf numFmtId="49" fontId="2" fillId="4" borderId="34" xfId="0" applyNumberFormat="1" applyFont="1" applyFill="1" applyBorder="1" applyAlignment="1">
      <alignment horizontal="center" vertical="center"/>
    </xf>
    <xf numFmtId="0" fontId="2" fillId="0" borderId="0" xfId="0" applyFont="1" applyAlignment="1">
      <alignment horizontal="left" wrapText="1"/>
    </xf>
    <xf numFmtId="0" fontId="0" fillId="0" borderId="0" xfId="0"/>
    <xf numFmtId="49" fontId="2" fillId="4" borderId="121" xfId="0" applyNumberFormat="1" applyFont="1" applyFill="1" applyBorder="1" applyAlignment="1">
      <alignment horizontal="center" vertical="center" wrapText="1"/>
    </xf>
    <xf numFmtId="0" fontId="2" fillId="4" borderId="121" xfId="0" applyFont="1" applyFill="1" applyBorder="1" applyAlignment="1">
      <alignment horizontal="center" vertical="center" wrapText="1"/>
    </xf>
    <xf numFmtId="0" fontId="2" fillId="4" borderId="152" xfId="0" applyFont="1" applyFill="1" applyBorder="1" applyAlignment="1">
      <alignment horizontal="center" vertical="center" wrapText="1"/>
    </xf>
    <xf numFmtId="49" fontId="2" fillId="4" borderId="149" xfId="0" applyNumberFormat="1" applyFont="1" applyFill="1" applyBorder="1" applyAlignment="1">
      <alignment horizontal="center" vertical="center" wrapText="1"/>
    </xf>
    <xf numFmtId="49" fontId="2" fillId="4" borderId="140" xfId="0" applyNumberFormat="1" applyFont="1" applyFill="1" applyBorder="1" applyAlignment="1">
      <alignment horizontal="left" vertical="center" wrapText="1"/>
    </xf>
    <xf numFmtId="0" fontId="2" fillId="4" borderId="140" xfId="0" applyFont="1" applyFill="1" applyBorder="1" applyAlignment="1">
      <alignment horizontal="left" vertical="center" wrapText="1"/>
    </xf>
    <xf numFmtId="49" fontId="2" fillId="0" borderId="140" xfId="0" applyNumberFormat="1" applyFont="1" applyFill="1" applyBorder="1" applyAlignment="1">
      <alignment horizontal="left" vertical="center" wrapText="1"/>
    </xf>
    <xf numFmtId="0" fontId="10" fillId="0" borderId="140" xfId="0" applyFont="1" applyFill="1" applyBorder="1" applyAlignment="1">
      <alignment horizontal="left" vertical="center" wrapText="1"/>
    </xf>
    <xf numFmtId="49" fontId="2" fillId="4" borderId="148" xfId="0" applyNumberFormat="1" applyFont="1" applyFill="1" applyBorder="1" applyAlignment="1">
      <alignment horizontal="left" vertical="center" wrapText="1"/>
    </xf>
    <xf numFmtId="0" fontId="2" fillId="4" borderId="151" xfId="0" applyFont="1" applyFill="1" applyBorder="1" applyAlignment="1">
      <alignment horizontal="left" vertical="center" wrapText="1"/>
    </xf>
    <xf numFmtId="49" fontId="2" fillId="8" borderId="121" xfId="0" applyNumberFormat="1" applyFont="1" applyFill="1" applyBorder="1" applyAlignment="1">
      <alignment horizontal="center" vertical="center" wrapText="1"/>
    </xf>
    <xf numFmtId="0" fontId="2" fillId="8" borderId="121" xfId="0" applyFont="1" applyFill="1" applyBorder="1" applyAlignment="1">
      <alignment horizontal="center" vertical="center" wrapText="1"/>
    </xf>
    <xf numFmtId="49" fontId="2" fillId="8" borderId="149" xfId="0" applyNumberFormat="1" applyFont="1" applyFill="1" applyBorder="1" applyAlignment="1">
      <alignment horizontal="center" vertical="center" wrapText="1"/>
    </xf>
    <xf numFmtId="0" fontId="2" fillId="8" borderId="152" xfId="0" applyFont="1" applyFill="1" applyBorder="1" applyAlignment="1">
      <alignment horizontal="center" vertical="center" wrapText="1"/>
    </xf>
    <xf numFmtId="49" fontId="2" fillId="4" borderId="152" xfId="0" applyNumberFormat="1" applyFont="1" applyFill="1" applyBorder="1" applyAlignment="1">
      <alignment horizontal="center" vertical="center" wrapText="1"/>
    </xf>
    <xf numFmtId="0" fontId="2" fillId="4" borderId="121" xfId="0" applyFont="1" applyFill="1" applyBorder="1" applyAlignment="1">
      <alignment vertical="center" wrapText="1"/>
    </xf>
    <xf numFmtId="49" fontId="2" fillId="4" borderId="121" xfId="0" applyNumberFormat="1" applyFont="1" applyFill="1" applyBorder="1" applyAlignment="1">
      <alignment vertical="center" wrapText="1"/>
    </xf>
    <xf numFmtId="0" fontId="24" fillId="0" borderId="149" xfId="0" applyFont="1" applyBorder="1" applyAlignment="1">
      <alignment vertical="center" wrapText="1"/>
    </xf>
    <xf numFmtId="0" fontId="24" fillId="0" borderId="121" xfId="0" applyFont="1" applyBorder="1" applyAlignment="1">
      <alignment vertical="center" wrapText="1"/>
    </xf>
    <xf numFmtId="0" fontId="24" fillId="0" borderId="152" xfId="0" applyFont="1" applyBorder="1" applyAlignment="1">
      <alignment vertical="center" wrapText="1"/>
    </xf>
    <xf numFmtId="0" fontId="10" fillId="4" borderId="9" xfId="0" applyFont="1" applyFill="1" applyBorder="1" applyAlignment="1">
      <alignment horizontal="center"/>
    </xf>
    <xf numFmtId="0" fontId="10" fillId="4" borderId="10" xfId="0" applyFont="1" applyFill="1" applyBorder="1" applyAlignment="1">
      <alignment horizontal="center"/>
    </xf>
    <xf numFmtId="49" fontId="10" fillId="4" borderId="33" xfId="0" applyNumberFormat="1" applyFont="1" applyFill="1" applyBorder="1" applyAlignment="1">
      <alignment horizontal="left" vertical="center"/>
    </xf>
    <xf numFmtId="0" fontId="10" fillId="4" borderId="34" xfId="0" applyFont="1" applyFill="1" applyBorder="1" applyAlignment="1">
      <alignment horizontal="left" vertical="center"/>
    </xf>
    <xf numFmtId="164" fontId="2" fillId="4" borderId="1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49" fontId="10" fillId="4" borderId="25" xfId="0" applyNumberFormat="1" applyFont="1" applyFill="1" applyBorder="1" applyAlignment="1">
      <alignment horizontal="left" vertical="center" wrapText="1"/>
    </xf>
    <xf numFmtId="0" fontId="10" fillId="4" borderId="16" xfId="0" applyFont="1" applyFill="1" applyBorder="1" applyAlignment="1">
      <alignment horizontal="left" vertical="center" wrapText="1"/>
    </xf>
    <xf numFmtId="0" fontId="10" fillId="4" borderId="17" xfId="0" applyFont="1" applyFill="1" applyBorder="1" applyAlignment="1">
      <alignment horizontal="left" vertical="center" wrapText="1"/>
    </xf>
    <xf numFmtId="2" fontId="2" fillId="4" borderId="34" xfId="0" applyNumberFormat="1" applyFont="1" applyFill="1" applyBorder="1" applyAlignment="1">
      <alignment horizontal="center" vertical="center"/>
    </xf>
    <xf numFmtId="49" fontId="10" fillId="4" borderId="34" xfId="0" applyNumberFormat="1" applyFont="1" applyFill="1" applyBorder="1" applyAlignment="1">
      <alignment horizontal="left" vertical="top" wrapText="1"/>
    </xf>
    <xf numFmtId="0" fontId="10" fillId="4" borderId="34" xfId="0" applyFont="1" applyFill="1" applyBorder="1" applyAlignment="1">
      <alignment horizontal="left" vertical="top" wrapText="1"/>
    </xf>
    <xf numFmtId="0" fontId="10" fillId="4" borderId="44" xfId="0" applyFont="1" applyFill="1" applyBorder="1" applyAlignment="1">
      <alignment horizontal="left" vertical="top" wrapText="1"/>
    </xf>
    <xf numFmtId="0" fontId="2" fillId="4" borderId="44" xfId="0" applyFont="1" applyFill="1" applyBorder="1" applyAlignment="1">
      <alignment horizontal="center"/>
    </xf>
    <xf numFmtId="9" fontId="2" fillId="4" borderId="197" xfId="3" applyFont="1" applyFill="1" applyBorder="1" applyAlignment="1">
      <alignment horizontal="center"/>
    </xf>
    <xf numFmtId="9" fontId="2" fillId="4" borderId="53" xfId="3" applyFont="1" applyFill="1" applyBorder="1" applyAlignment="1">
      <alignment horizontal="center"/>
    </xf>
    <xf numFmtId="9" fontId="2" fillId="4" borderId="157" xfId="3" applyFont="1" applyFill="1" applyBorder="1" applyAlignment="1">
      <alignment horizontal="center" vertical="center"/>
    </xf>
    <xf numFmtId="9" fontId="2" fillId="4" borderId="136" xfId="3" applyFont="1" applyFill="1" applyBorder="1" applyAlignment="1">
      <alignment horizontal="center" vertical="center"/>
    </xf>
    <xf numFmtId="49" fontId="2" fillId="4" borderId="34" xfId="0" applyNumberFormat="1" applyFont="1" applyFill="1" applyBorder="1" applyAlignment="1">
      <alignment horizontal="left" vertical="top"/>
    </xf>
    <xf numFmtId="0" fontId="2" fillId="4" borderId="34" xfId="0" applyFont="1" applyFill="1" applyBorder="1" applyAlignment="1">
      <alignment horizontal="left" vertical="top"/>
    </xf>
    <xf numFmtId="0" fontId="2" fillId="4" borderId="187" xfId="0" applyFont="1" applyFill="1" applyBorder="1" applyAlignment="1">
      <alignment horizontal="left" vertical="top"/>
    </xf>
    <xf numFmtId="49" fontId="10" fillId="4" borderId="175" xfId="0" applyNumberFormat="1" applyFont="1" applyFill="1" applyBorder="1" applyAlignment="1">
      <alignment horizontal="center" vertical="center"/>
    </xf>
    <xf numFmtId="0" fontId="10" fillId="4" borderId="176" xfId="0" applyFont="1" applyFill="1" applyBorder="1" applyAlignment="1">
      <alignment horizontal="center" vertical="center"/>
    </xf>
    <xf numFmtId="0" fontId="10" fillId="4" borderId="177" xfId="0" applyFont="1" applyFill="1" applyBorder="1" applyAlignment="1">
      <alignment horizontal="center" vertical="center"/>
    </xf>
    <xf numFmtId="49" fontId="10" fillId="4" borderId="174" xfId="0" applyNumberFormat="1" applyFont="1" applyFill="1" applyBorder="1" applyAlignment="1">
      <alignment horizontal="left" vertical="center"/>
    </xf>
    <xf numFmtId="2" fontId="10" fillId="4" borderId="103" xfId="0" applyNumberFormat="1" applyFont="1" applyFill="1" applyBorder="1" applyAlignment="1">
      <alignment horizontal="left" vertical="center"/>
    </xf>
    <xf numFmtId="2" fontId="10" fillId="4" borderId="104" xfId="0" applyNumberFormat="1" applyFont="1" applyFill="1" applyBorder="1" applyAlignment="1">
      <alignment horizontal="left" vertical="center"/>
    </xf>
    <xf numFmtId="49" fontId="2" fillId="4" borderId="181" xfId="0" applyNumberFormat="1" applyFont="1" applyFill="1" applyBorder="1" applyAlignment="1">
      <alignment horizontal="left" vertical="center" wrapText="1"/>
    </xf>
    <xf numFmtId="0" fontId="2" fillId="4" borderId="182" xfId="0" applyFont="1" applyFill="1" applyBorder="1" applyAlignment="1">
      <alignment horizontal="left" vertical="center" wrapText="1"/>
    </xf>
    <xf numFmtId="0" fontId="2" fillId="4" borderId="183"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192" xfId="0" applyFont="1" applyFill="1" applyBorder="1" applyAlignment="1">
      <alignment horizontal="left" vertical="center" wrapText="1"/>
    </xf>
    <xf numFmtId="0" fontId="2" fillId="4" borderId="193" xfId="0" applyFont="1" applyFill="1" applyBorder="1" applyAlignment="1">
      <alignment horizontal="left" vertical="center" wrapText="1"/>
    </xf>
    <xf numFmtId="0" fontId="2" fillId="4" borderId="194" xfId="0" applyFont="1" applyFill="1" applyBorder="1" applyAlignment="1">
      <alignment horizontal="left" vertical="center" wrapText="1"/>
    </xf>
    <xf numFmtId="49" fontId="2" fillId="4" borderId="20" xfId="0" applyNumberFormat="1" applyFont="1" applyFill="1" applyBorder="1" applyAlignment="1">
      <alignment horizontal="left" vertical="top"/>
    </xf>
    <xf numFmtId="171" fontId="2" fillId="4" borderId="21" xfId="0" applyNumberFormat="1" applyFont="1" applyFill="1" applyBorder="1" applyAlignment="1">
      <alignment horizontal="left" vertical="top"/>
    </xf>
    <xf numFmtId="171" fontId="2" fillId="4" borderId="189" xfId="0" applyNumberFormat="1" applyFont="1" applyFill="1" applyBorder="1" applyAlignment="1">
      <alignment horizontal="left" vertical="top"/>
    </xf>
    <xf numFmtId="171" fontId="2" fillId="4" borderId="192" xfId="0" applyNumberFormat="1" applyFont="1" applyFill="1" applyBorder="1" applyAlignment="1">
      <alignment horizontal="left" vertical="top"/>
    </xf>
    <xf numFmtId="171" fontId="2" fillId="4" borderId="193" xfId="0" applyNumberFormat="1" applyFont="1" applyFill="1" applyBorder="1" applyAlignment="1">
      <alignment horizontal="left" vertical="top"/>
    </xf>
    <xf numFmtId="171" fontId="2" fillId="4" borderId="196" xfId="0" applyNumberFormat="1" applyFont="1" applyFill="1" applyBorder="1" applyAlignment="1">
      <alignment horizontal="left" vertical="top"/>
    </xf>
    <xf numFmtId="49" fontId="2" fillId="4" borderId="20" xfId="0" applyNumberFormat="1" applyFont="1" applyFill="1" applyBorder="1" applyAlignment="1">
      <alignment horizontal="left" vertical="center" wrapText="1"/>
    </xf>
    <xf numFmtId="165" fontId="2" fillId="4" borderId="227" xfId="0" applyNumberFormat="1" applyFont="1" applyFill="1" applyBorder="1" applyAlignment="1">
      <alignment horizontal="left" vertical="center" wrapText="1"/>
    </xf>
    <xf numFmtId="0" fontId="2" fillId="4" borderId="41" xfId="0" applyFont="1" applyFill="1" applyBorder="1" applyAlignment="1">
      <alignment horizontal="left" vertical="center" wrapText="1"/>
    </xf>
    <xf numFmtId="0" fontId="2" fillId="4" borderId="228" xfId="0" applyFont="1" applyFill="1" applyBorder="1" applyAlignment="1">
      <alignment horizontal="left" vertical="center" wrapText="1"/>
    </xf>
    <xf numFmtId="0" fontId="2" fillId="4" borderId="227" xfId="0" applyFont="1" applyFill="1" applyBorder="1" applyAlignment="1">
      <alignment horizontal="left" vertical="center" wrapText="1"/>
    </xf>
    <xf numFmtId="49" fontId="2" fillId="4" borderId="227" xfId="0" applyNumberFormat="1" applyFont="1" applyFill="1" applyBorder="1" applyAlignment="1">
      <alignment horizontal="left" vertical="top"/>
    </xf>
    <xf numFmtId="0" fontId="2" fillId="4" borderId="41" xfId="0" applyFont="1" applyFill="1" applyBorder="1" applyAlignment="1">
      <alignment horizontal="left" vertical="top"/>
    </xf>
    <xf numFmtId="0" fontId="2" fillId="4" borderId="244"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190" xfId="0" applyFont="1" applyFill="1" applyBorder="1" applyAlignment="1">
      <alignment horizontal="left" vertical="top"/>
    </xf>
    <xf numFmtId="2" fontId="2" fillId="4" borderId="184" xfId="0" applyNumberFormat="1" applyFont="1" applyFill="1" applyBorder="1" applyAlignment="1">
      <alignment horizontal="center" vertical="center"/>
    </xf>
    <xf numFmtId="2" fontId="2" fillId="4" borderId="185" xfId="0" applyNumberFormat="1" applyFont="1" applyFill="1" applyBorder="1" applyAlignment="1">
      <alignment horizontal="center" vertical="center"/>
    </xf>
    <xf numFmtId="2" fontId="2" fillId="4" borderId="187" xfId="0" applyNumberFormat="1" applyFont="1" applyFill="1" applyBorder="1" applyAlignment="1">
      <alignment horizontal="center" vertical="center"/>
    </xf>
    <xf numFmtId="49" fontId="2" fillId="4" borderId="20" xfId="0" applyNumberFormat="1" applyFont="1" applyFill="1" applyBorder="1" applyAlignment="1">
      <alignment horizontal="left"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49" fontId="10" fillId="4" borderId="175" xfId="0" applyNumberFormat="1" applyFont="1" applyFill="1" applyBorder="1" applyAlignment="1">
      <alignment horizontal="center" vertical="top"/>
    </xf>
    <xf numFmtId="170" fontId="10" fillId="4" borderId="176" xfId="0" applyNumberFormat="1" applyFont="1" applyFill="1" applyBorder="1" applyAlignment="1">
      <alignment horizontal="center" vertical="top"/>
    </xf>
    <xf numFmtId="170" fontId="10" fillId="4" borderId="178" xfId="0" applyNumberFormat="1" applyFont="1" applyFill="1" applyBorder="1" applyAlignment="1">
      <alignment horizontal="center" vertical="top"/>
    </xf>
    <xf numFmtId="170" fontId="10" fillId="4" borderId="179" xfId="0" applyNumberFormat="1" applyFont="1" applyFill="1" applyBorder="1" applyAlignment="1">
      <alignment horizontal="center" vertical="top"/>
    </xf>
    <xf numFmtId="49" fontId="10" fillId="4" borderId="31" xfId="0" applyNumberFormat="1"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49" fontId="10" fillId="4" borderId="5" xfId="0" applyNumberFormat="1" applyFont="1" applyFill="1" applyBorder="1" applyAlignment="1">
      <alignment vertical="center" wrapText="1"/>
    </xf>
    <xf numFmtId="0" fontId="10" fillId="4" borderId="6" xfId="0" applyFont="1" applyFill="1" applyBorder="1" applyAlignment="1">
      <alignment vertical="center" wrapText="1"/>
    </xf>
    <xf numFmtId="0" fontId="10" fillId="4" borderId="32" xfId="0" applyFont="1" applyFill="1" applyBorder="1" applyAlignment="1">
      <alignment vertical="center" wrapText="1"/>
    </xf>
    <xf numFmtId="49" fontId="10" fillId="4" borderId="34" xfId="0" applyNumberFormat="1" applyFont="1" applyFill="1" applyBorder="1" applyAlignment="1">
      <alignment horizontal="center" vertical="center" wrapText="1"/>
    </xf>
    <xf numFmtId="2" fontId="10" fillId="4" borderId="34" xfId="0" applyNumberFormat="1" applyFont="1" applyFill="1" applyBorder="1" applyAlignment="1">
      <alignment horizontal="center" vertical="center" wrapText="1"/>
    </xf>
    <xf numFmtId="2" fontId="10" fillId="4" borderId="35" xfId="0" applyNumberFormat="1" applyFont="1" applyFill="1" applyBorder="1" applyAlignment="1">
      <alignment horizontal="center" vertical="center" wrapText="1"/>
    </xf>
    <xf numFmtId="0" fontId="2" fillId="4" borderId="188" xfId="0" applyFont="1" applyFill="1" applyBorder="1" applyAlignment="1">
      <alignment horizontal="left" vertical="center" wrapText="1"/>
    </xf>
    <xf numFmtId="0" fontId="2" fillId="4" borderId="191" xfId="0" applyFont="1" applyFill="1" applyBorder="1" applyAlignment="1">
      <alignment horizontal="left" vertical="center" wrapText="1"/>
    </xf>
    <xf numFmtId="49" fontId="10" fillId="4" borderId="46" xfId="0" applyNumberFormat="1" applyFont="1" applyFill="1" applyBorder="1" applyAlignment="1">
      <alignment horizontal="center"/>
    </xf>
    <xf numFmtId="0" fontId="10" fillId="4" borderId="33" xfId="0" applyFont="1" applyFill="1" applyBorder="1" applyAlignment="1">
      <alignment horizontal="center"/>
    </xf>
    <xf numFmtId="0" fontId="10" fillId="4" borderId="83" xfId="0" applyFont="1" applyFill="1" applyBorder="1" applyAlignment="1">
      <alignment horizontal="center"/>
    </xf>
    <xf numFmtId="49" fontId="11" fillId="4" borderId="47" xfId="0" applyNumberFormat="1"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107" xfId="0" applyFont="1" applyFill="1" applyBorder="1" applyAlignment="1">
      <alignment horizontal="center" vertical="center" wrapText="1"/>
    </xf>
    <xf numFmtId="49" fontId="10" fillId="4" borderId="47" xfId="0" applyNumberFormat="1" applyFont="1" applyFill="1" applyBorder="1" applyAlignment="1">
      <alignment vertical="center" wrapText="1"/>
    </xf>
    <xf numFmtId="0" fontId="10" fillId="4" borderId="34" xfId="0" applyFont="1" applyFill="1" applyBorder="1" applyAlignment="1">
      <alignment vertical="center" wrapText="1"/>
    </xf>
    <xf numFmtId="0" fontId="10" fillId="4" borderId="107" xfId="0" applyFont="1" applyFill="1" applyBorder="1" applyAlignment="1">
      <alignment vertical="center" wrapText="1"/>
    </xf>
    <xf numFmtId="49" fontId="10" fillId="4" borderId="47" xfId="0" applyNumberFormat="1" applyFont="1" applyFill="1" applyBorder="1" applyAlignment="1">
      <alignment horizontal="center" vertical="center" wrapText="1"/>
    </xf>
    <xf numFmtId="3" fontId="2" fillId="4" borderId="20" xfId="0" applyNumberFormat="1" applyFont="1" applyFill="1" applyBorder="1" applyAlignment="1">
      <alignment horizontal="left" vertical="center" wrapText="1"/>
    </xf>
    <xf numFmtId="49" fontId="2" fillId="4" borderId="188" xfId="0" applyNumberFormat="1" applyFont="1" applyFill="1" applyBorder="1" applyAlignment="1">
      <alignment horizontal="left" vertical="center" wrapText="1"/>
    </xf>
    <xf numFmtId="49" fontId="2" fillId="4" borderId="180" xfId="0" applyNumberFormat="1" applyFont="1" applyFill="1" applyBorder="1" applyAlignment="1">
      <alignment horizontal="left" vertical="center" wrapText="1"/>
    </xf>
    <xf numFmtId="0" fontId="2" fillId="4" borderId="186" xfId="0" applyFont="1" applyFill="1" applyBorder="1" applyAlignment="1">
      <alignment horizontal="left" vertical="center" wrapText="1"/>
    </xf>
    <xf numFmtId="49" fontId="10" fillId="4" borderId="84" xfId="0" applyNumberFormat="1" applyFont="1" applyFill="1" applyBorder="1" applyAlignment="1">
      <alignment vertical="center"/>
    </xf>
    <xf numFmtId="0" fontId="10" fillId="4" borderId="27" xfId="0" applyFont="1" applyFill="1" applyBorder="1" applyAlignment="1">
      <alignment vertical="center"/>
    </xf>
    <xf numFmtId="0" fontId="2" fillId="4" borderId="243" xfId="0" applyFont="1" applyFill="1" applyBorder="1" applyAlignment="1">
      <alignment horizontal="left" vertical="center" wrapText="1"/>
    </xf>
    <xf numFmtId="0" fontId="5" fillId="4" borderId="1" xfId="0" applyFont="1" applyFill="1" applyBorder="1" applyAlignment="1">
      <alignment horizontal="center"/>
    </xf>
    <xf numFmtId="0" fontId="5" fillId="4" borderId="11" xfId="0" applyFont="1" applyFill="1" applyBorder="1" applyAlignment="1">
      <alignment horizontal="center"/>
    </xf>
    <xf numFmtId="0" fontId="5" fillId="4" borderId="23" xfId="0" applyFont="1" applyFill="1" applyBorder="1" applyAlignment="1">
      <alignment horizontal="center"/>
    </xf>
    <xf numFmtId="49" fontId="5" fillId="4" borderId="2"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49" fontId="6" fillId="4" borderId="5" xfId="0" applyNumberFormat="1"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49" fontId="6" fillId="4" borderId="25" xfId="0" applyNumberFormat="1" applyFont="1" applyFill="1" applyBorder="1" applyAlignment="1">
      <alignment horizontal="left"/>
    </xf>
    <xf numFmtId="0" fontId="6" fillId="4" borderId="16" xfId="0" applyFont="1" applyFill="1" applyBorder="1" applyAlignment="1">
      <alignment horizontal="left"/>
    </xf>
    <xf numFmtId="0" fontId="6" fillId="4" borderId="26" xfId="0" applyFont="1" applyFill="1" applyBorder="1" applyAlignment="1">
      <alignment horizontal="left"/>
    </xf>
    <xf numFmtId="49" fontId="6" fillId="4" borderId="28" xfId="0" applyNumberFormat="1" applyFont="1" applyFill="1" applyBorder="1" applyAlignment="1">
      <alignment horizontal="left"/>
    </xf>
    <xf numFmtId="0" fontId="6" fillId="4" borderId="29" xfId="0" applyFont="1" applyFill="1" applyBorder="1" applyAlignment="1">
      <alignment horizontal="left"/>
    </xf>
    <xf numFmtId="0" fontId="6" fillId="4" borderId="30" xfId="0" applyFont="1" applyFill="1" applyBorder="1" applyAlignment="1">
      <alignment horizontal="left"/>
    </xf>
    <xf numFmtId="0" fontId="0" fillId="4" borderId="16" xfId="0" applyFill="1" applyBorder="1" applyAlignment="1">
      <alignment horizontal="center"/>
    </xf>
    <xf numFmtId="0" fontId="0" fillId="4" borderId="26" xfId="0" applyFill="1" applyBorder="1" applyAlignment="1">
      <alignment horizontal="center"/>
    </xf>
    <xf numFmtId="0" fontId="5" fillId="4" borderId="2" xfId="0" applyFont="1" applyFill="1" applyBorder="1" applyAlignment="1">
      <alignment horizontal="center"/>
    </xf>
    <xf numFmtId="0" fontId="5" fillId="4" borderId="8" xfId="0" applyFont="1" applyFill="1" applyBorder="1" applyAlignment="1">
      <alignment horizontal="center"/>
    </xf>
    <xf numFmtId="0" fontId="5" fillId="4" borderId="18" xfId="0" applyFont="1" applyFill="1" applyBorder="1" applyAlignment="1">
      <alignment horizontal="center"/>
    </xf>
    <xf numFmtId="0" fontId="5" fillId="4" borderId="19" xfId="0" applyFont="1" applyFill="1" applyBorder="1" applyAlignment="1">
      <alignment horizontal="center"/>
    </xf>
    <xf numFmtId="0" fontId="5" fillId="4" borderId="12" xfId="0" applyFont="1" applyFill="1" applyBorder="1" applyAlignment="1">
      <alignment horizontal="center"/>
    </xf>
    <xf numFmtId="0" fontId="5" fillId="4" borderId="24" xfId="0" applyFont="1" applyFill="1" applyBorder="1" applyAlignment="1">
      <alignment horizontal="center"/>
    </xf>
    <xf numFmtId="49" fontId="6" fillId="4" borderId="15" xfId="0" applyNumberFormat="1" applyFont="1" applyFill="1" applyBorder="1" applyAlignment="1">
      <alignment horizontal="left"/>
    </xf>
    <xf numFmtId="0" fontId="6" fillId="4" borderId="17" xfId="0" applyFont="1" applyFill="1" applyBorder="1" applyAlignment="1">
      <alignment horizontal="left"/>
    </xf>
    <xf numFmtId="49" fontId="5" fillId="4" borderId="20" xfId="0" applyNumberFormat="1"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49" fontId="10" fillId="4" borderId="25" xfId="0" applyNumberFormat="1" applyFont="1" applyFill="1" applyBorder="1" applyAlignment="1">
      <alignment horizontal="left" vertical="center"/>
    </xf>
    <xf numFmtId="0" fontId="10" fillId="4" borderId="16" xfId="0" applyFont="1" applyFill="1" applyBorder="1" applyAlignment="1">
      <alignment horizontal="left" vertical="center"/>
    </xf>
    <xf numFmtId="0" fontId="10" fillId="4" borderId="17" xfId="0" applyFont="1" applyFill="1" applyBorder="1" applyAlignment="1">
      <alignment horizontal="left" vertical="center"/>
    </xf>
    <xf numFmtId="49" fontId="10" fillId="4" borderId="42" xfId="0" applyNumberFormat="1" applyFont="1" applyFill="1" applyBorder="1" applyAlignment="1">
      <alignment horizontal="left" vertical="center"/>
    </xf>
    <xf numFmtId="0" fontId="10" fillId="4" borderId="29" xfId="0" applyFont="1" applyFill="1" applyBorder="1" applyAlignment="1">
      <alignment horizontal="left" vertical="center"/>
    </xf>
    <xf numFmtId="0" fontId="10" fillId="4" borderId="43" xfId="0" applyFont="1" applyFill="1" applyBorder="1" applyAlignment="1">
      <alignment horizontal="left" vertical="center"/>
    </xf>
    <xf numFmtId="49" fontId="10" fillId="4" borderId="34" xfId="0" applyNumberFormat="1" applyFont="1" applyFill="1" applyBorder="1" applyAlignment="1">
      <alignment horizontal="center" vertical="center"/>
    </xf>
    <xf numFmtId="2" fontId="10" fillId="4" borderId="34" xfId="0" applyNumberFormat="1" applyFont="1" applyFill="1" applyBorder="1" applyAlignment="1">
      <alignment horizontal="center" vertical="center"/>
    </xf>
    <xf numFmtId="9" fontId="2" fillId="4" borderId="168" xfId="3" applyFont="1" applyFill="1" applyBorder="1" applyAlignment="1">
      <alignment horizontal="center" vertical="center"/>
    </xf>
    <xf numFmtId="9" fontId="2" fillId="4" borderId="110" xfId="3" applyFont="1" applyFill="1" applyBorder="1" applyAlignment="1">
      <alignment horizontal="center" vertical="center"/>
    </xf>
    <xf numFmtId="9" fontId="2" fillId="4" borderId="126" xfId="3" applyFont="1" applyFill="1" applyBorder="1" applyAlignment="1">
      <alignment horizontal="center" vertical="center"/>
    </xf>
    <xf numFmtId="9" fontId="2" fillId="4" borderId="159" xfId="3" applyFont="1" applyFill="1" applyBorder="1" applyAlignment="1">
      <alignment horizontal="center" vertical="center"/>
    </xf>
    <xf numFmtId="49" fontId="10" fillId="4" borderId="47" xfId="0" applyNumberFormat="1" applyFont="1" applyFill="1" applyBorder="1" applyAlignment="1">
      <alignment horizontal="center"/>
    </xf>
    <xf numFmtId="0" fontId="10" fillId="4" borderId="47" xfId="0" applyFont="1" applyFill="1" applyBorder="1" applyAlignment="1">
      <alignment horizontal="center"/>
    </xf>
    <xf numFmtId="0" fontId="10" fillId="4" borderId="48" xfId="0" applyFont="1" applyFill="1" applyBorder="1" applyAlignment="1">
      <alignment horizontal="center"/>
    </xf>
    <xf numFmtId="0" fontId="10" fillId="4" borderId="34" xfId="0" applyFont="1" applyFill="1" applyBorder="1" applyAlignment="1">
      <alignment horizontal="center"/>
    </xf>
    <xf numFmtId="0" fontId="10" fillId="4" borderId="35" xfId="0" applyFont="1" applyFill="1" applyBorder="1" applyAlignment="1">
      <alignment horizontal="center"/>
    </xf>
    <xf numFmtId="0" fontId="10" fillId="4" borderId="47" xfId="0" applyFont="1" applyFill="1" applyBorder="1" applyAlignment="1">
      <alignment horizontal="center" vertical="center" wrapText="1"/>
    </xf>
    <xf numFmtId="2" fontId="2" fillId="4" borderId="150" xfId="3" applyNumberFormat="1" applyFont="1" applyFill="1" applyBorder="1" applyAlignment="1">
      <alignment horizontal="center" vertical="center"/>
    </xf>
    <xf numFmtId="2" fontId="2" fillId="4" borderId="144" xfId="3" applyNumberFormat="1" applyFont="1" applyFill="1" applyBorder="1" applyAlignment="1">
      <alignment horizontal="center" vertical="center"/>
    </xf>
    <xf numFmtId="2" fontId="2" fillId="4" borderId="153" xfId="3" applyNumberFormat="1" applyFont="1" applyFill="1" applyBorder="1" applyAlignment="1">
      <alignment horizontal="center" vertical="center"/>
    </xf>
    <xf numFmtId="49" fontId="10" fillId="0" borderId="25" xfId="0" applyNumberFormat="1" applyFont="1" applyBorder="1" applyAlignment="1">
      <alignment horizontal="left"/>
    </xf>
    <xf numFmtId="0" fontId="10" fillId="0" borderId="16" xfId="0" applyFont="1" applyBorder="1" applyAlignment="1">
      <alignment horizontal="left"/>
    </xf>
    <xf numFmtId="0" fontId="10" fillId="5" borderId="16" xfId="0" applyFont="1" applyFill="1" applyBorder="1" applyAlignment="1">
      <alignment horizontal="left"/>
    </xf>
    <xf numFmtId="0" fontId="10" fillId="0" borderId="17" xfId="0" applyFont="1" applyBorder="1" applyAlignment="1">
      <alignment horizontal="left"/>
    </xf>
    <xf numFmtId="10" fontId="2" fillId="4" borderId="121" xfId="0" applyNumberFormat="1" applyFont="1" applyFill="1" applyBorder="1" applyAlignment="1">
      <alignment horizontal="center"/>
    </xf>
    <xf numFmtId="0" fontId="10" fillId="0" borderId="67" xfId="0" applyFont="1" applyBorder="1" applyAlignment="1">
      <alignment horizontal="center"/>
    </xf>
    <xf numFmtId="0" fontId="10" fillId="0" borderId="29" xfId="0" applyFont="1" applyBorder="1" applyAlignment="1">
      <alignment horizontal="center"/>
    </xf>
    <xf numFmtId="0" fontId="10" fillId="5" borderId="29" xfId="0" applyFont="1" applyFill="1" applyBorder="1" applyAlignment="1">
      <alignment horizontal="center"/>
    </xf>
    <xf numFmtId="0" fontId="10" fillId="4" borderId="29" xfId="0" applyFont="1" applyFill="1" applyBorder="1" applyAlignment="1">
      <alignment horizontal="center"/>
    </xf>
    <xf numFmtId="0" fontId="10" fillId="0" borderId="63" xfId="0" applyFont="1" applyBorder="1" applyAlignment="1">
      <alignment horizontal="center"/>
    </xf>
    <xf numFmtId="0" fontId="10" fillId="0" borderId="64" xfId="0" applyFont="1" applyBorder="1" applyAlignment="1">
      <alignment horizontal="center"/>
    </xf>
    <xf numFmtId="49" fontId="6" fillId="0" borderId="6" xfId="0" applyNumberFormat="1" applyFont="1" applyBorder="1" applyAlignment="1">
      <alignment horizontal="center"/>
    </xf>
    <xf numFmtId="0" fontId="6" fillId="0" borderId="6" xfId="0" applyFont="1" applyBorder="1" applyAlignment="1">
      <alignment horizontal="center"/>
    </xf>
    <xf numFmtId="0" fontId="6" fillId="5" borderId="6" xfId="0" applyFont="1" applyFill="1" applyBorder="1" applyAlignment="1">
      <alignment horizontal="center"/>
    </xf>
    <xf numFmtId="0" fontId="6" fillId="4" borderId="6" xfId="0" applyFont="1" applyFill="1" applyBorder="1" applyAlignment="1">
      <alignment horizontal="center"/>
    </xf>
    <xf numFmtId="0" fontId="6" fillId="0" borderId="7" xfId="0" applyFont="1" applyBorder="1" applyAlignment="1">
      <alignment horizontal="center"/>
    </xf>
    <xf numFmtId="49" fontId="6" fillId="0" borderId="5" xfId="0" applyNumberFormat="1" applyFont="1" applyBorder="1" applyAlignment="1">
      <alignment horizontal="left"/>
    </xf>
    <xf numFmtId="0" fontId="6" fillId="0" borderId="7" xfId="0" applyFont="1" applyBorder="1" applyAlignment="1">
      <alignment horizontal="left"/>
    </xf>
    <xf numFmtId="49" fontId="6" fillId="0" borderId="15" xfId="0" applyNumberFormat="1" applyFont="1" applyBorder="1" applyAlignment="1">
      <alignment horizontal="left"/>
    </xf>
    <xf numFmtId="0" fontId="6" fillId="0" borderId="17" xfId="0" applyFont="1" applyBorder="1" applyAlignment="1">
      <alignment horizontal="left"/>
    </xf>
    <xf numFmtId="49" fontId="10" fillId="0" borderId="66" xfId="0" applyNumberFormat="1" applyFont="1" applyBorder="1" applyAlignment="1">
      <alignment horizontal="left"/>
    </xf>
    <xf numFmtId="0" fontId="10" fillId="0" borderId="3" xfId="0" applyFont="1" applyBorder="1" applyAlignment="1">
      <alignment horizontal="left"/>
    </xf>
    <xf numFmtId="0" fontId="10" fillId="5" borderId="3" xfId="0" applyFont="1" applyFill="1" applyBorder="1" applyAlignment="1">
      <alignment horizontal="left"/>
    </xf>
    <xf numFmtId="0" fontId="10" fillId="4" borderId="3" xfId="0" applyFont="1" applyFill="1" applyBorder="1" applyAlignment="1">
      <alignment horizontal="left"/>
    </xf>
    <xf numFmtId="0" fontId="10" fillId="0" borderId="8" xfId="0" applyFont="1" applyBorder="1" applyAlignment="1">
      <alignment horizontal="left"/>
    </xf>
    <xf numFmtId="49" fontId="10" fillId="0" borderId="63" xfId="0" applyNumberFormat="1" applyFont="1" applyBorder="1" applyAlignment="1">
      <alignment horizontal="left"/>
    </xf>
    <xf numFmtId="0" fontId="10" fillId="0" borderId="63" xfId="0" applyFont="1" applyBorder="1" applyAlignment="1">
      <alignment horizontal="left"/>
    </xf>
    <xf numFmtId="0" fontId="10" fillId="5" borderId="63" xfId="0" applyFont="1" applyFill="1" applyBorder="1" applyAlignment="1">
      <alignment horizontal="left"/>
    </xf>
    <xf numFmtId="0" fontId="10" fillId="4" borderId="56" xfId="0" applyFont="1" applyFill="1" applyBorder="1" applyAlignment="1">
      <alignment vertical="center" wrapText="1"/>
    </xf>
    <xf numFmtId="0" fontId="10" fillId="4" borderId="58" xfId="0" applyFont="1" applyFill="1" applyBorder="1" applyAlignment="1">
      <alignment vertical="center" wrapText="1"/>
    </xf>
    <xf numFmtId="49" fontId="10" fillId="0" borderId="33" xfId="0" applyNumberFormat="1" applyFont="1" applyBorder="1" applyAlignment="1">
      <alignment horizontal="left"/>
    </xf>
    <xf numFmtId="0" fontId="10" fillId="0" borderId="34" xfId="0" applyFont="1" applyBorder="1" applyAlignment="1">
      <alignment horizontal="left"/>
    </xf>
    <xf numFmtId="0" fontId="10" fillId="5" borderId="34" xfId="0" applyFont="1" applyFill="1" applyBorder="1" applyAlignment="1">
      <alignment horizontal="left"/>
    </xf>
    <xf numFmtId="49" fontId="10" fillId="4" borderId="20" xfId="0" applyNumberFormat="1"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61"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70"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202" xfId="0" applyFont="1" applyFill="1" applyBorder="1" applyAlignment="1">
      <alignment horizontal="center" vertical="center" wrapText="1"/>
    </xf>
    <xf numFmtId="49" fontId="10" fillId="4" borderId="46" xfId="0" applyNumberFormat="1" applyFont="1" applyFill="1" applyBorder="1" applyAlignment="1">
      <alignment horizontal="center" vertical="center" wrapText="1"/>
    </xf>
    <xf numFmtId="2" fontId="10" fillId="4" borderId="47" xfId="0" applyNumberFormat="1" applyFont="1" applyFill="1" applyBorder="1" applyAlignment="1">
      <alignment horizontal="center" vertical="center" wrapText="1"/>
    </xf>
    <xf numFmtId="2" fontId="10" fillId="4" borderId="48" xfId="0" applyNumberFormat="1" applyFont="1" applyFill="1" applyBorder="1" applyAlignment="1">
      <alignment horizontal="center" vertical="center" wrapText="1"/>
    </xf>
    <xf numFmtId="49" fontId="10" fillId="0" borderId="25" xfId="0" applyNumberFormat="1" applyFont="1" applyBorder="1" applyAlignment="1">
      <alignment vertical="center" wrapText="1"/>
    </xf>
    <xf numFmtId="0" fontId="10" fillId="0" borderId="16" xfId="0" applyFont="1" applyBorder="1" applyAlignment="1">
      <alignment vertical="center"/>
    </xf>
    <xf numFmtId="0" fontId="10" fillId="5" borderId="16" xfId="0" applyFont="1" applyFill="1" applyBorder="1" applyAlignment="1">
      <alignment vertical="center"/>
    </xf>
    <xf numFmtId="0" fontId="10" fillId="0" borderId="17" xfId="0" applyFont="1" applyBorder="1" applyAlignment="1">
      <alignment vertical="center"/>
    </xf>
    <xf numFmtId="49" fontId="10" fillId="4" borderId="107" xfId="0" applyNumberFormat="1" applyFont="1" applyFill="1" applyBorder="1" applyAlignment="1">
      <alignment horizontal="center"/>
    </xf>
    <xf numFmtId="2" fontId="10" fillId="0" borderId="107" xfId="0" applyNumberFormat="1" applyFont="1" applyBorder="1" applyAlignment="1">
      <alignment horizontal="center"/>
    </xf>
    <xf numFmtId="10" fontId="2" fillId="4" borderId="123" xfId="0" applyNumberFormat="1" applyFont="1" applyFill="1" applyBorder="1" applyAlignment="1">
      <alignment horizontal="center" wrapText="1"/>
    </xf>
    <xf numFmtId="10" fontId="2" fillId="4" borderId="124" xfId="0" applyNumberFormat="1" applyFont="1" applyFill="1" applyBorder="1" applyAlignment="1">
      <alignment horizontal="center" wrapText="1"/>
    </xf>
    <xf numFmtId="10" fontId="2" fillId="4" borderId="125" xfId="0" applyNumberFormat="1" applyFont="1" applyFill="1" applyBorder="1" applyAlignment="1">
      <alignment horizontal="center" wrapText="1"/>
    </xf>
    <xf numFmtId="49" fontId="10" fillId="0" borderId="25" xfId="0" applyNumberFormat="1" applyFont="1" applyBorder="1" applyAlignment="1">
      <alignment wrapText="1"/>
    </xf>
    <xf numFmtId="0" fontId="10" fillId="0" borderId="16" xfId="0" applyFont="1" applyBorder="1"/>
    <xf numFmtId="0" fontId="10" fillId="5" borderId="16" xfId="0" applyFont="1" applyFill="1" applyBorder="1"/>
    <xf numFmtId="0" fontId="10" fillId="0" borderId="17" xfId="0" applyFont="1" applyBorder="1"/>
    <xf numFmtId="2" fontId="2" fillId="4" borderId="147" xfId="3" applyNumberFormat="1" applyFont="1" applyFill="1" applyBorder="1" applyAlignment="1">
      <alignment horizontal="center" vertical="center"/>
    </xf>
    <xf numFmtId="49" fontId="11" fillId="4" borderId="184" xfId="0" applyNumberFormat="1" applyFont="1" applyFill="1" applyBorder="1" applyAlignment="1">
      <alignment horizontal="center" vertical="center" wrapText="1"/>
    </xf>
    <xf numFmtId="0" fontId="10" fillId="4" borderId="195" xfId="0" applyFont="1" applyFill="1" applyBorder="1" applyAlignment="1">
      <alignment horizontal="center" vertical="center" wrapText="1"/>
    </xf>
    <xf numFmtId="49" fontId="10" fillId="4" borderId="184" xfId="0" applyNumberFormat="1" applyFont="1" applyFill="1" applyBorder="1" applyAlignment="1">
      <alignment horizontal="center" vertical="center" wrapText="1"/>
    </xf>
    <xf numFmtId="0" fontId="10" fillId="4" borderId="184" xfId="0" applyFont="1" applyFill="1" applyBorder="1" applyAlignment="1">
      <alignment horizontal="center" vertical="center" wrapText="1"/>
    </xf>
    <xf numFmtId="2" fontId="2" fillId="4" borderId="184" xfId="0" applyNumberFormat="1" applyFont="1" applyFill="1" applyBorder="1" applyAlignment="1">
      <alignment horizontal="center"/>
    </xf>
    <xf numFmtId="2" fontId="2" fillId="0" borderId="184" xfId="0" applyNumberFormat="1" applyFont="1" applyBorder="1" applyAlignment="1">
      <alignment horizontal="center"/>
    </xf>
    <xf numFmtId="49" fontId="10" fillId="0" borderId="34" xfId="0" applyNumberFormat="1" applyFont="1" applyBorder="1" applyAlignment="1">
      <alignment horizontal="center"/>
    </xf>
    <xf numFmtId="0" fontId="10" fillId="0" borderId="34" xfId="0" applyFont="1" applyBorder="1" applyAlignment="1">
      <alignment horizontal="center"/>
    </xf>
    <xf numFmtId="0" fontId="10" fillId="0" borderId="187" xfId="0" applyFont="1" applyBorder="1" applyAlignment="1">
      <alignment horizontal="center"/>
    </xf>
    <xf numFmtId="10" fontId="2" fillId="4" borderId="127" xfId="0" applyNumberFormat="1" applyFont="1" applyFill="1" applyBorder="1" applyAlignment="1">
      <alignment horizontal="center"/>
    </xf>
    <xf numFmtId="10" fontId="2" fillId="4" borderId="128" xfId="0" applyNumberFormat="1" applyFont="1" applyFill="1" applyBorder="1" applyAlignment="1">
      <alignment horizontal="center"/>
    </xf>
    <xf numFmtId="10" fontId="2" fillId="4" borderId="129" xfId="0" applyNumberFormat="1" applyFont="1" applyFill="1" applyBorder="1" applyAlignment="1">
      <alignment horizontal="center"/>
    </xf>
    <xf numFmtId="49" fontId="10" fillId="0" borderId="203" xfId="0" applyNumberFormat="1" applyFont="1" applyBorder="1" applyAlignment="1">
      <alignment horizontal="center" vertical="center"/>
    </xf>
    <xf numFmtId="0" fontId="10" fillId="0" borderId="205" xfId="0" applyFont="1" applyBorder="1" applyAlignment="1">
      <alignment horizontal="center" vertical="center"/>
    </xf>
    <xf numFmtId="0" fontId="10" fillId="0" borderId="206" xfId="0" applyFont="1" applyBorder="1" applyAlignment="1">
      <alignment horizontal="center" vertical="center"/>
    </xf>
    <xf numFmtId="49" fontId="10" fillId="4" borderId="199" xfId="0" applyNumberFormat="1" applyFont="1" applyFill="1" applyBorder="1" applyAlignment="1">
      <alignment horizontal="center" vertical="center"/>
    </xf>
    <xf numFmtId="0" fontId="10" fillId="4" borderId="199" xfId="0" applyFont="1" applyFill="1" applyBorder="1" applyAlignment="1">
      <alignment horizontal="center" vertical="center"/>
    </xf>
    <xf numFmtId="2" fontId="10" fillId="4" borderId="199" xfId="0" applyNumberFormat="1" applyFont="1" applyFill="1" applyBorder="1" applyAlignment="1">
      <alignment horizontal="center" vertical="center"/>
    </xf>
    <xf numFmtId="2" fontId="10" fillId="4" borderId="200" xfId="0" applyNumberFormat="1" applyFont="1" applyFill="1" applyBorder="1" applyAlignment="1">
      <alignment horizontal="center" vertical="center"/>
    </xf>
    <xf numFmtId="49" fontId="10" fillId="4" borderId="203" xfId="0" applyNumberFormat="1" applyFont="1" applyFill="1" applyBorder="1" applyAlignment="1">
      <alignment vertical="center"/>
    </xf>
    <xf numFmtId="0" fontId="10" fillId="4" borderId="206" xfId="0" applyFont="1" applyFill="1" applyBorder="1" applyAlignment="1">
      <alignment vertical="center"/>
    </xf>
    <xf numFmtId="0" fontId="10" fillId="4" borderId="208" xfId="0" applyFont="1" applyFill="1" applyBorder="1" applyAlignment="1">
      <alignment horizontal="center" vertical="center" wrapText="1"/>
    </xf>
    <xf numFmtId="0" fontId="10" fillId="4" borderId="210" xfId="0" applyFont="1" applyFill="1" applyBorder="1" applyAlignment="1">
      <alignment horizontal="center" vertical="center" wrapText="1"/>
    </xf>
    <xf numFmtId="9" fontId="2" fillId="0" borderId="209" xfId="3" applyFont="1" applyBorder="1" applyAlignment="1">
      <alignment horizontal="center"/>
    </xf>
    <xf numFmtId="9" fontId="2" fillId="0" borderId="211" xfId="3" applyFont="1" applyBorder="1" applyAlignment="1">
      <alignment horizontal="center"/>
    </xf>
    <xf numFmtId="9" fontId="2" fillId="4" borderId="204" xfId="3" applyFont="1" applyFill="1" applyBorder="1" applyAlignment="1">
      <alignment horizontal="center" vertical="center"/>
    </xf>
    <xf numFmtId="9" fontId="2" fillId="4" borderId="212" xfId="3" applyFont="1" applyFill="1" applyBorder="1" applyAlignment="1">
      <alignment horizontal="center" vertical="center"/>
    </xf>
    <xf numFmtId="0" fontId="2" fillId="4" borderId="166" xfId="0" applyFont="1" applyFill="1" applyBorder="1" applyAlignment="1">
      <alignment horizontal="left" vertical="center" wrapText="1"/>
    </xf>
    <xf numFmtId="0" fontId="2" fillId="4" borderId="126" xfId="0" applyFont="1" applyFill="1" applyBorder="1" applyAlignment="1">
      <alignment horizontal="center" vertical="center" wrapText="1"/>
    </xf>
    <xf numFmtId="49" fontId="2" fillId="4" borderId="154" xfId="0" applyNumberFormat="1" applyFont="1" applyFill="1" applyBorder="1" applyAlignment="1">
      <alignment horizontal="left" vertical="center" wrapText="1"/>
    </xf>
    <xf numFmtId="49" fontId="2" fillId="4" borderId="136" xfId="0" applyNumberFormat="1" applyFont="1" applyFill="1" applyBorder="1" applyAlignment="1">
      <alignment vertical="center" wrapText="1"/>
    </xf>
    <xf numFmtId="0" fontId="2" fillId="4" borderId="136" xfId="0" applyFont="1" applyFill="1" applyBorder="1" applyAlignment="1">
      <alignment vertical="center" wrapText="1"/>
    </xf>
    <xf numFmtId="49" fontId="2" fillId="4" borderId="136" xfId="0" applyNumberFormat="1" applyFont="1" applyFill="1" applyBorder="1" applyAlignment="1">
      <alignment horizontal="left" vertical="top"/>
    </xf>
    <xf numFmtId="0" fontId="2" fillId="4" borderId="136" xfId="0" applyFont="1" applyFill="1" applyBorder="1" applyAlignment="1">
      <alignment horizontal="left" vertical="top"/>
    </xf>
    <xf numFmtId="0" fontId="2" fillId="4" borderId="156" xfId="0" applyFont="1" applyFill="1" applyBorder="1" applyAlignment="1">
      <alignment horizontal="left" vertical="top"/>
    </xf>
    <xf numFmtId="0" fontId="2" fillId="4" borderId="121" xfId="0" applyFont="1" applyFill="1" applyBorder="1" applyAlignment="1">
      <alignment horizontal="left" vertical="top"/>
    </xf>
    <xf numFmtId="0" fontId="2" fillId="4" borderId="144" xfId="0" applyFont="1" applyFill="1" applyBorder="1" applyAlignment="1">
      <alignment horizontal="left" vertical="top"/>
    </xf>
    <xf numFmtId="0" fontId="2" fillId="4" borderId="152" xfId="0" applyFont="1" applyFill="1" applyBorder="1" applyAlignment="1">
      <alignment vertical="center" wrapText="1"/>
    </xf>
    <xf numFmtId="49" fontId="2" fillId="4" borderId="121" xfId="0" applyNumberFormat="1" applyFont="1" applyFill="1" applyBorder="1" applyAlignment="1">
      <alignment horizontal="left" vertical="top"/>
    </xf>
    <xf numFmtId="171" fontId="2" fillId="4" borderId="121" xfId="0" applyNumberFormat="1" applyFont="1" applyFill="1" applyBorder="1" applyAlignment="1">
      <alignment horizontal="left" vertical="top"/>
    </xf>
    <xf numFmtId="171" fontId="2" fillId="4" borderId="144" xfId="0" applyNumberFormat="1" applyFont="1" applyFill="1" applyBorder="1" applyAlignment="1">
      <alignment horizontal="left" vertical="top"/>
    </xf>
    <xf numFmtId="171" fontId="2" fillId="4" borderId="152" xfId="0" applyNumberFormat="1" applyFont="1" applyFill="1" applyBorder="1" applyAlignment="1">
      <alignment horizontal="left" vertical="top"/>
    </xf>
    <xf numFmtId="171" fontId="2" fillId="4" borderId="153" xfId="0" applyNumberFormat="1" applyFont="1" applyFill="1" applyBorder="1" applyAlignment="1">
      <alignment horizontal="left" vertical="top"/>
    </xf>
    <xf numFmtId="49" fontId="10" fillId="4" borderId="204" xfId="0" applyNumberFormat="1" applyFont="1" applyFill="1" applyBorder="1" applyAlignment="1">
      <alignment horizontal="center" vertical="center" wrapText="1"/>
    </xf>
    <xf numFmtId="49" fontId="10" fillId="4" borderId="105" xfId="0" applyNumberFormat="1" applyFont="1" applyFill="1" applyBorder="1" applyAlignment="1">
      <alignment horizontal="center" vertical="center" wrapText="1"/>
    </xf>
    <xf numFmtId="1" fontId="2" fillId="4" borderId="136" xfId="0" applyNumberFormat="1" applyFont="1" applyFill="1" applyBorder="1" applyAlignment="1">
      <alignment horizontal="center" vertical="center"/>
    </xf>
    <xf numFmtId="1" fontId="2" fillId="4" borderId="121" xfId="0" applyNumberFormat="1" applyFont="1" applyFill="1" applyBorder="1" applyAlignment="1">
      <alignment horizontal="center" vertical="center"/>
    </xf>
    <xf numFmtId="1" fontId="2" fillId="4" borderId="121" xfId="0" applyNumberFormat="1" applyFont="1" applyFill="1" applyBorder="1" applyAlignment="1">
      <alignment horizontal="right" vertical="center"/>
    </xf>
    <xf numFmtId="1" fontId="2" fillId="4" borderId="152" xfId="0" applyNumberFormat="1" applyFont="1" applyFill="1" applyBorder="1" applyAlignment="1">
      <alignment horizontal="right" vertical="top"/>
    </xf>
    <xf numFmtId="49" fontId="2" fillId="4" borderId="72" xfId="0" applyNumberFormat="1" applyFont="1" applyFill="1" applyBorder="1" applyAlignment="1">
      <alignment horizontal="left" vertical="top"/>
    </xf>
    <xf numFmtId="0" fontId="2" fillId="4" borderId="21" xfId="0" applyFont="1" applyFill="1" applyBorder="1" applyAlignment="1">
      <alignment horizontal="left" vertical="top"/>
    </xf>
    <xf numFmtId="0" fontId="2" fillId="4" borderId="61" xfId="0" applyFont="1" applyFill="1" applyBorder="1" applyAlignment="1">
      <alignment horizontal="left" vertical="top"/>
    </xf>
    <xf numFmtId="0" fontId="2" fillId="4" borderId="73" xfId="0" applyFont="1" applyFill="1" applyBorder="1" applyAlignment="1">
      <alignment horizontal="left" vertical="top"/>
    </xf>
    <xf numFmtId="0" fontId="2" fillId="4" borderId="24" xfId="0" applyFont="1" applyFill="1" applyBorder="1" applyAlignment="1">
      <alignment horizontal="left" vertical="top"/>
    </xf>
    <xf numFmtId="171" fontId="2" fillId="4" borderId="61" xfId="0" applyNumberFormat="1" applyFont="1" applyFill="1" applyBorder="1" applyAlignment="1">
      <alignment horizontal="left" vertical="top"/>
    </xf>
    <xf numFmtId="171" fontId="2" fillId="4" borderId="9" xfId="0" applyNumberFormat="1" applyFont="1" applyFill="1" applyBorder="1" applyAlignment="1">
      <alignment horizontal="left" vertical="top"/>
    </xf>
    <xf numFmtId="171" fontId="2" fillId="4" borderId="10" xfId="0" applyNumberFormat="1" applyFont="1" applyFill="1" applyBorder="1" applyAlignment="1">
      <alignment horizontal="left" vertical="top"/>
    </xf>
    <xf numFmtId="171" fontId="2" fillId="4" borderId="19" xfId="0" applyNumberFormat="1" applyFont="1" applyFill="1" applyBorder="1" applyAlignment="1">
      <alignment horizontal="left" vertical="top"/>
    </xf>
    <xf numFmtId="0" fontId="5" fillId="0" borderId="180" xfId="0" applyFont="1" applyBorder="1" applyAlignment="1">
      <alignment horizontal="center"/>
    </xf>
    <xf numFmtId="0" fontId="5" fillId="0" borderId="251" xfId="0" applyFont="1" applyBorder="1" applyAlignment="1">
      <alignment horizontal="center"/>
    </xf>
    <xf numFmtId="0" fontId="5" fillId="0" borderId="186" xfId="0" applyFont="1" applyBorder="1" applyAlignment="1">
      <alignment horizontal="center"/>
    </xf>
    <xf numFmtId="49" fontId="5" fillId="4" borderId="181" xfId="0" applyNumberFormat="1" applyFont="1" applyFill="1" applyBorder="1" applyAlignment="1">
      <alignment horizontal="center" vertical="center"/>
    </xf>
    <xf numFmtId="0" fontId="5" fillId="4" borderId="182" xfId="0" applyFont="1" applyFill="1" applyBorder="1" applyAlignment="1">
      <alignment horizontal="center" vertical="center"/>
    </xf>
    <xf numFmtId="0" fontId="5" fillId="4" borderId="183" xfId="0" applyFont="1" applyFill="1" applyBorder="1" applyAlignment="1">
      <alignment horizontal="center" vertical="center"/>
    </xf>
    <xf numFmtId="49" fontId="6" fillId="0" borderId="232" xfId="0" applyNumberFormat="1" applyFont="1" applyBorder="1" applyAlignment="1">
      <alignment horizontal="left"/>
    </xf>
    <xf numFmtId="0" fontId="6" fillId="4" borderId="230" xfId="0" applyFont="1" applyFill="1" applyBorder="1" applyAlignment="1">
      <alignment horizontal="left"/>
    </xf>
    <xf numFmtId="0" fontId="6" fillId="0" borderId="231" xfId="0" applyFont="1" applyBorder="1" applyAlignment="1">
      <alignment horizontal="left"/>
    </xf>
    <xf numFmtId="0" fontId="5" fillId="0" borderId="181" xfId="0" applyFont="1" applyBorder="1" applyAlignment="1">
      <alignment horizontal="center"/>
    </xf>
    <xf numFmtId="0" fontId="5" fillId="0" borderId="250" xfId="0" applyFont="1" applyBorder="1" applyAlignment="1">
      <alignment horizontal="center"/>
    </xf>
    <xf numFmtId="0" fontId="5" fillId="0" borderId="18" xfId="0" applyFont="1" applyBorder="1" applyAlignment="1">
      <alignment horizontal="center"/>
    </xf>
    <xf numFmtId="0" fontId="5" fillId="0" borderId="252" xfId="0" applyFont="1" applyBorder="1" applyAlignment="1">
      <alignment horizontal="center"/>
    </xf>
    <xf numFmtId="0" fontId="5" fillId="0" borderId="12" xfId="0" applyFont="1" applyBorder="1" applyAlignment="1">
      <alignment horizontal="center"/>
    </xf>
    <xf numFmtId="0" fontId="5" fillId="0" borderId="190" xfId="0" applyFont="1" applyBorder="1" applyAlignment="1">
      <alignment horizontal="center"/>
    </xf>
    <xf numFmtId="49" fontId="6" fillId="4" borderId="245" xfId="0" applyNumberFormat="1" applyFont="1" applyFill="1" applyBorder="1" applyAlignment="1">
      <alignment horizontal="left" vertical="center" wrapText="1"/>
    </xf>
    <xf numFmtId="0" fontId="6" fillId="4" borderId="246" xfId="0" applyFont="1" applyFill="1" applyBorder="1" applyAlignment="1">
      <alignment horizontal="left" vertical="center" wrapText="1"/>
    </xf>
    <xf numFmtId="0" fontId="6" fillId="4" borderId="247" xfId="0" applyFont="1" applyFill="1" applyBorder="1" applyAlignment="1">
      <alignment horizontal="left" vertical="center" wrapText="1"/>
    </xf>
    <xf numFmtId="49" fontId="6" fillId="4" borderId="248" xfId="0" applyNumberFormat="1" applyFont="1" applyFill="1" applyBorder="1" applyAlignment="1">
      <alignment vertical="center" wrapText="1"/>
    </xf>
    <xf numFmtId="0" fontId="6" fillId="4" borderId="246" xfId="0" applyFont="1" applyFill="1" applyBorder="1" applyAlignment="1">
      <alignment vertical="center" wrapText="1"/>
    </xf>
    <xf numFmtId="0" fontId="6" fillId="4" borderId="249" xfId="0" applyFont="1" applyFill="1" applyBorder="1" applyAlignment="1">
      <alignment vertical="center" wrapText="1"/>
    </xf>
    <xf numFmtId="49" fontId="10" fillId="4" borderId="15" xfId="0" applyNumberFormat="1" applyFont="1" applyFill="1" applyBorder="1" applyAlignment="1">
      <alignment horizontal="center" vertical="center" wrapText="1"/>
    </xf>
    <xf numFmtId="2" fontId="10" fillId="4" borderId="16" xfId="0" applyNumberFormat="1" applyFont="1" applyFill="1" applyBorder="1" applyAlignment="1">
      <alignment horizontal="center" vertical="center" wrapText="1"/>
    </xf>
    <xf numFmtId="2" fontId="10" fillId="4" borderId="26" xfId="0" applyNumberFormat="1" applyFont="1" applyFill="1" applyBorder="1" applyAlignment="1">
      <alignment horizontal="center" vertical="center" wrapText="1"/>
    </xf>
    <xf numFmtId="49" fontId="6" fillId="0" borderId="253" xfId="0" applyNumberFormat="1" applyFont="1" applyBorder="1" applyAlignment="1">
      <alignment horizontal="left"/>
    </xf>
    <xf numFmtId="0" fontId="6" fillId="0" borderId="21" xfId="0" applyFont="1" applyBorder="1" applyAlignment="1">
      <alignment horizontal="left"/>
    </xf>
    <xf numFmtId="0" fontId="6" fillId="4" borderId="21" xfId="0" applyFont="1" applyFill="1" applyBorder="1" applyAlignment="1">
      <alignment horizontal="left"/>
    </xf>
    <xf numFmtId="0" fontId="6" fillId="4" borderId="78" xfId="0" applyFont="1" applyFill="1" applyBorder="1" applyAlignment="1">
      <alignment horizontal="left"/>
    </xf>
    <xf numFmtId="0" fontId="6" fillId="0" borderId="189" xfId="0" applyFont="1" applyBorder="1" applyAlignment="1">
      <alignment horizontal="left"/>
    </xf>
    <xf numFmtId="49" fontId="6" fillId="0" borderId="193" xfId="0" applyNumberFormat="1" applyFont="1" applyBorder="1" applyAlignment="1">
      <alignment horizontal="left"/>
    </xf>
    <xf numFmtId="0" fontId="6" fillId="0" borderId="193" xfId="0" applyFont="1" applyBorder="1" applyAlignment="1">
      <alignment horizontal="left"/>
    </xf>
    <xf numFmtId="0" fontId="6" fillId="4" borderId="193" xfId="0" applyFont="1" applyFill="1" applyBorder="1" applyAlignment="1">
      <alignment horizontal="left"/>
    </xf>
    <xf numFmtId="49" fontId="10" fillId="4" borderId="33" xfId="0" applyNumberFormat="1" applyFont="1" applyFill="1" applyBorder="1" applyAlignment="1">
      <alignment horizontal="left" vertical="center" wrapText="1"/>
    </xf>
    <xf numFmtId="0" fontId="10" fillId="4" borderId="34" xfId="0" applyFont="1" applyFill="1" applyBorder="1" applyAlignment="1">
      <alignment horizontal="left" vertical="center" wrapText="1"/>
    </xf>
    <xf numFmtId="168" fontId="2" fillId="4" borderId="80" xfId="0" applyNumberFormat="1" applyFont="1" applyFill="1" applyBorder="1" applyAlignment="1">
      <alignment horizontal="center" vertical="center" wrapText="1"/>
    </xf>
    <xf numFmtId="168" fontId="2" fillId="4" borderId="81" xfId="0" applyNumberFormat="1" applyFont="1" applyFill="1" applyBorder="1" applyAlignment="1">
      <alignment horizontal="center" vertical="center" wrapText="1"/>
    </xf>
    <xf numFmtId="168" fontId="2" fillId="4" borderId="82" xfId="0" applyNumberFormat="1"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68" xfId="0" applyFont="1" applyFill="1" applyBorder="1" applyAlignment="1">
      <alignment horizontal="center" vertical="center" wrapText="1"/>
    </xf>
    <xf numFmtId="0" fontId="10" fillId="4" borderId="171" xfId="0" applyFont="1" applyFill="1" applyBorder="1" applyAlignment="1">
      <alignment horizontal="center" vertical="center" wrapText="1"/>
    </xf>
    <xf numFmtId="0" fontId="10" fillId="4" borderId="62" xfId="0" applyFont="1" applyFill="1" applyBorder="1" applyAlignment="1">
      <alignment horizontal="center" vertical="center" wrapText="1"/>
    </xf>
    <xf numFmtId="0" fontId="10" fillId="4" borderId="63" xfId="0" applyFont="1" applyFill="1" applyBorder="1" applyAlignment="1">
      <alignment horizontal="center" vertical="center" wrapText="1"/>
    </xf>
    <xf numFmtId="0" fontId="10" fillId="4" borderId="69" xfId="0" applyFont="1" applyFill="1" applyBorder="1" applyAlignment="1">
      <alignment horizontal="center" vertical="center" wrapText="1"/>
    </xf>
    <xf numFmtId="49" fontId="10" fillId="4" borderId="46" xfId="0" applyNumberFormat="1" applyFont="1" applyFill="1" applyBorder="1" applyAlignment="1">
      <alignment horizontal="center" vertical="center"/>
    </xf>
    <xf numFmtId="0" fontId="10" fillId="4" borderId="33" xfId="0" applyFont="1" applyFill="1" applyBorder="1" applyAlignment="1">
      <alignment horizontal="center" vertical="center"/>
    </xf>
    <xf numFmtId="0" fontId="10" fillId="4" borderId="83" xfId="0" applyFont="1" applyFill="1" applyBorder="1" applyAlignment="1">
      <alignment horizontal="center" vertical="center"/>
    </xf>
    <xf numFmtId="9" fontId="2" fillId="0" borderId="106" xfId="0" applyNumberFormat="1" applyFont="1" applyBorder="1" applyAlignment="1">
      <alignment horizontal="center"/>
    </xf>
    <xf numFmtId="9" fontId="2" fillId="0" borderId="45" xfId="0" applyNumberFormat="1" applyFont="1" applyBorder="1" applyAlignment="1">
      <alignment horizontal="center"/>
    </xf>
    <xf numFmtId="9" fontId="2" fillId="4" borderId="105" xfId="3" applyFont="1" applyFill="1" applyBorder="1" applyAlignment="1">
      <alignment horizontal="center" vertical="center"/>
    </xf>
    <xf numFmtId="9" fontId="2" fillId="4" borderId="44" xfId="3" applyFont="1" applyFill="1" applyBorder="1" applyAlignment="1">
      <alignment horizontal="center" vertical="center"/>
    </xf>
    <xf numFmtId="9" fontId="2" fillId="4" borderId="149" xfId="3" applyFont="1" applyFill="1" applyBorder="1" applyAlignment="1">
      <alignment horizontal="center" vertical="center"/>
    </xf>
    <xf numFmtId="9" fontId="2" fillId="4" borderId="121" xfId="3" applyFont="1" applyFill="1" applyBorder="1" applyAlignment="1">
      <alignment horizontal="center" vertical="center"/>
    </xf>
    <xf numFmtId="9" fontId="2" fillId="4" borderId="152" xfId="3" applyFont="1" applyFill="1" applyBorder="1" applyAlignment="1">
      <alignment horizontal="center" vertical="center"/>
    </xf>
    <xf numFmtId="171" fontId="2" fillId="4" borderId="73" xfId="0" applyNumberFormat="1" applyFont="1" applyFill="1" applyBorder="1" applyAlignment="1">
      <alignment horizontal="left" vertical="top"/>
    </xf>
    <xf numFmtId="171" fontId="2" fillId="4" borderId="13" xfId="0" applyNumberFormat="1" applyFont="1" applyFill="1" applyBorder="1" applyAlignment="1">
      <alignment horizontal="left" vertical="top"/>
    </xf>
    <xf numFmtId="171" fontId="2" fillId="4" borderId="24" xfId="0" applyNumberFormat="1" applyFont="1" applyFill="1" applyBorder="1" applyAlignment="1">
      <alignment horizontal="left" vertical="top"/>
    </xf>
    <xf numFmtId="49" fontId="2" fillId="4" borderId="1" xfId="0" applyNumberFormat="1" applyFont="1" applyFill="1" applyBorder="1" applyAlignment="1">
      <alignment vertical="center" wrapText="1"/>
    </xf>
    <xf numFmtId="0" fontId="2" fillId="4" borderId="23" xfId="0" applyFont="1" applyFill="1" applyBorder="1" applyAlignment="1">
      <alignment vertical="center" wrapText="1"/>
    </xf>
    <xf numFmtId="49" fontId="2" fillId="4" borderId="33" xfId="0" applyNumberFormat="1" applyFont="1" applyFill="1" applyBorder="1" applyAlignment="1">
      <alignment horizontal="left" vertical="top"/>
    </xf>
    <xf numFmtId="171" fontId="2" fillId="4" borderId="34" xfId="0" applyNumberFormat="1" applyFont="1" applyFill="1" applyBorder="1" applyAlignment="1">
      <alignment horizontal="left" vertical="top"/>
    </xf>
    <xf numFmtId="171" fontId="2" fillId="4" borderId="35" xfId="0" applyNumberFormat="1" applyFont="1" applyFill="1" applyBorder="1" applyAlignment="1">
      <alignment horizontal="left" vertical="top"/>
    </xf>
    <xf numFmtId="171" fontId="2" fillId="4" borderId="33" xfId="0" applyNumberFormat="1" applyFont="1" applyFill="1" applyBorder="1" applyAlignment="1">
      <alignment horizontal="left" vertical="top"/>
    </xf>
    <xf numFmtId="49" fontId="10" fillId="4" borderId="55" xfId="0" applyNumberFormat="1" applyFont="1" applyFill="1" applyBorder="1" applyAlignment="1">
      <alignment horizontal="center" vertical="center"/>
    </xf>
    <xf numFmtId="0" fontId="10" fillId="4" borderId="56" xfId="0" applyFont="1" applyFill="1" applyBorder="1" applyAlignment="1">
      <alignment horizontal="center" vertical="center"/>
    </xf>
    <xf numFmtId="0" fontId="10" fillId="4" borderId="57" xfId="0" applyFont="1" applyFill="1" applyBorder="1" applyAlignment="1">
      <alignment horizontal="center" vertical="center"/>
    </xf>
    <xf numFmtId="49" fontId="10" fillId="4" borderId="55" xfId="0" applyNumberFormat="1" applyFont="1" applyFill="1" applyBorder="1" applyAlignment="1">
      <alignment horizontal="center" vertical="top"/>
    </xf>
    <xf numFmtId="170" fontId="10" fillId="4" borderId="56" xfId="0" applyNumberFormat="1" applyFont="1" applyFill="1" applyBorder="1" applyAlignment="1">
      <alignment horizontal="center" vertical="top"/>
    </xf>
    <xf numFmtId="49" fontId="10" fillId="4" borderId="46" xfId="0" applyNumberFormat="1" applyFont="1" applyFill="1" applyBorder="1" applyAlignment="1">
      <alignment horizontal="left" vertical="center"/>
    </xf>
    <xf numFmtId="2" fontId="10" fillId="4" borderId="47" xfId="0" applyNumberFormat="1" applyFont="1" applyFill="1" applyBorder="1" applyAlignment="1">
      <alignment horizontal="left" vertical="center"/>
    </xf>
    <xf numFmtId="2" fontId="10" fillId="4" borderId="48" xfId="0" applyNumberFormat="1" applyFont="1" applyFill="1" applyBorder="1" applyAlignment="1">
      <alignment horizontal="left" vertical="center"/>
    </xf>
    <xf numFmtId="49" fontId="2" fillId="4" borderId="2" xfId="0" applyNumberFormat="1" applyFont="1" applyFill="1" applyBorder="1" applyAlignment="1">
      <alignmen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12" xfId="0" applyFont="1" applyFill="1" applyBorder="1" applyAlignment="1">
      <alignment vertical="center" wrapText="1"/>
    </xf>
    <xf numFmtId="0" fontId="2" fillId="4" borderId="13" xfId="0" applyFont="1" applyFill="1" applyBorder="1" applyAlignment="1">
      <alignment vertical="center" wrapText="1"/>
    </xf>
    <xf numFmtId="0" fontId="2" fillId="4" borderId="14" xfId="0" applyFont="1" applyFill="1" applyBorder="1" applyAlignment="1">
      <alignment vertical="center" wrapText="1"/>
    </xf>
    <xf numFmtId="49" fontId="2" fillId="4" borderId="83" xfId="0" applyNumberFormat="1" applyFont="1" applyFill="1" applyBorder="1" applyAlignment="1">
      <alignment horizontal="left" vertical="center" wrapText="1"/>
    </xf>
    <xf numFmtId="49" fontId="2" fillId="4" borderId="84" xfId="0" applyNumberFormat="1" applyFont="1" applyFill="1" applyBorder="1" applyAlignment="1">
      <alignment horizontal="left" vertical="center" wrapText="1"/>
    </xf>
    <xf numFmtId="49" fontId="10" fillId="0" borderId="47" xfId="0" applyNumberFormat="1" applyFont="1" applyBorder="1" applyAlignment="1">
      <alignment horizontal="center"/>
    </xf>
    <xf numFmtId="0" fontId="10" fillId="0" borderId="47" xfId="0" applyFont="1" applyBorder="1" applyAlignment="1">
      <alignment horizontal="center"/>
    </xf>
    <xf numFmtId="0" fontId="10" fillId="0" borderId="48" xfId="0" applyFont="1" applyBorder="1" applyAlignment="1">
      <alignment horizontal="center"/>
    </xf>
    <xf numFmtId="0" fontId="38" fillId="6" borderId="169" xfId="0" applyFont="1" applyFill="1" applyBorder="1" applyAlignment="1">
      <alignment horizontal="right" vertical="center" wrapText="1"/>
    </xf>
    <xf numFmtId="0" fontId="38" fillId="6" borderId="120" xfId="0" applyFont="1" applyFill="1" applyBorder="1" applyAlignment="1">
      <alignment horizontal="right" vertical="center" wrapText="1"/>
    </xf>
    <xf numFmtId="0" fontId="38" fillId="6" borderId="38" xfId="0" applyFont="1" applyFill="1" applyBorder="1" applyAlignment="1">
      <alignment horizontal="right" vertical="center" wrapText="1"/>
    </xf>
    <xf numFmtId="0" fontId="38" fillId="6" borderId="39" xfId="0" applyFont="1" applyFill="1" applyBorder="1" applyAlignment="1">
      <alignment horizontal="right" vertical="center" wrapText="1"/>
    </xf>
    <xf numFmtId="0" fontId="10" fillId="4" borderId="201" xfId="0" applyFont="1" applyFill="1" applyBorder="1" applyAlignment="1">
      <alignment horizontal="center" vertical="center" wrapText="1"/>
    </xf>
    <xf numFmtId="0" fontId="10" fillId="4" borderId="50" xfId="0" applyFont="1" applyFill="1" applyBorder="1" applyAlignment="1">
      <alignment horizontal="center" vertical="center" wrapText="1"/>
    </xf>
    <xf numFmtId="49" fontId="10" fillId="4" borderId="35" xfId="0" applyNumberFormat="1" applyFont="1" applyFill="1" applyBorder="1" applyAlignment="1">
      <alignment horizontal="center" vertical="center"/>
    </xf>
    <xf numFmtId="0" fontId="10" fillId="4" borderId="108" xfId="0" applyFont="1" applyFill="1" applyBorder="1" applyAlignment="1">
      <alignment horizontal="center" vertical="center"/>
    </xf>
    <xf numFmtId="49" fontId="2" fillId="4" borderId="34" xfId="0" applyNumberFormat="1" applyFont="1" applyFill="1" applyBorder="1" applyAlignment="1">
      <alignment vertical="center" wrapText="1"/>
    </xf>
    <xf numFmtId="0" fontId="2" fillId="4" borderId="34" xfId="0" applyFont="1" applyFill="1" applyBorder="1" applyAlignment="1">
      <alignment vertical="center" wrapText="1"/>
    </xf>
    <xf numFmtId="49" fontId="2" fillId="4" borderId="34" xfId="0" applyNumberFormat="1" applyFont="1" applyFill="1" applyBorder="1" applyAlignment="1">
      <alignment vertical="center"/>
    </xf>
    <xf numFmtId="0" fontId="2" fillId="4" borderId="34" xfId="0" applyFont="1" applyFill="1" applyBorder="1" applyAlignment="1">
      <alignment vertical="center"/>
    </xf>
    <xf numFmtId="49" fontId="2" fillId="4" borderId="33" xfId="0" applyNumberFormat="1" applyFont="1" applyFill="1" applyBorder="1" applyAlignment="1">
      <alignment vertical="center" wrapText="1"/>
    </xf>
    <xf numFmtId="0" fontId="2" fillId="4" borderId="33" xfId="0" applyFont="1" applyFill="1" applyBorder="1" applyAlignment="1">
      <alignment vertical="center" wrapText="1"/>
    </xf>
    <xf numFmtId="49" fontId="10" fillId="4" borderId="84" xfId="0" applyNumberFormat="1" applyFont="1" applyFill="1" applyBorder="1" applyAlignment="1">
      <alignment horizontal="left" vertical="center"/>
    </xf>
    <xf numFmtId="0" fontId="10" fillId="4" borderId="27" xfId="0" applyFont="1" applyFill="1" applyBorder="1" applyAlignment="1">
      <alignment horizontal="left" vertical="center"/>
    </xf>
    <xf numFmtId="2" fontId="10" fillId="4" borderId="144" xfId="0" applyNumberFormat="1" applyFont="1" applyFill="1" applyBorder="1" applyAlignment="1">
      <alignment horizontal="center" vertical="center"/>
    </xf>
    <xf numFmtId="49" fontId="2" fillId="4" borderId="184" xfId="0" applyNumberFormat="1" applyFont="1" applyFill="1" applyBorder="1" applyAlignment="1">
      <alignment horizontal="left" vertical="top"/>
    </xf>
    <xf numFmtId="0" fontId="2" fillId="4" borderId="184" xfId="0" applyFont="1" applyFill="1" applyBorder="1" applyAlignment="1">
      <alignment horizontal="left" vertical="top"/>
    </xf>
    <xf numFmtId="0" fontId="2" fillId="4" borderId="185" xfId="0" applyFont="1" applyFill="1" applyBorder="1" applyAlignment="1">
      <alignment horizontal="left" vertical="top"/>
    </xf>
    <xf numFmtId="49" fontId="2" fillId="4" borderId="112" xfId="0" applyNumberFormat="1" applyFont="1" applyFill="1" applyBorder="1" applyAlignment="1">
      <alignment horizontal="left" vertical="top"/>
    </xf>
    <xf numFmtId="0" fontId="2" fillId="4" borderId="90" xfId="0" applyFont="1" applyFill="1" applyBorder="1" applyAlignment="1">
      <alignment horizontal="left" vertical="top"/>
    </xf>
    <xf numFmtId="0" fontId="2" fillId="4" borderId="259" xfId="0" applyFont="1" applyFill="1" applyBorder="1" applyAlignment="1">
      <alignment horizontal="left" vertical="top"/>
    </xf>
    <xf numFmtId="0" fontId="2" fillId="4" borderId="99" xfId="0" applyFont="1" applyFill="1" applyBorder="1" applyAlignment="1">
      <alignment horizontal="left" vertical="top"/>
    </xf>
    <xf numFmtId="0" fontId="2" fillId="4" borderId="100" xfId="0" applyFont="1" applyFill="1" applyBorder="1" applyAlignment="1">
      <alignment horizontal="left" vertical="top"/>
    </xf>
    <xf numFmtId="0" fontId="2" fillId="4" borderId="263" xfId="0" applyFont="1" applyFill="1" applyBorder="1" applyAlignment="1">
      <alignment horizontal="left" vertical="top"/>
    </xf>
    <xf numFmtId="2" fontId="10" fillId="4" borderId="150" xfId="0" applyNumberFormat="1" applyFont="1" applyFill="1" applyBorder="1" applyAlignment="1">
      <alignment horizontal="center" vertical="center"/>
    </xf>
    <xf numFmtId="2" fontId="10" fillId="4" borderId="153" xfId="0" applyNumberFormat="1" applyFont="1" applyFill="1" applyBorder="1" applyAlignment="1">
      <alignment horizontal="center" vertical="center"/>
    </xf>
    <xf numFmtId="49" fontId="10" fillId="4" borderId="38" xfId="0" applyNumberFormat="1" applyFont="1" applyFill="1" applyBorder="1" applyAlignment="1">
      <alignment horizontal="left" vertical="top" wrapText="1"/>
    </xf>
    <xf numFmtId="0" fontId="10" fillId="4" borderId="39" xfId="0" applyFont="1" applyFill="1" applyBorder="1" applyAlignment="1">
      <alignment horizontal="left" vertical="top" wrapText="1"/>
    </xf>
    <xf numFmtId="0" fontId="10" fillId="4" borderId="262" xfId="0" applyFont="1" applyFill="1" applyBorder="1" applyAlignment="1">
      <alignment horizontal="left" vertical="top" wrapText="1"/>
    </xf>
    <xf numFmtId="0" fontId="10" fillId="4" borderId="117" xfId="0" applyFont="1" applyFill="1" applyBorder="1" applyAlignment="1">
      <alignment horizontal="left" vertical="top" wrapText="1"/>
    </xf>
    <xf numFmtId="0" fontId="10" fillId="4" borderId="79" xfId="0" applyFont="1" applyFill="1" applyBorder="1" applyAlignment="1">
      <alignment horizontal="left" vertical="top" wrapText="1"/>
    </xf>
    <xf numFmtId="0" fontId="10" fillId="4" borderId="118" xfId="0" applyFont="1" applyFill="1" applyBorder="1" applyAlignment="1">
      <alignment horizontal="left" vertical="top" wrapText="1"/>
    </xf>
    <xf numFmtId="9" fontId="10" fillId="4" borderId="213" xfId="0" applyNumberFormat="1" applyFont="1" applyFill="1" applyBorder="1" applyAlignment="1">
      <alignment horizontal="center" vertical="center"/>
    </xf>
    <xf numFmtId="9" fontId="10" fillId="4" borderId="111" xfId="0" applyNumberFormat="1" applyFont="1" applyFill="1" applyBorder="1" applyAlignment="1">
      <alignment horizontal="center" vertical="center"/>
    </xf>
    <xf numFmtId="49" fontId="10" fillId="8" borderId="97" xfId="0" applyNumberFormat="1" applyFont="1" applyFill="1" applyBorder="1" applyAlignment="1">
      <alignment horizontal="center" vertical="center"/>
    </xf>
    <xf numFmtId="0" fontId="10" fillId="8" borderId="75" xfId="0" applyFont="1" applyFill="1" applyBorder="1" applyAlignment="1">
      <alignment horizontal="center" vertical="center"/>
    </xf>
    <xf numFmtId="0" fontId="10" fillId="8" borderId="98" xfId="0" applyFont="1" applyFill="1" applyBorder="1" applyAlignment="1">
      <alignment horizontal="center" vertical="center"/>
    </xf>
    <xf numFmtId="49" fontId="10" fillId="8" borderId="97" xfId="0" applyNumberFormat="1" applyFont="1" applyFill="1" applyBorder="1" applyAlignment="1">
      <alignment horizontal="center" vertical="top"/>
    </xf>
    <xf numFmtId="170" fontId="10" fillId="8" borderId="75" xfId="0" applyNumberFormat="1" applyFont="1" applyFill="1" applyBorder="1" applyAlignment="1">
      <alignment horizontal="center" vertical="top"/>
    </xf>
    <xf numFmtId="49" fontId="2" fillId="8" borderId="140" xfId="0" applyNumberFormat="1" applyFont="1" applyFill="1" applyBorder="1" applyAlignment="1">
      <alignment vertical="center" wrapText="1"/>
    </xf>
    <xf numFmtId="0" fontId="2" fillId="8" borderId="140" xfId="0" applyFont="1" applyFill="1" applyBorder="1" applyAlignment="1">
      <alignment vertical="center" wrapText="1"/>
    </xf>
    <xf numFmtId="9" fontId="2" fillId="4" borderId="106" xfId="3" applyFont="1" applyFill="1" applyBorder="1" applyAlignment="1">
      <alignment horizontal="center" vertical="center"/>
    </xf>
    <xf numFmtId="9" fontId="2" fillId="4" borderId="45" xfId="3" applyFont="1" applyFill="1" applyBorder="1" applyAlignment="1">
      <alignment horizontal="center" vertical="center"/>
    </xf>
    <xf numFmtId="49" fontId="2" fillId="8" borderId="251" xfId="0" applyNumberFormat="1" applyFont="1" applyFill="1" applyBorder="1" applyAlignment="1">
      <alignment vertical="center" wrapText="1"/>
    </xf>
    <xf numFmtId="0" fontId="2" fillId="8" borderId="191" xfId="0" applyFont="1" applyFill="1" applyBorder="1" applyAlignment="1">
      <alignment vertical="center" wrapText="1"/>
    </xf>
    <xf numFmtId="49" fontId="2" fillId="4" borderId="112" xfId="0" applyNumberFormat="1" applyFont="1" applyFill="1" applyBorder="1" applyAlignment="1">
      <alignment horizontal="left" vertical="top" wrapText="1"/>
    </xf>
    <xf numFmtId="0" fontId="2" fillId="4" borderId="90" xfId="0" applyFont="1" applyFill="1" applyBorder="1" applyAlignment="1">
      <alignment horizontal="left" vertical="top" wrapText="1"/>
    </xf>
    <xf numFmtId="0" fontId="2" fillId="4" borderId="113" xfId="0" applyFont="1" applyFill="1" applyBorder="1" applyAlignment="1">
      <alignment horizontal="left" vertical="top" wrapText="1"/>
    </xf>
    <xf numFmtId="0" fontId="2" fillId="4" borderId="264" xfId="0" applyFont="1" applyFill="1" applyBorder="1" applyAlignment="1">
      <alignment horizontal="left" vertical="top" wrapText="1"/>
    </xf>
    <xf numFmtId="0" fontId="2" fillId="4" borderId="162" xfId="0" applyFont="1" applyFill="1" applyBorder="1" applyAlignment="1">
      <alignment horizontal="left" vertical="top" wrapText="1"/>
    </xf>
    <xf numFmtId="0" fontId="2" fillId="4" borderId="265" xfId="0" applyFont="1" applyFill="1" applyBorder="1" applyAlignment="1">
      <alignment horizontal="left" vertical="top" wrapText="1"/>
    </xf>
    <xf numFmtId="49" fontId="2" fillId="4" borderId="112" xfId="0" applyNumberFormat="1" applyFont="1" applyFill="1" applyBorder="1" applyAlignment="1">
      <alignment vertical="top" wrapText="1"/>
    </xf>
    <xf numFmtId="0" fontId="2" fillId="4" borderId="90" xfId="0" applyFont="1" applyFill="1" applyBorder="1" applyAlignment="1">
      <alignment vertical="top" wrapText="1"/>
    </xf>
    <xf numFmtId="0" fontId="2" fillId="4" borderId="113" xfId="0" applyFont="1" applyFill="1" applyBorder="1" applyAlignment="1">
      <alignment vertical="top" wrapText="1"/>
    </xf>
    <xf numFmtId="0" fontId="2" fillId="4" borderId="264" xfId="0" applyFont="1" applyFill="1" applyBorder="1" applyAlignment="1">
      <alignment vertical="top" wrapText="1"/>
    </xf>
    <xf numFmtId="0" fontId="2" fillId="4" borderId="162" xfId="0" applyFont="1" applyFill="1" applyBorder="1" applyAlignment="1">
      <alignment vertical="top" wrapText="1"/>
    </xf>
    <xf numFmtId="0" fontId="2" fillId="4" borderId="265" xfId="0" applyFont="1" applyFill="1" applyBorder="1" applyAlignment="1">
      <alignment vertical="top" wrapText="1"/>
    </xf>
    <xf numFmtId="49" fontId="2" fillId="8" borderId="203" xfId="0" applyNumberFormat="1" applyFont="1" applyFill="1" applyBorder="1" applyAlignment="1">
      <alignment horizontal="left" vertical="center" wrapText="1"/>
    </xf>
    <xf numFmtId="0" fontId="2" fillId="8" borderId="205" xfId="0" applyFont="1" applyFill="1" applyBorder="1" applyAlignment="1">
      <alignment horizontal="left" vertical="center" wrapText="1"/>
    </xf>
    <xf numFmtId="49" fontId="2" fillId="4" borderId="205" xfId="0" applyNumberFormat="1" applyFont="1" applyFill="1" applyBorder="1" applyAlignment="1">
      <alignment horizontal="left" vertical="center" wrapText="1"/>
    </xf>
    <xf numFmtId="0" fontId="2" fillId="4" borderId="205" xfId="0" applyFont="1" applyFill="1" applyBorder="1" applyAlignment="1">
      <alignment horizontal="left" vertical="center" wrapText="1"/>
    </xf>
    <xf numFmtId="0" fontId="2" fillId="4" borderId="99" xfId="0" applyFont="1" applyFill="1" applyBorder="1" applyAlignment="1">
      <alignment horizontal="left" vertical="top" wrapText="1"/>
    </xf>
    <xf numFmtId="0" fontId="2" fillId="4" borderId="100" xfId="0" applyFont="1" applyFill="1" applyBorder="1" applyAlignment="1">
      <alignment horizontal="left" vertical="top" wrapText="1"/>
    </xf>
    <xf numFmtId="0" fontId="2" fillId="4" borderId="101" xfId="0" applyFont="1" applyFill="1" applyBorder="1" applyAlignment="1">
      <alignment horizontal="left" vertical="top" wrapText="1"/>
    </xf>
    <xf numFmtId="171" fontId="2" fillId="4" borderId="105" xfId="0" applyNumberFormat="1" applyFont="1" applyFill="1" applyBorder="1" applyAlignment="1">
      <alignment horizontal="left" vertical="top"/>
    </xf>
    <xf numFmtId="171" fontId="2" fillId="4" borderId="106" xfId="0" applyNumberFormat="1" applyFont="1" applyFill="1" applyBorder="1" applyAlignment="1">
      <alignment horizontal="left" vertical="top"/>
    </xf>
    <xf numFmtId="171" fontId="2" fillId="4" borderId="44" xfId="0" applyNumberFormat="1" applyFont="1" applyFill="1" applyBorder="1" applyAlignment="1">
      <alignment horizontal="left" vertical="top"/>
    </xf>
    <xf numFmtId="171" fontId="2" fillId="4" borderId="45" xfId="0" applyNumberFormat="1" applyFont="1" applyFill="1" applyBorder="1" applyAlignment="1">
      <alignment horizontal="left" vertical="top"/>
    </xf>
    <xf numFmtId="0" fontId="2" fillId="4" borderId="99" xfId="0" applyFont="1" applyFill="1" applyBorder="1" applyAlignment="1">
      <alignment vertical="top" wrapText="1"/>
    </xf>
    <xf numFmtId="0" fontId="2" fillId="4" borderId="100" xfId="0" applyFont="1" applyFill="1" applyBorder="1" applyAlignment="1">
      <alignment vertical="top" wrapText="1"/>
    </xf>
    <xf numFmtId="0" fontId="2" fillId="4" borderId="101" xfId="0" applyFont="1" applyFill="1" applyBorder="1" applyAlignment="1">
      <alignment vertical="top" wrapText="1"/>
    </xf>
    <xf numFmtId="171" fontId="2" fillId="4" borderId="90" xfId="0" applyNumberFormat="1" applyFont="1" applyFill="1" applyBorder="1" applyAlignment="1">
      <alignment horizontal="left" vertical="top"/>
    </xf>
    <xf numFmtId="171" fontId="2" fillId="4" borderId="259" xfId="0" applyNumberFormat="1" applyFont="1" applyFill="1" applyBorder="1" applyAlignment="1">
      <alignment horizontal="left" vertical="top"/>
    </xf>
    <xf numFmtId="171" fontId="2" fillId="4" borderId="115" xfId="0" applyNumberFormat="1" applyFont="1" applyFill="1" applyBorder="1" applyAlignment="1">
      <alignment horizontal="left" vertical="top"/>
    </xf>
    <xf numFmtId="171" fontId="2" fillId="4" borderId="39" xfId="0" applyNumberFormat="1" applyFont="1" applyFill="1" applyBorder="1" applyAlignment="1">
      <alignment horizontal="left" vertical="top"/>
    </xf>
    <xf numFmtId="171" fontId="2" fillId="4" borderId="167" xfId="0" applyNumberFormat="1" applyFont="1" applyFill="1" applyBorder="1" applyAlignment="1">
      <alignment horizontal="left" vertical="top"/>
    </xf>
    <xf numFmtId="171" fontId="2" fillId="4" borderId="264" xfId="0" applyNumberFormat="1" applyFont="1" applyFill="1" applyBorder="1" applyAlignment="1">
      <alignment horizontal="left" vertical="top"/>
    </xf>
    <xf numFmtId="171" fontId="2" fillId="4" borderId="162" xfId="0" applyNumberFormat="1" applyFont="1" applyFill="1" applyBorder="1" applyAlignment="1">
      <alignment horizontal="left" vertical="top"/>
    </xf>
    <xf numFmtId="171" fontId="2" fillId="4" borderId="163" xfId="0" applyNumberFormat="1" applyFont="1" applyFill="1" applyBorder="1" applyAlignment="1">
      <alignment horizontal="left" vertical="top"/>
    </xf>
    <xf numFmtId="49" fontId="2" fillId="8" borderId="205" xfId="0" applyNumberFormat="1" applyFont="1" applyFill="1" applyBorder="1" applyAlignment="1">
      <alignment horizontal="left" vertical="center" wrapText="1"/>
    </xf>
    <xf numFmtId="49" fontId="2" fillId="8" borderId="112" xfId="0" applyNumberFormat="1" applyFont="1" applyFill="1" applyBorder="1" applyAlignment="1">
      <alignment horizontal="left" vertical="top" wrapText="1"/>
    </xf>
    <xf numFmtId="0" fontId="2" fillId="8" borderId="90" xfId="0" applyFont="1" applyFill="1" applyBorder="1" applyAlignment="1">
      <alignment horizontal="left" vertical="top" wrapText="1"/>
    </xf>
    <xf numFmtId="0" fontId="2" fillId="8" borderId="113" xfId="0" applyFont="1" applyFill="1" applyBorder="1" applyAlignment="1">
      <alignment horizontal="left" vertical="top" wrapText="1"/>
    </xf>
    <xf numFmtId="0" fontId="2" fillId="8" borderId="99" xfId="0" applyFont="1" applyFill="1" applyBorder="1" applyAlignment="1">
      <alignment horizontal="left" vertical="top" wrapText="1"/>
    </xf>
    <xf numFmtId="0" fontId="2" fillId="8" borderId="100" xfId="0" applyFont="1" applyFill="1" applyBorder="1" applyAlignment="1">
      <alignment horizontal="left" vertical="top" wrapText="1"/>
    </xf>
    <xf numFmtId="0" fontId="2" fillId="8" borderId="101" xfId="0" applyFont="1" applyFill="1" applyBorder="1" applyAlignment="1">
      <alignment horizontal="left" vertical="top" wrapText="1"/>
    </xf>
    <xf numFmtId="49" fontId="2" fillId="8" borderId="112" xfId="0" applyNumberFormat="1" applyFont="1" applyFill="1" applyBorder="1" applyAlignment="1">
      <alignment vertical="top"/>
    </xf>
    <xf numFmtId="0" fontId="2" fillId="8" borderId="90" xfId="0" applyFont="1" applyFill="1" applyBorder="1" applyAlignment="1">
      <alignment vertical="top"/>
    </xf>
    <xf numFmtId="0" fontId="2" fillId="8" borderId="113" xfId="0" applyFont="1" applyFill="1" applyBorder="1" applyAlignment="1">
      <alignment vertical="top"/>
    </xf>
    <xf numFmtId="0" fontId="2" fillId="8" borderId="99" xfId="0" applyFont="1" applyFill="1" applyBorder="1" applyAlignment="1">
      <alignment vertical="top"/>
    </xf>
    <xf numFmtId="0" fontId="2" fillId="8" borderId="100" xfId="0" applyFont="1" applyFill="1" applyBorder="1" applyAlignment="1">
      <alignment vertical="top"/>
    </xf>
    <xf numFmtId="0" fontId="2" fillId="8" borderId="101" xfId="0" applyFont="1" applyFill="1" applyBorder="1" applyAlignment="1">
      <alignment vertical="top"/>
    </xf>
    <xf numFmtId="49" fontId="2" fillId="8" borderId="112" xfId="0" applyNumberFormat="1" applyFont="1" applyFill="1" applyBorder="1" applyAlignment="1">
      <alignment vertical="top" wrapText="1"/>
    </xf>
    <xf numFmtId="0" fontId="2" fillId="8" borderId="90" xfId="0" applyFont="1" applyFill="1" applyBorder="1" applyAlignment="1">
      <alignment vertical="top" wrapText="1"/>
    </xf>
    <xf numFmtId="0" fontId="2" fillId="8" borderId="113" xfId="0" applyFont="1" applyFill="1" applyBorder="1" applyAlignment="1">
      <alignment vertical="top" wrapText="1"/>
    </xf>
    <xf numFmtId="0" fontId="2" fillId="8" borderId="99" xfId="0" applyFont="1" applyFill="1" applyBorder="1" applyAlignment="1">
      <alignment vertical="top" wrapText="1"/>
    </xf>
    <xf numFmtId="0" fontId="2" fillId="8" borderId="100" xfId="0" applyFont="1" applyFill="1" applyBorder="1" applyAlignment="1">
      <alignment vertical="top" wrapText="1"/>
    </xf>
    <xf numFmtId="0" fontId="2" fillId="8" borderId="101" xfId="0" applyFont="1" applyFill="1" applyBorder="1" applyAlignment="1">
      <alignment vertical="top" wrapText="1"/>
    </xf>
    <xf numFmtId="49" fontId="2" fillId="8" borderId="184" xfId="0" applyNumberFormat="1" applyFont="1" applyFill="1" applyBorder="1" applyAlignment="1">
      <alignment vertical="top" wrapText="1"/>
    </xf>
    <xf numFmtId="0" fontId="2" fillId="8" borderId="184" xfId="0" applyFont="1" applyFill="1" applyBorder="1" applyAlignment="1">
      <alignment vertical="top" wrapText="1"/>
    </xf>
    <xf numFmtId="0" fontId="2" fillId="8" borderId="34" xfId="0" applyFont="1" applyFill="1" applyBorder="1" applyAlignment="1">
      <alignment vertical="top" wrapText="1"/>
    </xf>
    <xf numFmtId="49" fontId="2" fillId="8" borderId="184" xfId="0" applyNumberFormat="1" applyFont="1" applyFill="1" applyBorder="1" applyAlignment="1">
      <alignment horizontal="left" vertical="top" wrapText="1"/>
    </xf>
    <xf numFmtId="0" fontId="2" fillId="8" borderId="184" xfId="0" applyFont="1" applyFill="1" applyBorder="1" applyAlignment="1">
      <alignment horizontal="left" vertical="top" wrapText="1"/>
    </xf>
    <xf numFmtId="0" fontId="2" fillId="8" borderId="34" xfId="0" applyFont="1" applyFill="1" applyBorder="1" applyAlignment="1">
      <alignment horizontal="left" vertical="top" wrapText="1"/>
    </xf>
    <xf numFmtId="0" fontId="38" fillId="6" borderId="0" xfId="0" applyFont="1" applyFill="1" applyAlignment="1">
      <alignment horizontal="right" vertical="center" wrapText="1"/>
    </xf>
    <xf numFmtId="49" fontId="10" fillId="8" borderId="84" xfId="0" applyNumberFormat="1" applyFont="1" applyFill="1" applyBorder="1" applyAlignment="1">
      <alignment horizontal="left" vertical="center"/>
    </xf>
    <xf numFmtId="0" fontId="10" fillId="8" borderId="27" xfId="0" applyFont="1" applyFill="1" applyBorder="1" applyAlignment="1">
      <alignment horizontal="left" vertical="center"/>
    </xf>
    <xf numFmtId="0" fontId="2" fillId="8" borderId="166" xfId="0" applyFont="1" applyFill="1" applyBorder="1" applyAlignment="1">
      <alignment horizontal="left" vertical="center" wrapText="1"/>
    </xf>
    <xf numFmtId="0" fontId="2" fillId="8" borderId="164" xfId="0" applyFont="1" applyFill="1" applyBorder="1" applyAlignment="1">
      <alignment horizontal="left" vertical="center" wrapText="1"/>
    </xf>
    <xf numFmtId="49" fontId="10" fillId="8" borderId="47" xfId="0" applyNumberFormat="1" applyFont="1" applyFill="1" applyBorder="1" applyAlignment="1">
      <alignment horizontal="center" vertical="center" wrapText="1"/>
    </xf>
    <xf numFmtId="0" fontId="10" fillId="8" borderId="34" xfId="0" applyFont="1" applyFill="1" applyBorder="1" applyAlignment="1">
      <alignment horizontal="center" vertical="center" wrapText="1"/>
    </xf>
    <xf numFmtId="0" fontId="10" fillId="8" borderId="107" xfId="0" applyFont="1" applyFill="1" applyBorder="1" applyAlignment="1">
      <alignment horizontal="center" vertical="center" wrapText="1"/>
    </xf>
    <xf numFmtId="0" fontId="2" fillId="8" borderId="140" xfId="0" applyFont="1" applyFill="1" applyBorder="1" applyAlignment="1">
      <alignment horizontal="left" vertical="center" wrapText="1"/>
    </xf>
    <xf numFmtId="49" fontId="12" fillId="4" borderId="117" xfId="0" applyNumberFormat="1" applyFont="1" applyFill="1" applyBorder="1" applyAlignment="1">
      <alignment vertical="center" wrapText="1"/>
    </xf>
    <xf numFmtId="0" fontId="12" fillId="4" borderId="79" xfId="0" applyFont="1" applyFill="1" applyBorder="1" applyAlignment="1">
      <alignment vertical="center" wrapText="1"/>
    </xf>
    <xf numFmtId="0" fontId="12" fillId="4" borderId="118" xfId="0" applyFont="1" applyFill="1" applyBorder="1" applyAlignment="1">
      <alignment vertical="center" wrapText="1"/>
    </xf>
    <xf numFmtId="49" fontId="12" fillId="4" borderId="256" xfId="0" applyNumberFormat="1" applyFont="1" applyFill="1" applyBorder="1" applyAlignment="1">
      <alignment vertical="center" wrapText="1"/>
    </xf>
    <xf numFmtId="0" fontId="12" fillId="4" borderId="100" xfId="0" applyFont="1" applyFill="1" applyBorder="1" applyAlignment="1">
      <alignment vertical="center" wrapText="1"/>
    </xf>
    <xf numFmtId="0" fontId="12" fillId="4" borderId="257" xfId="0" applyFont="1" applyFill="1" applyBorder="1" applyAlignment="1">
      <alignment vertical="center" wrapText="1"/>
    </xf>
    <xf numFmtId="49" fontId="6" fillId="0" borderId="258" xfId="0" applyNumberFormat="1" applyFont="1" applyBorder="1" applyAlignment="1">
      <alignment horizontal="left"/>
    </xf>
    <xf numFmtId="0" fontId="6" fillId="0" borderId="90" xfId="0" applyFont="1" applyBorder="1" applyAlignment="1">
      <alignment horizontal="left"/>
    </xf>
    <xf numFmtId="0" fontId="6" fillId="4" borderId="90" xfId="0" applyFont="1" applyFill="1" applyBorder="1" applyAlignment="1">
      <alignment horizontal="left"/>
    </xf>
    <xf numFmtId="0" fontId="6" fillId="0" borderId="259" xfId="0" applyFont="1" applyBorder="1" applyAlignment="1">
      <alignment horizontal="left"/>
    </xf>
    <xf numFmtId="49" fontId="6" fillId="0" borderId="162" xfId="0" applyNumberFormat="1" applyFont="1" applyBorder="1" applyAlignment="1">
      <alignment horizontal="left"/>
    </xf>
    <xf numFmtId="0" fontId="6" fillId="0" borderId="162" xfId="0" applyFont="1" applyBorder="1" applyAlignment="1">
      <alignment horizontal="left"/>
    </xf>
    <xf numFmtId="0" fontId="6" fillId="4" borderId="162" xfId="0" applyFont="1" applyFill="1" applyBorder="1" applyAlignment="1">
      <alignment horizontal="left"/>
    </xf>
    <xf numFmtId="49" fontId="10" fillId="4" borderId="94" xfId="0" applyNumberFormat="1" applyFont="1" applyFill="1" applyBorder="1" applyAlignment="1">
      <alignment horizontal="center" vertical="center" wrapText="1"/>
    </xf>
    <xf numFmtId="2" fontId="10" fillId="4" borderId="92" xfId="0" applyNumberFormat="1" applyFont="1" applyFill="1" applyBorder="1" applyAlignment="1">
      <alignment horizontal="center" vertical="center" wrapText="1"/>
    </xf>
    <xf numFmtId="2" fontId="10" fillId="4" borderId="95" xfId="0" applyNumberFormat="1" applyFont="1" applyFill="1" applyBorder="1" applyAlignment="1">
      <alignment horizontal="center" vertical="center" wrapText="1"/>
    </xf>
    <xf numFmtId="49" fontId="10" fillId="4" borderId="96" xfId="0" applyNumberFormat="1" applyFont="1" applyFill="1" applyBorder="1" applyAlignment="1">
      <alignment vertical="center" wrapText="1"/>
    </xf>
    <xf numFmtId="0" fontId="10" fillId="4" borderId="81" xfId="0" applyFont="1" applyFill="1" applyBorder="1" applyAlignment="1">
      <alignment vertical="center" wrapText="1"/>
    </xf>
    <xf numFmtId="0" fontId="10" fillId="4" borderId="82" xfId="0" applyFont="1" applyFill="1" applyBorder="1" applyAlignment="1">
      <alignment vertical="center" wrapText="1"/>
    </xf>
    <xf numFmtId="49" fontId="2" fillId="4" borderId="80" xfId="0" applyNumberFormat="1" applyFont="1" applyFill="1" applyBorder="1" applyAlignment="1">
      <alignment horizontal="center" vertical="center"/>
    </xf>
    <xf numFmtId="2" fontId="2" fillId="4" borderId="81" xfId="0" applyNumberFormat="1" applyFont="1" applyFill="1" applyBorder="1" applyAlignment="1">
      <alignment horizontal="center" vertical="center"/>
    </xf>
    <xf numFmtId="2" fontId="2" fillId="4" borderId="82" xfId="0" applyNumberFormat="1" applyFont="1" applyFill="1" applyBorder="1" applyAlignment="1">
      <alignment horizontal="center" vertical="center"/>
    </xf>
    <xf numFmtId="49" fontId="10" fillId="4" borderId="46" xfId="0" applyNumberFormat="1" applyFont="1" applyFill="1" applyBorder="1" applyAlignment="1">
      <alignment vertical="center"/>
    </xf>
    <xf numFmtId="0" fontId="10" fillId="4" borderId="47" xfId="0" applyFont="1" applyFill="1" applyBorder="1" applyAlignment="1">
      <alignment vertical="center"/>
    </xf>
    <xf numFmtId="49" fontId="10" fillId="4" borderId="34" xfId="0" applyNumberFormat="1" applyFont="1" applyFill="1" applyBorder="1" applyAlignment="1">
      <alignment vertical="top" wrapText="1"/>
    </xf>
    <xf numFmtId="0" fontId="10" fillId="4" borderId="34" xfId="0" applyFont="1" applyFill="1" applyBorder="1" applyAlignment="1">
      <alignment vertical="top" wrapText="1"/>
    </xf>
    <xf numFmtId="0" fontId="10" fillId="4" borderId="44" xfId="0" applyFont="1" applyFill="1" applyBorder="1" applyAlignment="1">
      <alignment vertical="top" wrapText="1"/>
    </xf>
    <xf numFmtId="49" fontId="10" fillId="4" borderId="96" xfId="0" applyNumberFormat="1" applyFont="1" applyFill="1" applyBorder="1" applyAlignment="1">
      <alignment vertical="center"/>
    </xf>
    <xf numFmtId="0" fontId="10" fillId="4" borderId="81" xfId="0" applyFont="1" applyFill="1" applyBorder="1" applyAlignment="1">
      <alignment vertical="center"/>
    </xf>
    <xf numFmtId="0" fontId="10" fillId="4" borderId="82" xfId="0" applyFont="1" applyFill="1" applyBorder="1" applyAlignment="1">
      <alignment vertical="center"/>
    </xf>
    <xf numFmtId="0" fontId="36" fillId="4" borderId="34" xfId="0" applyFont="1" applyFill="1" applyBorder="1" applyAlignment="1">
      <alignment horizontal="center" vertical="center" wrapText="1"/>
    </xf>
    <xf numFmtId="2" fontId="2" fillId="4" borderId="80" xfId="0" applyNumberFormat="1" applyFont="1" applyFill="1" applyBorder="1" applyAlignment="1">
      <alignment horizontal="left" vertical="center"/>
    </xf>
    <xf numFmtId="2" fontId="2" fillId="4" borderId="81" xfId="0" applyNumberFormat="1" applyFont="1" applyFill="1" applyBorder="1" applyAlignment="1">
      <alignment horizontal="left" vertical="center"/>
    </xf>
    <xf numFmtId="2" fontId="2" fillId="4" borderId="82" xfId="0" applyNumberFormat="1" applyFont="1" applyFill="1" applyBorder="1" applyAlignment="1">
      <alignment horizontal="left" vertical="center"/>
    </xf>
    <xf numFmtId="49" fontId="10" fillId="4" borderId="33" xfId="0" applyNumberFormat="1" applyFont="1" applyFill="1" applyBorder="1" applyAlignment="1">
      <alignment vertical="center"/>
    </xf>
    <xf numFmtId="0" fontId="10" fillId="4" borderId="34" xfId="0" applyFont="1" applyFill="1" applyBorder="1" applyAlignment="1">
      <alignment vertical="center"/>
    </xf>
    <xf numFmtId="0" fontId="36" fillId="4" borderId="34" xfId="0" applyFont="1" applyFill="1" applyBorder="1" applyAlignment="1">
      <alignment horizontal="left" vertical="center" wrapText="1"/>
    </xf>
    <xf numFmtId="49" fontId="10" fillId="0" borderId="42" xfId="0" applyNumberFormat="1" applyFont="1" applyBorder="1" applyAlignment="1">
      <alignment horizontal="left"/>
    </xf>
    <xf numFmtId="0" fontId="10" fillId="0" borderId="29" xfId="0" applyFont="1" applyBorder="1" applyAlignment="1">
      <alignment horizontal="left"/>
    </xf>
    <xf numFmtId="0" fontId="10" fillId="4" borderId="29" xfId="0" applyFont="1" applyFill="1" applyBorder="1" applyAlignment="1">
      <alignment horizontal="left"/>
    </xf>
    <xf numFmtId="0" fontId="10" fillId="0" borderId="43" xfId="0" applyFont="1" applyBorder="1" applyAlignment="1">
      <alignment horizontal="left"/>
    </xf>
    <xf numFmtId="2" fontId="10" fillId="4" borderId="44" xfId="0" applyNumberFormat="1" applyFont="1" applyFill="1" applyBorder="1" applyAlignment="1">
      <alignment vertical="center"/>
    </xf>
    <xf numFmtId="49" fontId="10" fillId="8" borderId="46" xfId="0" applyNumberFormat="1" applyFont="1" applyFill="1" applyBorder="1" applyAlignment="1">
      <alignment horizontal="center" vertical="center"/>
    </xf>
    <xf numFmtId="0" fontId="10" fillId="8" borderId="33" xfId="0" applyFont="1" applyFill="1" applyBorder="1" applyAlignment="1">
      <alignment horizontal="center" vertical="center"/>
    </xf>
    <xf numFmtId="0" fontId="10" fillId="8" borderId="83" xfId="0" applyFont="1" applyFill="1" applyBorder="1" applyAlignment="1">
      <alignment horizontal="center" vertical="center"/>
    </xf>
    <xf numFmtId="49" fontId="11" fillId="8" borderId="47" xfId="0" applyNumberFormat="1" applyFont="1" applyFill="1" applyBorder="1" applyAlignment="1">
      <alignment horizontal="center" vertical="center" wrapText="1"/>
    </xf>
    <xf numFmtId="49" fontId="2" fillId="8" borderId="148" xfId="0" applyNumberFormat="1" applyFont="1" applyFill="1" applyBorder="1" applyAlignment="1">
      <alignment vertical="center" wrapText="1"/>
    </xf>
    <xf numFmtId="49" fontId="10" fillId="8" borderId="97" xfId="0" applyNumberFormat="1" applyFont="1" applyFill="1" applyBorder="1" applyAlignment="1">
      <alignment horizontal="center" vertical="center" wrapText="1"/>
    </xf>
    <xf numFmtId="0" fontId="10" fillId="8" borderId="75" xfId="0" applyFont="1" applyFill="1" applyBorder="1" applyAlignment="1">
      <alignment horizontal="center" vertical="center" wrapText="1"/>
    </xf>
    <xf numFmtId="0" fontId="10" fillId="8" borderId="98" xfId="0" applyFont="1" applyFill="1" applyBorder="1" applyAlignment="1">
      <alignment horizontal="center" vertical="center" wrapText="1"/>
    </xf>
    <xf numFmtId="0" fontId="10" fillId="8" borderId="99" xfId="0" applyFont="1" applyFill="1" applyBorder="1" applyAlignment="1">
      <alignment horizontal="center" vertical="center" wrapText="1"/>
    </xf>
    <xf numFmtId="0" fontId="10" fillId="8" borderId="100" xfId="0" applyFont="1" applyFill="1" applyBorder="1" applyAlignment="1">
      <alignment horizontal="center" vertical="center" wrapText="1"/>
    </xf>
    <xf numFmtId="0" fontId="10" fillId="8" borderId="101" xfId="0" applyFont="1" applyFill="1" applyBorder="1" applyAlignment="1">
      <alignment horizontal="center" vertical="center" wrapText="1"/>
    </xf>
    <xf numFmtId="9" fontId="2" fillId="4" borderId="149" xfId="3" applyFont="1" applyFill="1" applyBorder="1" applyAlignment="1">
      <alignment horizontal="center" vertical="center" wrapText="1"/>
    </xf>
    <xf numFmtId="9" fontId="2" fillId="4" borderId="121" xfId="3" applyFont="1" applyFill="1" applyBorder="1" applyAlignment="1">
      <alignment horizontal="center" vertical="center" wrapText="1"/>
    </xf>
    <xf numFmtId="9" fontId="2" fillId="4" borderId="152" xfId="3" applyFont="1" applyFill="1" applyBorder="1" applyAlignment="1">
      <alignment horizontal="center" vertical="center" wrapText="1"/>
    </xf>
    <xf numFmtId="49" fontId="10" fillId="4" borderId="203" xfId="0" applyNumberFormat="1" applyFont="1" applyFill="1" applyBorder="1" applyAlignment="1">
      <alignment horizontal="center" vertical="center"/>
    </xf>
    <xf numFmtId="0" fontId="10" fillId="4" borderId="205" xfId="0" applyFont="1" applyFill="1" applyBorder="1" applyAlignment="1">
      <alignment horizontal="center" vertical="center"/>
    </xf>
    <xf numFmtId="0" fontId="10" fillId="4" borderId="224" xfId="0" applyFont="1" applyFill="1" applyBorder="1" applyAlignment="1">
      <alignment horizontal="center" vertical="center"/>
    </xf>
    <xf numFmtId="49" fontId="10" fillId="4" borderId="222" xfId="0" applyNumberFormat="1"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83" xfId="0" applyFont="1" applyFill="1" applyBorder="1" applyAlignment="1">
      <alignment horizontal="center" vertical="center" wrapText="1"/>
    </xf>
    <xf numFmtId="49" fontId="11" fillId="4" borderId="221" xfId="0" applyNumberFormat="1"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108" xfId="0" applyFont="1" applyFill="1" applyBorder="1" applyAlignment="1">
      <alignment horizontal="center" vertical="center" wrapText="1"/>
    </xf>
    <xf numFmtId="0" fontId="2" fillId="4" borderId="121" xfId="0" applyFont="1" applyFill="1" applyBorder="1" applyAlignment="1">
      <alignment horizontal="center"/>
    </xf>
    <xf numFmtId="0" fontId="2" fillId="0" borderId="121" xfId="0" applyFont="1" applyBorder="1" applyAlignment="1">
      <alignment horizontal="center"/>
    </xf>
    <xf numFmtId="0" fontId="10" fillId="0" borderId="96" xfId="0" applyFont="1" applyBorder="1" applyAlignment="1">
      <alignment horizontal="center"/>
    </xf>
    <xf numFmtId="0" fontId="10" fillId="0" borderId="81" xfId="0" applyFont="1" applyBorder="1" applyAlignment="1">
      <alignment horizontal="center"/>
    </xf>
    <xf numFmtId="0" fontId="10" fillId="0" borderId="82" xfId="0" applyFont="1" applyBorder="1" applyAlignment="1">
      <alignment horizontal="center"/>
    </xf>
    <xf numFmtId="0" fontId="10" fillId="4" borderId="34" xfId="0" applyFont="1" applyFill="1" applyBorder="1" applyAlignment="1">
      <alignment horizontal="left"/>
    </xf>
    <xf numFmtId="49" fontId="10" fillId="0" borderId="184" xfId="0" applyNumberFormat="1" applyFont="1" applyBorder="1" applyAlignment="1">
      <alignment horizontal="center"/>
    </xf>
    <xf numFmtId="0" fontId="10" fillId="0" borderId="184" xfId="0" applyFont="1" applyBorder="1" applyAlignment="1">
      <alignment horizontal="center"/>
    </xf>
    <xf numFmtId="0" fontId="10" fillId="0" borderId="185" xfId="0" applyFont="1" applyBorder="1" applyAlignment="1">
      <alignment horizontal="center"/>
    </xf>
    <xf numFmtId="0" fontId="10" fillId="4" borderId="16" xfId="0" applyFont="1" applyFill="1" applyBorder="1" applyAlignment="1">
      <alignment horizontal="left"/>
    </xf>
    <xf numFmtId="49" fontId="10" fillId="4" borderId="187" xfId="0" applyNumberFormat="1" applyFont="1" applyFill="1" applyBorder="1" applyAlignment="1">
      <alignment horizontal="center" vertical="center"/>
    </xf>
    <xf numFmtId="0" fontId="10" fillId="4" borderId="225" xfId="0" applyFont="1" applyFill="1" applyBorder="1" applyAlignment="1">
      <alignment horizontal="center" vertical="center"/>
    </xf>
    <xf numFmtId="49" fontId="10" fillId="4" borderId="223" xfId="0" applyNumberFormat="1" applyFont="1" applyFill="1" applyBorder="1" applyAlignment="1">
      <alignment horizontal="center" vertical="center" wrapText="1"/>
    </xf>
    <xf numFmtId="0" fontId="10" fillId="4" borderId="182" xfId="0" applyFont="1" applyFill="1" applyBorder="1" applyAlignment="1">
      <alignment horizontal="center" vertical="center" wrapText="1"/>
    </xf>
    <xf numFmtId="0" fontId="10" fillId="4" borderId="183" xfId="0" applyFont="1" applyFill="1" applyBorder="1" applyAlignment="1">
      <alignment horizontal="center" vertical="center" wrapText="1"/>
    </xf>
    <xf numFmtId="0" fontId="10" fillId="4" borderId="7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49" fontId="10" fillId="4" borderId="221" xfId="0" applyNumberFormat="1" applyFont="1" applyFill="1" applyBorder="1" applyAlignment="1">
      <alignment horizontal="center" vertical="center" wrapText="1"/>
    </xf>
    <xf numFmtId="49" fontId="10" fillId="4" borderId="20" xfId="0" applyNumberFormat="1" applyFont="1" applyFill="1" applyBorder="1" applyAlignment="1">
      <alignment horizontal="left" vertical="center" wrapText="1"/>
    </xf>
    <xf numFmtId="0" fontId="10" fillId="4" borderId="21" xfId="0" applyFont="1" applyFill="1" applyBorder="1" applyAlignment="1">
      <alignment horizontal="left" vertical="center" wrapText="1"/>
    </xf>
    <xf numFmtId="0" fontId="10" fillId="4" borderId="215"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65" xfId="0" applyFont="1" applyFill="1" applyBorder="1" applyAlignment="1">
      <alignment horizontal="left" vertical="center" wrapText="1"/>
    </xf>
    <xf numFmtId="0" fontId="10" fillId="4" borderId="170" xfId="0" applyFont="1" applyFill="1" applyBorder="1" applyAlignment="1">
      <alignment horizontal="left" vertical="center" wrapText="1"/>
    </xf>
    <xf numFmtId="0" fontId="10" fillId="4" borderId="37" xfId="0" applyFont="1" applyFill="1" applyBorder="1" applyAlignment="1">
      <alignment horizontal="left" vertical="center" wrapText="1"/>
    </xf>
    <xf numFmtId="0" fontId="10" fillId="4" borderId="214" xfId="0" applyFont="1" applyFill="1" applyBorder="1" applyAlignment="1">
      <alignment horizontal="left" vertical="center" wrapText="1"/>
    </xf>
    <xf numFmtId="49" fontId="10" fillId="0" borderId="116" xfId="0" applyNumberFormat="1" applyFont="1" applyBorder="1" applyAlignment="1">
      <alignment horizontal="left"/>
    </xf>
    <xf numFmtId="49" fontId="10" fillId="0" borderId="90" xfId="0" applyNumberFormat="1" applyFont="1" applyBorder="1" applyAlignment="1">
      <alignment horizontal="left"/>
    </xf>
    <xf numFmtId="49" fontId="10" fillId="0" borderId="113" xfId="0" applyNumberFormat="1" applyFont="1" applyBorder="1" applyAlignment="1">
      <alignment horizontal="left"/>
    </xf>
    <xf numFmtId="0" fontId="37" fillId="6" borderId="121" xfId="0" applyFont="1" applyFill="1" applyBorder="1" applyAlignment="1">
      <alignment horizontal="center" vertical="center" wrapText="1"/>
    </xf>
    <xf numFmtId="49" fontId="10" fillId="4" borderId="216" xfId="0" applyNumberFormat="1" applyFont="1" applyFill="1" applyBorder="1" applyAlignment="1">
      <alignment horizontal="center" vertical="center" wrapText="1"/>
    </xf>
    <xf numFmtId="2" fontId="10" fillId="4" borderId="217" xfId="0" applyNumberFormat="1" applyFont="1" applyFill="1" applyBorder="1" applyAlignment="1">
      <alignment horizontal="center" vertical="center" wrapText="1"/>
    </xf>
    <xf numFmtId="2" fontId="10" fillId="4" borderId="218" xfId="0" applyNumberFormat="1" applyFont="1" applyFill="1" applyBorder="1" applyAlignment="1">
      <alignment horizontal="center" vertical="center" wrapText="1"/>
    </xf>
    <xf numFmtId="49" fontId="12" fillId="0" borderId="66" xfId="0" applyNumberFormat="1" applyFont="1" applyBorder="1" applyAlignment="1">
      <alignment horizontal="left"/>
    </xf>
    <xf numFmtId="0" fontId="12" fillId="0" borderId="3" xfId="0" applyFont="1" applyBorder="1" applyAlignment="1">
      <alignment horizontal="left"/>
    </xf>
    <xf numFmtId="0" fontId="12" fillId="4" borderId="3" xfId="0" applyFont="1" applyFill="1" applyBorder="1" applyAlignment="1">
      <alignment horizontal="left"/>
    </xf>
    <xf numFmtId="0" fontId="12" fillId="0" borderId="8" xfId="0" applyFont="1" applyBorder="1" applyAlignment="1">
      <alignment horizontal="left"/>
    </xf>
    <xf numFmtId="49" fontId="12" fillId="0" borderId="63" xfId="0" applyNumberFormat="1" applyFont="1" applyBorder="1" applyAlignment="1">
      <alignment horizontal="left"/>
    </xf>
    <xf numFmtId="0" fontId="12" fillId="0" borderId="63" xfId="0" applyFont="1" applyBorder="1" applyAlignment="1">
      <alignment horizontal="left"/>
    </xf>
    <xf numFmtId="0" fontId="12" fillId="4" borderId="63" xfId="0" applyFont="1" applyFill="1" applyBorder="1" applyAlignment="1">
      <alignment horizontal="left"/>
    </xf>
    <xf numFmtId="49" fontId="10" fillId="4" borderId="168" xfId="0" applyNumberFormat="1" applyFont="1" applyFill="1" applyBorder="1" applyAlignment="1">
      <alignment horizontal="center"/>
    </xf>
    <xf numFmtId="2" fontId="10" fillId="0" borderId="168" xfId="0" applyNumberFormat="1" applyFont="1" applyBorder="1" applyAlignment="1">
      <alignment horizontal="center"/>
    </xf>
    <xf numFmtId="49" fontId="10" fillId="0" borderId="25" xfId="0" applyNumberFormat="1" applyFont="1" applyBorder="1" applyAlignment="1">
      <alignment horizontal="left" wrapText="1"/>
    </xf>
    <xf numFmtId="2" fontId="2" fillId="4" borderId="121" xfId="0" applyNumberFormat="1" applyFont="1" applyFill="1" applyBorder="1" applyAlignment="1">
      <alignment horizontal="center" vertical="center" wrapText="1"/>
    </xf>
    <xf numFmtId="2" fontId="2" fillId="0" borderId="121" xfId="0" applyNumberFormat="1" applyFont="1" applyBorder="1" applyAlignment="1">
      <alignment horizontal="center"/>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76" xfId="0" applyFont="1" applyFill="1" applyBorder="1" applyAlignment="1">
      <alignment vertical="center" wrapText="1"/>
    </xf>
    <xf numFmtId="0" fontId="10" fillId="4" borderId="179" xfId="0" applyFont="1" applyFill="1" applyBorder="1" applyAlignment="1">
      <alignment vertical="center" wrapText="1"/>
    </xf>
    <xf numFmtId="0" fontId="5" fillId="0" borderId="49" xfId="0" applyFont="1" applyBorder="1" applyAlignment="1">
      <alignment horizontal="center"/>
    </xf>
    <xf numFmtId="0" fontId="5" fillId="0" borderId="71" xfId="0" applyFont="1" applyBorder="1" applyAlignment="1">
      <alignment horizontal="center"/>
    </xf>
    <xf numFmtId="0" fontId="5" fillId="0" borderId="50" xfId="0" applyFont="1" applyBorder="1" applyAlignment="1">
      <alignment horizontal="center"/>
    </xf>
    <xf numFmtId="0" fontId="5" fillId="0" borderId="20" xfId="0" applyFont="1" applyBorder="1" applyAlignment="1">
      <alignment horizontal="center"/>
    </xf>
    <xf numFmtId="0" fontId="5" fillId="0" borderId="22" xfId="0" applyFont="1" applyBorder="1" applyAlignment="1">
      <alignment horizontal="center"/>
    </xf>
    <xf numFmtId="0" fontId="5" fillId="0" borderId="68" xfId="0" applyFont="1" applyBorder="1" applyAlignment="1">
      <alignment horizontal="center"/>
    </xf>
    <xf numFmtId="0" fontId="5" fillId="0" borderId="62" xfId="0" applyFont="1" applyBorder="1" applyAlignment="1">
      <alignment horizontal="center"/>
    </xf>
    <xf numFmtId="0" fontId="5" fillId="0" borderId="69" xfId="0" applyFont="1" applyBorder="1" applyAlignment="1">
      <alignment horizontal="center"/>
    </xf>
    <xf numFmtId="0" fontId="5" fillId="4" borderId="62" xfId="0" applyFont="1" applyFill="1" applyBorder="1" applyAlignment="1">
      <alignment horizontal="center" vertical="center"/>
    </xf>
    <xf numFmtId="0" fontId="5" fillId="4" borderId="63" xfId="0" applyFont="1" applyFill="1" applyBorder="1" applyAlignment="1">
      <alignment horizontal="center" vertical="center"/>
    </xf>
    <xf numFmtId="0" fontId="5" fillId="4" borderId="69" xfId="0" applyFont="1" applyFill="1" applyBorder="1" applyAlignment="1">
      <alignment horizontal="center" vertical="center"/>
    </xf>
    <xf numFmtId="49" fontId="6" fillId="0" borderId="28" xfId="0" applyNumberFormat="1" applyFont="1" applyBorder="1" applyAlignment="1">
      <alignment horizontal="left"/>
    </xf>
    <xf numFmtId="0" fontId="6" fillId="0" borderId="43" xfId="0" applyFont="1" applyBorder="1" applyAlignment="1">
      <alignment horizontal="left"/>
    </xf>
    <xf numFmtId="0" fontId="2" fillId="4" borderId="35" xfId="0" applyFont="1" applyFill="1" applyBorder="1" applyAlignment="1">
      <alignment horizontal="left" vertical="top"/>
    </xf>
    <xf numFmtId="0" fontId="2" fillId="4" borderId="44" xfId="0" applyFont="1" applyFill="1" applyBorder="1" applyAlignment="1">
      <alignment horizontal="left" vertical="top"/>
    </xf>
    <xf numFmtId="0" fontId="2" fillId="4" borderId="45" xfId="0" applyFont="1" applyFill="1" applyBorder="1" applyAlignment="1">
      <alignment horizontal="left" vertical="top"/>
    </xf>
    <xf numFmtId="49" fontId="2" fillId="4" borderId="34" xfId="0" applyNumberFormat="1" applyFont="1" applyFill="1" applyBorder="1" applyAlignment="1">
      <alignment horizontal="left" vertical="center" wrapText="1"/>
    </xf>
    <xf numFmtId="0" fontId="2" fillId="4" borderId="34" xfId="0" applyFont="1" applyFill="1" applyBorder="1" applyAlignment="1">
      <alignment horizontal="left" vertical="center" wrapText="1"/>
    </xf>
    <xf numFmtId="49" fontId="2" fillId="4" borderId="33" xfId="0" applyNumberFormat="1" applyFont="1" applyFill="1" applyBorder="1" applyAlignment="1">
      <alignment horizontal="left" vertical="center"/>
    </xf>
    <xf numFmtId="170" fontId="2" fillId="4" borderId="33" xfId="0" applyNumberFormat="1" applyFont="1" applyFill="1" applyBorder="1" applyAlignment="1">
      <alignment horizontal="left" vertical="center"/>
    </xf>
    <xf numFmtId="0" fontId="37" fillId="6" borderId="126" xfId="0" applyFont="1" applyFill="1" applyBorder="1" applyAlignment="1">
      <alignment horizontal="center" vertical="center" wrapText="1"/>
    </xf>
    <xf numFmtId="9" fontId="2" fillId="4" borderId="106" xfId="0" applyNumberFormat="1" applyFont="1" applyFill="1" applyBorder="1" applyAlignment="1">
      <alignment horizontal="center" vertical="center"/>
    </xf>
    <xf numFmtId="9" fontId="2" fillId="4" borderId="45" xfId="0" applyNumberFormat="1" applyFont="1" applyFill="1" applyBorder="1" applyAlignment="1">
      <alignment horizontal="center" vertical="center"/>
    </xf>
    <xf numFmtId="49" fontId="10" fillId="4" borderId="5" xfId="0" applyNumberFormat="1"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49" fontId="10" fillId="4" borderId="5" xfId="0" applyNumberFormat="1" applyFont="1" applyFill="1" applyBorder="1" applyAlignment="1">
      <alignment horizontal="center" vertical="top"/>
    </xf>
    <xf numFmtId="170" fontId="10" fillId="4" borderId="6" xfId="0" applyNumberFormat="1" applyFont="1" applyFill="1" applyBorder="1" applyAlignment="1">
      <alignment horizontal="center" vertical="top"/>
    </xf>
    <xf numFmtId="49" fontId="2" fillId="4" borderId="66" xfId="0" applyNumberFormat="1" applyFont="1" applyFill="1" applyBorder="1" applyAlignment="1">
      <alignment horizontal="left" vertical="top"/>
    </xf>
    <xf numFmtId="171" fontId="2" fillId="4" borderId="3" xfId="0" applyNumberFormat="1" applyFont="1" applyFill="1" applyBorder="1" applyAlignment="1">
      <alignment horizontal="left" vertical="top"/>
    </xf>
    <xf numFmtId="171" fontId="2" fillId="4" borderId="8" xfId="0" applyNumberFormat="1" applyFont="1" applyFill="1" applyBorder="1" applyAlignment="1">
      <alignment horizontal="left" vertical="top"/>
    </xf>
    <xf numFmtId="171" fontId="2" fillId="4" borderId="67" xfId="0" applyNumberFormat="1" applyFont="1" applyFill="1" applyBorder="1" applyAlignment="1">
      <alignment horizontal="left" vertical="top"/>
    </xf>
    <xf numFmtId="171" fontId="2" fillId="4" borderId="63" xfId="0" applyNumberFormat="1" applyFont="1" applyFill="1" applyBorder="1" applyAlignment="1">
      <alignment horizontal="left" vertical="top"/>
    </xf>
    <xf numFmtId="171" fontId="2" fillId="4" borderId="64" xfId="0" applyNumberFormat="1" applyFont="1" applyFill="1" applyBorder="1" applyAlignment="1">
      <alignment horizontal="left" vertical="top"/>
    </xf>
    <xf numFmtId="49" fontId="2" fillId="4" borderId="34" xfId="0" applyNumberFormat="1" applyFont="1" applyFill="1" applyBorder="1" applyAlignment="1">
      <alignment horizontal="left" vertical="center"/>
    </xf>
    <xf numFmtId="0" fontId="2" fillId="4" borderId="34" xfId="0" applyFont="1" applyFill="1" applyBorder="1" applyAlignment="1">
      <alignment horizontal="left" vertical="center"/>
    </xf>
    <xf numFmtId="0" fontId="2" fillId="4" borderId="44" xfId="0" applyFont="1" applyFill="1" applyBorder="1" applyAlignment="1">
      <alignment horizontal="left" vertical="center"/>
    </xf>
    <xf numFmtId="0" fontId="2" fillId="4" borderId="44" xfId="0" applyFont="1" applyFill="1" applyBorder="1" applyAlignment="1">
      <alignment horizontal="left" vertical="center" wrapText="1"/>
    </xf>
    <xf numFmtId="49" fontId="2" fillId="4" borderId="47" xfId="0" applyNumberFormat="1" applyFont="1" applyFill="1" applyBorder="1" applyAlignment="1">
      <alignment horizontal="left" vertical="center" wrapText="1"/>
    </xf>
    <xf numFmtId="0" fontId="2" fillId="4" borderId="47" xfId="0" applyFont="1" applyFill="1" applyBorder="1" applyAlignment="1">
      <alignment horizontal="left" vertical="center" wrapText="1"/>
    </xf>
    <xf numFmtId="49" fontId="2" fillId="4" borderId="47" xfId="0" applyNumberFormat="1" applyFont="1" applyFill="1" applyBorder="1" applyAlignment="1">
      <alignment horizontal="left" vertical="top"/>
    </xf>
    <xf numFmtId="0" fontId="2" fillId="4" borderId="47" xfId="0" applyFont="1" applyFill="1" applyBorder="1" applyAlignment="1">
      <alignment horizontal="left" vertical="top"/>
    </xf>
    <xf numFmtId="0" fontId="2" fillId="4" borderId="48" xfId="0" applyFont="1" applyFill="1" applyBorder="1" applyAlignment="1">
      <alignment horizontal="left" vertical="top"/>
    </xf>
    <xf numFmtId="9" fontId="2" fillId="4" borderId="51" xfId="3" applyFont="1" applyFill="1" applyBorder="1" applyAlignment="1">
      <alignment horizontal="center" vertical="center"/>
    </xf>
    <xf numFmtId="9" fontId="2" fillId="4" borderId="50" xfId="3" applyFont="1" applyFill="1" applyBorder="1" applyAlignment="1">
      <alignment horizontal="center" vertical="center"/>
    </xf>
    <xf numFmtId="9" fontId="2" fillId="4" borderId="52" xfId="3" applyFont="1" applyFill="1" applyBorder="1" applyAlignment="1">
      <alignment horizontal="center" vertical="center"/>
    </xf>
    <xf numFmtId="9" fontId="2" fillId="4" borderId="53" xfId="3" applyFont="1" applyFill="1" applyBorder="1" applyAlignment="1">
      <alignment horizontal="center" vertical="center"/>
    </xf>
    <xf numFmtId="9" fontId="2" fillId="4" borderId="34" xfId="3" applyFont="1" applyFill="1" applyBorder="1" applyAlignment="1">
      <alignment horizontal="center" vertical="center"/>
    </xf>
    <xf numFmtId="2" fontId="2" fillId="4" borderId="35" xfId="3" applyNumberFormat="1" applyFont="1" applyFill="1" applyBorder="1" applyAlignment="1">
      <alignment horizontal="center" vertical="center"/>
    </xf>
    <xf numFmtId="2" fontId="2" fillId="4" borderId="45" xfId="3" applyNumberFormat="1" applyFont="1" applyFill="1" applyBorder="1" applyAlignment="1">
      <alignment horizontal="center" vertical="center"/>
    </xf>
    <xf numFmtId="49" fontId="2" fillId="4" borderId="49" xfId="0" applyNumberFormat="1"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33"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4" borderId="44" xfId="0" applyFont="1" applyFill="1" applyBorder="1" applyAlignment="1">
      <alignment vertical="center" wrapText="1"/>
    </xf>
    <xf numFmtId="171" fontId="2" fillId="4" borderId="18" xfId="0" applyNumberFormat="1" applyFont="1" applyFill="1" applyBorder="1" applyAlignment="1">
      <alignment horizontal="left" vertical="top"/>
    </xf>
    <xf numFmtId="171" fontId="2" fillId="4" borderId="62" xfId="0" applyNumberFormat="1" applyFont="1" applyFill="1" applyBorder="1" applyAlignment="1">
      <alignment horizontal="left" vertical="top"/>
    </xf>
    <xf numFmtId="49" fontId="10" fillId="4" borderId="54" xfId="0" applyNumberFormat="1" applyFont="1" applyFill="1" applyBorder="1" applyAlignment="1">
      <alignment horizontal="left" vertical="center"/>
    </xf>
    <xf numFmtId="2" fontId="10" fillId="4" borderId="59" xfId="0" applyNumberFormat="1" applyFont="1" applyFill="1" applyBorder="1" applyAlignment="1">
      <alignment horizontal="left" vertical="center"/>
    </xf>
    <xf numFmtId="2" fontId="10" fillId="4" borderId="60" xfId="0" applyNumberFormat="1" applyFont="1" applyFill="1" applyBorder="1" applyAlignment="1">
      <alignment horizontal="left" vertical="center"/>
    </xf>
    <xf numFmtId="49" fontId="2" fillId="4" borderId="47" xfId="0" applyNumberFormat="1" applyFont="1" applyFill="1" applyBorder="1" applyAlignment="1">
      <alignment vertical="center" wrapText="1"/>
    </xf>
    <xf numFmtId="0" fontId="2" fillId="4" borderId="47" xfId="0" applyFont="1" applyFill="1" applyBorder="1" applyAlignment="1">
      <alignment vertical="center" wrapText="1"/>
    </xf>
    <xf numFmtId="0" fontId="10" fillId="4" borderId="207" xfId="0" applyFont="1" applyFill="1" applyBorder="1" applyAlignment="1">
      <alignment horizontal="center" vertical="center"/>
    </xf>
    <xf numFmtId="2" fontId="2" fillId="4" borderId="106" xfId="3" applyNumberFormat="1" applyFont="1" applyFill="1" applyBorder="1" applyAlignment="1">
      <alignment horizontal="center" vertical="center"/>
    </xf>
    <xf numFmtId="0" fontId="37" fillId="6" borderId="112" xfId="0" applyFont="1" applyFill="1" applyBorder="1" applyAlignment="1">
      <alignment horizontal="center" vertical="center" wrapText="1"/>
    </xf>
    <xf numFmtId="0" fontId="37" fillId="6" borderId="90" xfId="0" applyFont="1" applyFill="1" applyBorder="1" applyAlignment="1">
      <alignment horizontal="center" vertical="center" wrapText="1"/>
    </xf>
    <xf numFmtId="0" fontId="37" fillId="6" borderId="113" xfId="0" applyFont="1" applyFill="1" applyBorder="1" applyAlignment="1">
      <alignment horizontal="center" vertical="center" wrapText="1"/>
    </xf>
    <xf numFmtId="49" fontId="2" fillId="4" borderId="46" xfId="0" applyNumberFormat="1" applyFont="1" applyFill="1" applyBorder="1" applyAlignment="1">
      <alignment horizontal="left" vertical="center" wrapText="1"/>
    </xf>
    <xf numFmtId="49" fontId="2" fillId="4" borderId="33" xfId="0" applyNumberFormat="1" applyFont="1" applyFill="1" applyBorder="1" applyAlignment="1">
      <alignment horizontal="left" vertical="center" wrapText="1"/>
    </xf>
    <xf numFmtId="49" fontId="10" fillId="4" borderId="1" xfId="0" applyNumberFormat="1" applyFont="1" applyFill="1" applyBorder="1" applyAlignment="1">
      <alignment horizontal="center" vertical="center"/>
    </xf>
    <xf numFmtId="0" fontId="10" fillId="4" borderId="85" xfId="0" applyFont="1" applyFill="1" applyBorder="1" applyAlignment="1">
      <alignment horizontal="center" vertical="center"/>
    </xf>
    <xf numFmtId="0" fontId="10" fillId="4" borderId="206" xfId="0" applyFont="1" applyFill="1" applyBorder="1" applyAlignment="1">
      <alignment horizontal="center" vertical="center"/>
    </xf>
    <xf numFmtId="49" fontId="10" fillId="4" borderId="208" xfId="0" applyNumberFormat="1" applyFont="1" applyFill="1" applyBorder="1" applyAlignment="1">
      <alignment horizontal="center" vertical="center" wrapText="1"/>
    </xf>
    <xf numFmtId="0" fontId="10" fillId="4" borderId="71" xfId="0" applyFont="1" applyFill="1" applyBorder="1" applyAlignment="1">
      <alignment horizontal="center" vertical="center" wrapText="1"/>
    </xf>
    <xf numFmtId="49" fontId="10" fillId="4" borderId="181" xfId="0" applyNumberFormat="1" applyFont="1" applyFill="1" applyBorder="1" applyAlignment="1">
      <alignment horizontal="center" vertical="center" wrapText="1"/>
    </xf>
    <xf numFmtId="0" fontId="10" fillId="4" borderId="12" xfId="0" applyFont="1" applyFill="1" applyBorder="1" applyAlignment="1">
      <alignment horizontal="center" vertical="center" wrapText="1"/>
    </xf>
    <xf numFmtId="49" fontId="2" fillId="4" borderId="201" xfId="0" applyNumberFormat="1" applyFont="1" applyFill="1" applyBorder="1" applyAlignment="1">
      <alignment horizontal="center" vertical="center" wrapText="1"/>
    </xf>
    <xf numFmtId="0" fontId="2" fillId="4" borderId="70" xfId="0" applyFont="1" applyFill="1" applyBorder="1" applyAlignment="1">
      <alignment horizontal="center" vertical="center" wrapText="1"/>
    </xf>
    <xf numFmtId="0" fontId="6" fillId="0" borderId="29" xfId="0" applyFont="1" applyBorder="1" applyAlignment="1">
      <alignment horizontal="left"/>
    </xf>
    <xf numFmtId="0" fontId="5" fillId="0" borderId="70" xfId="0" applyFont="1" applyBorder="1" applyAlignment="1">
      <alignment horizontal="center"/>
    </xf>
    <xf numFmtId="0" fontId="5" fillId="0" borderId="14" xfId="0" applyFont="1" applyBorder="1" applyAlignment="1">
      <alignment horizontal="center"/>
    </xf>
    <xf numFmtId="0" fontId="15" fillId="6" borderId="0" xfId="0" applyFont="1" applyFill="1" applyAlignment="1">
      <alignment horizontal="right" vertical="center" wrapText="1"/>
    </xf>
    <xf numFmtId="49" fontId="6" fillId="0" borderId="66" xfId="0" applyNumberFormat="1" applyFont="1" applyBorder="1" applyAlignment="1">
      <alignment horizontal="left"/>
    </xf>
    <xf numFmtId="0" fontId="6" fillId="0" borderId="3" xfId="0" applyFont="1" applyBorder="1" applyAlignment="1">
      <alignment horizontal="left"/>
    </xf>
    <xf numFmtId="0" fontId="6" fillId="4" borderId="3" xfId="0" applyFont="1" applyFill="1" applyBorder="1" applyAlignment="1">
      <alignment horizontal="left"/>
    </xf>
    <xf numFmtId="0" fontId="6" fillId="0" borderId="8" xfId="0" applyFont="1" applyBorder="1" applyAlignment="1">
      <alignment horizontal="left"/>
    </xf>
    <xf numFmtId="49" fontId="6" fillId="0" borderId="63" xfId="0" applyNumberFormat="1" applyFont="1" applyBorder="1" applyAlignment="1">
      <alignment horizontal="left"/>
    </xf>
    <xf numFmtId="0" fontId="6" fillId="0" borderId="63" xfId="0" applyFont="1" applyBorder="1" applyAlignment="1">
      <alignment horizontal="left"/>
    </xf>
    <xf numFmtId="0" fontId="6" fillId="4" borderId="63" xfId="0" applyFont="1" applyFill="1" applyBorder="1" applyAlignment="1">
      <alignment horizontal="left"/>
    </xf>
    <xf numFmtId="49" fontId="10" fillId="4" borderId="20" xfId="0" applyNumberFormat="1" applyFont="1" applyFill="1" applyBorder="1" applyAlignment="1">
      <alignment horizontal="left" vertical="top" wrapText="1"/>
    </xf>
    <xf numFmtId="0" fontId="10" fillId="4" borderId="21" xfId="0" applyFont="1" applyFill="1" applyBorder="1" applyAlignment="1">
      <alignment horizontal="left" vertical="top" wrapText="1"/>
    </xf>
    <xf numFmtId="0" fontId="10" fillId="4" borderId="22" xfId="0" applyFont="1" applyFill="1" applyBorder="1" applyAlignment="1">
      <alignment horizontal="left" vertical="top" wrapText="1"/>
    </xf>
    <xf numFmtId="0" fontId="10" fillId="4" borderId="18" xfId="0" applyFont="1" applyFill="1" applyBorder="1" applyAlignment="1">
      <alignment horizontal="left" vertical="top" wrapText="1"/>
    </xf>
    <xf numFmtId="0" fontId="10" fillId="4" borderId="10" xfId="0" applyFont="1" applyFill="1" applyBorder="1" applyAlignment="1">
      <alignment horizontal="left" vertical="top" wrapText="1"/>
    </xf>
    <xf numFmtId="0" fontId="10" fillId="4" borderId="68" xfId="0" applyFont="1" applyFill="1" applyBorder="1" applyAlignment="1">
      <alignment horizontal="left" vertical="top" wrapText="1"/>
    </xf>
    <xf numFmtId="0" fontId="10" fillId="4" borderId="170" xfId="0" applyFont="1" applyFill="1" applyBorder="1" applyAlignment="1">
      <alignment horizontal="left" vertical="top" wrapText="1"/>
    </xf>
    <xf numFmtId="0" fontId="10" fillId="4" borderId="37" xfId="0" applyFont="1" applyFill="1" applyBorder="1" applyAlignment="1">
      <alignment horizontal="left" vertical="top" wrapText="1"/>
    </xf>
    <xf numFmtId="0" fontId="10" fillId="4" borderId="171" xfId="0" applyFont="1" applyFill="1" applyBorder="1" applyAlignment="1">
      <alignment horizontal="left" vertical="top" wrapText="1"/>
    </xf>
    <xf numFmtId="49" fontId="10" fillId="4" borderId="83" xfId="0" applyNumberFormat="1" applyFont="1" applyFill="1" applyBorder="1" applyAlignment="1">
      <alignment horizontal="left" vertical="center"/>
    </xf>
    <xf numFmtId="0" fontId="10" fillId="4" borderId="107" xfId="0" applyFont="1" applyFill="1" applyBorder="1" applyAlignment="1">
      <alignment horizontal="left" vertical="center"/>
    </xf>
    <xf numFmtId="9" fontId="2" fillId="0" borderId="106" xfId="3" applyFont="1" applyBorder="1" applyAlignment="1">
      <alignment horizontal="center"/>
    </xf>
    <xf numFmtId="9" fontId="2" fillId="0" borderId="45" xfId="3" applyFont="1" applyBorder="1" applyAlignment="1">
      <alignment horizontal="center"/>
    </xf>
    <xf numFmtId="49" fontId="2" fillId="4" borderId="34" xfId="0" applyNumberFormat="1" applyFont="1" applyFill="1" applyBorder="1" applyAlignment="1">
      <alignment horizontal="left"/>
    </xf>
    <xf numFmtId="171" fontId="2" fillId="4" borderId="34" xfId="0" applyNumberFormat="1" applyFont="1" applyFill="1" applyBorder="1" applyAlignment="1">
      <alignment horizontal="left"/>
    </xf>
    <xf numFmtId="171" fontId="2" fillId="0" borderId="34" xfId="0" applyNumberFormat="1" applyFont="1" applyBorder="1" applyAlignment="1">
      <alignment horizontal="left"/>
    </xf>
    <xf numFmtId="171" fontId="2" fillId="0" borderId="35" xfId="0" applyNumberFormat="1" applyFont="1" applyBorder="1" applyAlignment="1">
      <alignment horizontal="left"/>
    </xf>
    <xf numFmtId="171" fontId="2" fillId="4" borderId="44" xfId="0" applyNumberFormat="1" applyFont="1" applyFill="1" applyBorder="1" applyAlignment="1">
      <alignment horizontal="left"/>
    </xf>
    <xf numFmtId="171" fontId="2" fillId="0" borderId="44" xfId="0" applyNumberFormat="1" applyFont="1" applyBorder="1" applyAlignment="1">
      <alignment horizontal="left"/>
    </xf>
    <xf numFmtId="171" fontId="2" fillId="0" borderId="45" xfId="0" applyNumberFormat="1" applyFont="1" applyBorder="1" applyAlignment="1">
      <alignment horizontal="left"/>
    </xf>
    <xf numFmtId="49" fontId="10" fillId="0" borderId="55" xfId="0" applyNumberFormat="1" applyFont="1" applyBorder="1" applyAlignment="1">
      <alignment horizontal="center"/>
    </xf>
    <xf numFmtId="0" fontId="10" fillId="0" borderId="56" xfId="0" applyFont="1" applyBorder="1" applyAlignment="1">
      <alignment horizontal="center"/>
    </xf>
    <xf numFmtId="0" fontId="10" fillId="4" borderId="57" xfId="0" applyFont="1" applyFill="1" applyBorder="1" applyAlignment="1">
      <alignment horizontal="center"/>
    </xf>
    <xf numFmtId="170" fontId="10" fillId="0" borderId="56" xfId="0" applyNumberFormat="1" applyFont="1" applyBorder="1" applyAlignment="1">
      <alignment horizontal="center"/>
    </xf>
    <xf numFmtId="170" fontId="10" fillId="4" borderId="56" xfId="0" applyNumberFormat="1" applyFont="1" applyFill="1" applyBorder="1" applyAlignment="1">
      <alignment horizontal="center"/>
    </xf>
    <xf numFmtId="49" fontId="10" fillId="4" borderId="54" xfId="0" applyNumberFormat="1" applyFont="1" applyFill="1" applyBorder="1" applyAlignment="1">
      <alignment horizontal="left"/>
    </xf>
    <xf numFmtId="2" fontId="10" fillId="4" borderId="59" xfId="0" applyNumberFormat="1" applyFont="1" applyFill="1" applyBorder="1" applyAlignment="1">
      <alignment horizontal="left"/>
    </xf>
    <xf numFmtId="2" fontId="10" fillId="0" borderId="59" xfId="0" applyNumberFormat="1" applyFont="1" applyBorder="1" applyAlignment="1">
      <alignment horizontal="left"/>
    </xf>
    <xf numFmtId="2" fontId="10" fillId="0" borderId="60" xfId="0" applyNumberFormat="1" applyFont="1" applyBorder="1" applyAlignment="1">
      <alignment horizontal="left"/>
    </xf>
    <xf numFmtId="49" fontId="2" fillId="4" borderId="20" xfId="0" applyNumberFormat="1" applyFont="1" applyFill="1" applyBorder="1" applyAlignment="1">
      <alignment horizontal="left"/>
    </xf>
    <xf numFmtId="171" fontId="2" fillId="4" borderId="21" xfId="0" applyNumberFormat="1" applyFont="1" applyFill="1" applyBorder="1" applyAlignment="1">
      <alignment horizontal="left"/>
    </xf>
    <xf numFmtId="171" fontId="2" fillId="0" borderId="21" xfId="0" applyNumberFormat="1" applyFont="1" applyBorder="1" applyAlignment="1">
      <alignment horizontal="left"/>
    </xf>
    <xf numFmtId="171" fontId="2" fillId="0" borderId="61" xfId="0" applyNumberFormat="1" applyFont="1" applyBorder="1" applyAlignment="1">
      <alignment horizontal="left"/>
    </xf>
    <xf numFmtId="171" fontId="2" fillId="4" borderId="12" xfId="0" applyNumberFormat="1" applyFont="1" applyFill="1" applyBorder="1" applyAlignment="1">
      <alignment horizontal="left"/>
    </xf>
    <xf numFmtId="171" fontId="2" fillId="4" borderId="13" xfId="0" applyNumberFormat="1" applyFont="1" applyFill="1" applyBorder="1" applyAlignment="1">
      <alignment horizontal="left"/>
    </xf>
    <xf numFmtId="171" fontId="2" fillId="0" borderId="13" xfId="0" applyNumberFormat="1" applyFont="1" applyBorder="1" applyAlignment="1">
      <alignment horizontal="left"/>
    </xf>
    <xf numFmtId="171" fontId="2" fillId="0" borderId="24" xfId="0" applyNumberFormat="1" applyFont="1" applyBorder="1" applyAlignment="1">
      <alignment horizontal="left"/>
    </xf>
    <xf numFmtId="0" fontId="2" fillId="4" borderId="21" xfId="0" applyFont="1" applyFill="1" applyBorder="1" applyAlignment="1">
      <alignment horizontal="left"/>
    </xf>
    <xf numFmtId="0" fontId="2" fillId="0" borderId="21" xfId="0" applyFont="1" applyBorder="1" applyAlignment="1">
      <alignment horizontal="left"/>
    </xf>
    <xf numFmtId="0" fontId="2" fillId="0" borderId="61" xfId="0" applyFont="1" applyBorder="1" applyAlignment="1">
      <alignment horizontal="left"/>
    </xf>
    <xf numFmtId="0" fontId="2" fillId="4" borderId="12" xfId="0" applyFont="1" applyFill="1" applyBorder="1" applyAlignment="1">
      <alignment horizontal="left"/>
    </xf>
    <xf numFmtId="0" fontId="2" fillId="4" borderId="13" xfId="0" applyFont="1" applyFill="1" applyBorder="1" applyAlignment="1">
      <alignment horizontal="left"/>
    </xf>
    <xf numFmtId="0" fontId="2" fillId="0" borderId="13" xfId="0" applyFont="1" applyBorder="1" applyAlignment="1">
      <alignment horizontal="left"/>
    </xf>
    <xf numFmtId="0" fontId="2" fillId="0" borderId="24" xfId="0" applyFont="1" applyBorder="1" applyAlignment="1">
      <alignment horizontal="left"/>
    </xf>
    <xf numFmtId="49" fontId="2" fillId="4" borderId="47" xfId="0" applyNumberFormat="1" applyFont="1" applyFill="1" applyBorder="1" applyAlignment="1">
      <alignment horizontal="left"/>
    </xf>
    <xf numFmtId="0" fontId="2" fillId="4" borderId="47" xfId="0" applyFont="1" applyFill="1" applyBorder="1" applyAlignment="1">
      <alignment horizontal="left"/>
    </xf>
    <xf numFmtId="0" fontId="2" fillId="0" borderId="47" xfId="0" applyFont="1" applyBorder="1" applyAlignment="1">
      <alignment horizontal="left"/>
    </xf>
    <xf numFmtId="0" fontId="2" fillId="0" borderId="48" xfId="0" applyFont="1" applyBorder="1" applyAlignment="1">
      <alignment horizontal="left"/>
    </xf>
    <xf numFmtId="0" fontId="2" fillId="4" borderId="34" xfId="0" applyFont="1" applyFill="1" applyBorder="1" applyAlignment="1">
      <alignment horizontal="left"/>
    </xf>
    <xf numFmtId="0" fontId="2" fillId="0" borderId="34" xfId="0" applyFont="1" applyBorder="1" applyAlignment="1">
      <alignment horizontal="left"/>
    </xf>
    <xf numFmtId="0" fontId="2" fillId="0" borderId="35" xfId="0" applyFont="1" applyBorder="1" applyAlignment="1">
      <alignment horizontal="left"/>
    </xf>
    <xf numFmtId="49" fontId="2" fillId="0" borderId="20" xfId="0" applyNumberFormat="1" applyFont="1" applyBorder="1" applyAlignment="1">
      <alignment horizontal="left"/>
    </xf>
    <xf numFmtId="0" fontId="2" fillId="4" borderId="22" xfId="0" applyFont="1" applyFill="1" applyBorder="1" applyAlignment="1">
      <alignment horizontal="left"/>
    </xf>
    <xf numFmtId="0" fontId="2" fillId="0" borderId="62" xfId="0" applyFont="1" applyBorder="1" applyAlignment="1">
      <alignment horizontal="left"/>
    </xf>
    <xf numFmtId="0" fontId="2" fillId="0" borderId="63" xfId="0" applyFont="1" applyBorder="1" applyAlignment="1">
      <alignment horizontal="left"/>
    </xf>
    <xf numFmtId="0" fontId="2" fillId="4" borderId="69" xfId="0" applyFont="1" applyFill="1" applyBorder="1" applyAlignment="1">
      <alignment horizontal="left"/>
    </xf>
    <xf numFmtId="9" fontId="2" fillId="0" borderId="105" xfId="3" applyFont="1" applyBorder="1" applyAlignment="1">
      <alignment horizontal="center" vertical="center"/>
    </xf>
    <xf numFmtId="9" fontId="2" fillId="0" borderId="44" xfId="3" applyFont="1" applyBorder="1" applyAlignment="1">
      <alignment horizontal="center" vertical="center"/>
    </xf>
    <xf numFmtId="49" fontId="2" fillId="8" borderId="151" xfId="0" applyNumberFormat="1" applyFont="1" applyFill="1" applyBorder="1" applyAlignment="1">
      <alignment vertical="center" wrapText="1"/>
    </xf>
    <xf numFmtId="49" fontId="10" fillId="0" borderId="84" xfId="0" applyNumberFormat="1" applyFont="1" applyBorder="1" applyAlignment="1">
      <alignment horizontal="left"/>
    </xf>
    <xf numFmtId="0" fontId="10" fillId="0" borderId="27" xfId="0" applyFont="1" applyBorder="1" applyAlignment="1">
      <alignment horizontal="left"/>
    </xf>
    <xf numFmtId="9" fontId="2" fillId="0" borderId="144" xfId="3" applyFont="1" applyBorder="1" applyAlignment="1">
      <alignment horizontal="center" vertical="center"/>
    </xf>
    <xf numFmtId="9" fontId="2" fillId="0" borderId="153" xfId="3" applyFont="1" applyBorder="1" applyAlignment="1">
      <alignment horizontal="center" vertical="center"/>
    </xf>
    <xf numFmtId="49" fontId="10" fillId="4" borderId="205" xfId="0" applyNumberFormat="1" applyFont="1" applyFill="1" applyBorder="1" applyAlignment="1">
      <alignment horizontal="left" vertical="center"/>
    </xf>
    <xf numFmtId="9" fontId="2" fillId="0" borderId="121" xfId="3" applyFont="1" applyBorder="1" applyAlignment="1">
      <alignment horizontal="center" vertical="center"/>
    </xf>
    <xf numFmtId="9" fontId="2" fillId="0" borderId="152" xfId="3" applyFont="1" applyBorder="1" applyAlignment="1">
      <alignment horizontal="center" vertical="center"/>
    </xf>
    <xf numFmtId="49" fontId="2" fillId="4" borderId="140" xfId="0" applyNumberFormat="1" applyFont="1" applyFill="1" applyBorder="1" applyAlignment="1">
      <alignment vertical="center" wrapText="1"/>
    </xf>
    <xf numFmtId="0" fontId="2" fillId="4" borderId="140" xfId="0" applyFont="1" applyFill="1" applyBorder="1" applyAlignment="1">
      <alignment vertical="center" wrapText="1"/>
    </xf>
    <xf numFmtId="49" fontId="2" fillId="4" borderId="148" xfId="0" applyNumberFormat="1" applyFont="1" applyFill="1" applyBorder="1" applyAlignment="1">
      <alignment vertical="center" wrapText="1"/>
    </xf>
    <xf numFmtId="49" fontId="11" fillId="4" borderId="105" xfId="0" applyNumberFormat="1" applyFont="1" applyFill="1" applyBorder="1" applyAlignment="1">
      <alignment horizontal="center" vertical="center" wrapText="1"/>
    </xf>
    <xf numFmtId="0" fontId="10" fillId="4" borderId="105" xfId="0" applyFont="1" applyFill="1" applyBorder="1" applyAlignment="1">
      <alignment horizontal="center" vertical="center" wrapText="1"/>
    </xf>
    <xf numFmtId="49" fontId="10" fillId="0" borderId="105" xfId="0" applyNumberFormat="1" applyFont="1" applyBorder="1" applyAlignment="1">
      <alignment horizontal="center"/>
    </xf>
    <xf numFmtId="0" fontId="10" fillId="0" borderId="105" xfId="0" applyFont="1" applyBorder="1" applyAlignment="1">
      <alignment horizontal="center"/>
    </xf>
    <xf numFmtId="0" fontId="10" fillId="0" borderId="106" xfId="0" applyFont="1" applyBorder="1" applyAlignment="1">
      <alignment horizontal="center"/>
    </xf>
    <xf numFmtId="49" fontId="6" fillId="0" borderId="37" xfId="0" applyNumberFormat="1" applyFont="1" applyBorder="1" applyAlignment="1">
      <alignment horizontal="left"/>
    </xf>
    <xf numFmtId="0" fontId="6" fillId="0" borderId="37" xfId="0" applyFont="1" applyBorder="1" applyAlignment="1">
      <alignment horizontal="left"/>
    </xf>
    <xf numFmtId="0" fontId="6" fillId="4" borderId="37" xfId="0" applyFont="1" applyFill="1" applyBorder="1" applyAlignment="1">
      <alignment horizontal="left"/>
    </xf>
    <xf numFmtId="49" fontId="12" fillId="4" borderId="229" xfId="0" applyNumberFormat="1" applyFont="1" applyFill="1" applyBorder="1" applyAlignment="1">
      <alignment horizontal="left" vertical="center" wrapText="1"/>
    </xf>
    <xf numFmtId="0" fontId="12" fillId="4" borderId="230" xfId="0" applyFont="1" applyFill="1" applyBorder="1" applyAlignment="1">
      <alignment horizontal="left" vertical="center" wrapText="1"/>
    </xf>
    <xf numFmtId="0" fontId="12" fillId="4" borderId="231" xfId="0" applyFont="1" applyFill="1" applyBorder="1" applyAlignment="1">
      <alignment horizontal="left" vertical="center" wrapText="1"/>
    </xf>
    <xf numFmtId="49" fontId="12" fillId="4" borderId="232" xfId="0" applyNumberFormat="1" applyFont="1" applyFill="1" applyBorder="1" applyAlignment="1">
      <alignment vertical="center" wrapText="1"/>
    </xf>
    <xf numFmtId="0" fontId="12" fillId="4" borderId="230" xfId="0" applyFont="1" applyFill="1" applyBorder="1" applyAlignment="1">
      <alignment vertical="center" wrapText="1"/>
    </xf>
    <xf numFmtId="0" fontId="12" fillId="4" borderId="233" xfId="0" applyFont="1" applyFill="1" applyBorder="1" applyAlignment="1">
      <alignment vertical="center" wrapText="1"/>
    </xf>
    <xf numFmtId="49" fontId="10" fillId="4" borderId="235" xfId="0" applyNumberFormat="1" applyFont="1" applyFill="1" applyBorder="1" applyAlignment="1">
      <alignment horizontal="left" vertical="top"/>
    </xf>
    <xf numFmtId="0" fontId="10" fillId="4" borderId="16" xfId="0" applyFont="1" applyFill="1" applyBorder="1" applyAlignment="1">
      <alignment horizontal="left" vertical="top"/>
    </xf>
    <xf numFmtId="0" fontId="10" fillId="4" borderId="17" xfId="0" applyFont="1" applyFill="1" applyBorder="1" applyAlignment="1">
      <alignment horizontal="left" vertical="top"/>
    </xf>
    <xf numFmtId="49" fontId="10" fillId="4" borderId="121" xfId="0" applyNumberFormat="1" applyFont="1" applyFill="1" applyBorder="1" applyAlignment="1">
      <alignment horizontal="center" vertical="center"/>
    </xf>
    <xf numFmtId="2" fontId="10" fillId="4" borderId="121" xfId="0" applyNumberFormat="1" applyFont="1" applyFill="1" applyBorder="1" applyAlignment="1">
      <alignment horizontal="center" vertical="center"/>
    </xf>
    <xf numFmtId="49" fontId="10" fillId="0" borderId="35" xfId="0" applyNumberFormat="1" applyFont="1" applyBorder="1" applyAlignment="1">
      <alignment horizontal="center" vertical="center"/>
    </xf>
    <xf numFmtId="0" fontId="10" fillId="0" borderId="108" xfId="0" applyFont="1" applyBorder="1" applyAlignment="1">
      <alignment horizontal="center" vertical="center"/>
    </xf>
    <xf numFmtId="9" fontId="2" fillId="0" borderId="150" xfId="3" applyFont="1" applyBorder="1" applyAlignment="1">
      <alignment horizontal="center" vertical="center"/>
    </xf>
    <xf numFmtId="2" fontId="2" fillId="4" borderId="152" xfId="0" applyNumberFormat="1" applyFont="1" applyFill="1" applyBorder="1" applyAlignment="1">
      <alignment horizontal="center" vertical="center" wrapText="1"/>
    </xf>
    <xf numFmtId="0" fontId="6" fillId="0" borderId="29" xfId="0" applyFont="1" applyBorder="1" applyAlignment="1">
      <alignment horizontal="center"/>
    </xf>
    <xf numFmtId="0" fontId="6" fillId="4" borderId="29" xfId="0" applyFont="1" applyFill="1" applyBorder="1" applyAlignment="1">
      <alignment horizontal="center"/>
    </xf>
    <xf numFmtId="49" fontId="10" fillId="4" borderId="227" xfId="0" applyNumberFormat="1"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4" borderId="228" xfId="0" applyFont="1" applyFill="1" applyBorder="1" applyAlignment="1">
      <alignment horizontal="center" vertical="center" wrapText="1"/>
    </xf>
    <xf numFmtId="49" fontId="10" fillId="4" borderId="237" xfId="0" applyNumberFormat="1" applyFont="1" applyFill="1" applyBorder="1" applyAlignment="1">
      <alignment horizontal="left" vertical="center"/>
    </xf>
    <xf numFmtId="0" fontId="10" fillId="4" borderId="238" xfId="0" applyFont="1" applyFill="1" applyBorder="1" applyAlignment="1">
      <alignment horizontal="left" vertical="center"/>
    </xf>
    <xf numFmtId="0" fontId="10" fillId="4" borderId="239" xfId="0" applyFont="1" applyFill="1" applyBorder="1" applyAlignment="1">
      <alignment horizontal="left" vertical="center"/>
    </xf>
    <xf numFmtId="0" fontId="10" fillId="4" borderId="65" xfId="0" applyFont="1" applyFill="1" applyBorder="1" applyAlignment="1">
      <alignment horizontal="center" vertical="center" wrapText="1"/>
    </xf>
    <xf numFmtId="0" fontId="10" fillId="4" borderId="214" xfId="0" applyFont="1" applyFill="1" applyBorder="1" applyAlignment="1">
      <alignment horizontal="center" vertical="center" wrapText="1"/>
    </xf>
    <xf numFmtId="0" fontId="10" fillId="4" borderId="192" xfId="0" applyFont="1" applyFill="1" applyBorder="1" applyAlignment="1">
      <alignment horizontal="center" vertical="center" wrapText="1"/>
    </xf>
    <xf numFmtId="0" fontId="10" fillId="4" borderId="193" xfId="0" applyFont="1" applyFill="1" applyBorder="1" applyAlignment="1">
      <alignment horizontal="center" vertical="center" wrapText="1"/>
    </xf>
    <xf numFmtId="0" fontId="10" fillId="4" borderId="240" xfId="0" applyFont="1" applyFill="1" applyBorder="1" applyAlignment="1">
      <alignment horizontal="center" vertical="center" wrapText="1"/>
    </xf>
    <xf numFmtId="49" fontId="10" fillId="4" borderId="226" xfId="0" applyNumberFormat="1" applyFont="1" applyFill="1" applyBorder="1" applyAlignment="1">
      <alignment horizontal="center" vertical="center" wrapText="1"/>
    </xf>
    <xf numFmtId="2" fontId="10" fillId="4" borderId="78" xfId="0" applyNumberFormat="1" applyFont="1" applyFill="1" applyBorder="1" applyAlignment="1">
      <alignment horizontal="center" vertical="center" wrapText="1"/>
    </xf>
    <xf numFmtId="2" fontId="10" fillId="4" borderId="234" xfId="0" applyNumberFormat="1" applyFont="1" applyFill="1" applyBorder="1" applyAlignment="1">
      <alignment horizontal="center" vertical="center" wrapText="1"/>
    </xf>
    <xf numFmtId="49" fontId="10" fillId="4" borderId="235" xfId="0" applyNumberFormat="1" applyFont="1" applyFill="1" applyBorder="1" applyAlignment="1">
      <alignment horizontal="left" vertical="center" wrapText="1"/>
    </xf>
    <xf numFmtId="49" fontId="10" fillId="0" borderId="84" xfId="0" applyNumberFormat="1" applyFont="1" applyBorder="1" applyAlignment="1">
      <alignment horizontal="center"/>
    </xf>
    <xf numFmtId="0" fontId="10" fillId="0" borderId="33" xfId="0" applyFont="1" applyBorder="1" applyAlignment="1">
      <alignment horizontal="center"/>
    </xf>
    <xf numFmtId="0" fontId="10" fillId="0" borderId="83" xfId="0" applyFont="1" applyBorder="1" applyAlignment="1">
      <alignment horizontal="center"/>
    </xf>
    <xf numFmtId="49" fontId="10" fillId="4" borderId="236" xfId="0" applyNumberFormat="1" applyFont="1" applyFill="1" applyBorder="1" applyAlignment="1">
      <alignment horizontal="center" vertical="top"/>
    </xf>
    <xf numFmtId="49" fontId="10" fillId="4" borderId="81" xfId="0" applyNumberFormat="1" applyFont="1" applyFill="1" applyBorder="1" applyAlignment="1">
      <alignment horizontal="center" vertical="top"/>
    </xf>
    <xf numFmtId="49" fontId="10" fillId="4" borderId="82" xfId="0" applyNumberFormat="1" applyFont="1" applyFill="1" applyBorder="1" applyAlignment="1">
      <alignment horizontal="center" vertical="top"/>
    </xf>
    <xf numFmtId="9" fontId="2" fillId="0" borderId="149" xfId="3" applyFont="1" applyBorder="1" applyAlignment="1">
      <alignment horizontal="center" vertical="center"/>
    </xf>
    <xf numFmtId="0" fontId="25" fillId="0" borderId="140" xfId="0" applyFont="1" applyBorder="1" applyAlignment="1">
      <alignment vertical="center" wrapText="1"/>
    </xf>
    <xf numFmtId="0" fontId="25" fillId="0" borderId="151" xfId="0" applyFont="1" applyBorder="1" applyAlignment="1">
      <alignment vertical="center" wrapText="1"/>
    </xf>
    <xf numFmtId="9" fontId="24" fillId="0" borderId="126" xfId="3" applyFont="1" applyBorder="1" applyAlignment="1">
      <alignment horizontal="center" vertical="center"/>
    </xf>
    <xf numFmtId="9" fontId="24" fillId="0" borderId="136" xfId="3" applyFont="1" applyBorder="1" applyAlignment="1">
      <alignment horizontal="center" vertical="center"/>
    </xf>
    <xf numFmtId="9" fontId="24" fillId="0" borderId="157" xfId="3" applyFont="1" applyBorder="1" applyAlignment="1">
      <alignment horizontal="center" vertical="center"/>
    </xf>
    <xf numFmtId="9" fontId="24" fillId="0" borderId="159" xfId="3" applyFont="1" applyBorder="1" applyAlignment="1">
      <alignment horizontal="center" vertical="center"/>
    </xf>
    <xf numFmtId="171" fontId="24" fillId="0" borderId="149" xfId="0" applyNumberFormat="1" applyFont="1" applyBorder="1" applyAlignment="1">
      <alignment horizontal="left" vertical="top"/>
    </xf>
    <xf numFmtId="171" fontId="24" fillId="0" borderId="150" xfId="0" applyNumberFormat="1" applyFont="1" applyBorder="1" applyAlignment="1">
      <alignment horizontal="left" vertical="top"/>
    </xf>
    <xf numFmtId="171" fontId="24" fillId="0" borderId="121" xfId="0" applyNumberFormat="1" applyFont="1" applyBorder="1" applyAlignment="1">
      <alignment horizontal="left" vertical="top"/>
    </xf>
    <xf numFmtId="171" fontId="24" fillId="0" borderId="144" xfId="0" applyNumberFormat="1" applyFont="1" applyBorder="1" applyAlignment="1">
      <alignment horizontal="left" vertical="top"/>
    </xf>
    <xf numFmtId="0" fontId="26" fillId="0" borderId="148" xfId="0" applyFont="1" applyBorder="1" applyAlignment="1">
      <alignment vertical="center" wrapText="1"/>
    </xf>
    <xf numFmtId="0" fontId="26" fillId="0" borderId="140" xfId="0" applyFont="1" applyBorder="1" applyAlignment="1">
      <alignment vertical="center" wrapText="1"/>
    </xf>
    <xf numFmtId="0" fontId="24" fillId="0" borderId="121" xfId="0" applyFont="1" applyBorder="1" applyAlignment="1">
      <alignment horizontal="left" vertical="top"/>
    </xf>
    <xf numFmtId="0" fontId="24" fillId="0" borderId="144" xfId="0" applyFont="1" applyBorder="1" applyAlignment="1">
      <alignment horizontal="left" vertical="top"/>
    </xf>
    <xf numFmtId="171" fontId="24" fillId="0" borderId="152" xfId="0" applyNumberFormat="1" applyFont="1" applyBorder="1" applyAlignment="1">
      <alignment horizontal="left" vertical="top"/>
    </xf>
    <xf numFmtId="171" fontId="24" fillId="0" borderId="153" xfId="0" applyNumberFormat="1" applyFont="1" applyBorder="1" applyAlignment="1">
      <alignment horizontal="left" vertical="top"/>
    </xf>
    <xf numFmtId="9" fontId="24" fillId="0" borderId="144" xfId="3" applyFont="1" applyBorder="1" applyAlignment="1">
      <alignment horizontal="center" vertical="center"/>
    </xf>
    <xf numFmtId="9" fontId="24" fillId="0" borderId="155" xfId="3" applyFont="1" applyBorder="1" applyAlignment="1">
      <alignment horizontal="center" vertical="center"/>
    </xf>
    <xf numFmtId="9" fontId="24" fillId="0" borderId="165" xfId="3" applyFont="1" applyBorder="1" applyAlignment="1">
      <alignment horizontal="center" vertical="center"/>
    </xf>
    <xf numFmtId="9" fontId="24" fillId="0" borderId="150" xfId="3" applyFont="1" applyBorder="1" applyAlignment="1">
      <alignment horizontal="center" vertical="center"/>
    </xf>
    <xf numFmtId="0" fontId="24" fillId="0" borderId="140" xfId="0" applyFont="1" applyBorder="1" applyAlignment="1">
      <alignment vertical="center" wrapText="1"/>
    </xf>
    <xf numFmtId="0" fontId="24" fillId="0" borderId="121" xfId="0" applyFont="1" applyBorder="1" applyAlignment="1">
      <alignment horizontal="center" vertical="center" wrapText="1"/>
    </xf>
    <xf numFmtId="0" fontId="24" fillId="0" borderId="148" xfId="0" applyFont="1" applyBorder="1" applyAlignment="1">
      <alignment vertical="center" wrapText="1"/>
    </xf>
    <xf numFmtId="0" fontId="24" fillId="0" borderId="149" xfId="0" applyFont="1" applyBorder="1" applyAlignment="1">
      <alignment horizontal="center" vertical="center" wrapText="1"/>
    </xf>
    <xf numFmtId="0" fontId="24" fillId="0" borderId="152" xfId="0" applyFont="1" applyBorder="1" applyAlignment="1">
      <alignment horizontal="center" vertical="center" wrapText="1"/>
    </xf>
    <xf numFmtId="0" fontId="22" fillId="0" borderId="137" xfId="0" applyFont="1" applyBorder="1" applyAlignment="1">
      <alignment horizontal="left" vertical="center"/>
    </xf>
    <xf numFmtId="0" fontId="22" fillId="0" borderId="158" xfId="0" applyFont="1" applyBorder="1" applyAlignment="1">
      <alignment horizontal="left" vertical="center"/>
    </xf>
    <xf numFmtId="0" fontId="22" fillId="0" borderId="149" xfId="0" applyFont="1" applyBorder="1" applyAlignment="1">
      <alignment horizontal="center" vertical="center" wrapText="1"/>
    </xf>
    <xf numFmtId="0" fontId="22" fillId="0" borderId="121" xfId="0" applyFont="1" applyBorder="1" applyAlignment="1">
      <alignment horizontal="center" vertical="center" wrapText="1"/>
    </xf>
    <xf numFmtId="0" fontId="22" fillId="0" borderId="149" xfId="0" applyFont="1" applyBorder="1" applyAlignment="1">
      <alignment horizontal="center" vertical="center"/>
    </xf>
    <xf numFmtId="0" fontId="22" fillId="0" borderId="150" xfId="0" applyFont="1" applyBorder="1" applyAlignment="1">
      <alignment horizontal="center" vertical="center"/>
    </xf>
    <xf numFmtId="0" fontId="22" fillId="0" borderId="121" xfId="0" applyFont="1" applyBorder="1" applyAlignment="1">
      <alignment horizontal="center" vertical="center"/>
    </xf>
    <xf numFmtId="0" fontId="22" fillId="0" borderId="144" xfId="0" applyFont="1" applyBorder="1" applyAlignment="1">
      <alignment horizontal="center" vertical="center"/>
    </xf>
    <xf numFmtId="0" fontId="22" fillId="0" borderId="148" xfId="0" applyFont="1" applyBorder="1" applyAlignment="1">
      <alignment horizontal="center" vertical="center"/>
    </xf>
    <xf numFmtId="0" fontId="22" fillId="0" borderId="140" xfId="0" applyFont="1" applyBorder="1" applyAlignment="1">
      <alignment horizontal="center" vertical="center"/>
    </xf>
    <xf numFmtId="0" fontId="22" fillId="0" borderId="166" xfId="0" applyFont="1" applyBorder="1" applyAlignment="1">
      <alignment horizontal="center" vertical="center"/>
    </xf>
    <xf numFmtId="0" fontId="23" fillId="0" borderId="149" xfId="0" applyFont="1" applyBorder="1" applyAlignment="1">
      <alignment horizontal="center" vertical="center" wrapText="1"/>
    </xf>
    <xf numFmtId="0" fontId="22" fillId="0" borderId="126" xfId="0" applyFont="1" applyBorder="1" applyAlignment="1">
      <alignment horizontal="center" vertical="center" wrapText="1"/>
    </xf>
    <xf numFmtId="0" fontId="22" fillId="0" borderId="149" xfId="0" applyFont="1" applyBorder="1" applyAlignment="1">
      <alignment vertical="center" wrapText="1"/>
    </xf>
    <xf numFmtId="0" fontId="22" fillId="0" borderId="121" xfId="0" applyFont="1" applyBorder="1" applyAlignment="1">
      <alignment vertical="center" wrapText="1"/>
    </xf>
    <xf numFmtId="0" fontId="22" fillId="0" borderId="126" xfId="0" applyFont="1" applyBorder="1" applyAlignment="1">
      <alignment vertical="center" wrapText="1"/>
    </xf>
    <xf numFmtId="0" fontId="22" fillId="8" borderId="149" xfId="0" applyFont="1" applyFill="1" applyBorder="1" applyAlignment="1">
      <alignment horizontal="center" vertical="center" wrapText="1"/>
    </xf>
    <xf numFmtId="0" fontId="22" fillId="8" borderId="121" xfId="0" applyFont="1" applyFill="1" applyBorder="1" applyAlignment="1">
      <alignment horizontal="center" vertical="center" wrapText="1"/>
    </xf>
    <xf numFmtId="0" fontId="22" fillId="8" borderId="126" xfId="0" applyFont="1" applyFill="1" applyBorder="1" applyAlignment="1">
      <alignment horizontal="center" vertical="center" wrapText="1"/>
    </xf>
    <xf numFmtId="0" fontId="19" fillId="0" borderId="123" xfId="4" applyFont="1" applyBorder="1" applyAlignment="1">
      <alignment horizontal="left"/>
    </xf>
    <xf numFmtId="0" fontId="19" fillId="0" borderId="124" xfId="4" applyFont="1" applyBorder="1" applyAlignment="1">
      <alignment horizontal="left"/>
    </xf>
    <xf numFmtId="0" fontId="19" fillId="0" borderId="125" xfId="4" applyFont="1" applyBorder="1" applyAlignment="1">
      <alignment horizontal="left"/>
    </xf>
    <xf numFmtId="0" fontId="0" fillId="0" borderId="128" xfId="0" applyBorder="1" applyAlignment="1">
      <alignment horizontal="center"/>
    </xf>
    <xf numFmtId="0" fontId="19" fillId="0" borderId="137" xfId="4" applyFont="1" applyBorder="1" applyAlignment="1">
      <alignment horizontal="left" vertical="center"/>
    </xf>
    <xf numFmtId="0" fontId="19" fillId="0" borderId="138" xfId="4" applyFont="1" applyBorder="1" applyAlignment="1">
      <alignment horizontal="left" vertical="center"/>
    </xf>
    <xf numFmtId="0" fontId="19" fillId="0" borderId="139" xfId="4" applyFont="1" applyBorder="1" applyAlignment="1">
      <alignment horizontal="left" vertical="center"/>
    </xf>
    <xf numFmtId="0" fontId="18" fillId="0" borderId="127" xfId="4" applyFont="1" applyBorder="1" applyAlignment="1">
      <alignment horizontal="center"/>
    </xf>
    <xf numFmtId="0" fontId="18" fillId="0" borderId="129" xfId="4" applyFont="1" applyBorder="1" applyAlignment="1">
      <alignment horizontal="center"/>
    </xf>
    <xf numFmtId="0" fontId="18" fillId="0" borderId="134" xfId="4" applyFont="1" applyBorder="1" applyAlignment="1">
      <alignment horizontal="center"/>
    </xf>
    <xf numFmtId="0" fontId="18" fillId="0" borderId="135" xfId="4" applyFont="1" applyBorder="1" applyAlignment="1">
      <alignment horizontal="center"/>
    </xf>
    <xf numFmtId="0" fontId="18" fillId="0" borderId="131" xfId="4" applyFont="1" applyBorder="1" applyAlignment="1">
      <alignment horizontal="center"/>
    </xf>
    <xf numFmtId="0" fontId="18" fillId="0" borderId="133" xfId="4" applyFont="1" applyBorder="1" applyAlignment="1">
      <alignment horizontal="center"/>
    </xf>
    <xf numFmtId="0" fontId="18" fillId="0" borderId="127" xfId="4" applyFont="1" applyBorder="1" applyAlignment="1">
      <alignment horizontal="center" vertical="center"/>
    </xf>
    <xf numFmtId="0" fontId="18" fillId="0" borderId="128" xfId="4" applyFont="1" applyBorder="1" applyAlignment="1">
      <alignment horizontal="center" vertical="center"/>
    </xf>
    <xf numFmtId="0" fontId="18" fillId="0" borderId="129" xfId="4" applyFont="1" applyBorder="1" applyAlignment="1">
      <alignment horizontal="center" vertical="center"/>
    </xf>
    <xf numFmtId="0" fontId="18" fillId="0" borderId="131" xfId="4" applyFont="1" applyBorder="1" applyAlignment="1">
      <alignment horizontal="center" vertical="center"/>
    </xf>
    <xf numFmtId="0" fontId="18" fillId="0" borderId="132" xfId="4" applyFont="1" applyBorder="1" applyAlignment="1">
      <alignment horizontal="center" vertical="center"/>
    </xf>
    <xf numFmtId="0" fontId="18" fillId="0" borderId="133" xfId="4" applyFont="1" applyBorder="1" applyAlignment="1">
      <alignment horizontal="center" vertical="center"/>
    </xf>
    <xf numFmtId="0" fontId="18" fillId="0" borderId="126" xfId="4" applyFont="1" applyBorder="1" applyAlignment="1">
      <alignment horizontal="center"/>
    </xf>
    <xf numFmtId="0" fontId="18" fillId="0" borderId="130" xfId="4" applyFont="1" applyBorder="1" applyAlignment="1">
      <alignment horizontal="center"/>
    </xf>
    <xf numFmtId="0" fontId="18" fillId="0" borderId="136" xfId="4" applyFont="1" applyBorder="1" applyAlignment="1">
      <alignment horizontal="center"/>
    </xf>
    <xf numFmtId="17" fontId="19" fillId="0" borderId="127" xfId="4" applyNumberFormat="1" applyFont="1" applyBorder="1" applyAlignment="1">
      <alignment horizontal="left" vertical="center"/>
    </xf>
    <xf numFmtId="0" fontId="19" fillId="0" borderId="128" xfId="4" applyFont="1" applyBorder="1" applyAlignment="1">
      <alignment horizontal="left" vertical="center"/>
    </xf>
    <xf numFmtId="0" fontId="19" fillId="0" borderId="141" xfId="4" applyFont="1" applyBorder="1" applyAlignment="1">
      <alignment horizontal="left" vertical="center"/>
    </xf>
    <xf numFmtId="0" fontId="20" fillId="0" borderId="137" xfId="0" applyFont="1" applyBorder="1" applyAlignment="1">
      <alignment horizontal="left" vertical="center" wrapText="1"/>
    </xf>
    <xf numFmtId="0" fontId="20" fillId="0" borderId="138" xfId="0" applyFont="1" applyBorder="1" applyAlignment="1">
      <alignment horizontal="left" vertical="center" wrapText="1"/>
    </xf>
    <xf numFmtId="0" fontId="20" fillId="0" borderId="142" xfId="0" applyFont="1" applyBorder="1" applyAlignment="1">
      <alignment horizontal="left" vertical="center" wrapText="1"/>
    </xf>
    <xf numFmtId="0" fontId="20" fillId="0" borderId="143" xfId="0" applyFont="1" applyBorder="1" applyAlignment="1">
      <alignment vertical="center" wrapText="1"/>
    </xf>
    <xf numFmtId="0" fontId="20" fillId="0" borderId="138" xfId="0" applyFont="1" applyBorder="1" applyAlignment="1">
      <alignment vertical="center" wrapText="1"/>
    </xf>
    <xf numFmtId="0" fontId="20" fillId="0" borderId="139" xfId="0" applyFont="1" applyBorder="1" applyAlignment="1">
      <alignment vertical="center" wrapText="1"/>
    </xf>
    <xf numFmtId="2" fontId="22" fillId="0" borderId="121" xfId="0" applyNumberFormat="1" applyFont="1" applyBorder="1" applyAlignment="1">
      <alignment horizontal="center" vertical="center" wrapText="1"/>
    </xf>
    <xf numFmtId="2" fontId="22" fillId="0" borderId="144" xfId="0" applyNumberFormat="1" applyFont="1" applyBorder="1" applyAlignment="1">
      <alignment horizontal="center" vertical="center" wrapText="1"/>
    </xf>
    <xf numFmtId="0" fontId="22" fillId="0" borderId="145" xfId="0" applyFont="1" applyBorder="1" applyAlignment="1">
      <alignment horizontal="left" vertical="center" wrapText="1"/>
    </xf>
    <xf numFmtId="0" fontId="22" fillId="0" borderId="124" xfId="0" applyFont="1" applyBorder="1" applyAlignment="1">
      <alignment horizontal="left" vertical="center" wrapText="1"/>
    </xf>
    <xf numFmtId="0" fontId="22" fillId="0" borderId="125" xfId="0" applyFont="1" applyBorder="1" applyAlignment="1">
      <alignment horizontal="left" vertical="center" wrapText="1"/>
    </xf>
    <xf numFmtId="0" fontId="22" fillId="0" borderId="140" xfId="0" applyFont="1" applyBorder="1" applyAlignment="1">
      <alignment horizontal="left" vertical="center"/>
    </xf>
    <xf numFmtId="0" fontId="22" fillId="0" borderId="121" xfId="0" applyFont="1" applyBorder="1" applyAlignment="1">
      <alignment horizontal="left" vertical="center"/>
    </xf>
    <xf numFmtId="0" fontId="22" fillId="0" borderId="121" xfId="0" applyFont="1" applyBorder="1" applyAlignment="1">
      <alignment horizontal="left" vertical="center" wrapText="1"/>
    </xf>
    <xf numFmtId="0" fontId="22" fillId="0" borderId="126" xfId="0" applyFont="1" applyBorder="1" applyAlignment="1">
      <alignment horizontal="left" vertical="center" wrapText="1"/>
    </xf>
    <xf numFmtId="2" fontId="22" fillId="0" borderId="121" xfId="0" applyNumberFormat="1" applyFont="1" applyBorder="1" applyAlignment="1">
      <alignment horizontal="center" vertical="center"/>
    </xf>
    <xf numFmtId="0" fontId="22" fillId="0" borderId="124" xfId="0" applyFont="1" applyBorder="1" applyAlignment="1">
      <alignment horizontal="left" vertical="center"/>
    </xf>
    <xf numFmtId="0" fontId="22" fillId="0" borderId="125" xfId="0" applyFont="1" applyBorder="1" applyAlignment="1">
      <alignment horizontal="left" vertical="center"/>
    </xf>
    <xf numFmtId="0" fontId="22" fillId="0" borderId="146" xfId="0" applyFont="1" applyBorder="1" applyAlignment="1">
      <alignment horizontal="left" vertical="center"/>
    </xf>
    <xf numFmtId="0" fontId="22" fillId="0" borderId="128" xfId="0" applyFont="1" applyBorder="1" applyAlignment="1">
      <alignment horizontal="left" vertical="center"/>
    </xf>
    <xf numFmtId="0" fontId="22" fillId="0" borderId="129" xfId="0" applyFont="1" applyBorder="1" applyAlignment="1">
      <alignment horizontal="left" vertical="center"/>
    </xf>
    <xf numFmtId="0" fontId="24" fillId="8" borderId="127" xfId="4" applyFont="1" applyFill="1" applyBorder="1" applyAlignment="1" applyProtection="1">
      <alignment horizontal="center" vertical="center" wrapText="1"/>
      <protection locked="0"/>
    </xf>
    <xf numFmtId="0" fontId="24" fillId="8" borderId="128" xfId="4" applyFont="1" applyFill="1" applyBorder="1" applyAlignment="1" applyProtection="1">
      <alignment horizontal="center" vertical="center" wrapText="1"/>
      <protection locked="0"/>
    </xf>
    <xf numFmtId="0" fontId="24" fillId="8" borderId="141" xfId="4" applyFont="1" applyFill="1" applyBorder="1" applyAlignment="1" applyProtection="1">
      <alignment horizontal="center" vertical="center" wrapText="1"/>
      <protection locked="0"/>
    </xf>
    <xf numFmtId="0" fontId="24" fillId="8" borderId="134" xfId="4" applyFont="1" applyFill="1" applyBorder="1" applyAlignment="1" applyProtection="1">
      <alignment horizontal="center" vertical="center" wrapText="1"/>
      <protection locked="0"/>
    </xf>
    <xf numFmtId="0" fontId="24" fillId="8" borderId="39" xfId="4" applyFont="1" applyFill="1" applyBorder="1" applyAlignment="1" applyProtection="1">
      <alignment horizontal="center" vertical="center" wrapText="1"/>
      <protection locked="0"/>
    </xf>
    <xf numFmtId="0" fontId="24" fillId="8" borderId="167" xfId="4" applyFont="1" applyFill="1" applyBorder="1" applyAlignment="1" applyProtection="1">
      <alignment horizontal="center" vertical="center" wrapText="1"/>
      <protection locked="0"/>
    </xf>
    <xf numFmtId="0" fontId="24" fillId="8" borderId="161" xfId="4" applyFont="1" applyFill="1" applyBorder="1" applyAlignment="1" applyProtection="1">
      <alignment horizontal="center" vertical="center" wrapText="1"/>
      <protection locked="0"/>
    </xf>
    <xf numFmtId="0" fontId="24" fillId="8" borderId="162" xfId="4" applyFont="1" applyFill="1" applyBorder="1" applyAlignment="1" applyProtection="1">
      <alignment horizontal="center" vertical="center" wrapText="1"/>
      <protection locked="0"/>
    </xf>
    <xf numFmtId="0" fontId="24" fillId="8" borderId="163" xfId="4" applyFont="1" applyFill="1" applyBorder="1" applyAlignment="1" applyProtection="1">
      <alignment horizontal="center" vertical="center" wrapText="1"/>
      <protection locked="0"/>
    </xf>
    <xf numFmtId="0" fontId="22" fillId="0" borderId="134" xfId="0" applyFont="1" applyBorder="1" applyAlignment="1">
      <alignment horizontal="center" vertical="center"/>
    </xf>
    <xf numFmtId="0" fontId="22" fillId="0" borderId="39" xfId="0" applyFont="1" applyBorder="1" applyAlignment="1">
      <alignment horizontal="center" vertical="center"/>
    </xf>
    <xf numFmtId="0" fontId="22" fillId="0" borderId="135" xfId="0" applyFont="1" applyBorder="1" applyAlignment="1">
      <alignment horizontal="center" vertical="center"/>
    </xf>
    <xf numFmtId="178" fontId="22" fillId="0" borderId="134" xfId="0" applyNumberFormat="1" applyFont="1" applyBorder="1" applyAlignment="1">
      <alignment horizontal="center" vertical="top"/>
    </xf>
    <xf numFmtId="178" fontId="22" fillId="0" borderId="39" xfId="0" applyNumberFormat="1" applyFont="1" applyBorder="1" applyAlignment="1">
      <alignment horizontal="center" vertical="top"/>
    </xf>
    <xf numFmtId="2" fontId="22" fillId="0" borderId="242" xfId="0" applyNumberFormat="1" applyFont="1" applyBorder="1" applyAlignment="1">
      <alignment horizontal="left" vertical="center"/>
    </xf>
    <xf numFmtId="2" fontId="22" fillId="0" borderId="130" xfId="0" applyNumberFormat="1" applyFont="1" applyBorder="1" applyAlignment="1">
      <alignment horizontal="left" vertical="center"/>
    </xf>
    <xf numFmtId="2" fontId="22" fillId="0" borderId="241" xfId="0" applyNumberFormat="1" applyFont="1" applyBorder="1" applyAlignment="1">
      <alignment horizontal="left" vertical="center"/>
    </xf>
    <xf numFmtId="0" fontId="24" fillId="0" borderId="151" xfId="0" applyFont="1" applyBorder="1" applyAlignment="1">
      <alignment vertical="center" wrapText="1"/>
    </xf>
    <xf numFmtId="9" fontId="24" fillId="0" borderId="153" xfId="3" applyFont="1" applyBorder="1" applyAlignment="1">
      <alignment horizontal="center" vertical="center"/>
    </xf>
    <xf numFmtId="0" fontId="30" fillId="9" borderId="126" xfId="0" applyFont="1" applyFill="1" applyBorder="1" applyAlignment="1">
      <alignment horizontal="center" vertical="center" wrapText="1"/>
    </xf>
    <xf numFmtId="0" fontId="30" fillId="9" borderId="136" xfId="0" applyFont="1" applyFill="1" applyBorder="1" applyAlignment="1">
      <alignment horizontal="center" vertical="center" wrapText="1"/>
    </xf>
    <xf numFmtId="0" fontId="15" fillId="6" borderId="120" xfId="0" applyFont="1" applyFill="1" applyBorder="1" applyAlignment="1">
      <alignment horizontal="right" vertical="center" wrapText="1"/>
    </xf>
  </cellXfs>
  <cellStyles count="6">
    <cellStyle name="Millares [0]" xfId="2" builtinId="6"/>
    <cellStyle name="Moneda" xfId="1" builtinId="4"/>
    <cellStyle name="Moneda [0]" xfId="5" builtinId="7"/>
    <cellStyle name="Normal" xfId="0" builtinId="0"/>
    <cellStyle name="Normal 2" xfId="4"/>
    <cellStyle name="Porcentaje" xfId="3" builtinId="5"/>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0B050"/>
      <rgbColor rgb="FF222222"/>
      <rgbColor rgb="FF7F7F7F"/>
      <rgbColor rgb="FFFFFF00"/>
      <rgbColor rgb="FFCDDDAC"/>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8" Type="http://schemas.openxmlformats.org/officeDocument/2006/relationships/hyperlink" Target="https://pisami.ibague.gov.co/app/PISAMI/modulos/presupuesto/informes/verMovtoRubros.php?fk_rubro=40869&amp;vigencia=2023&amp;fecha_inic=01/01/202300:00:00&amp;fecha_fina=31/03/202323:59:59&amp;forma_salida=P" TargetMode="External"/><Relationship Id="rId13" Type="http://schemas.openxmlformats.org/officeDocument/2006/relationships/hyperlink" Target="https://pisami.ibague.gov.co/app/PISAMI/modulos/presupuesto/informes/verMovtoRubros.php?fk_rubro=41305&amp;vigencia=2023&amp;fecha_inic=01/01/202300:00:00&amp;fecha_fina=31/03/202323:59:59&amp;forma_salida=P" TargetMode="External"/><Relationship Id="rId3" Type="http://schemas.openxmlformats.org/officeDocument/2006/relationships/hyperlink" Target="https://pisami.ibague.gov.co/app/PISAMI/modulos/presupuesto/informes/verMovtoRubros.php?fk_rubro=40851&amp;vigencia=2023&amp;fecha_inic=01/01/202300:00:00&amp;fecha_fina=31/03/202323:59:59&amp;forma_salida=P" TargetMode="External"/><Relationship Id="rId7" Type="http://schemas.openxmlformats.org/officeDocument/2006/relationships/hyperlink" Target="https://pisami.ibague.gov.co/app/PISAMI/modulos/presupuesto/informes/verMovtoRubros.php?fk_rubro=40864&amp;vigencia=2023&amp;fecha_inic=01/01/202300:00:00&amp;fecha_fina=31/03/202323:59:59&amp;forma_salida=P" TargetMode="External"/><Relationship Id="rId12" Type="http://schemas.openxmlformats.org/officeDocument/2006/relationships/hyperlink" Target="https://pisami.ibague.gov.co/app/PISAMI/modulos/presupuesto/informes/verMovtoRubros.php?fk_rubro=41304&amp;vigencia=2023&amp;fecha_inic=01/01/202300:00:00&amp;fecha_fina=31/03/202323:59:59&amp;forma_salida=P" TargetMode="External"/><Relationship Id="rId2" Type="http://schemas.openxmlformats.org/officeDocument/2006/relationships/image" Target="../media/image4.jpeg"/><Relationship Id="rId1" Type="http://schemas.openxmlformats.org/officeDocument/2006/relationships/hyperlink" Target="https://pisami.ibague.gov.co/app/PISAMI/modulos/presupuesto/informes/verMovtoRubros.php?fk_rubro=40846&amp;vigencia=2023&amp;fecha_inic=01/01/202300:00:00&amp;fecha_fina=31/03/202323:59:59&amp;forma_salida=P" TargetMode="External"/><Relationship Id="rId6" Type="http://schemas.openxmlformats.org/officeDocument/2006/relationships/hyperlink" Target="https://pisami.ibague.gov.co/app/PISAMI/modulos/presupuesto/informes/verMovtoRubros.php?fk_rubro=40863&amp;vigencia=2023&amp;fecha_inic=01/01/202300:00:00&amp;fecha_fina=31/03/202323:59:59&amp;forma_salida=P" TargetMode="External"/><Relationship Id="rId11" Type="http://schemas.openxmlformats.org/officeDocument/2006/relationships/hyperlink" Target="https://pisami.ibague.gov.co/app/PISAMI/modulos/presupuesto/informes/verMovtoRubros.php?fk_rubro=41297&amp;vigencia=2023&amp;fecha_inic=01/01/202300:00:00&amp;fecha_fina=31/03/202323:59:59&amp;forma_salida=P" TargetMode="External"/><Relationship Id="rId5" Type="http://schemas.openxmlformats.org/officeDocument/2006/relationships/hyperlink" Target="https://pisami.ibague.gov.co/app/PISAMI/modulos/presupuesto/informes/verMovtoRubros.php?fk_rubro=40861&amp;vigencia=2023&amp;fecha_inic=01/01/202300:00:00&amp;fecha_fina=31/03/202323:59:59&amp;forma_salida=P" TargetMode="External"/><Relationship Id="rId15" Type="http://schemas.openxmlformats.org/officeDocument/2006/relationships/image" Target="../media/image5.emf"/><Relationship Id="rId10" Type="http://schemas.openxmlformats.org/officeDocument/2006/relationships/hyperlink" Target="https://pisami.ibague.gov.co/app/PISAMI/modulos/presupuesto/informes/verMovtoRubros.php?fk_rubro=41294&amp;vigencia=2023&amp;fecha_inic=01/01/202300:00:00&amp;fecha_fina=31/03/202323:59:59&amp;forma_salida=P" TargetMode="External"/><Relationship Id="rId4" Type="http://schemas.openxmlformats.org/officeDocument/2006/relationships/hyperlink" Target="https://pisami.ibague.gov.co/app/PISAMI/modulos/presupuesto/informes/verMovtoRubros.php?fk_rubro=40856&amp;vigencia=2023&amp;fecha_inic=01/01/202300:00:00&amp;fecha_fina=31/03/202323:59:59&amp;forma_salida=P" TargetMode="External"/><Relationship Id="rId9" Type="http://schemas.openxmlformats.org/officeDocument/2006/relationships/hyperlink" Target="https://pisami.ibague.gov.co/app/PISAMI/modulos/presupuesto/informes/verMovtoRubros.php?fk_rubro=40871&amp;vigencia=2023&amp;fecha_inic=01/01/202300:00:00&amp;fecha_fina=31/03/202323:59:59&amp;forma_salida=P" TargetMode="External"/><Relationship Id="rId14" Type="http://schemas.openxmlformats.org/officeDocument/2006/relationships/hyperlink" Target="https://pisami.ibague.gov.co/app/PISAMI/modulos/presupuesto/informes/verMovtoRubros.php?fk_rubro=41498&amp;vigencia=2023&amp;fecha_inic=01/01/202300:00:00&amp;fecha_fina=31/03/202323:59:59&amp;forma_salida=P" TargetMode="External"/></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393700</xdr:colOff>
      <xdr:row>1</xdr:row>
      <xdr:rowOff>114300</xdr:rowOff>
    </xdr:from>
    <xdr:to>
      <xdr:col>1</xdr:col>
      <xdr:colOff>4559300</xdr:colOff>
      <xdr:row>4</xdr:row>
      <xdr:rowOff>279400</xdr:rowOff>
    </xdr:to>
    <xdr:pic>
      <xdr:nvPicPr>
        <xdr:cNvPr id="5" name="Imagen" descr="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93700" y="114300"/>
          <a:ext cx="4165600" cy="1508125"/>
        </a:xfrm>
        <a:prstGeom prst="rect">
          <a:avLst/>
        </a:prstGeom>
        <a:ln w="12700" cap="flat">
          <a:noFill/>
          <a:miter lim="400000"/>
        </a:ln>
        <a:effectLst/>
      </xdr:spPr>
    </xdr:pic>
    <xdr:clientData/>
  </xdr:twoCellAnchor>
  <xdr:twoCellAnchor>
    <xdr:from>
      <xdr:col>14</xdr:col>
      <xdr:colOff>416718</xdr:colOff>
      <xdr:row>1</xdr:row>
      <xdr:rowOff>14883</xdr:rowOff>
    </xdr:from>
    <xdr:to>
      <xdr:col>15</xdr:col>
      <xdr:colOff>669726</xdr:colOff>
      <xdr:row>4</xdr:row>
      <xdr:rowOff>267891</xdr:rowOff>
    </xdr:to>
    <xdr:pic>
      <xdr:nvPicPr>
        <xdr:cNvPr id="6" name="Imagen 1" descr="Imagen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20584318" y="14883"/>
          <a:ext cx="1688109" cy="1596034"/>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204788</xdr:colOff>
      <xdr:row>1</xdr:row>
      <xdr:rowOff>135731</xdr:rowOff>
    </xdr:from>
    <xdr:to>
      <xdr:col>1</xdr:col>
      <xdr:colOff>4459288</xdr:colOff>
      <xdr:row>3</xdr:row>
      <xdr:rowOff>300831</xdr:rowOff>
    </xdr:to>
    <xdr:pic>
      <xdr:nvPicPr>
        <xdr:cNvPr id="2" name="Imagen" descr="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14351" y="361950"/>
          <a:ext cx="4254500" cy="1069975"/>
        </a:xfrm>
        <a:prstGeom prst="rect">
          <a:avLst/>
        </a:prstGeom>
        <a:ln w="12700" cap="flat">
          <a:noFill/>
          <a:miter lim="400000"/>
        </a:ln>
        <a:effectLst/>
      </xdr:spPr>
    </xdr:pic>
    <xdr:clientData/>
  </xdr:twoCellAnchor>
  <xdr:twoCellAnchor>
    <xdr:from>
      <xdr:col>13</xdr:col>
      <xdr:colOff>476249</xdr:colOff>
      <xdr:row>1</xdr:row>
      <xdr:rowOff>122039</xdr:rowOff>
    </xdr:from>
    <xdr:to>
      <xdr:col>14</xdr:col>
      <xdr:colOff>729257</xdr:colOff>
      <xdr:row>3</xdr:row>
      <xdr:rowOff>375047</xdr:rowOff>
    </xdr:to>
    <xdr:pic>
      <xdr:nvPicPr>
        <xdr:cNvPr id="3" name="Imagen 1" descr="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8978562" y="348258"/>
          <a:ext cx="1324570" cy="1157883"/>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1</xdr:row>
      <xdr:rowOff>76200</xdr:rowOff>
    </xdr:from>
    <xdr:to>
      <xdr:col>1</xdr:col>
      <xdr:colOff>5003800</xdr:colOff>
      <xdr:row>4</xdr:row>
      <xdr:rowOff>241300</xdr:rowOff>
    </xdr:to>
    <xdr:pic>
      <xdr:nvPicPr>
        <xdr:cNvPr id="12" name="Imagen" descr="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13</xdr:col>
      <xdr:colOff>416718</xdr:colOff>
      <xdr:row>1</xdr:row>
      <xdr:rowOff>14883</xdr:rowOff>
    </xdr:from>
    <xdr:to>
      <xdr:col>14</xdr:col>
      <xdr:colOff>669726</xdr:colOff>
      <xdr:row>4</xdr:row>
      <xdr:rowOff>267891</xdr:rowOff>
    </xdr:to>
    <xdr:pic>
      <xdr:nvPicPr>
        <xdr:cNvPr id="13" name="Imagen 1" descr="Imagen 1">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a:stretch>
          <a:fillRect/>
        </a:stretch>
      </xdr:blipFill>
      <xdr:spPr>
        <a:xfrm>
          <a:off x="21143118" y="14883"/>
          <a:ext cx="1726209" cy="1596034"/>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97630</xdr:colOff>
      <xdr:row>1</xdr:row>
      <xdr:rowOff>171450</xdr:rowOff>
    </xdr:from>
    <xdr:to>
      <xdr:col>1</xdr:col>
      <xdr:colOff>2357437</xdr:colOff>
      <xdr:row>4</xdr:row>
      <xdr:rowOff>336550</xdr:rowOff>
    </xdr:to>
    <xdr:pic>
      <xdr:nvPicPr>
        <xdr:cNvPr id="15" name="Imagen" descr="Imagen">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490536" y="397669"/>
          <a:ext cx="2259807" cy="1284287"/>
        </a:xfrm>
        <a:prstGeom prst="rect">
          <a:avLst/>
        </a:prstGeom>
        <a:ln w="12700" cap="flat">
          <a:noFill/>
          <a:miter lim="400000"/>
        </a:ln>
        <a:effectLst/>
      </xdr:spPr>
    </xdr:pic>
    <xdr:clientData/>
  </xdr:twoCellAnchor>
  <xdr:twoCellAnchor>
    <xdr:from>
      <xdr:col>13</xdr:col>
      <xdr:colOff>238124</xdr:colOff>
      <xdr:row>1</xdr:row>
      <xdr:rowOff>110133</xdr:rowOff>
    </xdr:from>
    <xdr:to>
      <xdr:col>14</xdr:col>
      <xdr:colOff>491132</xdr:colOff>
      <xdr:row>4</xdr:row>
      <xdr:rowOff>363141</xdr:rowOff>
    </xdr:to>
    <xdr:pic>
      <xdr:nvPicPr>
        <xdr:cNvPr id="16" name="Imagen 1" descr="Imagen 1">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a:stretch>
          <a:fillRect/>
        </a:stretch>
      </xdr:blipFill>
      <xdr:spPr>
        <a:xfrm>
          <a:off x="15740062" y="336352"/>
          <a:ext cx="1336476" cy="1372195"/>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20" name="Imagen" descr="Imagen">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1" name="Imagen 1" descr="Imagen 1">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a:stretch>
          <a:fillRect/>
        </a:stretch>
      </xdr:blipFill>
      <xdr:spPr>
        <a:xfrm>
          <a:off x="20965318" y="14883"/>
          <a:ext cx="1497609" cy="1596034"/>
        </a:xfrm>
        <a:prstGeom prst="rect">
          <a:avLst/>
        </a:prstGeom>
        <a:ln w="12700" cap="flat">
          <a:noFill/>
          <a:miter lim="400000"/>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406400</xdr:colOff>
      <xdr:row>0</xdr:row>
      <xdr:rowOff>38100</xdr:rowOff>
    </xdr:from>
    <xdr:to>
      <xdr:col>0</xdr:col>
      <xdr:colOff>4991100</xdr:colOff>
      <xdr:row>3</xdr:row>
      <xdr:rowOff>203200</xdr:rowOff>
    </xdr:to>
    <xdr:pic>
      <xdr:nvPicPr>
        <xdr:cNvPr id="25" name="Imagen" descr="Imagen">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stretch>
          <a:fillRect/>
        </a:stretch>
      </xdr:blipFill>
      <xdr:spPr>
        <a:xfrm>
          <a:off x="406400" y="381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6" name="Imagen 1" descr="Imagen 1">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2"/>
        <a:stretch>
          <a:fillRect/>
        </a:stretch>
      </xdr:blipFill>
      <xdr:spPr>
        <a:xfrm>
          <a:off x="20876418" y="14883"/>
          <a:ext cx="1497609" cy="1215034"/>
        </a:xfrm>
        <a:prstGeom prst="rect">
          <a:avLst/>
        </a:prstGeom>
        <a:ln w="12700" cap="flat">
          <a:noFill/>
          <a:miter lim="4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546100</xdr:colOff>
      <xdr:row>0</xdr:row>
      <xdr:rowOff>63500</xdr:rowOff>
    </xdr:from>
    <xdr:to>
      <xdr:col>0</xdr:col>
      <xdr:colOff>5130800</xdr:colOff>
      <xdr:row>3</xdr:row>
      <xdr:rowOff>228600</xdr:rowOff>
    </xdr:to>
    <xdr:pic>
      <xdr:nvPicPr>
        <xdr:cNvPr id="32" name="Imagen" descr="Imagen">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1"/>
        <a:stretch>
          <a:fillRect/>
        </a:stretch>
      </xdr:blipFill>
      <xdr:spPr>
        <a:xfrm>
          <a:off x="546100" y="635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33" name="Imagen 1" descr="Imagen 1">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2"/>
        <a:stretch>
          <a:fillRect/>
        </a:stretch>
      </xdr:blipFill>
      <xdr:spPr>
        <a:xfrm>
          <a:off x="21244718" y="14883"/>
          <a:ext cx="1497609" cy="1215034"/>
        </a:xfrm>
        <a:prstGeom prst="rect">
          <a:avLst/>
        </a:prstGeom>
        <a:ln w="12700" cap="flat">
          <a:noFill/>
          <a:miter lim="400000"/>
        </a:ln>
        <a:effec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0</xdr:row>
          <xdr:rowOff>76200</xdr:rowOff>
        </xdr:from>
        <xdr:to>
          <xdr:col>1</xdr:col>
          <xdr:colOff>0</xdr:colOff>
          <xdr:row>3</xdr:row>
          <xdr:rowOff>257175</xdr:rowOff>
        </xdr:to>
        <xdr:sp macro="" textlink="">
          <xdr:nvSpPr>
            <xdr:cNvPr id="8205" name="Object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2" name="Imagen 1" descr="CAPITAL">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4" name="Imagen 1" descr="CAPITAL">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152400</xdr:colOff>
      <xdr:row>2</xdr:row>
      <xdr:rowOff>152400</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323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2" name="Control 2" hidden="1">
          <a:extLst>
            <a:ext uri="{63B3BB69-23CF-44E3-9099-C40C66FF867C}">
              <a14:compatExt xmlns:a14="http://schemas.microsoft.com/office/drawing/2010/main" spid="_x0000_s30722"/>
            </a:ext>
            <a:ext uri="{FF2B5EF4-FFF2-40B4-BE49-F238E27FC236}">
              <a16:creationId xmlns:a16="http://schemas.microsoft.com/office/drawing/2014/main" id="{00000000-0008-0000-0900-000002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3" name="Imagen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933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4" name="Control 4" hidden="1">
          <a:extLst>
            <a:ext uri="{63B3BB69-23CF-44E3-9099-C40C66FF867C}">
              <a14:compatExt xmlns:a14="http://schemas.microsoft.com/office/drawing/2010/main" spid="_x0000_s30724"/>
            </a:ext>
            <a:ext uri="{FF2B5EF4-FFF2-40B4-BE49-F238E27FC236}">
              <a16:creationId xmlns:a16="http://schemas.microsoft.com/office/drawing/2014/main" id="{00000000-0008-0000-0900-000004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4" name="Imagen 3">
          <a:hlinkClick xmlns:r="http://schemas.openxmlformats.org/officeDocument/2006/relationships" r:id="rId4"/>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543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6" name="Control 6" hidden="1">
          <a:extLst>
            <a:ext uri="{63B3BB69-23CF-44E3-9099-C40C66FF867C}">
              <a14:compatExt xmlns:a14="http://schemas.microsoft.com/office/drawing/2010/main"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5" name="Imagen 4">
          <a:hlinkClick xmlns:r="http://schemas.openxmlformats.org/officeDocument/2006/relationships" r:id="rId5"/>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019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8" name="Control 8" hidden="1">
          <a:extLst>
            <a:ext uri="{63B3BB69-23CF-44E3-9099-C40C66FF867C}">
              <a14:compatExt xmlns:a14="http://schemas.microsoft.com/office/drawing/2010/main" spid="_x0000_s30728"/>
            </a:ext>
            <a:ext uri="{FF2B5EF4-FFF2-40B4-BE49-F238E27FC236}">
              <a16:creationId xmlns:a16="http://schemas.microsoft.com/office/drawing/2014/main" id="{00000000-0008-0000-0900-000008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6" name="Imagen 5">
          <a:hlinkClick xmlns:r="http://schemas.openxmlformats.org/officeDocument/2006/relationships" r:id="rId6"/>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829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0" name="Control 10" hidden="1">
          <a:extLst>
            <a:ext uri="{63B3BB69-23CF-44E3-9099-C40C66FF867C}">
              <a14:compatExt xmlns:a14="http://schemas.microsoft.com/office/drawing/2010/main" spid="_x0000_s30730"/>
            </a:ext>
            <a:ext uri="{FF2B5EF4-FFF2-40B4-BE49-F238E27FC236}">
              <a16:creationId xmlns:a16="http://schemas.microsoft.com/office/drawing/2014/main" id="{00000000-0008-0000-0900-00000A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7" name="Imagen 6">
          <a:hlinkClick xmlns:r="http://schemas.openxmlformats.org/officeDocument/2006/relationships" r:id="rId7"/>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6638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2" name="Control 12" hidden="1">
          <a:extLst>
            <a:ext uri="{63B3BB69-23CF-44E3-9099-C40C66FF867C}">
              <a14:compatExt xmlns:a14="http://schemas.microsoft.com/office/drawing/2010/main" spid="_x0000_s30732"/>
            </a:ext>
            <a:ext uri="{FF2B5EF4-FFF2-40B4-BE49-F238E27FC236}">
              <a16:creationId xmlns:a16="http://schemas.microsoft.com/office/drawing/2014/main" id="{00000000-0008-0000-0900-00000C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8" name="Imagen 7">
          <a:hlinkClick xmlns:r="http://schemas.openxmlformats.org/officeDocument/2006/relationships" r:id="rId8"/>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784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4" name="Control 14" hidden="1">
          <a:extLst>
            <a:ext uri="{63B3BB69-23CF-44E3-9099-C40C66FF867C}">
              <a14:compatExt xmlns:a14="http://schemas.microsoft.com/office/drawing/2010/main" spid="_x0000_s30734"/>
            </a:ext>
            <a:ext uri="{FF2B5EF4-FFF2-40B4-BE49-F238E27FC236}">
              <a16:creationId xmlns:a16="http://schemas.microsoft.com/office/drawing/2014/main" id="{00000000-0008-0000-0900-00000E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9" name="Imagen 8">
          <a:hlinkClick xmlns:r="http://schemas.openxmlformats.org/officeDocument/2006/relationships" r:id="rId9"/>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8924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6" name="Control 16" hidden="1">
          <a:extLst>
            <a:ext uri="{63B3BB69-23CF-44E3-9099-C40C66FF867C}">
              <a14:compatExt xmlns:a14="http://schemas.microsoft.com/office/drawing/2010/main" spid="_x0000_s30736"/>
            </a:ext>
            <a:ext uri="{FF2B5EF4-FFF2-40B4-BE49-F238E27FC236}">
              <a16:creationId xmlns:a16="http://schemas.microsoft.com/office/drawing/2014/main" id="{00000000-0008-0000-0900-000010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0" name="Imagen 9">
          <a:hlinkClick xmlns:r="http://schemas.openxmlformats.org/officeDocument/2006/relationships" r:id="rId10"/>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0001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8" name="Control 18" hidden="1">
          <a:extLst>
            <a:ext uri="{63B3BB69-23CF-44E3-9099-C40C66FF867C}">
              <a14:compatExt xmlns:a14="http://schemas.microsoft.com/office/drawing/2010/main" spid="_x0000_s30738"/>
            </a:ext>
            <a:ext uri="{FF2B5EF4-FFF2-40B4-BE49-F238E27FC236}">
              <a16:creationId xmlns:a16="http://schemas.microsoft.com/office/drawing/2014/main" id="{00000000-0008-0000-0900-000012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1" name="Imagen 10">
          <a:hlinkClick xmlns:r="http://schemas.openxmlformats.org/officeDocument/2006/relationships" r:id="rId11"/>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1210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40" name="Control 20" hidden="1">
          <a:extLst>
            <a:ext uri="{63B3BB69-23CF-44E3-9099-C40C66FF867C}">
              <a14:compatExt xmlns:a14="http://schemas.microsoft.com/office/drawing/2010/main" spid="_x0000_s30740"/>
            </a:ext>
            <a:ext uri="{FF2B5EF4-FFF2-40B4-BE49-F238E27FC236}">
              <a16:creationId xmlns:a16="http://schemas.microsoft.com/office/drawing/2014/main" id="{00000000-0008-0000-0900-000014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2" name="Imagen 11">
          <a:hlinkClick xmlns:r="http://schemas.openxmlformats.org/officeDocument/2006/relationships" r:id="rId12"/>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687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42" name="Control 22" hidden="1">
          <a:extLst>
            <a:ext uri="{63B3BB69-23CF-44E3-9099-C40C66FF867C}">
              <a14:compatExt xmlns:a14="http://schemas.microsoft.com/office/drawing/2010/main" spid="_x0000_s30742"/>
            </a:ext>
            <a:ext uri="{FF2B5EF4-FFF2-40B4-BE49-F238E27FC236}">
              <a16:creationId xmlns:a16="http://schemas.microsoft.com/office/drawing/2014/main" id="{00000000-0008-0000-0900-000016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3" name="Imagen 12">
          <a:hlinkClick xmlns:r="http://schemas.openxmlformats.org/officeDocument/2006/relationships" r:id="rId13"/>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3763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44" name="Control 24" hidden="1">
          <a:extLst>
            <a:ext uri="{63B3BB69-23CF-44E3-9099-C40C66FF867C}">
              <a14:compatExt xmlns:a14="http://schemas.microsoft.com/office/drawing/2010/main" spid="_x0000_s30744"/>
            </a:ext>
            <a:ext uri="{FF2B5EF4-FFF2-40B4-BE49-F238E27FC236}">
              <a16:creationId xmlns:a16="http://schemas.microsoft.com/office/drawing/2014/main" id="{00000000-0008-0000-0900-000018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4" name="Imagen 13">
          <a:hlinkClick xmlns:r="http://schemas.openxmlformats.org/officeDocument/2006/relationships" r:id="rId14"/>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4839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15" name="Control 2"/>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16" name="Control 4"/>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17" name="Control 6"/>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18" name="Control 8"/>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19" name="Control 10"/>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20" name="Control 12"/>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21" name="Control 14"/>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22" name="Control 16"/>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23" name="Control 18"/>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24" name="Control 20"/>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66675</xdr:rowOff>
    </xdr:to>
    <xdr:pic>
      <xdr:nvPicPr>
        <xdr:cNvPr id="25" name="Control 22"/>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28600"/>
        </a:xfrm>
        <a:prstGeom prst="rect">
          <a:avLst/>
        </a:prstGeom>
        <a:noFill/>
        <a:ln w="9525">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OCIO20/Documents/Actualizacion%202023/Copia%20de%20Agua%20potable%20julio%20de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ormato seguimiento"/>
      <sheetName val="Hoja6"/>
      <sheetName val="Hoja1"/>
      <sheetName val="2 Instructivo "/>
      <sheetName val="Hoja2"/>
      <sheetName val="Hoja3"/>
      <sheetName val="Hoja4"/>
      <sheetName val="Hoja5"/>
    </sheetNames>
    <sheetDataSet>
      <sheetData sheetId="0">
        <row r="47">
          <cell r="G47">
            <v>489508041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
  <sheetViews>
    <sheetView showGridLines="0" topLeftCell="C1" workbookViewId="0">
      <selection activeCell="D1" sqref="D1"/>
    </sheetView>
  </sheetViews>
  <sheetFormatPr baseColWidth="10" defaultColWidth="10" defaultRowHeight="12.95" customHeight="1"/>
  <cols>
    <col min="1" max="1" width="2" customWidth="1"/>
    <col min="2" max="4" width="33.42578125" customWidth="1"/>
  </cols>
  <sheetData>
    <row r="3" spans="2:4" ht="50.1" customHeight="1">
      <c r="B3" s="612" t="s">
        <v>0</v>
      </c>
      <c r="C3" s="613"/>
      <c r="D3" s="613"/>
    </row>
    <row r="7" spans="2:4" ht="18">
      <c r="B7" s="1" t="s">
        <v>1</v>
      </c>
      <c r="C7" s="1" t="s">
        <v>2</v>
      </c>
      <c r="D7" s="1" t="s">
        <v>3</v>
      </c>
    </row>
    <row r="9" spans="2:4" ht="15">
      <c r="B9" s="2" t="s">
        <v>4</v>
      </c>
      <c r="C9" s="2"/>
      <c r="D9" s="2"/>
    </row>
    <row r="10" spans="2:4" ht="15">
      <c r="B10" s="3"/>
      <c r="C10" s="3" t="s">
        <v>5</v>
      </c>
      <c r="D10" s="4" t="s">
        <v>4</v>
      </c>
    </row>
    <row r="11" spans="2:4" ht="15">
      <c r="B11" s="2" t="s">
        <v>64</v>
      </c>
      <c r="C11" s="2"/>
      <c r="D11" s="2"/>
    </row>
    <row r="12" spans="2:4" ht="15">
      <c r="B12" s="3"/>
      <c r="C12" s="3" t="s">
        <v>5</v>
      </c>
      <c r="D12" s="4" t="s">
        <v>64</v>
      </c>
    </row>
    <row r="13" spans="2:4" ht="15">
      <c r="B13" s="2" t="s">
        <v>90</v>
      </c>
      <c r="C13" s="2"/>
      <c r="D13" s="2"/>
    </row>
    <row r="14" spans="2:4" ht="15">
      <c r="B14" s="3"/>
      <c r="C14" s="3" t="s">
        <v>5</v>
      </c>
      <c r="D14" s="4" t="s">
        <v>90</v>
      </c>
    </row>
    <row r="15" spans="2:4" ht="15">
      <c r="B15" s="2" t="s">
        <v>111</v>
      </c>
      <c r="C15" s="2"/>
      <c r="D15" s="2"/>
    </row>
    <row r="16" spans="2:4" ht="15">
      <c r="B16" s="3"/>
      <c r="C16" s="3" t="s">
        <v>5</v>
      </c>
      <c r="D16" s="4" t="s">
        <v>111</v>
      </c>
    </row>
    <row r="17" spans="2:4" ht="15">
      <c r="B17" s="2" t="s">
        <v>147</v>
      </c>
      <c r="C17" s="2"/>
      <c r="D17" s="2"/>
    </row>
    <row r="18" spans="2:4" ht="15">
      <c r="B18" s="3"/>
      <c r="C18" s="3" t="s">
        <v>5</v>
      </c>
      <c r="D18" s="4" t="s">
        <v>147</v>
      </c>
    </row>
    <row r="19" spans="2:4" ht="15">
      <c r="B19" s="2" t="s">
        <v>164</v>
      </c>
      <c r="C19" s="2"/>
      <c r="D19" s="2"/>
    </row>
    <row r="20" spans="2:4" ht="15">
      <c r="B20" s="3"/>
      <c r="C20" s="3" t="s">
        <v>5</v>
      </c>
      <c r="D20" s="4" t="s">
        <v>164</v>
      </c>
    </row>
    <row r="21" spans="2:4" ht="15">
      <c r="B21" s="2" t="s">
        <v>180</v>
      </c>
      <c r="C21" s="2"/>
      <c r="D21" s="2"/>
    </row>
    <row r="22" spans="2:4" ht="15">
      <c r="B22" s="3"/>
      <c r="C22" s="3" t="s">
        <v>5</v>
      </c>
      <c r="D22" s="4" t="s">
        <v>180</v>
      </c>
    </row>
    <row r="23" spans="2:4" ht="15">
      <c r="B23" s="2" t="s">
        <v>196</v>
      </c>
      <c r="C23" s="2"/>
      <c r="D23" s="2"/>
    </row>
    <row r="24" spans="2:4" ht="15">
      <c r="B24" s="3"/>
      <c r="C24" s="3" t="s">
        <v>5</v>
      </c>
      <c r="D24" s="4" t="s">
        <v>196</v>
      </c>
    </row>
  </sheetData>
  <mergeCells count="1">
    <mergeCell ref="B3:D3"/>
  </mergeCells>
  <hyperlinks>
    <hyperlink ref="D10" location="'Agua Potable'!R1C1" display="Agua Potable"/>
    <hyperlink ref="D12" location="'Saneamiento Básico'!R1C1" display="Saneamiento Básico"/>
    <hyperlink ref="D14" location="'PGIR'!R1C1" display="PGIR"/>
    <hyperlink ref="D16" location="'SIMAP'!R1C1" display="SIMAP"/>
    <hyperlink ref="D18" location="'SIGAM'!R1C1" display="SIGAM"/>
    <hyperlink ref="D20" location="'Educacion ambiental'!R1C1" display="Educacion ambiental"/>
    <hyperlink ref="D22" location="'CambioClimatico'!R1C1" display="CambioClimatico"/>
    <hyperlink ref="D24" location="'Gestión del Riesgo'!R1C1" display="Gestión del Riesg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4:E26"/>
  <sheetViews>
    <sheetView zoomScale="90" zoomScaleNormal="90" workbookViewId="0">
      <selection activeCell="G10" sqref="G10"/>
    </sheetView>
  </sheetViews>
  <sheetFormatPr baseColWidth="10" defaultRowHeight="12.75"/>
  <cols>
    <col min="1" max="1" width="6" customWidth="1"/>
    <col min="2" max="2" width="30.42578125" customWidth="1"/>
    <col min="3" max="3" width="28.140625" customWidth="1"/>
    <col min="4" max="4" width="42.140625" customWidth="1"/>
    <col min="5" max="5" width="21.85546875" customWidth="1"/>
    <col min="7" max="7" width="21.7109375" customWidth="1"/>
    <col min="11" max="11" width="13.7109375" bestFit="1" customWidth="1"/>
  </cols>
  <sheetData>
    <row r="4" spans="2:5">
      <c r="C4" t="s">
        <v>410</v>
      </c>
    </row>
    <row r="6" spans="2:5" ht="12.75" customHeight="1">
      <c r="B6" s="1528" t="s">
        <v>272</v>
      </c>
      <c r="C6" s="1528" t="s">
        <v>273</v>
      </c>
      <c r="D6" s="1528" t="s">
        <v>274</v>
      </c>
      <c r="E6" s="1528" t="s">
        <v>275</v>
      </c>
    </row>
    <row r="7" spans="2:5">
      <c r="B7" s="1529"/>
      <c r="C7" s="1529"/>
      <c r="D7" s="1529"/>
      <c r="E7" s="1529"/>
    </row>
    <row r="8" spans="2:5" ht="90" customHeight="1">
      <c r="B8" s="116" t="s">
        <v>398</v>
      </c>
      <c r="C8" s="117">
        <v>44992</v>
      </c>
      <c r="D8" s="118" t="s">
        <v>276</v>
      </c>
      <c r="E8" s="119">
        <v>500000000</v>
      </c>
    </row>
    <row r="9" spans="2:5" ht="90" customHeight="1">
      <c r="B9" s="120" t="s">
        <v>399</v>
      </c>
      <c r="C9" s="121">
        <v>44992</v>
      </c>
      <c r="D9" s="122" t="s">
        <v>277</v>
      </c>
      <c r="E9" s="119">
        <v>1015763132</v>
      </c>
    </row>
    <row r="10" spans="2:5" ht="90" customHeight="1">
      <c r="B10" s="120" t="s">
        <v>396</v>
      </c>
      <c r="C10" s="123">
        <v>44988</v>
      </c>
      <c r="D10" s="124" t="s">
        <v>278</v>
      </c>
      <c r="E10" s="125">
        <v>7950247563</v>
      </c>
    </row>
    <row r="11" spans="2:5" ht="90" customHeight="1">
      <c r="B11" s="126" t="s">
        <v>397</v>
      </c>
      <c r="C11" s="127">
        <v>44895</v>
      </c>
      <c r="D11" s="128" t="s">
        <v>279</v>
      </c>
      <c r="E11" s="135">
        <v>90025117</v>
      </c>
    </row>
    <row r="12" spans="2:5" ht="90" customHeight="1">
      <c r="B12" s="126"/>
      <c r="C12" s="126"/>
      <c r="D12" s="128" t="s">
        <v>280</v>
      </c>
      <c r="E12" s="107">
        <v>12890900686</v>
      </c>
    </row>
    <row r="13" spans="2:5" ht="90" customHeight="1">
      <c r="B13" s="126"/>
      <c r="C13" s="126"/>
      <c r="D13" s="126" t="s">
        <v>281</v>
      </c>
      <c r="E13" s="107">
        <v>4052000000</v>
      </c>
    </row>
    <row r="14" spans="2:5" ht="90" customHeight="1">
      <c r="B14" s="136" t="s">
        <v>360</v>
      </c>
      <c r="C14" s="126"/>
      <c r="D14" s="128" t="s">
        <v>359</v>
      </c>
      <c r="E14" s="135">
        <v>3480738926</v>
      </c>
    </row>
    <row r="15" spans="2:5" ht="90" customHeight="1">
      <c r="B15" s="126" t="s">
        <v>386</v>
      </c>
      <c r="C15" s="126"/>
      <c r="D15" s="128" t="s">
        <v>392</v>
      </c>
      <c r="E15" s="107">
        <v>7978299424</v>
      </c>
    </row>
    <row r="16" spans="2:5" ht="90" customHeight="1">
      <c r="B16" s="126" t="s">
        <v>387</v>
      </c>
      <c r="C16" s="126"/>
      <c r="D16" s="126"/>
      <c r="E16" s="107">
        <v>46843289</v>
      </c>
    </row>
    <row r="17" spans="2:5" ht="90" customHeight="1">
      <c r="B17" s="126" t="s">
        <v>388</v>
      </c>
      <c r="C17" s="126"/>
      <c r="D17" s="128" t="s">
        <v>278</v>
      </c>
      <c r="E17" s="107">
        <v>609656654</v>
      </c>
    </row>
    <row r="18" spans="2:5" ht="90" customHeight="1">
      <c r="B18" s="137" t="s">
        <v>389</v>
      </c>
      <c r="C18" s="126"/>
      <c r="D18" s="138" t="s">
        <v>393</v>
      </c>
      <c r="E18" s="107">
        <v>489508041</v>
      </c>
    </row>
    <row r="19" spans="2:5" ht="90" customHeight="1">
      <c r="B19" s="126" t="s">
        <v>390</v>
      </c>
      <c r="C19" s="126"/>
      <c r="D19" s="126"/>
      <c r="E19" s="107">
        <v>65329369</v>
      </c>
    </row>
    <row r="20" spans="2:5" ht="90" customHeight="1">
      <c r="B20" s="126" t="s">
        <v>391</v>
      </c>
      <c r="C20" s="126"/>
      <c r="D20" s="138" t="s">
        <v>395</v>
      </c>
      <c r="E20" s="107">
        <v>1842185045</v>
      </c>
    </row>
    <row r="21" spans="2:5" ht="90" customHeight="1">
      <c r="B21" s="126" t="s">
        <v>394</v>
      </c>
      <c r="C21" s="126"/>
      <c r="D21" s="126"/>
      <c r="E21" s="107">
        <v>1051036617</v>
      </c>
    </row>
    <row r="22" spans="2:5" ht="99.95" customHeight="1">
      <c r="B22" s="126" t="s">
        <v>400</v>
      </c>
      <c r="C22" s="126"/>
      <c r="D22" s="138" t="s">
        <v>401</v>
      </c>
      <c r="E22" s="107">
        <v>113744784</v>
      </c>
    </row>
    <row r="23" spans="2:5" ht="99.95" customHeight="1">
      <c r="E23" s="131"/>
    </row>
    <row r="24" spans="2:5" ht="99.95" customHeight="1">
      <c r="E24" s="131"/>
    </row>
    <row r="25" spans="2:5" ht="99.95" customHeight="1">
      <c r="E25" s="131"/>
    </row>
    <row r="26" spans="2:5" ht="99.95" customHeight="1"/>
  </sheetData>
  <mergeCells count="4">
    <mergeCell ref="B6:B7"/>
    <mergeCell ref="C6:C7"/>
    <mergeCell ref="D6:D7"/>
    <mergeCell ref="E6:E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2"/>
  <sheetViews>
    <sheetView zoomScale="90" zoomScaleNormal="90" workbookViewId="0">
      <selection activeCell="H11" sqref="H11"/>
    </sheetView>
  </sheetViews>
  <sheetFormatPr baseColWidth="10" defaultRowHeight="11.25"/>
  <cols>
    <col min="1" max="2" width="11.42578125" style="585"/>
    <col min="3" max="3" width="13.42578125" style="585" customWidth="1"/>
    <col min="4" max="4" width="15.7109375" style="585" customWidth="1"/>
    <col min="5" max="5" width="40.85546875" style="585" customWidth="1"/>
    <col min="6" max="16384" width="11.42578125" style="585"/>
  </cols>
  <sheetData>
    <row r="2" spans="2:5">
      <c r="D2" s="585" t="s">
        <v>472</v>
      </c>
    </row>
    <row r="5" spans="2:5" ht="22.5">
      <c r="B5" s="586"/>
      <c r="C5" s="587" t="s">
        <v>464</v>
      </c>
      <c r="D5" s="587" t="s">
        <v>465</v>
      </c>
      <c r="E5" s="588" t="s">
        <v>467</v>
      </c>
    </row>
    <row r="6" spans="2:5" ht="45">
      <c r="B6" s="589"/>
      <c r="C6" s="590" t="s">
        <v>283</v>
      </c>
      <c r="D6" s="591">
        <v>44450000</v>
      </c>
      <c r="E6" s="592" t="s">
        <v>299</v>
      </c>
    </row>
    <row r="7" spans="2:5" ht="45">
      <c r="B7" s="589"/>
      <c r="C7" s="590" t="s">
        <v>284</v>
      </c>
      <c r="D7" s="591">
        <v>26250000</v>
      </c>
      <c r="E7" s="592" t="s">
        <v>299</v>
      </c>
    </row>
    <row r="8" spans="2:5" ht="45">
      <c r="B8" s="589"/>
      <c r="C8" s="590" t="s">
        <v>285</v>
      </c>
      <c r="D8" s="591">
        <v>17850000</v>
      </c>
      <c r="E8" s="592" t="s">
        <v>299</v>
      </c>
    </row>
    <row r="9" spans="2:5" ht="45">
      <c r="B9" s="589"/>
      <c r="C9" s="590" t="s">
        <v>286</v>
      </c>
      <c r="D9" s="591">
        <v>33250000</v>
      </c>
      <c r="E9" s="592" t="s">
        <v>299</v>
      </c>
    </row>
    <row r="10" spans="2:5" ht="45">
      <c r="B10" s="589"/>
      <c r="C10" s="590" t="s">
        <v>287</v>
      </c>
      <c r="D10" s="591">
        <v>28000000</v>
      </c>
      <c r="E10" s="592" t="s">
        <v>299</v>
      </c>
    </row>
    <row r="11" spans="2:5" ht="33.75">
      <c r="B11" s="589"/>
      <c r="C11" s="590" t="s">
        <v>288</v>
      </c>
      <c r="D11" s="591">
        <v>11445000</v>
      </c>
      <c r="E11" s="592" t="s">
        <v>300</v>
      </c>
    </row>
    <row r="12" spans="2:5" ht="45">
      <c r="B12" s="589"/>
      <c r="C12" s="590" t="s">
        <v>289</v>
      </c>
      <c r="D12" s="591">
        <v>33250000</v>
      </c>
      <c r="E12" s="592" t="s">
        <v>299</v>
      </c>
    </row>
    <row r="13" spans="2:5" ht="45">
      <c r="B13" s="589"/>
      <c r="C13" s="590" t="s">
        <v>246</v>
      </c>
      <c r="D13" s="591">
        <v>33250000</v>
      </c>
      <c r="E13" s="592" t="s">
        <v>299</v>
      </c>
    </row>
    <row r="14" spans="2:5" ht="33.75">
      <c r="B14" s="589"/>
      <c r="C14" s="590" t="s">
        <v>248</v>
      </c>
      <c r="D14" s="591">
        <v>14329000</v>
      </c>
      <c r="E14" s="592" t="s">
        <v>300</v>
      </c>
    </row>
    <row r="15" spans="2:5" ht="45">
      <c r="B15" s="589"/>
      <c r="C15" s="590" t="s">
        <v>249</v>
      </c>
      <c r="D15" s="591">
        <v>29750000</v>
      </c>
      <c r="E15" s="592" t="s">
        <v>299</v>
      </c>
    </row>
    <row r="16" spans="2:5" ht="33.75">
      <c r="B16" s="589"/>
      <c r="C16" s="590" t="s">
        <v>251</v>
      </c>
      <c r="D16" s="591">
        <v>13650000</v>
      </c>
      <c r="E16" s="592" t="s">
        <v>300</v>
      </c>
    </row>
    <row r="17" spans="2:5" ht="45">
      <c r="B17" s="589"/>
      <c r="C17" s="590" t="s">
        <v>252</v>
      </c>
      <c r="D17" s="591">
        <v>29750000</v>
      </c>
      <c r="E17" s="592" t="s">
        <v>299</v>
      </c>
    </row>
    <row r="18" spans="2:5" ht="45">
      <c r="B18" s="589"/>
      <c r="C18" s="590" t="s">
        <v>253</v>
      </c>
      <c r="D18" s="591">
        <v>18739000</v>
      </c>
      <c r="E18" s="592" t="s">
        <v>299</v>
      </c>
    </row>
    <row r="19" spans="2:5" ht="33.75">
      <c r="B19" s="589"/>
      <c r="C19" s="590" t="s">
        <v>254</v>
      </c>
      <c r="D19" s="591">
        <v>11445000</v>
      </c>
      <c r="E19" s="592" t="s">
        <v>300</v>
      </c>
    </row>
    <row r="20" spans="2:5" ht="45">
      <c r="B20" s="589"/>
      <c r="C20" s="590" t="s">
        <v>255</v>
      </c>
      <c r="D20" s="591">
        <v>26460000</v>
      </c>
      <c r="E20" s="592" t="s">
        <v>299</v>
      </c>
    </row>
    <row r="21" spans="2:5" ht="45">
      <c r="B21" s="589"/>
      <c r="C21" s="590" t="s">
        <v>256</v>
      </c>
      <c r="D21" s="591">
        <v>18690000</v>
      </c>
      <c r="E21" s="592" t="s">
        <v>299</v>
      </c>
    </row>
    <row r="22" spans="2:5" ht="33.75">
      <c r="B22" s="589"/>
      <c r="C22" s="590" t="s">
        <v>257</v>
      </c>
      <c r="D22" s="591">
        <v>14329000</v>
      </c>
      <c r="E22" s="592" t="s">
        <v>300</v>
      </c>
    </row>
    <row r="23" spans="2:5" ht="45">
      <c r="B23" s="589"/>
      <c r="C23" s="590" t="s">
        <v>258</v>
      </c>
      <c r="D23" s="591">
        <v>16062000</v>
      </c>
      <c r="E23" s="592" t="s">
        <v>299</v>
      </c>
    </row>
    <row r="24" spans="2:5" ht="45">
      <c r="B24" s="589"/>
      <c r="C24" s="590" t="s">
        <v>259</v>
      </c>
      <c r="D24" s="591">
        <v>16062000</v>
      </c>
      <c r="E24" s="592" t="s">
        <v>299</v>
      </c>
    </row>
    <row r="25" spans="2:5" ht="45">
      <c r="B25" s="589"/>
      <c r="C25" s="590" t="s">
        <v>290</v>
      </c>
      <c r="D25" s="591">
        <v>26460000</v>
      </c>
      <c r="E25" s="592" t="s">
        <v>299</v>
      </c>
    </row>
    <row r="26" spans="2:5" ht="45">
      <c r="B26" s="589"/>
      <c r="C26" s="590" t="s">
        <v>291</v>
      </c>
      <c r="D26" s="591">
        <v>17400000</v>
      </c>
      <c r="E26" s="592" t="s">
        <v>299</v>
      </c>
    </row>
    <row r="27" spans="2:5" ht="33.75">
      <c r="B27" s="589"/>
      <c r="C27" s="590" t="s">
        <v>292</v>
      </c>
      <c r="D27" s="591">
        <v>14329000</v>
      </c>
      <c r="E27" s="592" t="s">
        <v>300</v>
      </c>
    </row>
    <row r="28" spans="2:5" ht="45">
      <c r="B28" s="589"/>
      <c r="C28" s="590" t="s">
        <v>293</v>
      </c>
      <c r="D28" s="591">
        <v>18739000</v>
      </c>
      <c r="E28" s="592" t="s">
        <v>299</v>
      </c>
    </row>
    <row r="29" spans="2:5" ht="45">
      <c r="B29" s="589"/>
      <c r="C29" s="590" t="s">
        <v>294</v>
      </c>
      <c r="D29" s="591">
        <v>42000000</v>
      </c>
      <c r="E29" s="592" t="s">
        <v>299</v>
      </c>
    </row>
    <row r="30" spans="2:5" ht="33.75">
      <c r="B30" s="589"/>
      <c r="C30" s="590" t="s">
        <v>295</v>
      </c>
      <c r="D30" s="591">
        <v>12282000</v>
      </c>
      <c r="E30" s="592" t="s">
        <v>300</v>
      </c>
    </row>
    <row r="31" spans="2:5" ht="45">
      <c r="B31" s="589"/>
      <c r="C31" s="590" t="s">
        <v>296</v>
      </c>
      <c r="D31" s="591">
        <v>18739000</v>
      </c>
      <c r="E31" s="592" t="s">
        <v>299</v>
      </c>
    </row>
    <row r="32" spans="2:5" ht="45">
      <c r="B32" s="589"/>
      <c r="C32" s="590" t="s">
        <v>297</v>
      </c>
      <c r="D32" s="591">
        <v>19200000</v>
      </c>
      <c r="E32" s="592" t="s">
        <v>299</v>
      </c>
    </row>
    <row r="33" spans="2:5" ht="45">
      <c r="B33" s="589"/>
      <c r="C33" s="590" t="s">
        <v>298</v>
      </c>
      <c r="D33" s="591">
        <v>37100000</v>
      </c>
      <c r="E33" s="592" t="s">
        <v>299</v>
      </c>
    </row>
    <row r="34" spans="2:5" ht="45">
      <c r="B34" s="589"/>
      <c r="C34" s="590" t="s">
        <v>337</v>
      </c>
      <c r="D34" s="591">
        <v>31666666</v>
      </c>
      <c r="E34" s="592" t="s">
        <v>299</v>
      </c>
    </row>
    <row r="35" spans="2:5" ht="45">
      <c r="B35" s="589"/>
      <c r="C35" s="590" t="s">
        <v>338</v>
      </c>
      <c r="D35" s="591">
        <v>18270000</v>
      </c>
      <c r="E35" s="592" t="s">
        <v>299</v>
      </c>
    </row>
    <row r="36" spans="2:5" ht="45">
      <c r="B36" s="589"/>
      <c r="C36" s="590" t="s">
        <v>411</v>
      </c>
      <c r="D36" s="591">
        <v>16820000</v>
      </c>
      <c r="E36" s="592" t="s">
        <v>299</v>
      </c>
    </row>
    <row r="37" spans="2:5" ht="45">
      <c r="B37" s="589"/>
      <c r="C37" s="590" t="s">
        <v>412</v>
      </c>
      <c r="D37" s="591">
        <v>17848000</v>
      </c>
      <c r="E37" s="592" t="s">
        <v>299</v>
      </c>
    </row>
    <row r="38" spans="2:5" ht="45">
      <c r="B38" s="589"/>
      <c r="C38" s="590" t="s">
        <v>413</v>
      </c>
      <c r="D38" s="591">
        <v>25400000</v>
      </c>
      <c r="E38" s="592" t="s">
        <v>299</v>
      </c>
    </row>
    <row r="39" spans="2:5" ht="45">
      <c r="B39" s="589"/>
      <c r="C39" s="590" t="s">
        <v>414</v>
      </c>
      <c r="D39" s="591">
        <v>17500000</v>
      </c>
      <c r="E39" s="592" t="s">
        <v>299</v>
      </c>
    </row>
    <row r="40" spans="2:5" ht="45">
      <c r="B40" s="589"/>
      <c r="C40" s="590" t="s">
        <v>415</v>
      </c>
      <c r="D40" s="591">
        <v>17848000</v>
      </c>
      <c r="E40" s="592" t="s">
        <v>299</v>
      </c>
    </row>
    <row r="41" spans="2:5" ht="45">
      <c r="B41" s="589"/>
      <c r="C41" s="590" t="s">
        <v>416</v>
      </c>
      <c r="D41" s="591">
        <v>17848000</v>
      </c>
      <c r="E41" s="592" t="s">
        <v>299</v>
      </c>
    </row>
    <row r="42" spans="2:5" ht="45">
      <c r="B42" s="589"/>
      <c r="C42" s="590" t="s">
        <v>417</v>
      </c>
      <c r="D42" s="591">
        <v>10708000</v>
      </c>
      <c r="E42" s="592" t="s">
        <v>299</v>
      </c>
    </row>
    <row r="43" spans="2:5" ht="45">
      <c r="B43" s="589"/>
      <c r="C43" s="590" t="s">
        <v>418</v>
      </c>
      <c r="D43" s="591">
        <v>12180000</v>
      </c>
      <c r="E43" s="592" t="s">
        <v>299</v>
      </c>
    </row>
    <row r="44" spans="2:5" ht="45">
      <c r="B44" s="589"/>
      <c r="C44" s="590" t="s">
        <v>419</v>
      </c>
      <c r="D44" s="591">
        <v>10708000</v>
      </c>
      <c r="E44" s="592" t="s">
        <v>299</v>
      </c>
    </row>
    <row r="45" spans="2:5" ht="45">
      <c r="B45" s="589"/>
      <c r="C45" s="590" t="s">
        <v>420</v>
      </c>
      <c r="D45" s="591">
        <v>10708000</v>
      </c>
      <c r="E45" s="592" t="s">
        <v>299</v>
      </c>
    </row>
    <row r="46" spans="2:5" ht="45">
      <c r="B46" s="589"/>
      <c r="C46" s="590" t="s">
        <v>421</v>
      </c>
      <c r="D46" s="591">
        <v>10708000</v>
      </c>
      <c r="E46" s="592" t="s">
        <v>299</v>
      </c>
    </row>
    <row r="47" spans="2:5" ht="33.75">
      <c r="B47" s="589"/>
      <c r="C47" s="590" t="s">
        <v>422</v>
      </c>
      <c r="D47" s="591">
        <v>5606000</v>
      </c>
      <c r="E47" s="592" t="s">
        <v>300</v>
      </c>
    </row>
    <row r="48" spans="2:5" ht="45">
      <c r="B48" s="589"/>
      <c r="C48" s="590" t="s">
        <v>423</v>
      </c>
      <c r="D48" s="591">
        <v>23100000</v>
      </c>
      <c r="E48" s="592" t="s">
        <v>299</v>
      </c>
    </row>
    <row r="49" spans="2:5" ht="21">
      <c r="B49" s="589"/>
      <c r="C49" s="590" t="s">
        <v>258</v>
      </c>
      <c r="D49" s="591">
        <v>8477166</v>
      </c>
      <c r="E49" s="593" t="s">
        <v>424</v>
      </c>
    </row>
    <row r="50" spans="2:5" ht="21">
      <c r="B50" s="589"/>
      <c r="C50" s="590" t="s">
        <v>283</v>
      </c>
      <c r="D50" s="591">
        <v>15875000</v>
      </c>
      <c r="E50" s="593" t="s">
        <v>425</v>
      </c>
    </row>
    <row r="51" spans="2:5" ht="21">
      <c r="B51" s="589"/>
      <c r="C51" s="590" t="s">
        <v>284</v>
      </c>
      <c r="D51" s="591">
        <v>9000000</v>
      </c>
      <c r="E51" s="593" t="s">
        <v>426</v>
      </c>
    </row>
    <row r="52" spans="2:5" ht="21">
      <c r="B52" s="589"/>
      <c r="C52" s="590" t="s">
        <v>285</v>
      </c>
      <c r="D52" s="591">
        <v>6120000</v>
      </c>
      <c r="E52" s="593" t="s">
        <v>427</v>
      </c>
    </row>
    <row r="53" spans="2:5" ht="21">
      <c r="B53" s="589"/>
      <c r="C53" s="590" t="s">
        <v>286</v>
      </c>
      <c r="D53" s="591">
        <v>11400000</v>
      </c>
      <c r="E53" s="593" t="s">
        <v>428</v>
      </c>
    </row>
    <row r="54" spans="2:5" ht="21">
      <c r="B54" s="589"/>
      <c r="C54" s="590" t="s">
        <v>282</v>
      </c>
      <c r="D54" s="591">
        <v>8640000</v>
      </c>
      <c r="E54" s="593" t="s">
        <v>429</v>
      </c>
    </row>
    <row r="55" spans="2:5" ht="21">
      <c r="B55" s="589"/>
      <c r="C55" s="590" t="s">
        <v>287</v>
      </c>
      <c r="D55" s="591">
        <v>9466667</v>
      </c>
      <c r="E55" s="593" t="s">
        <v>430</v>
      </c>
    </row>
    <row r="56" spans="2:5" ht="21">
      <c r="B56" s="589"/>
      <c r="C56" s="590" t="s">
        <v>431</v>
      </c>
      <c r="D56" s="591">
        <v>14873333</v>
      </c>
      <c r="E56" s="593" t="s">
        <v>250</v>
      </c>
    </row>
    <row r="57" spans="2:5" ht="21">
      <c r="B57" s="589"/>
      <c r="C57" s="590" t="s">
        <v>259</v>
      </c>
      <c r="D57" s="591">
        <v>5621700</v>
      </c>
      <c r="E57" s="593" t="s">
        <v>432</v>
      </c>
    </row>
    <row r="58" spans="2:5" ht="21">
      <c r="B58" s="589"/>
      <c r="C58" s="590" t="s">
        <v>289</v>
      </c>
      <c r="D58" s="591">
        <v>10133333</v>
      </c>
      <c r="E58" s="593" t="s">
        <v>433</v>
      </c>
    </row>
    <row r="59" spans="2:5" ht="45">
      <c r="B59" s="589"/>
      <c r="C59" s="590" t="s">
        <v>434</v>
      </c>
      <c r="D59" s="591">
        <v>13386000</v>
      </c>
      <c r="E59" s="592" t="s">
        <v>299</v>
      </c>
    </row>
    <row r="60" spans="2:5" ht="21">
      <c r="B60" s="589"/>
      <c r="C60" s="590" t="s">
        <v>288</v>
      </c>
      <c r="D60" s="591">
        <v>3488000</v>
      </c>
      <c r="E60" s="593" t="s">
        <v>435</v>
      </c>
    </row>
    <row r="61" spans="2:5" ht="21">
      <c r="B61" s="589"/>
      <c r="C61" s="590" t="s">
        <v>251</v>
      </c>
      <c r="D61" s="591">
        <v>3380000</v>
      </c>
      <c r="E61" s="593" t="s">
        <v>436</v>
      </c>
    </row>
    <row r="62" spans="2:5" ht="21">
      <c r="B62" s="589"/>
      <c r="C62" s="590" t="s">
        <v>249</v>
      </c>
      <c r="D62" s="591">
        <v>7366666</v>
      </c>
      <c r="E62" s="593" t="s">
        <v>437</v>
      </c>
    </row>
    <row r="63" spans="2:5" ht="45">
      <c r="B63" s="589"/>
      <c r="C63" s="590" t="s">
        <v>438</v>
      </c>
      <c r="D63" s="591">
        <v>8830000</v>
      </c>
      <c r="E63" s="592" t="s">
        <v>299</v>
      </c>
    </row>
    <row r="64" spans="2:5" ht="21">
      <c r="B64" s="589"/>
      <c r="C64" s="590" t="s">
        <v>248</v>
      </c>
      <c r="D64" s="591">
        <v>3548133</v>
      </c>
      <c r="E64" s="593" t="s">
        <v>439</v>
      </c>
    </row>
    <row r="65" spans="2:5" ht="21">
      <c r="B65" s="589"/>
      <c r="C65" s="590" t="s">
        <v>246</v>
      </c>
      <c r="D65" s="591">
        <v>8233333</v>
      </c>
      <c r="E65" s="593" t="s">
        <v>440</v>
      </c>
    </row>
    <row r="66" spans="2:5" ht="21">
      <c r="B66" s="589"/>
      <c r="C66" s="590" t="s">
        <v>252</v>
      </c>
      <c r="D66" s="591">
        <v>6941666</v>
      </c>
      <c r="E66" s="593" t="s">
        <v>441</v>
      </c>
    </row>
    <row r="67" spans="2:5" ht="21">
      <c r="B67" s="589"/>
      <c r="C67" s="590" t="s">
        <v>255</v>
      </c>
      <c r="D67" s="591">
        <v>4914000</v>
      </c>
      <c r="E67" s="593" t="s">
        <v>442</v>
      </c>
    </row>
    <row r="68" spans="2:5" ht="21">
      <c r="B68" s="589"/>
      <c r="C68" s="590" t="s">
        <v>253</v>
      </c>
      <c r="D68" s="591">
        <v>3569333</v>
      </c>
      <c r="E68" s="593" t="s">
        <v>443</v>
      </c>
    </row>
    <row r="69" spans="2:5" ht="21">
      <c r="B69" s="589"/>
      <c r="C69" s="590" t="s">
        <v>291</v>
      </c>
      <c r="D69" s="591">
        <v>3963333</v>
      </c>
      <c r="E69" s="593" t="s">
        <v>444</v>
      </c>
    </row>
    <row r="70" spans="2:5" ht="21">
      <c r="B70" s="589"/>
      <c r="C70" s="590" t="s">
        <v>254</v>
      </c>
      <c r="D70" s="591">
        <v>2180000</v>
      </c>
      <c r="E70" s="593" t="s">
        <v>445</v>
      </c>
    </row>
    <row r="71" spans="2:5" ht="21">
      <c r="B71" s="589"/>
      <c r="C71" s="590" t="s">
        <v>256</v>
      </c>
      <c r="D71" s="591">
        <v>4361000</v>
      </c>
      <c r="E71" s="593" t="s">
        <v>446</v>
      </c>
    </row>
    <row r="72" spans="2:5" ht="21">
      <c r="B72" s="589"/>
      <c r="C72" s="590" t="s">
        <v>412</v>
      </c>
      <c r="D72" s="591">
        <v>4164533</v>
      </c>
      <c r="E72" s="593" t="s">
        <v>447</v>
      </c>
    </row>
    <row r="73" spans="2:5" ht="21">
      <c r="B73" s="589"/>
      <c r="C73" s="590" t="s">
        <v>289</v>
      </c>
      <c r="D73" s="591">
        <v>4750000</v>
      </c>
      <c r="E73" s="593" t="s">
        <v>448</v>
      </c>
    </row>
    <row r="74" spans="2:5" ht="21">
      <c r="B74" s="589"/>
      <c r="C74" s="590" t="s">
        <v>252</v>
      </c>
      <c r="D74" s="591">
        <v>4250000</v>
      </c>
      <c r="E74" s="593" t="s">
        <v>449</v>
      </c>
    </row>
    <row r="75" spans="2:5" ht="21">
      <c r="B75" s="589"/>
      <c r="C75" s="590" t="s">
        <v>283</v>
      </c>
      <c r="D75" s="591">
        <v>6350000</v>
      </c>
      <c r="E75" s="593" t="s">
        <v>450</v>
      </c>
    </row>
    <row r="76" spans="2:5" ht="21">
      <c r="B76" s="589"/>
      <c r="C76" s="590" t="s">
        <v>285</v>
      </c>
      <c r="D76" s="591">
        <v>2550000</v>
      </c>
      <c r="E76" s="593" t="s">
        <v>451</v>
      </c>
    </row>
    <row r="77" spans="2:5" ht="21">
      <c r="B77" s="589"/>
      <c r="C77" s="590" t="s">
        <v>286</v>
      </c>
      <c r="D77" s="591">
        <v>4750000</v>
      </c>
      <c r="E77" s="593" t="s">
        <v>452</v>
      </c>
    </row>
    <row r="78" spans="2:5" ht="21">
      <c r="B78" s="589"/>
      <c r="C78" s="590" t="s">
        <v>287</v>
      </c>
      <c r="D78" s="591">
        <v>4000000</v>
      </c>
      <c r="E78" s="593" t="s">
        <v>453</v>
      </c>
    </row>
    <row r="79" spans="2:5" ht="21">
      <c r="B79" s="589"/>
      <c r="C79" s="590" t="s">
        <v>246</v>
      </c>
      <c r="D79" s="591">
        <v>4750000</v>
      </c>
      <c r="E79" s="593" t="s">
        <v>454</v>
      </c>
    </row>
    <row r="80" spans="2:5" ht="21">
      <c r="B80" s="589"/>
      <c r="C80" s="590" t="s">
        <v>251</v>
      </c>
      <c r="D80" s="591">
        <v>1950000</v>
      </c>
      <c r="E80" s="593" t="s">
        <v>455</v>
      </c>
    </row>
    <row r="81" spans="2:5" ht="21">
      <c r="B81" s="589"/>
      <c r="C81" s="590" t="s">
        <v>284</v>
      </c>
      <c r="D81" s="591">
        <v>3750000</v>
      </c>
      <c r="E81" s="593" t="s">
        <v>456</v>
      </c>
    </row>
    <row r="82" spans="2:5" ht="21">
      <c r="B82" s="589"/>
      <c r="C82" s="590" t="s">
        <v>253</v>
      </c>
      <c r="D82" s="591">
        <v>2230833</v>
      </c>
      <c r="E82" s="593" t="s">
        <v>457</v>
      </c>
    </row>
    <row r="83" spans="2:5" ht="21">
      <c r="B83" s="589"/>
      <c r="C83" s="590" t="s">
        <v>254</v>
      </c>
      <c r="D83" s="591">
        <v>1635000</v>
      </c>
      <c r="E83" s="593" t="s">
        <v>458</v>
      </c>
    </row>
    <row r="84" spans="2:5" ht="21">
      <c r="B84" s="589"/>
      <c r="C84" s="590" t="s">
        <v>248</v>
      </c>
      <c r="D84" s="591">
        <v>1364666</v>
      </c>
      <c r="E84" s="593" t="s">
        <v>459</v>
      </c>
    </row>
    <row r="85" spans="2:5">
      <c r="B85" s="589"/>
      <c r="C85" s="590"/>
      <c r="D85" s="591"/>
      <c r="E85" s="593"/>
    </row>
    <row r="86" spans="2:5" ht="33.75">
      <c r="B86" s="589"/>
      <c r="C86" s="590" t="s">
        <v>460</v>
      </c>
      <c r="D86" s="591">
        <v>2047000</v>
      </c>
      <c r="E86" s="592" t="s">
        <v>300</v>
      </c>
    </row>
    <row r="87" spans="2:5" ht="21">
      <c r="B87" s="589"/>
      <c r="C87" s="590" t="s">
        <v>416</v>
      </c>
      <c r="D87" s="591">
        <v>2825933</v>
      </c>
      <c r="E87" s="593" t="s">
        <v>461</v>
      </c>
    </row>
    <row r="88" spans="2:5" ht="21">
      <c r="B88" s="589"/>
      <c r="C88" s="590" t="s">
        <v>293</v>
      </c>
      <c r="D88" s="591">
        <v>1160033</v>
      </c>
      <c r="E88" s="593" t="s">
        <v>462</v>
      </c>
    </row>
    <row r="89" spans="2:5" ht="21">
      <c r="B89" s="589"/>
      <c r="C89" s="590" t="s">
        <v>338</v>
      </c>
      <c r="D89" s="591">
        <v>1725500</v>
      </c>
      <c r="E89" s="593" t="s">
        <v>463</v>
      </c>
    </row>
    <row r="90" spans="2:5" ht="45">
      <c r="C90" s="590" t="s">
        <v>282</v>
      </c>
      <c r="D90" s="591">
        <f>25200000+D84</f>
        <v>26564666</v>
      </c>
      <c r="E90" s="592" t="s">
        <v>299</v>
      </c>
    </row>
    <row r="91" spans="2:5">
      <c r="C91" s="590" t="s">
        <v>468</v>
      </c>
      <c r="D91" s="591">
        <v>53982567</v>
      </c>
      <c r="E91" s="592" t="s">
        <v>469</v>
      </c>
    </row>
    <row r="92" spans="2:5">
      <c r="C92" s="590" t="s">
        <v>470</v>
      </c>
      <c r="D92" s="591">
        <v>73553900</v>
      </c>
      <c r="E92" s="593" t="s">
        <v>471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74"/>
  <sheetViews>
    <sheetView zoomScale="90" zoomScaleNormal="90" workbookViewId="0">
      <selection activeCell="K3" sqref="K3"/>
    </sheetView>
  </sheetViews>
  <sheetFormatPr baseColWidth="10" defaultRowHeight="99.95" customHeight="1"/>
  <cols>
    <col min="1" max="2" width="11.42578125" style="585"/>
    <col min="3" max="3" width="14.42578125" style="585" customWidth="1"/>
    <col min="4" max="4" width="17.85546875" style="585" customWidth="1"/>
    <col min="5" max="5" width="42.140625" style="585" customWidth="1"/>
    <col min="6" max="16384" width="11.42578125" style="585"/>
  </cols>
  <sheetData>
    <row r="2" spans="2:5" ht="99.95" customHeight="1">
      <c r="B2" s="594" t="s">
        <v>565</v>
      </c>
      <c r="C2" s="594" t="s">
        <v>566</v>
      </c>
      <c r="D2" s="594" t="s">
        <v>465</v>
      </c>
      <c r="E2" s="594" t="s">
        <v>466</v>
      </c>
    </row>
    <row r="3" spans="2:5" ht="99.95" customHeight="1">
      <c r="B3" s="593" t="s">
        <v>473</v>
      </c>
      <c r="C3" s="590" t="s">
        <v>316</v>
      </c>
      <c r="D3" s="591">
        <v>5950228</v>
      </c>
      <c r="E3" s="593" t="s">
        <v>317</v>
      </c>
    </row>
    <row r="4" spans="2:5" ht="99.95" customHeight="1">
      <c r="B4" s="593" t="s">
        <v>474</v>
      </c>
      <c r="C4" s="590" t="s">
        <v>318</v>
      </c>
      <c r="D4" s="591">
        <v>14329000</v>
      </c>
      <c r="E4" s="593" t="s">
        <v>332</v>
      </c>
    </row>
    <row r="5" spans="2:5" ht="99.95" customHeight="1">
      <c r="B5" s="593" t="s">
        <v>475</v>
      </c>
      <c r="C5" s="590" t="s">
        <v>319</v>
      </c>
      <c r="D5" s="591">
        <v>25200000</v>
      </c>
      <c r="E5" s="593" t="s">
        <v>333</v>
      </c>
    </row>
    <row r="6" spans="2:5" ht="99.95" customHeight="1">
      <c r="B6" s="593" t="s">
        <v>476</v>
      </c>
      <c r="C6" s="590" t="s">
        <v>320</v>
      </c>
      <c r="D6" s="591">
        <v>22400000</v>
      </c>
      <c r="E6" s="593" t="s">
        <v>333</v>
      </c>
    </row>
    <row r="7" spans="2:5" ht="99.95" customHeight="1">
      <c r="B7" s="593" t="s">
        <v>478</v>
      </c>
      <c r="C7" s="590" t="s">
        <v>321</v>
      </c>
      <c r="D7" s="591">
        <v>11445000</v>
      </c>
      <c r="E7" s="593" t="s">
        <v>334</v>
      </c>
    </row>
    <row r="8" spans="2:5" ht="99.95" customHeight="1">
      <c r="B8" s="593" t="s">
        <v>479</v>
      </c>
      <c r="C8" s="590" t="s">
        <v>322</v>
      </c>
      <c r="D8" s="591">
        <v>18739000</v>
      </c>
      <c r="E8" s="593" t="s">
        <v>333</v>
      </c>
    </row>
    <row r="9" spans="2:5" ht="99.95" customHeight="1">
      <c r="B9" s="593" t="s">
        <v>480</v>
      </c>
      <c r="C9" s="590" t="s">
        <v>323</v>
      </c>
      <c r="D9" s="591">
        <v>29750000</v>
      </c>
      <c r="E9" s="593" t="s">
        <v>333</v>
      </c>
    </row>
    <row r="10" spans="2:5" ht="99.95" customHeight="1">
      <c r="B10" s="593" t="s">
        <v>481</v>
      </c>
      <c r="C10" s="590" t="s">
        <v>324</v>
      </c>
      <c r="D10" s="591">
        <v>14329000</v>
      </c>
      <c r="E10" s="593" t="s">
        <v>332</v>
      </c>
    </row>
    <row r="11" spans="2:5" ht="99.95" customHeight="1">
      <c r="B11" s="593" t="s">
        <v>482</v>
      </c>
      <c r="C11" s="590" t="s">
        <v>325</v>
      </c>
      <c r="D11" s="591">
        <v>17850000</v>
      </c>
      <c r="E11" s="593" t="s">
        <v>333</v>
      </c>
    </row>
    <row r="12" spans="2:5" ht="99.95" customHeight="1">
      <c r="B12" s="593" t="s">
        <v>483</v>
      </c>
      <c r="C12" s="590" t="s">
        <v>326</v>
      </c>
      <c r="D12" s="591">
        <v>17850000</v>
      </c>
      <c r="E12" s="593" t="s">
        <v>333</v>
      </c>
    </row>
    <row r="13" spans="2:5" ht="99.95" customHeight="1">
      <c r="B13" s="593" t="s">
        <v>484</v>
      </c>
      <c r="C13" s="590" t="s">
        <v>327</v>
      </c>
      <c r="D13" s="591">
        <v>18739000</v>
      </c>
      <c r="E13" s="593" t="s">
        <v>333</v>
      </c>
    </row>
    <row r="14" spans="2:5" ht="99.95" customHeight="1">
      <c r="B14" s="593" t="s">
        <v>485</v>
      </c>
      <c r="C14" s="590" t="s">
        <v>328</v>
      </c>
      <c r="D14" s="591">
        <v>12282000</v>
      </c>
      <c r="E14" s="593" t="s">
        <v>332</v>
      </c>
    </row>
    <row r="15" spans="2:5" ht="99.95" customHeight="1">
      <c r="B15" s="593" t="s">
        <v>486</v>
      </c>
      <c r="C15" s="590" t="s">
        <v>329</v>
      </c>
      <c r="D15" s="591">
        <v>25500000</v>
      </c>
      <c r="E15" s="593" t="s">
        <v>333</v>
      </c>
    </row>
    <row r="16" spans="2:5" ht="99.95" customHeight="1">
      <c r="B16" s="593" t="s">
        <v>487</v>
      </c>
      <c r="C16" s="590" t="s">
        <v>330</v>
      </c>
      <c r="D16" s="591">
        <v>17400000</v>
      </c>
      <c r="E16" s="593" t="s">
        <v>333</v>
      </c>
    </row>
    <row r="17" spans="2:5" ht="99.95" customHeight="1">
      <c r="B17" s="593" t="s">
        <v>488</v>
      </c>
      <c r="C17" s="590" t="s">
        <v>331</v>
      </c>
      <c r="D17" s="591">
        <v>16062000</v>
      </c>
      <c r="E17" s="593" t="s">
        <v>333</v>
      </c>
    </row>
    <row r="18" spans="2:5" ht="99.95" customHeight="1">
      <c r="B18" s="593" t="s">
        <v>489</v>
      </c>
      <c r="C18" s="590" t="s">
        <v>490</v>
      </c>
      <c r="D18" s="591">
        <v>11445000</v>
      </c>
      <c r="E18" s="593" t="s">
        <v>334</v>
      </c>
    </row>
    <row r="19" spans="2:5" ht="99.95" customHeight="1">
      <c r="B19" s="593" t="s">
        <v>491</v>
      </c>
      <c r="C19" s="590" t="s">
        <v>492</v>
      </c>
      <c r="D19" s="591">
        <v>14329000</v>
      </c>
      <c r="E19" s="593" t="s">
        <v>332</v>
      </c>
    </row>
    <row r="20" spans="2:5" ht="99.95" customHeight="1">
      <c r="B20" s="593" t="s">
        <v>493</v>
      </c>
      <c r="C20" s="590" t="s">
        <v>494</v>
      </c>
      <c r="D20" s="591">
        <v>18739000</v>
      </c>
      <c r="E20" s="593" t="s">
        <v>333</v>
      </c>
    </row>
    <row r="21" spans="2:5" ht="99.95" customHeight="1">
      <c r="B21" s="593" t="s">
        <v>495</v>
      </c>
      <c r="C21" s="590" t="s">
        <v>496</v>
      </c>
      <c r="D21" s="591">
        <v>18739000</v>
      </c>
      <c r="E21" s="593" t="s">
        <v>333</v>
      </c>
    </row>
    <row r="22" spans="2:5" ht="99.95" customHeight="1">
      <c r="B22" s="593" t="s">
        <v>497</v>
      </c>
      <c r="C22" s="590" t="s">
        <v>498</v>
      </c>
      <c r="D22" s="591">
        <v>16062000</v>
      </c>
      <c r="E22" s="593" t="s">
        <v>333</v>
      </c>
    </row>
    <row r="23" spans="2:5" ht="99.95" customHeight="1">
      <c r="B23" s="593" t="s">
        <v>499</v>
      </c>
      <c r="C23" s="590" t="s">
        <v>500</v>
      </c>
      <c r="D23" s="591">
        <v>26460000</v>
      </c>
      <c r="E23" s="593" t="s">
        <v>333</v>
      </c>
    </row>
    <row r="24" spans="2:5" ht="99.95" customHeight="1">
      <c r="B24" s="593" t="s">
        <v>501</v>
      </c>
      <c r="C24" s="590" t="s">
        <v>502</v>
      </c>
      <c r="D24" s="591">
        <v>12271000</v>
      </c>
      <c r="E24" s="593" t="s">
        <v>567</v>
      </c>
    </row>
    <row r="25" spans="2:5" ht="99.95" customHeight="1">
      <c r="B25" s="593" t="s">
        <v>503</v>
      </c>
      <c r="C25" s="590" t="s">
        <v>504</v>
      </c>
      <c r="D25" s="591">
        <v>92776643</v>
      </c>
      <c r="E25" s="593" t="s">
        <v>505</v>
      </c>
    </row>
    <row r="26" spans="2:5" ht="99.95" customHeight="1">
      <c r="B26" s="593" t="s">
        <v>506</v>
      </c>
      <c r="C26" s="590" t="s">
        <v>507</v>
      </c>
      <c r="D26" s="591">
        <v>103503114</v>
      </c>
      <c r="E26" s="593" t="s">
        <v>508</v>
      </c>
    </row>
    <row r="27" spans="2:5" ht="99.95" customHeight="1">
      <c r="B27" s="593" t="s">
        <v>509</v>
      </c>
      <c r="C27" s="590" t="s">
        <v>510</v>
      </c>
      <c r="D27" s="591">
        <v>16062000</v>
      </c>
      <c r="E27" s="593" t="s">
        <v>333</v>
      </c>
    </row>
    <row r="28" spans="2:5" ht="99.95" customHeight="1">
      <c r="B28" s="593" t="s">
        <v>511</v>
      </c>
      <c r="C28" s="590" t="s">
        <v>512</v>
      </c>
      <c r="D28" s="591">
        <v>1110000</v>
      </c>
      <c r="E28" s="593" t="s">
        <v>334</v>
      </c>
    </row>
    <row r="29" spans="2:5" ht="99.95" customHeight="1">
      <c r="B29" s="593" t="s">
        <v>511</v>
      </c>
      <c r="C29" s="590" t="s">
        <v>512</v>
      </c>
      <c r="D29" s="591">
        <v>8700000</v>
      </c>
      <c r="E29" s="593" t="s">
        <v>334</v>
      </c>
    </row>
    <row r="30" spans="2:5" ht="99.95" customHeight="1">
      <c r="B30" s="593" t="s">
        <v>513</v>
      </c>
      <c r="C30" s="590" t="s">
        <v>514</v>
      </c>
      <c r="D30" s="591">
        <v>70000000</v>
      </c>
      <c r="E30" s="593" t="s">
        <v>515</v>
      </c>
    </row>
    <row r="31" spans="2:5" ht="99.95" customHeight="1">
      <c r="B31" s="593" t="s">
        <v>516</v>
      </c>
      <c r="C31" s="590" t="s">
        <v>517</v>
      </c>
      <c r="D31" s="591">
        <v>13385000</v>
      </c>
      <c r="E31" s="593" t="s">
        <v>518</v>
      </c>
    </row>
    <row r="32" spans="2:5" ht="99.95" customHeight="1">
      <c r="B32" s="593" t="s">
        <v>519</v>
      </c>
      <c r="C32" s="590" t="s">
        <v>520</v>
      </c>
      <c r="D32" s="591">
        <v>15225000</v>
      </c>
      <c r="E32" s="593" t="s">
        <v>521</v>
      </c>
    </row>
    <row r="33" spans="2:5" ht="99.95" customHeight="1">
      <c r="B33" s="593" t="s">
        <v>522</v>
      </c>
      <c r="C33" s="590" t="s">
        <v>523</v>
      </c>
      <c r="D33" s="591">
        <v>15225000</v>
      </c>
      <c r="E33" s="593" t="s">
        <v>521</v>
      </c>
    </row>
    <row r="34" spans="2:5" ht="99.95" customHeight="1">
      <c r="B34" s="593" t="s">
        <v>524</v>
      </c>
      <c r="C34" s="590" t="s">
        <v>525</v>
      </c>
      <c r="D34" s="591">
        <v>14400000</v>
      </c>
      <c r="E34" s="593" t="s">
        <v>521</v>
      </c>
    </row>
    <row r="35" spans="2:5" ht="99.95" customHeight="1">
      <c r="B35" s="593" t="s">
        <v>526</v>
      </c>
      <c r="C35" s="590" t="s">
        <v>527</v>
      </c>
      <c r="D35" s="591">
        <v>200000000</v>
      </c>
      <c r="E35" s="593" t="s">
        <v>528</v>
      </c>
    </row>
    <row r="36" spans="2:5" ht="99.95" customHeight="1">
      <c r="B36" s="593" t="s">
        <v>486</v>
      </c>
      <c r="C36" s="590" t="s">
        <v>329</v>
      </c>
      <c r="D36" s="591">
        <v>9633333</v>
      </c>
      <c r="E36" s="593" t="s">
        <v>529</v>
      </c>
    </row>
    <row r="37" spans="2:5" ht="99.95" customHeight="1">
      <c r="B37" s="593" t="s">
        <v>487</v>
      </c>
      <c r="C37" s="590" t="s">
        <v>330</v>
      </c>
      <c r="D37" s="591">
        <v>6573333</v>
      </c>
      <c r="E37" s="593" t="s">
        <v>530</v>
      </c>
    </row>
    <row r="38" spans="2:5" ht="99.95" customHeight="1">
      <c r="B38" s="593" t="s">
        <v>485</v>
      </c>
      <c r="C38" s="590" t="s">
        <v>328</v>
      </c>
      <c r="D38" s="591">
        <v>4639867</v>
      </c>
      <c r="E38" s="593" t="s">
        <v>531</v>
      </c>
    </row>
    <row r="39" spans="2:5" ht="99.95" customHeight="1">
      <c r="B39" s="593" t="s">
        <v>488</v>
      </c>
      <c r="C39" s="590" t="s">
        <v>331</v>
      </c>
      <c r="D39" s="591">
        <v>5532467</v>
      </c>
      <c r="E39" s="593" t="s">
        <v>532</v>
      </c>
    </row>
    <row r="40" spans="2:5" ht="99.95" customHeight="1">
      <c r="B40" s="593" t="s">
        <v>474</v>
      </c>
      <c r="C40" s="590" t="s">
        <v>318</v>
      </c>
      <c r="D40" s="591">
        <v>4094000</v>
      </c>
      <c r="E40" s="593" t="s">
        <v>533</v>
      </c>
    </row>
    <row r="41" spans="2:5" ht="99.95" customHeight="1">
      <c r="B41" s="593" t="s">
        <v>475</v>
      </c>
      <c r="C41" s="590" t="s">
        <v>319</v>
      </c>
      <c r="D41" s="591">
        <v>7200000</v>
      </c>
      <c r="E41" s="593" t="s">
        <v>534</v>
      </c>
    </row>
    <row r="42" spans="2:5" ht="99.95" customHeight="1">
      <c r="B42" s="593" t="s">
        <v>476</v>
      </c>
      <c r="C42" s="590" t="s">
        <v>320</v>
      </c>
      <c r="D42" s="591">
        <v>6400000</v>
      </c>
      <c r="E42" s="593" t="s">
        <v>535</v>
      </c>
    </row>
    <row r="43" spans="2:5" ht="99.95" customHeight="1">
      <c r="B43" s="593" t="s">
        <v>479</v>
      </c>
      <c r="C43" s="590" t="s">
        <v>322</v>
      </c>
      <c r="D43" s="591">
        <v>4818600</v>
      </c>
      <c r="E43" s="593" t="s">
        <v>536</v>
      </c>
    </row>
    <row r="44" spans="2:5" ht="99.95" customHeight="1">
      <c r="B44" s="593" t="s">
        <v>481</v>
      </c>
      <c r="C44" s="590" t="s">
        <v>324</v>
      </c>
      <c r="D44" s="591">
        <v>3070500</v>
      </c>
      <c r="E44" s="593" t="s">
        <v>537</v>
      </c>
    </row>
    <row r="45" spans="2:5" ht="99.95" customHeight="1">
      <c r="B45" s="593" t="s">
        <v>480</v>
      </c>
      <c r="C45" s="590" t="s">
        <v>323</v>
      </c>
      <c r="D45" s="591">
        <v>6516667</v>
      </c>
      <c r="E45" s="593" t="s">
        <v>538</v>
      </c>
    </row>
    <row r="46" spans="2:5" ht="99.95" customHeight="1">
      <c r="B46" s="593" t="s">
        <v>484</v>
      </c>
      <c r="C46" s="590" t="s">
        <v>327</v>
      </c>
      <c r="D46" s="591">
        <v>3480100</v>
      </c>
      <c r="E46" s="593" t="s">
        <v>539</v>
      </c>
    </row>
    <row r="47" spans="2:5" ht="99.95" customHeight="1">
      <c r="B47" s="593" t="s">
        <v>497</v>
      </c>
      <c r="C47" s="590" t="s">
        <v>498</v>
      </c>
      <c r="D47" s="591">
        <v>2587767</v>
      </c>
      <c r="E47" s="593" t="s">
        <v>540</v>
      </c>
    </row>
    <row r="48" spans="2:5" ht="99.95" customHeight="1">
      <c r="B48" s="593" t="s">
        <v>478</v>
      </c>
      <c r="C48" s="590" t="s">
        <v>541</v>
      </c>
      <c r="D48" s="591">
        <v>3161000</v>
      </c>
      <c r="E48" s="593" t="s">
        <v>542</v>
      </c>
    </row>
    <row r="49" spans="2:5" ht="99.95" customHeight="1">
      <c r="B49" s="593" t="s">
        <v>489</v>
      </c>
      <c r="C49" s="590" t="s">
        <v>490</v>
      </c>
      <c r="D49" s="591">
        <v>981000</v>
      </c>
      <c r="E49" s="593" t="s">
        <v>543</v>
      </c>
    </row>
    <row r="50" spans="2:5" ht="99.95" customHeight="1">
      <c r="B50" s="593" t="s">
        <v>544</v>
      </c>
      <c r="C50" s="590" t="s">
        <v>545</v>
      </c>
      <c r="D50" s="591">
        <v>4010000</v>
      </c>
      <c r="E50" s="593" t="s">
        <v>477</v>
      </c>
    </row>
    <row r="51" spans="2:5" ht="99.95" customHeight="1">
      <c r="B51" s="593" t="s">
        <v>491</v>
      </c>
      <c r="C51" s="590" t="s">
        <v>492</v>
      </c>
      <c r="D51" s="591">
        <v>2729333</v>
      </c>
      <c r="E51" s="593" t="s">
        <v>546</v>
      </c>
    </row>
    <row r="52" spans="2:5" ht="99.95" customHeight="1">
      <c r="B52" s="593" t="s">
        <v>499</v>
      </c>
      <c r="C52" s="590" t="s">
        <v>500</v>
      </c>
      <c r="D52" s="591">
        <v>4158000</v>
      </c>
      <c r="E52" s="593" t="s">
        <v>547</v>
      </c>
    </row>
    <row r="53" spans="2:5" ht="99.95" customHeight="1">
      <c r="B53" s="593" t="s">
        <v>487</v>
      </c>
      <c r="C53" s="590" t="s">
        <v>330</v>
      </c>
      <c r="D53" s="591">
        <v>2126667</v>
      </c>
      <c r="E53" s="593" t="s">
        <v>548</v>
      </c>
    </row>
    <row r="54" spans="2:5" ht="99.95" customHeight="1">
      <c r="B54" s="593" t="s">
        <v>475</v>
      </c>
      <c r="C54" s="590" t="s">
        <v>319</v>
      </c>
      <c r="D54" s="591">
        <v>3600000</v>
      </c>
      <c r="E54" s="593" t="s">
        <v>549</v>
      </c>
    </row>
    <row r="55" spans="2:5" ht="99.95" customHeight="1">
      <c r="B55" s="593" t="s">
        <v>476</v>
      </c>
      <c r="C55" s="590" t="s">
        <v>320</v>
      </c>
      <c r="D55" s="591">
        <v>3200000</v>
      </c>
      <c r="E55" s="593" t="s">
        <v>550</v>
      </c>
    </row>
    <row r="56" spans="2:5" ht="99.95" customHeight="1">
      <c r="B56" s="593" t="s">
        <v>524</v>
      </c>
      <c r="C56" s="590" t="s">
        <v>525</v>
      </c>
      <c r="D56" s="591">
        <v>4320000</v>
      </c>
      <c r="E56" s="593" t="s">
        <v>551</v>
      </c>
    </row>
    <row r="57" spans="2:5" ht="99.95" customHeight="1">
      <c r="B57" s="593" t="s">
        <v>481</v>
      </c>
      <c r="C57" s="590" t="s">
        <v>324</v>
      </c>
      <c r="D57" s="591">
        <v>2047000</v>
      </c>
      <c r="E57" s="593" t="s">
        <v>552</v>
      </c>
    </row>
    <row r="58" spans="2:5" ht="99.95" customHeight="1">
      <c r="B58" s="593" t="s">
        <v>553</v>
      </c>
      <c r="C58" s="590" t="s">
        <v>554</v>
      </c>
      <c r="D58" s="591">
        <v>3685000</v>
      </c>
      <c r="E58" s="593" t="s">
        <v>555</v>
      </c>
    </row>
    <row r="59" spans="2:5" ht="99.95" customHeight="1">
      <c r="B59" s="593" t="s">
        <v>486</v>
      </c>
      <c r="C59" s="590" t="s">
        <v>329</v>
      </c>
      <c r="D59" s="591">
        <v>3116667</v>
      </c>
      <c r="E59" s="593" t="s">
        <v>556</v>
      </c>
    </row>
    <row r="60" spans="2:5" ht="99.95" customHeight="1">
      <c r="B60" s="593" t="s">
        <v>485</v>
      </c>
      <c r="C60" s="590" t="s">
        <v>328</v>
      </c>
      <c r="D60" s="591">
        <v>1501133</v>
      </c>
      <c r="E60" s="593" t="s">
        <v>557</v>
      </c>
    </row>
    <row r="61" spans="2:5" ht="99.95" customHeight="1">
      <c r="B61" s="593" t="s">
        <v>558</v>
      </c>
      <c r="C61" s="590" t="s">
        <v>559</v>
      </c>
      <c r="D61" s="591">
        <v>36994125</v>
      </c>
      <c r="E61" s="593" t="s">
        <v>560</v>
      </c>
    </row>
    <row r="62" spans="2:5" ht="99.95" customHeight="1">
      <c r="B62" s="593" t="s">
        <v>501</v>
      </c>
      <c r="C62" s="590" t="s">
        <v>502</v>
      </c>
      <c r="D62" s="591">
        <v>1227100</v>
      </c>
      <c r="E62" s="593" t="s">
        <v>561</v>
      </c>
    </row>
    <row r="63" spans="2:5" ht="99.95" customHeight="1">
      <c r="B63" s="593" t="s">
        <v>526</v>
      </c>
      <c r="C63" s="590" t="s">
        <v>527</v>
      </c>
      <c r="D63" s="591">
        <v>100000000</v>
      </c>
      <c r="E63" s="593" t="s">
        <v>562</v>
      </c>
    </row>
    <row r="64" spans="2:5" ht="99.95" customHeight="1">
      <c r="B64" s="593" t="s">
        <v>509</v>
      </c>
      <c r="C64" s="590" t="s">
        <v>510</v>
      </c>
      <c r="D64" s="591">
        <v>1516967</v>
      </c>
      <c r="E64" s="593" t="s">
        <v>563</v>
      </c>
    </row>
    <row r="65" spans="2:19" ht="99.95" customHeight="1">
      <c r="B65" s="593" t="s">
        <v>553</v>
      </c>
      <c r="C65" s="590" t="s">
        <v>554</v>
      </c>
      <c r="D65" s="591">
        <v>3693000</v>
      </c>
      <c r="E65" s="593" t="s">
        <v>564</v>
      </c>
      <c r="H65" s="589"/>
      <c r="I65" s="595"/>
      <c r="J65" s="596"/>
      <c r="K65" s="596"/>
      <c r="L65" s="586"/>
      <c r="M65" s="596"/>
      <c r="N65" s="586"/>
      <c r="O65" s="589"/>
      <c r="P65" s="597"/>
      <c r="Q65" s="597"/>
      <c r="R65" s="597"/>
      <c r="S65" s="597"/>
    </row>
    <row r="66" spans="2:19" ht="99.95" customHeight="1">
      <c r="B66" s="590" t="s">
        <v>568</v>
      </c>
      <c r="C66" s="590" t="s">
        <v>569</v>
      </c>
      <c r="D66" s="598">
        <v>5190000000</v>
      </c>
      <c r="E66" s="599" t="s">
        <v>575</v>
      </c>
      <c r="H66" s="595"/>
      <c r="I66" s="600"/>
      <c r="J66" s="595"/>
      <c r="K66" s="589"/>
      <c r="L66" s="589"/>
      <c r="M66" s="595"/>
      <c r="N66" s="596"/>
      <c r="O66" s="586"/>
      <c r="P66" s="586"/>
      <c r="Q66" s="596"/>
      <c r="R66" s="586"/>
      <c r="S66" s="589"/>
    </row>
    <row r="67" spans="2:19" ht="99.95" customHeight="1">
      <c r="B67" s="590" t="s">
        <v>570</v>
      </c>
      <c r="C67" s="590" t="s">
        <v>571</v>
      </c>
      <c r="D67" s="598">
        <v>1591261940</v>
      </c>
      <c r="E67" s="590" t="s">
        <v>572</v>
      </c>
      <c r="H67" s="595"/>
      <c r="I67" s="600"/>
      <c r="J67" s="595"/>
      <c r="K67" s="589"/>
      <c r="L67" s="589"/>
      <c r="M67" s="595"/>
      <c r="N67" s="596"/>
      <c r="O67" s="596"/>
      <c r="P67" s="586"/>
      <c r="Q67" s="596"/>
      <c r="R67" s="586"/>
      <c r="S67" s="589"/>
    </row>
    <row r="68" spans="2:19" ht="99.95" customHeight="1">
      <c r="B68" s="593" t="s">
        <v>573</v>
      </c>
      <c r="C68" s="590" t="s">
        <v>574</v>
      </c>
      <c r="D68" s="591">
        <v>1950000000</v>
      </c>
      <c r="E68" s="593" t="s">
        <v>572</v>
      </c>
      <c r="H68" s="595"/>
      <c r="I68" s="600"/>
      <c r="J68" s="595"/>
      <c r="K68" s="589"/>
      <c r="L68" s="589"/>
      <c r="M68" s="595"/>
      <c r="N68" s="596"/>
      <c r="O68" s="586"/>
      <c r="P68" s="586"/>
      <c r="Q68" s="596"/>
      <c r="R68" s="586"/>
      <c r="S68" s="589"/>
    </row>
    <row r="69" spans="2:19" ht="99.95" customHeight="1">
      <c r="B69" s="593" t="s">
        <v>576</v>
      </c>
      <c r="C69" s="590" t="s">
        <v>577</v>
      </c>
      <c r="D69" s="591">
        <f>205000000+37200000</f>
        <v>242200000</v>
      </c>
      <c r="E69" s="601" t="s">
        <v>578</v>
      </c>
      <c r="G69" s="597"/>
      <c r="H69" s="597"/>
      <c r="I69" s="597"/>
      <c r="J69" s="597"/>
      <c r="K69" s="597"/>
      <c r="L69" s="597"/>
      <c r="M69" s="597"/>
      <c r="N69" s="597"/>
      <c r="O69" s="597"/>
      <c r="P69" s="597"/>
      <c r="Q69" s="597"/>
      <c r="R69" s="597"/>
    </row>
    <row r="70" spans="2:19" ht="99.95" customHeight="1">
      <c r="B70" s="593" t="s">
        <v>473</v>
      </c>
      <c r="C70" s="590" t="s">
        <v>579</v>
      </c>
      <c r="D70" s="591">
        <v>100000000</v>
      </c>
      <c r="E70" s="602" t="s">
        <v>580</v>
      </c>
      <c r="G70" s="589"/>
      <c r="H70" s="595"/>
      <c r="I70" s="596"/>
      <c r="J70" s="596"/>
      <c r="K70" s="586"/>
      <c r="L70" s="596"/>
      <c r="M70" s="586"/>
      <c r="N70" s="589"/>
      <c r="O70" s="597"/>
      <c r="P70" s="597"/>
      <c r="Q70" s="597"/>
      <c r="R70" s="597"/>
    </row>
    <row r="71" spans="2:19" ht="99.95" customHeight="1">
      <c r="B71" s="593" t="s">
        <v>581</v>
      </c>
      <c r="C71" s="590" t="s">
        <v>582</v>
      </c>
      <c r="D71" s="591">
        <v>200000000</v>
      </c>
      <c r="E71" s="602" t="s">
        <v>584</v>
      </c>
      <c r="G71" s="595"/>
      <c r="H71" s="600"/>
      <c r="I71" s="595"/>
      <c r="J71" s="589"/>
      <c r="K71" s="589"/>
      <c r="L71" s="595"/>
      <c r="M71" s="596"/>
      <c r="N71" s="586"/>
      <c r="O71" s="586"/>
      <c r="P71" s="596"/>
      <c r="Q71" s="586" t="s">
        <v>247</v>
      </c>
      <c r="R71" s="589" t="s">
        <v>583</v>
      </c>
    </row>
    <row r="72" spans="2:19" ht="99.95" customHeight="1">
      <c r="B72" s="593" t="s">
        <v>585</v>
      </c>
      <c r="C72" s="590" t="s">
        <v>586</v>
      </c>
      <c r="D72" s="591">
        <v>300000000</v>
      </c>
      <c r="E72" s="603" t="s">
        <v>587</v>
      </c>
      <c r="G72" s="604"/>
      <c r="H72" s="604"/>
      <c r="I72" s="604"/>
      <c r="J72" s="604"/>
      <c r="K72" s="604"/>
      <c r="L72" s="604"/>
      <c r="M72" s="604"/>
      <c r="N72" s="604"/>
      <c r="O72" s="597"/>
      <c r="P72" s="597"/>
      <c r="Q72" s="597"/>
      <c r="R72" s="597"/>
    </row>
    <row r="73" spans="2:19" ht="99.95" customHeight="1">
      <c r="B73" s="593" t="s">
        <v>588</v>
      </c>
      <c r="C73" s="590" t="s">
        <v>589</v>
      </c>
      <c r="D73" s="591">
        <v>30000000</v>
      </c>
      <c r="E73" s="602" t="s">
        <v>590</v>
      </c>
      <c r="G73" s="1530"/>
      <c r="H73" s="1530"/>
      <c r="I73" s="1530"/>
      <c r="J73" s="1530"/>
      <c r="K73" s="1530"/>
      <c r="L73" s="1530"/>
      <c r="M73" s="144"/>
      <c r="N73" s="144"/>
      <c r="O73" s="597"/>
      <c r="P73" s="597"/>
      <c r="Q73" s="597"/>
      <c r="R73" s="597"/>
    </row>
    <row r="74" spans="2:19" ht="99.95" customHeight="1">
      <c r="B74" s="593" t="s">
        <v>591</v>
      </c>
      <c r="C74" s="590" t="s">
        <v>592</v>
      </c>
      <c r="D74" s="591">
        <v>400000000</v>
      </c>
      <c r="E74" s="602" t="s">
        <v>593</v>
      </c>
      <c r="G74" s="1295"/>
      <c r="H74" s="1295"/>
      <c r="I74" s="1295"/>
      <c r="J74" s="1295"/>
      <c r="K74" s="1295"/>
      <c r="L74" s="1295"/>
      <c r="M74" s="67"/>
      <c r="N74" s="67"/>
      <c r="O74" s="597"/>
      <c r="P74" s="597"/>
      <c r="Q74" s="597"/>
      <c r="R74" s="597"/>
    </row>
  </sheetData>
  <mergeCells count="2">
    <mergeCell ref="G73:L73"/>
    <mergeCell ref="G74:L7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50"/>
  <sheetViews>
    <sheetView showGridLines="0" tabSelected="1" zoomScale="80" zoomScaleNormal="80" workbookViewId="0">
      <selection activeCell="A24" sqref="A24"/>
    </sheetView>
  </sheetViews>
  <sheetFormatPr baseColWidth="10" defaultColWidth="11.42578125" defaultRowHeight="18" customHeight="1"/>
  <cols>
    <col min="1" max="1" width="4.42578125" style="5" customWidth="1"/>
    <col min="2" max="2" width="68.7109375" style="5" customWidth="1"/>
    <col min="3" max="3" width="11.28515625" style="5" customWidth="1"/>
    <col min="4" max="4" width="23.140625" style="5" customWidth="1"/>
    <col min="5" max="5" width="20" style="5" customWidth="1"/>
    <col min="6" max="11" width="18.85546875" style="5" customWidth="1"/>
    <col min="12" max="12" width="22.140625" style="5" customWidth="1"/>
    <col min="13" max="16" width="18.85546875" style="5" customWidth="1"/>
    <col min="17" max="17" width="27.42578125" style="5" customWidth="1"/>
    <col min="18" max="18" width="19.140625" style="5" customWidth="1"/>
    <col min="19" max="19" width="12.42578125" style="5" customWidth="1"/>
    <col min="20" max="20" width="23.140625" style="5" customWidth="1"/>
    <col min="21" max="27" width="11.42578125" style="5" customWidth="1"/>
    <col min="28" max="16384" width="11.42578125" style="5"/>
  </cols>
  <sheetData>
    <row r="1" spans="2:26" ht="18" customHeight="1" thickBot="1"/>
    <row r="2" spans="2:26" ht="34.5" customHeight="1">
      <c r="B2" s="732"/>
      <c r="C2" s="735" t="s">
        <v>6</v>
      </c>
      <c r="D2" s="736"/>
      <c r="E2" s="736"/>
      <c r="F2" s="736"/>
      <c r="G2" s="736"/>
      <c r="H2" s="736"/>
      <c r="I2" s="737"/>
      <c r="J2" s="104"/>
      <c r="K2" s="741" t="s">
        <v>7</v>
      </c>
      <c r="L2" s="742"/>
      <c r="M2" s="742"/>
      <c r="N2" s="743"/>
      <c r="O2" s="752"/>
      <c r="P2" s="753"/>
      <c r="Q2" s="6"/>
      <c r="R2" s="7"/>
      <c r="S2" s="7"/>
      <c r="T2" s="7"/>
      <c r="U2" s="7"/>
      <c r="V2" s="7"/>
      <c r="W2" s="7"/>
      <c r="X2" s="7"/>
      <c r="Y2" s="7"/>
      <c r="Z2" s="7"/>
    </row>
    <row r="3" spans="2:26" ht="37.5" customHeight="1">
      <c r="B3" s="733"/>
      <c r="C3" s="738"/>
      <c r="D3" s="739"/>
      <c r="E3" s="739"/>
      <c r="F3" s="739"/>
      <c r="G3" s="739"/>
      <c r="H3" s="739"/>
      <c r="I3" s="740"/>
      <c r="J3" s="105"/>
      <c r="K3" s="758" t="s">
        <v>8</v>
      </c>
      <c r="L3" s="745"/>
      <c r="M3" s="745"/>
      <c r="N3" s="759"/>
      <c r="O3" s="754"/>
      <c r="P3" s="755"/>
      <c r="Q3" s="6"/>
      <c r="R3" s="7"/>
      <c r="S3" s="7"/>
      <c r="T3" s="7"/>
      <c r="U3" s="7"/>
      <c r="V3" s="7"/>
      <c r="W3" s="7"/>
      <c r="X3" s="7"/>
      <c r="Y3" s="7"/>
      <c r="Z3" s="7"/>
    </row>
    <row r="4" spans="2:26" ht="33.75" customHeight="1">
      <c r="B4" s="733"/>
      <c r="C4" s="760" t="s">
        <v>9</v>
      </c>
      <c r="D4" s="761"/>
      <c r="E4" s="761"/>
      <c r="F4" s="761"/>
      <c r="G4" s="761"/>
      <c r="H4" s="761"/>
      <c r="I4" s="762"/>
      <c r="J4" s="106"/>
      <c r="K4" s="758" t="s">
        <v>10</v>
      </c>
      <c r="L4" s="745"/>
      <c r="M4" s="745"/>
      <c r="N4" s="759"/>
      <c r="O4" s="754"/>
      <c r="P4" s="755"/>
      <c r="Q4" s="6"/>
      <c r="R4" s="7"/>
      <c r="S4" s="7"/>
      <c r="T4" s="7"/>
      <c r="U4" s="7"/>
      <c r="V4" s="7"/>
      <c r="W4" s="7"/>
      <c r="X4" s="7"/>
      <c r="Y4" s="7"/>
      <c r="Z4" s="7"/>
    </row>
    <row r="5" spans="2:26" ht="38.25" customHeight="1">
      <c r="B5" s="734"/>
      <c r="C5" s="738"/>
      <c r="D5" s="739"/>
      <c r="E5" s="739"/>
      <c r="F5" s="739"/>
      <c r="G5" s="739"/>
      <c r="H5" s="739"/>
      <c r="I5" s="740"/>
      <c r="J5" s="105"/>
      <c r="K5" s="758" t="s">
        <v>11</v>
      </c>
      <c r="L5" s="745"/>
      <c r="M5" s="745"/>
      <c r="N5" s="759"/>
      <c r="O5" s="756"/>
      <c r="P5" s="757"/>
      <c r="Q5" s="6"/>
      <c r="R5" s="7"/>
      <c r="S5" s="7"/>
      <c r="T5" s="7"/>
      <c r="U5" s="7"/>
      <c r="V5" s="7"/>
      <c r="W5" s="7"/>
      <c r="X5" s="7"/>
      <c r="Y5" s="7"/>
      <c r="Z5" s="7"/>
    </row>
    <row r="6" spans="2:26" ht="26.25" customHeight="1">
      <c r="B6" s="8"/>
      <c r="C6" s="750"/>
      <c r="D6" s="750"/>
      <c r="E6" s="750"/>
      <c r="F6" s="750"/>
      <c r="G6" s="750"/>
      <c r="H6" s="750"/>
      <c r="I6" s="750"/>
      <c r="J6" s="103"/>
      <c r="K6" s="750"/>
      <c r="L6" s="750"/>
      <c r="M6" s="750"/>
      <c r="N6" s="750"/>
      <c r="O6" s="750"/>
      <c r="P6" s="751"/>
      <c r="Q6" s="9"/>
      <c r="R6" s="7"/>
      <c r="S6" s="7"/>
      <c r="T6" s="7"/>
      <c r="U6" s="7"/>
      <c r="V6" s="7"/>
      <c r="W6" s="7"/>
      <c r="X6" s="7"/>
      <c r="Y6" s="7"/>
      <c r="Z6" s="7"/>
    </row>
    <row r="7" spans="2:26" ht="35.1" customHeight="1">
      <c r="B7" s="744" t="s">
        <v>12</v>
      </c>
      <c r="C7" s="745"/>
      <c r="D7" s="745"/>
      <c r="E7" s="745"/>
      <c r="F7" s="745"/>
      <c r="G7" s="745"/>
      <c r="H7" s="745"/>
      <c r="I7" s="745"/>
      <c r="J7" s="745"/>
      <c r="K7" s="745"/>
      <c r="L7" s="745"/>
      <c r="M7" s="745"/>
      <c r="N7" s="745"/>
      <c r="O7" s="745"/>
      <c r="P7" s="746"/>
      <c r="Q7" s="6"/>
      <c r="R7" s="7"/>
      <c r="S7" s="7"/>
      <c r="T7" s="7"/>
      <c r="U7" s="7"/>
      <c r="V7" s="7"/>
      <c r="W7" s="7"/>
      <c r="X7" s="7"/>
      <c r="Y7" s="7"/>
      <c r="Z7" s="7"/>
    </row>
    <row r="8" spans="2:26" ht="35.1" customHeight="1" thickBot="1">
      <c r="B8" s="10" t="s">
        <v>13</v>
      </c>
      <c r="C8" s="747" t="s">
        <v>402</v>
      </c>
      <c r="D8" s="748"/>
      <c r="E8" s="748"/>
      <c r="F8" s="748"/>
      <c r="G8" s="748"/>
      <c r="H8" s="748"/>
      <c r="I8" s="748"/>
      <c r="J8" s="748"/>
      <c r="K8" s="748"/>
      <c r="L8" s="748"/>
      <c r="M8" s="748"/>
      <c r="N8" s="748"/>
      <c r="O8" s="748"/>
      <c r="P8" s="749"/>
      <c r="Q8" s="9"/>
      <c r="R8" s="7"/>
      <c r="S8" s="7"/>
      <c r="T8" s="7"/>
      <c r="U8" s="7"/>
      <c r="V8" s="7"/>
      <c r="W8" s="7"/>
      <c r="X8" s="7"/>
      <c r="Y8" s="7"/>
      <c r="Z8" s="7"/>
    </row>
    <row r="9" spans="2:26" s="113" customFormat="1" ht="27.95" customHeight="1">
      <c r="B9" s="704" t="s">
        <v>14</v>
      </c>
      <c r="C9" s="705"/>
      <c r="D9" s="706"/>
      <c r="E9" s="707" t="s">
        <v>15</v>
      </c>
      <c r="F9" s="708"/>
      <c r="G9" s="708"/>
      <c r="H9" s="708"/>
      <c r="I9" s="708"/>
      <c r="J9" s="708"/>
      <c r="K9" s="708"/>
      <c r="L9" s="708"/>
      <c r="M9" s="708"/>
      <c r="N9" s="708"/>
      <c r="O9" s="708"/>
      <c r="P9" s="709"/>
      <c r="Q9" s="146"/>
      <c r="R9" s="147"/>
      <c r="S9" s="147"/>
      <c r="T9" s="147"/>
      <c r="U9" s="147"/>
      <c r="V9" s="147"/>
      <c r="W9" s="147"/>
      <c r="X9" s="147"/>
      <c r="Y9" s="147"/>
      <c r="Z9" s="147"/>
    </row>
    <row r="10" spans="2:26" s="113" customFormat="1" ht="27.95" customHeight="1">
      <c r="B10" s="636" t="s">
        <v>16</v>
      </c>
      <c r="C10" s="637"/>
      <c r="D10" s="637"/>
      <c r="E10" s="637"/>
      <c r="F10" s="637"/>
      <c r="G10" s="637"/>
      <c r="H10" s="645" t="s">
        <v>17</v>
      </c>
      <c r="I10" s="646"/>
      <c r="J10" s="646"/>
      <c r="K10" s="646"/>
      <c r="L10" s="710" t="s">
        <v>18</v>
      </c>
      <c r="M10" s="711"/>
      <c r="N10" s="711"/>
      <c r="O10" s="711"/>
      <c r="P10" s="712"/>
      <c r="Q10" s="146"/>
      <c r="R10" s="148"/>
      <c r="S10" s="141"/>
      <c r="T10" s="147"/>
      <c r="U10" s="147"/>
      <c r="V10" s="147"/>
      <c r="W10" s="147"/>
      <c r="X10" s="147"/>
      <c r="Y10" s="147"/>
      <c r="Z10" s="147"/>
    </row>
    <row r="11" spans="2:26" s="113" customFormat="1" ht="27.95" customHeight="1">
      <c r="B11" s="641" t="s">
        <v>19</v>
      </c>
      <c r="C11" s="642"/>
      <c r="D11" s="642"/>
      <c r="E11" s="642"/>
      <c r="F11" s="642"/>
      <c r="G11" s="643"/>
      <c r="H11" s="646"/>
      <c r="I11" s="646"/>
      <c r="J11" s="646"/>
      <c r="K11" s="646"/>
      <c r="L11" s="149" t="s">
        <v>20</v>
      </c>
      <c r="M11" s="769" t="s">
        <v>21</v>
      </c>
      <c r="N11" s="770"/>
      <c r="O11" s="770"/>
      <c r="P11" s="150" t="s">
        <v>22</v>
      </c>
      <c r="Q11" s="634"/>
      <c r="R11" s="635"/>
      <c r="S11" s="151"/>
      <c r="T11" s="152"/>
      <c r="U11" s="147"/>
      <c r="V11" s="147"/>
      <c r="W11" s="147"/>
      <c r="X11" s="147"/>
      <c r="Y11" s="147"/>
      <c r="Z11" s="147"/>
    </row>
    <row r="12" spans="2:26" s="113" customFormat="1" ht="27.95" customHeight="1">
      <c r="B12" s="641" t="s">
        <v>23</v>
      </c>
      <c r="C12" s="642"/>
      <c r="D12" s="642"/>
      <c r="E12" s="642"/>
      <c r="F12" s="642"/>
      <c r="G12" s="643"/>
      <c r="H12" s="646"/>
      <c r="I12" s="646"/>
      <c r="J12" s="646"/>
      <c r="K12" s="646"/>
      <c r="L12" s="153"/>
      <c r="M12" s="638" t="s">
        <v>234</v>
      </c>
      <c r="N12" s="639"/>
      <c r="O12" s="640"/>
      <c r="P12" s="154">
        <v>643166666</v>
      </c>
      <c r="Q12" s="155"/>
      <c r="R12" s="156"/>
      <c r="S12" s="157"/>
      <c r="T12" s="158"/>
      <c r="U12" s="159"/>
      <c r="V12" s="159"/>
      <c r="W12" s="159"/>
      <c r="X12" s="159"/>
      <c r="Y12" s="147"/>
      <c r="Z12" s="147"/>
    </row>
    <row r="13" spans="2:26" s="113" customFormat="1" ht="27.95" customHeight="1">
      <c r="B13" s="636" t="s">
        <v>24</v>
      </c>
      <c r="C13" s="637"/>
      <c r="D13" s="637"/>
      <c r="E13" s="637"/>
      <c r="F13" s="637"/>
      <c r="G13" s="637"/>
      <c r="H13" s="646"/>
      <c r="I13" s="646"/>
      <c r="J13" s="646"/>
      <c r="K13" s="646"/>
      <c r="L13" s="153"/>
      <c r="M13" s="638"/>
      <c r="N13" s="639"/>
      <c r="O13" s="640"/>
      <c r="P13" s="154"/>
      <c r="Q13" s="160"/>
      <c r="R13" s="161"/>
      <c r="S13" s="161"/>
      <c r="T13" s="161"/>
      <c r="U13" s="161"/>
      <c r="V13" s="161"/>
      <c r="W13" s="161"/>
      <c r="X13" s="161"/>
      <c r="Y13" s="162"/>
      <c r="Z13" s="147"/>
    </row>
    <row r="14" spans="2:26" s="113" customFormat="1" ht="27.95" customHeight="1">
      <c r="B14" s="763" t="s">
        <v>25</v>
      </c>
      <c r="C14" s="764"/>
      <c r="D14" s="764"/>
      <c r="E14" s="764"/>
      <c r="F14" s="764"/>
      <c r="G14" s="765"/>
      <c r="H14" s="646"/>
      <c r="I14" s="646"/>
      <c r="J14" s="646"/>
      <c r="K14" s="646"/>
      <c r="L14" s="153"/>
      <c r="M14" s="638"/>
      <c r="N14" s="639"/>
      <c r="O14" s="640"/>
      <c r="P14" s="163"/>
      <c r="Q14" s="164"/>
      <c r="R14" s="165"/>
      <c r="S14" s="166"/>
      <c r="T14" s="167"/>
      <c r="U14" s="167"/>
      <c r="V14" s="166"/>
      <c r="W14" s="167"/>
      <c r="X14" s="168"/>
      <c r="Y14" s="162"/>
      <c r="Z14" s="147"/>
    </row>
    <row r="15" spans="2:26" s="113" customFormat="1" ht="27.95" customHeight="1">
      <c r="B15" s="636" t="s">
        <v>26</v>
      </c>
      <c r="C15" s="637"/>
      <c r="D15" s="637"/>
      <c r="E15" s="637"/>
      <c r="F15" s="637"/>
      <c r="G15" s="637"/>
      <c r="H15" s="646"/>
      <c r="I15" s="646"/>
      <c r="J15" s="646"/>
      <c r="K15" s="646"/>
      <c r="L15" s="153"/>
      <c r="M15" s="644"/>
      <c r="N15" s="644"/>
      <c r="O15" s="644"/>
      <c r="P15" s="169"/>
      <c r="Q15" s="170"/>
      <c r="R15" s="171"/>
      <c r="S15" s="165"/>
      <c r="T15" s="168"/>
      <c r="U15" s="168"/>
      <c r="V15" s="165"/>
      <c r="W15" s="166"/>
      <c r="X15" s="167"/>
      <c r="Y15" s="162"/>
      <c r="Z15" s="147"/>
    </row>
    <row r="16" spans="2:26" s="113" customFormat="1" ht="27.95" customHeight="1" thickBot="1">
      <c r="B16" s="766" t="s">
        <v>403</v>
      </c>
      <c r="C16" s="767"/>
      <c r="D16" s="767"/>
      <c r="E16" s="767"/>
      <c r="F16" s="767"/>
      <c r="G16" s="768"/>
      <c r="H16" s="647"/>
      <c r="I16" s="647"/>
      <c r="J16" s="647"/>
      <c r="K16" s="647"/>
      <c r="L16" s="172"/>
      <c r="M16" s="648"/>
      <c r="N16" s="648"/>
      <c r="O16" s="648"/>
      <c r="P16" s="173"/>
      <c r="Q16" s="146"/>
      <c r="R16" s="147"/>
      <c r="S16" s="147"/>
      <c r="T16" s="147"/>
      <c r="U16" s="147"/>
      <c r="V16" s="147"/>
      <c r="W16" s="147"/>
      <c r="X16" s="147"/>
      <c r="Y16" s="147"/>
      <c r="Z16" s="147"/>
    </row>
    <row r="17" spans="2:26" s="113" customFormat="1" ht="20.100000000000001" customHeight="1">
      <c r="B17" s="715" t="s">
        <v>27</v>
      </c>
      <c r="C17" s="718" t="s">
        <v>594</v>
      </c>
      <c r="D17" s="721" t="s">
        <v>28</v>
      </c>
      <c r="E17" s="724" t="s">
        <v>29</v>
      </c>
      <c r="F17" s="724" t="s">
        <v>607</v>
      </c>
      <c r="G17" s="724" t="s">
        <v>606</v>
      </c>
      <c r="H17" s="780"/>
      <c r="I17" s="780"/>
      <c r="J17" s="780"/>
      <c r="K17" s="780"/>
      <c r="L17" s="724" t="s">
        <v>30</v>
      </c>
      <c r="M17" s="780"/>
      <c r="N17" s="775" t="s">
        <v>31</v>
      </c>
      <c r="O17" s="776"/>
      <c r="P17" s="777"/>
      <c r="Q17" s="146"/>
      <c r="R17" s="147"/>
      <c r="S17" s="147"/>
      <c r="T17" s="147"/>
      <c r="U17" s="147"/>
      <c r="V17" s="147"/>
      <c r="W17" s="147"/>
      <c r="X17" s="147"/>
      <c r="Y17" s="147"/>
      <c r="Z17" s="147"/>
    </row>
    <row r="18" spans="2:26" s="113" customFormat="1" ht="20.100000000000001" customHeight="1">
      <c r="B18" s="716"/>
      <c r="C18" s="719"/>
      <c r="D18" s="722"/>
      <c r="E18" s="719"/>
      <c r="F18" s="719"/>
      <c r="G18" s="719"/>
      <c r="H18" s="719"/>
      <c r="I18" s="719"/>
      <c r="J18" s="719"/>
      <c r="K18" s="719"/>
      <c r="L18" s="719"/>
      <c r="M18" s="719"/>
      <c r="N18" s="778"/>
      <c r="O18" s="778"/>
      <c r="P18" s="779"/>
      <c r="Q18" s="146"/>
      <c r="R18" s="147">
        <v>1363282697</v>
      </c>
      <c r="S18" s="147"/>
      <c r="T18" s="147"/>
      <c r="U18" s="147"/>
      <c r="V18" s="147"/>
      <c r="W18" s="147"/>
      <c r="X18" s="147"/>
      <c r="Y18" s="147"/>
      <c r="Z18" s="147"/>
    </row>
    <row r="19" spans="2:26" s="113" customFormat="1" ht="33" customHeight="1" thickBot="1">
      <c r="B19" s="717"/>
      <c r="C19" s="720"/>
      <c r="D19" s="723"/>
      <c r="E19" s="720"/>
      <c r="F19" s="720"/>
      <c r="G19" s="142" t="s">
        <v>32</v>
      </c>
      <c r="H19" s="142" t="s">
        <v>33</v>
      </c>
      <c r="I19" s="142" t="s">
        <v>244</v>
      </c>
      <c r="J19" s="142" t="s">
        <v>34</v>
      </c>
      <c r="K19" s="174" t="s">
        <v>35</v>
      </c>
      <c r="L19" s="142" t="s">
        <v>36</v>
      </c>
      <c r="M19" s="194" t="s">
        <v>37</v>
      </c>
      <c r="N19" s="194" t="s">
        <v>38</v>
      </c>
      <c r="O19" s="194" t="s">
        <v>39</v>
      </c>
      <c r="P19" s="195" t="s">
        <v>40</v>
      </c>
      <c r="Q19" s="146"/>
      <c r="R19" s="147">
        <v>75000000</v>
      </c>
      <c r="S19" s="147"/>
      <c r="T19" s="147"/>
      <c r="U19" s="147"/>
      <c r="V19" s="147"/>
      <c r="W19" s="147"/>
      <c r="X19" s="147"/>
      <c r="Y19" s="147"/>
      <c r="Z19" s="147"/>
    </row>
    <row r="20" spans="2:26" s="113" customFormat="1" ht="30.95" customHeight="1">
      <c r="B20" s="622" t="s">
        <v>41</v>
      </c>
      <c r="C20" s="549" t="s">
        <v>42</v>
      </c>
      <c r="D20" s="617" t="s">
        <v>43</v>
      </c>
      <c r="E20" s="211">
        <v>5</v>
      </c>
      <c r="F20" s="225">
        <f>SUM(G20:K20)</f>
        <v>26378850258</v>
      </c>
      <c r="G20" s="226">
        <f>1325518346+ (3068741321-500000000)+1480738926+1927315362+373717606</f>
        <v>7676031561</v>
      </c>
      <c r="H20" s="227">
        <f>4052000000+ 1584404656</f>
        <v>5636404656</v>
      </c>
      <c r="I20" s="226">
        <v>7653000000</v>
      </c>
      <c r="J20" s="227">
        <v>1411771759</v>
      </c>
      <c r="K20" s="228">
        <f>2001642282+2000000000</f>
        <v>4001642282</v>
      </c>
      <c r="L20" s="213">
        <v>44927</v>
      </c>
      <c r="M20" s="213">
        <v>45291</v>
      </c>
      <c r="N20" s="651">
        <v>1</v>
      </c>
      <c r="O20" s="651">
        <f>+F21/F20</f>
        <v>0.96299308004510376</v>
      </c>
      <c r="P20" s="781">
        <f>+N20*N20/O20</f>
        <v>1.038429061144617</v>
      </c>
      <c r="Q20" s="162"/>
      <c r="R20" s="147">
        <f>+R18+R19</f>
        <v>1438282697</v>
      </c>
      <c r="S20" s="147"/>
      <c r="T20" s="147"/>
      <c r="U20" s="147">
        <f>185135985+168011855</f>
        <v>353147840</v>
      </c>
      <c r="V20" s="147"/>
      <c r="W20" s="147"/>
      <c r="X20" s="147"/>
      <c r="Y20" s="147"/>
      <c r="Z20" s="147"/>
    </row>
    <row r="21" spans="2:26" s="113" customFormat="1" ht="30.95" customHeight="1">
      <c r="B21" s="619"/>
      <c r="C21" s="550" t="s">
        <v>44</v>
      </c>
      <c r="D21" s="615"/>
      <c r="E21" s="206">
        <v>18</v>
      </c>
      <c r="F21" s="229">
        <f>SUM(G21:K21)</f>
        <v>25402650258</v>
      </c>
      <c r="G21" s="207">
        <f>(90025117+90025117+2952428866+1480738926+46843289+113744784+1301499424+1015763132+609656654)-24693748</f>
        <v>7676031561</v>
      </c>
      <c r="H21" s="207">
        <f>1584404656+4052000000</f>
        <v>5636404656</v>
      </c>
      <c r="I21" s="229">
        <f>3338400000*2</f>
        <v>6676800000</v>
      </c>
      <c r="J21" s="230">
        <f>+J20</f>
        <v>1411771759</v>
      </c>
      <c r="K21" s="207">
        <f>2001642282+2000000000</f>
        <v>4001642282</v>
      </c>
      <c r="L21" s="217">
        <v>44927</v>
      </c>
      <c r="M21" s="205">
        <v>45291</v>
      </c>
      <c r="N21" s="652"/>
      <c r="O21" s="652"/>
      <c r="P21" s="782"/>
      <c r="Q21" s="162"/>
      <c r="R21" s="147"/>
      <c r="S21" s="147"/>
      <c r="T21" s="147"/>
      <c r="U21" s="147"/>
      <c r="V21" s="147"/>
      <c r="W21" s="147"/>
      <c r="X21" s="147"/>
      <c r="Y21" s="147"/>
      <c r="Z21" s="147"/>
    </row>
    <row r="22" spans="2:26" s="113" customFormat="1" ht="30.95" customHeight="1">
      <c r="B22" s="618" t="s">
        <v>45</v>
      </c>
      <c r="C22" s="550" t="s">
        <v>42</v>
      </c>
      <c r="D22" s="614" t="s">
        <v>46</v>
      </c>
      <c r="E22" s="203">
        <v>13</v>
      </c>
      <c r="F22" s="229">
        <f t="shared" ref="F22:F23" si="0">SUM(G22:K22)</f>
        <v>12931709108</v>
      </c>
      <c r="G22" s="229">
        <v>5584493490</v>
      </c>
      <c r="H22" s="229">
        <f>6572112706+775102912</f>
        <v>7347215618</v>
      </c>
      <c r="I22" s="229"/>
      <c r="J22" s="229"/>
      <c r="K22" s="207"/>
      <c r="L22" s="217">
        <v>44927</v>
      </c>
      <c r="M22" s="205">
        <v>45291</v>
      </c>
      <c r="N22" s="773">
        <v>1</v>
      </c>
      <c r="O22" s="773">
        <f>F23/F22</f>
        <v>0.99684431333405465</v>
      </c>
      <c r="P22" s="782">
        <f>+N22*N22/O22</f>
        <v>1.0031656765492205</v>
      </c>
      <c r="Q22" s="162"/>
      <c r="R22" s="147"/>
      <c r="S22" s="147"/>
      <c r="T22" s="147"/>
      <c r="U22" s="147"/>
      <c r="V22" s="147"/>
      <c r="W22" s="147"/>
      <c r="X22" s="147"/>
      <c r="Y22" s="147"/>
      <c r="Z22" s="147"/>
    </row>
    <row r="23" spans="2:26" s="113" customFormat="1" ht="30.95" customHeight="1" thickBot="1">
      <c r="B23" s="623"/>
      <c r="C23" s="551" t="s">
        <v>44</v>
      </c>
      <c r="D23" s="616"/>
      <c r="E23" s="256">
        <v>22</v>
      </c>
      <c r="F23" s="546">
        <f t="shared" si="0"/>
        <v>12890900686</v>
      </c>
      <c r="G23" s="546">
        <v>5584493490</v>
      </c>
      <c r="H23" s="547">
        <v>7306407196</v>
      </c>
      <c r="I23" s="546"/>
      <c r="J23" s="546"/>
      <c r="K23" s="546"/>
      <c r="L23" s="548">
        <v>44927</v>
      </c>
      <c r="M23" s="216">
        <v>45291</v>
      </c>
      <c r="N23" s="774"/>
      <c r="O23" s="774"/>
      <c r="P23" s="783"/>
      <c r="Q23" s="162"/>
      <c r="R23" s="147"/>
      <c r="S23" s="147"/>
      <c r="T23" s="147"/>
      <c r="U23" s="147"/>
      <c r="V23" s="147"/>
      <c r="W23" s="147"/>
      <c r="X23" s="147"/>
      <c r="Y23" s="147"/>
      <c r="Z23" s="147"/>
    </row>
    <row r="24" spans="2:26" s="113" customFormat="1" ht="27.95" customHeight="1">
      <c r="B24" s="729" t="s">
        <v>47</v>
      </c>
      <c r="C24" s="552" t="s">
        <v>42</v>
      </c>
      <c r="D24" s="197"/>
      <c r="E24" s="198"/>
      <c r="F24" s="231">
        <f>+F20+F22</f>
        <v>39310559366</v>
      </c>
      <c r="G24" s="231">
        <f t="shared" ref="G24:K24" si="1">+G20+G22</f>
        <v>13260525051</v>
      </c>
      <c r="H24" s="231">
        <f t="shared" si="1"/>
        <v>12983620274</v>
      </c>
      <c r="I24" s="231">
        <f t="shared" si="1"/>
        <v>7653000000</v>
      </c>
      <c r="J24" s="231">
        <f t="shared" si="1"/>
        <v>1411771759</v>
      </c>
      <c r="K24" s="231">
        <f t="shared" si="1"/>
        <v>4001642282</v>
      </c>
      <c r="L24" s="199"/>
      <c r="M24" s="199"/>
      <c r="N24" s="771"/>
      <c r="O24" s="771"/>
      <c r="P24" s="649"/>
      <c r="Q24" s="146"/>
      <c r="R24" s="147"/>
      <c r="S24" s="147"/>
      <c r="T24" s="147"/>
      <c r="U24" s="147"/>
      <c r="V24" s="147"/>
      <c r="W24" s="147"/>
      <c r="X24" s="147"/>
      <c r="Y24" s="147"/>
      <c r="Z24" s="147"/>
    </row>
    <row r="25" spans="2:26" s="113" customFormat="1" ht="27.95" customHeight="1" thickBot="1">
      <c r="B25" s="730"/>
      <c r="C25" s="553" t="s">
        <v>44</v>
      </c>
      <c r="D25" s="183"/>
      <c r="E25" s="183"/>
      <c r="F25" s="232">
        <f>+F21+F23</f>
        <v>38293550944</v>
      </c>
      <c r="G25" s="232">
        <f t="shared" ref="G25:K25" si="2">+G21+G23</f>
        <v>13260525051</v>
      </c>
      <c r="H25" s="232">
        <f t="shared" si="2"/>
        <v>12942811852</v>
      </c>
      <c r="I25" s="232">
        <f t="shared" si="2"/>
        <v>6676800000</v>
      </c>
      <c r="J25" s="232">
        <f t="shared" si="2"/>
        <v>1411771759</v>
      </c>
      <c r="K25" s="232">
        <f t="shared" si="2"/>
        <v>4001642282</v>
      </c>
      <c r="L25" s="184"/>
      <c r="M25" s="181"/>
      <c r="N25" s="772"/>
      <c r="O25" s="772"/>
      <c r="P25" s="650"/>
      <c r="Q25" s="146"/>
      <c r="R25" s="147"/>
      <c r="S25" s="147"/>
      <c r="T25" s="147"/>
      <c r="U25" s="147"/>
      <c r="V25" s="147"/>
      <c r="W25" s="147"/>
      <c r="X25" s="147"/>
      <c r="Y25" s="147"/>
      <c r="Z25" s="147"/>
    </row>
    <row r="26" spans="2:26" s="113" customFormat="1" ht="27.95" customHeight="1" thickBot="1">
      <c r="B26" s="189" t="s">
        <v>48</v>
      </c>
      <c r="C26" s="656" t="s">
        <v>49</v>
      </c>
      <c r="D26" s="657"/>
      <c r="E26" s="658"/>
      <c r="F26" s="700" t="s">
        <v>50</v>
      </c>
      <c r="G26" s="701"/>
      <c r="H26" s="701"/>
      <c r="I26" s="701"/>
      <c r="J26" s="702"/>
      <c r="K26" s="703"/>
      <c r="L26" s="659" t="s">
        <v>51</v>
      </c>
      <c r="M26" s="660"/>
      <c r="N26" s="660"/>
      <c r="O26" s="660"/>
      <c r="P26" s="661"/>
      <c r="Q26" s="146"/>
      <c r="R26" s="147"/>
      <c r="S26" s="147"/>
      <c r="T26" s="147"/>
      <c r="U26" s="147"/>
      <c r="V26" s="147"/>
      <c r="W26" s="147"/>
      <c r="X26" s="147"/>
      <c r="Y26" s="147"/>
      <c r="Z26" s="147"/>
    </row>
    <row r="27" spans="2:26" s="113" customFormat="1" ht="27.95" customHeight="1">
      <c r="B27" s="727" t="s">
        <v>52</v>
      </c>
      <c r="C27" s="662" t="s">
        <v>53</v>
      </c>
      <c r="D27" s="663"/>
      <c r="E27" s="664"/>
      <c r="F27" s="662" t="s">
        <v>54</v>
      </c>
      <c r="G27" s="663"/>
      <c r="H27" s="664"/>
      <c r="I27" s="191" t="s">
        <v>55</v>
      </c>
      <c r="J27" s="191"/>
      <c r="K27" s="218">
        <v>13</v>
      </c>
      <c r="L27" s="691"/>
      <c r="M27" s="691"/>
      <c r="N27" s="691"/>
      <c r="O27" s="691"/>
      <c r="P27" s="692"/>
      <c r="Q27" s="188"/>
      <c r="R27" s="147"/>
      <c r="S27" s="147"/>
      <c r="T27" s="147"/>
      <c r="U27" s="147"/>
      <c r="V27" s="147"/>
      <c r="W27" s="147"/>
      <c r="X27" s="147"/>
      <c r="Y27" s="147"/>
      <c r="Z27" s="147"/>
    </row>
    <row r="28" spans="2:26" s="113" customFormat="1" ht="27.95" customHeight="1">
      <c r="B28" s="728"/>
      <c r="C28" s="665"/>
      <c r="D28" s="666"/>
      <c r="E28" s="667"/>
      <c r="F28" s="665"/>
      <c r="G28" s="666"/>
      <c r="H28" s="667"/>
      <c r="I28" s="437" t="s">
        <v>44</v>
      </c>
      <c r="J28" s="437"/>
      <c r="K28" s="219">
        <v>22</v>
      </c>
      <c r="L28" s="644"/>
      <c r="M28" s="644"/>
      <c r="N28" s="644"/>
      <c r="O28" s="644"/>
      <c r="P28" s="693"/>
      <c r="Q28" s="162"/>
      <c r="R28" s="147"/>
      <c r="S28" s="147"/>
      <c r="T28" s="147"/>
      <c r="U28" s="147"/>
      <c r="V28" s="147"/>
      <c r="W28" s="147"/>
      <c r="X28" s="147"/>
      <c r="Y28" s="147"/>
      <c r="Z28" s="147"/>
    </row>
    <row r="29" spans="2:26" s="113" customFormat="1" ht="27.95" customHeight="1">
      <c r="B29" s="726" t="s">
        <v>56</v>
      </c>
      <c r="C29" s="680" t="s">
        <v>57</v>
      </c>
      <c r="D29" s="669"/>
      <c r="E29" s="670"/>
      <c r="F29" s="694" t="s">
        <v>58</v>
      </c>
      <c r="G29" s="695"/>
      <c r="H29" s="696"/>
      <c r="I29" s="437" t="s">
        <v>42</v>
      </c>
      <c r="J29" s="437"/>
      <c r="K29" s="219">
        <v>5</v>
      </c>
      <c r="L29" s="653" t="s">
        <v>59</v>
      </c>
      <c r="M29" s="654"/>
      <c r="N29" s="654"/>
      <c r="O29" s="654"/>
      <c r="P29" s="655"/>
      <c r="Q29" s="162"/>
      <c r="R29" s="147"/>
      <c r="S29" s="147"/>
      <c r="T29" s="147"/>
      <c r="U29" s="147"/>
      <c r="V29" s="147"/>
      <c r="W29" s="147"/>
      <c r="X29" s="147"/>
      <c r="Y29" s="147"/>
      <c r="Z29" s="147"/>
    </row>
    <row r="30" spans="2:26" s="113" customFormat="1" ht="27.95" customHeight="1">
      <c r="B30" s="728"/>
      <c r="C30" s="665"/>
      <c r="D30" s="666"/>
      <c r="E30" s="667"/>
      <c r="F30" s="697"/>
      <c r="G30" s="698"/>
      <c r="H30" s="699"/>
      <c r="I30" s="437" t="s">
        <v>44</v>
      </c>
      <c r="J30" s="437"/>
      <c r="K30" s="219">
        <v>18</v>
      </c>
      <c r="L30" s="654"/>
      <c r="M30" s="654"/>
      <c r="N30" s="654"/>
      <c r="O30" s="654"/>
      <c r="P30" s="655"/>
      <c r="Q30" s="162"/>
      <c r="R30" s="147"/>
      <c r="S30" s="147"/>
      <c r="T30" s="147"/>
      <c r="U30" s="147"/>
      <c r="V30" s="147"/>
      <c r="W30" s="147"/>
      <c r="X30" s="147"/>
      <c r="Y30" s="147"/>
      <c r="Z30" s="147"/>
    </row>
    <row r="31" spans="2:26" s="113" customFormat="1" ht="27.95" customHeight="1">
      <c r="B31" s="726" t="s">
        <v>56</v>
      </c>
      <c r="C31" s="680" t="s">
        <v>60</v>
      </c>
      <c r="D31" s="669"/>
      <c r="E31" s="670"/>
      <c r="F31" s="680" t="s">
        <v>61</v>
      </c>
      <c r="G31" s="669"/>
      <c r="H31" s="670"/>
      <c r="I31" s="437" t="s">
        <v>42</v>
      </c>
      <c r="J31" s="437"/>
      <c r="K31" s="219">
        <v>1</v>
      </c>
      <c r="L31" s="674" t="s">
        <v>62</v>
      </c>
      <c r="M31" s="675"/>
      <c r="N31" s="675"/>
      <c r="O31" s="675"/>
      <c r="P31" s="676"/>
      <c r="Q31" s="162"/>
      <c r="R31" s="147"/>
      <c r="S31" s="147"/>
      <c r="T31" s="147"/>
      <c r="U31" s="147"/>
      <c r="V31" s="147"/>
      <c r="W31" s="147"/>
      <c r="X31" s="147"/>
      <c r="Y31" s="147"/>
      <c r="Z31" s="147"/>
    </row>
    <row r="32" spans="2:26" s="113" customFormat="1" ht="27.95" customHeight="1" thickBot="1">
      <c r="B32" s="714"/>
      <c r="C32" s="671"/>
      <c r="D32" s="672"/>
      <c r="E32" s="673"/>
      <c r="F32" s="671"/>
      <c r="G32" s="672"/>
      <c r="H32" s="673"/>
      <c r="I32" s="557" t="s">
        <v>44</v>
      </c>
      <c r="J32" s="557"/>
      <c r="K32" s="558">
        <v>0</v>
      </c>
      <c r="L32" s="677"/>
      <c r="M32" s="678"/>
      <c r="N32" s="678"/>
      <c r="O32" s="678"/>
      <c r="P32" s="679"/>
      <c r="Q32" s="162"/>
      <c r="R32" s="147"/>
      <c r="S32" s="147"/>
      <c r="T32" s="147"/>
      <c r="U32" s="147"/>
      <c r="V32" s="147"/>
      <c r="W32" s="147"/>
      <c r="X32" s="147"/>
      <c r="Y32" s="147"/>
      <c r="Z32" s="147"/>
    </row>
    <row r="33" spans="2:26" s="113" customFormat="1" ht="27.95" hidden="1" customHeight="1">
      <c r="B33" s="731"/>
      <c r="C33" s="681"/>
      <c r="D33" s="682"/>
      <c r="E33" s="683"/>
      <c r="F33" s="684"/>
      <c r="G33" s="682"/>
      <c r="H33" s="683"/>
      <c r="I33" s="554"/>
      <c r="J33" s="555"/>
      <c r="K33" s="556"/>
      <c r="L33" s="685" t="s">
        <v>63</v>
      </c>
      <c r="M33" s="686"/>
      <c r="N33" s="686"/>
      <c r="O33" s="686"/>
      <c r="P33" s="687"/>
      <c r="Q33" s="162"/>
      <c r="R33" s="147"/>
      <c r="S33" s="147"/>
      <c r="T33" s="147"/>
      <c r="U33" s="147"/>
      <c r="V33" s="147"/>
      <c r="W33" s="147"/>
      <c r="X33" s="147"/>
      <c r="Y33" s="147"/>
      <c r="Z33" s="147"/>
    </row>
    <row r="34" spans="2:26" s="113" customFormat="1" ht="27.95" hidden="1" customHeight="1">
      <c r="B34" s="728"/>
      <c r="C34" s="665"/>
      <c r="D34" s="666"/>
      <c r="E34" s="667"/>
      <c r="F34" s="665"/>
      <c r="G34" s="666"/>
      <c r="H34" s="667"/>
      <c r="I34" s="187"/>
      <c r="J34" s="35"/>
      <c r="K34" s="186"/>
      <c r="L34" s="688"/>
      <c r="M34" s="689"/>
      <c r="N34" s="689"/>
      <c r="O34" s="689"/>
      <c r="P34" s="690"/>
      <c r="Q34" s="162"/>
      <c r="R34" s="147"/>
      <c r="S34" s="147"/>
      <c r="T34" s="147"/>
      <c r="U34" s="147"/>
      <c r="V34" s="147"/>
      <c r="W34" s="147"/>
      <c r="X34" s="147"/>
      <c r="Y34" s="147"/>
      <c r="Z34" s="147"/>
    </row>
    <row r="35" spans="2:26" s="113" customFormat="1" ht="27.95" hidden="1" customHeight="1">
      <c r="B35" s="713"/>
      <c r="C35" s="725"/>
      <c r="D35" s="669"/>
      <c r="E35" s="670"/>
      <c r="F35" s="668"/>
      <c r="G35" s="669"/>
      <c r="H35" s="670"/>
      <c r="I35" s="35"/>
      <c r="J35" s="35"/>
      <c r="K35" s="186"/>
      <c r="L35" s="674" t="s">
        <v>62</v>
      </c>
      <c r="M35" s="675"/>
      <c r="N35" s="675"/>
      <c r="O35" s="675"/>
      <c r="P35" s="676"/>
      <c r="Q35" s="162"/>
      <c r="R35" s="147"/>
      <c r="S35" s="147"/>
      <c r="T35" s="147"/>
      <c r="U35" s="147"/>
      <c r="V35" s="147"/>
      <c r="W35" s="147"/>
      <c r="X35" s="147"/>
      <c r="Y35" s="147"/>
      <c r="Z35" s="147"/>
    </row>
    <row r="36" spans="2:26" s="113" customFormat="1" ht="27.95" hidden="1" customHeight="1" thickBot="1">
      <c r="B36" s="714"/>
      <c r="C36" s="671"/>
      <c r="D36" s="672"/>
      <c r="E36" s="673"/>
      <c r="F36" s="671"/>
      <c r="G36" s="672"/>
      <c r="H36" s="673"/>
      <c r="I36" s="192"/>
      <c r="J36" s="192"/>
      <c r="K36" s="193"/>
      <c r="L36" s="677"/>
      <c r="M36" s="678"/>
      <c r="N36" s="678"/>
      <c r="O36" s="678"/>
      <c r="P36" s="679"/>
      <c r="Q36" s="162"/>
      <c r="R36" s="147"/>
      <c r="S36" s="147"/>
      <c r="T36" s="147"/>
      <c r="U36" s="147"/>
      <c r="V36" s="147"/>
      <c r="W36" s="147"/>
      <c r="X36" s="147"/>
      <c r="Y36" s="147"/>
      <c r="Z36" s="147"/>
    </row>
    <row r="37" spans="2:26" ht="18" hidden="1" customHeight="1">
      <c r="B37" s="145" t="s">
        <v>245</v>
      </c>
      <c r="C37" s="12"/>
      <c r="D37" s="12"/>
      <c r="E37" s="12"/>
      <c r="F37" s="12"/>
      <c r="G37" s="190"/>
      <c r="H37" s="12"/>
      <c r="I37" s="12"/>
      <c r="J37" s="12"/>
      <c r="K37" s="12"/>
      <c r="L37" s="12"/>
      <c r="M37" s="12"/>
      <c r="N37" s="12"/>
      <c r="O37" s="12"/>
      <c r="P37" s="12"/>
      <c r="Q37" s="7"/>
      <c r="R37" s="14"/>
      <c r="S37" s="15"/>
      <c r="T37" s="7"/>
      <c r="U37" s="7"/>
      <c r="V37" s="7"/>
      <c r="W37" s="7"/>
      <c r="X37" s="7"/>
      <c r="Y37" s="7"/>
      <c r="Z37" s="7"/>
    </row>
    <row r="38" spans="2:26" ht="18" hidden="1" customHeight="1">
      <c r="B38" s="108" t="s">
        <v>342</v>
      </c>
      <c r="C38" s="108" t="s">
        <v>341</v>
      </c>
      <c r="D38" s="108" t="s">
        <v>343</v>
      </c>
      <c r="E38" s="7"/>
      <c r="F38" s="7"/>
      <c r="G38" s="7"/>
      <c r="H38" s="7"/>
      <c r="I38" s="7"/>
      <c r="J38" s="7"/>
      <c r="K38" s="7"/>
      <c r="L38" s="7"/>
      <c r="M38" s="7"/>
      <c r="N38" s="7"/>
      <c r="O38" s="7"/>
      <c r="P38" s="7"/>
      <c r="Q38" s="7"/>
      <c r="R38" s="7"/>
      <c r="S38" s="7"/>
      <c r="T38" s="7"/>
      <c r="U38" s="7"/>
      <c r="V38" s="7"/>
      <c r="W38" s="7"/>
      <c r="X38" s="7"/>
      <c r="Y38" s="7"/>
      <c r="Z38" s="7"/>
    </row>
    <row r="39" spans="2:26" ht="18" hidden="1" customHeight="1">
      <c r="B39" s="7" t="s">
        <v>339</v>
      </c>
      <c r="C39" s="7" t="s">
        <v>340</v>
      </c>
      <c r="D39" s="130">
        <v>4549741321</v>
      </c>
      <c r="E39" s="7"/>
      <c r="F39" s="7"/>
      <c r="G39" s="7"/>
      <c r="H39" s="7"/>
      <c r="I39" s="7"/>
      <c r="J39" s="7"/>
      <c r="K39" s="7"/>
      <c r="L39" s="7"/>
      <c r="M39" s="7"/>
      <c r="N39" s="7"/>
      <c r="O39" s="7"/>
      <c r="P39" s="7"/>
      <c r="Q39" s="7"/>
      <c r="R39" s="7"/>
      <c r="S39" s="7"/>
      <c r="T39" s="7"/>
      <c r="U39" s="7"/>
      <c r="V39" s="7"/>
      <c r="W39" s="7"/>
      <c r="X39" s="7"/>
      <c r="Y39" s="7"/>
      <c r="Z39" s="7"/>
    </row>
    <row r="40" spans="2:26" ht="18" hidden="1" customHeight="1">
      <c r="C40" s="108" t="s">
        <v>344</v>
      </c>
      <c r="D40" s="131">
        <v>7653000000</v>
      </c>
    </row>
    <row r="41" spans="2:26" ht="18" hidden="1" customHeight="1">
      <c r="C41" s="108" t="s">
        <v>345</v>
      </c>
      <c r="D41" s="131">
        <v>509574334</v>
      </c>
    </row>
    <row r="42" spans="2:26" ht="18" hidden="1" customHeight="1">
      <c r="C42" s="108" t="s">
        <v>346</v>
      </c>
      <c r="D42" s="131">
        <v>916298256</v>
      </c>
    </row>
    <row r="43" spans="2:26" ht="18" hidden="1" customHeight="1">
      <c r="C43" s="108" t="s">
        <v>347</v>
      </c>
      <c r="D43" s="131">
        <v>1584404656</v>
      </c>
    </row>
    <row r="44" spans="2:26" ht="18" hidden="1" customHeight="1">
      <c r="C44" s="108" t="s">
        <v>348</v>
      </c>
      <c r="D44" s="131">
        <v>1411771759</v>
      </c>
    </row>
    <row r="45" spans="2:26" ht="18" hidden="1" customHeight="1">
      <c r="C45" s="108" t="s">
        <v>349</v>
      </c>
      <c r="D45" s="131">
        <v>4001642282</v>
      </c>
    </row>
    <row r="46" spans="2:26" ht="18" hidden="1" customHeight="1">
      <c r="B46" s="5" t="s">
        <v>350</v>
      </c>
      <c r="C46" s="5" t="s">
        <v>351</v>
      </c>
      <c r="D46" s="131">
        <v>1325518346</v>
      </c>
    </row>
    <row r="47" spans="2:26" ht="18" hidden="1" customHeight="1">
      <c r="B47" s="112" t="s">
        <v>352</v>
      </c>
      <c r="C47" s="112" t="s">
        <v>353</v>
      </c>
      <c r="D47" s="131">
        <v>188128000</v>
      </c>
    </row>
    <row r="48" spans="2:26" ht="18" hidden="1" customHeight="1">
      <c r="C48" s="112" t="s">
        <v>354</v>
      </c>
      <c r="D48" s="131">
        <v>775102912</v>
      </c>
    </row>
    <row r="49" spans="3:4" ht="18" hidden="1" customHeight="1">
      <c r="C49" s="112"/>
    </row>
    <row r="50" spans="3:4" ht="18" hidden="1" customHeight="1">
      <c r="D50" s="115">
        <f>SUM(D39:D49)</f>
        <v>22915181866</v>
      </c>
    </row>
  </sheetData>
  <mergeCells count="75">
    <mergeCell ref="B22:B23"/>
    <mergeCell ref="B20:B21"/>
    <mergeCell ref="D20:D21"/>
    <mergeCell ref="N17:P18"/>
    <mergeCell ref="L17:M18"/>
    <mergeCell ref="F17:F19"/>
    <mergeCell ref="G17:K18"/>
    <mergeCell ref="P20:P21"/>
    <mergeCell ref="P22:P23"/>
    <mergeCell ref="B2:B5"/>
    <mergeCell ref="C2:I3"/>
    <mergeCell ref="K2:N2"/>
    <mergeCell ref="B7:P7"/>
    <mergeCell ref="C8:P8"/>
    <mergeCell ref="C6:I6"/>
    <mergeCell ref="K6:P6"/>
    <mergeCell ref="O2:P5"/>
    <mergeCell ref="K3:N3"/>
    <mergeCell ref="C4:I5"/>
    <mergeCell ref="K4:N4"/>
    <mergeCell ref="K5:N5"/>
    <mergeCell ref="B9:D9"/>
    <mergeCell ref="E9:P9"/>
    <mergeCell ref="L10:P10"/>
    <mergeCell ref="B11:G11"/>
    <mergeCell ref="B35:B36"/>
    <mergeCell ref="B17:B19"/>
    <mergeCell ref="C17:C19"/>
    <mergeCell ref="D17:D19"/>
    <mergeCell ref="E17:E19"/>
    <mergeCell ref="C35:E36"/>
    <mergeCell ref="B31:B32"/>
    <mergeCell ref="B27:B28"/>
    <mergeCell ref="B29:B30"/>
    <mergeCell ref="B24:B25"/>
    <mergeCell ref="D22:D23"/>
    <mergeCell ref="B33:B34"/>
    <mergeCell ref="F35:H36"/>
    <mergeCell ref="L35:P36"/>
    <mergeCell ref="C31:E32"/>
    <mergeCell ref="F31:H32"/>
    <mergeCell ref="L31:P32"/>
    <mergeCell ref="C33:E34"/>
    <mergeCell ref="F33:H34"/>
    <mergeCell ref="L33:P34"/>
    <mergeCell ref="P24:P25"/>
    <mergeCell ref="N20:N21"/>
    <mergeCell ref="L29:P30"/>
    <mergeCell ref="C26:E26"/>
    <mergeCell ref="L26:P26"/>
    <mergeCell ref="C27:E28"/>
    <mergeCell ref="F27:H28"/>
    <mergeCell ref="L27:P28"/>
    <mergeCell ref="C29:E30"/>
    <mergeCell ref="F29:H30"/>
    <mergeCell ref="F26:K26"/>
    <mergeCell ref="N24:N25"/>
    <mergeCell ref="O24:O25"/>
    <mergeCell ref="O20:O21"/>
    <mergeCell ref="N22:N23"/>
    <mergeCell ref="O22:O23"/>
    <mergeCell ref="Q11:R11"/>
    <mergeCell ref="B15:G15"/>
    <mergeCell ref="B13:G13"/>
    <mergeCell ref="M12:O12"/>
    <mergeCell ref="M13:O13"/>
    <mergeCell ref="B12:G12"/>
    <mergeCell ref="M14:O14"/>
    <mergeCell ref="M15:O15"/>
    <mergeCell ref="H10:K16"/>
    <mergeCell ref="M16:O16"/>
    <mergeCell ref="B10:G10"/>
    <mergeCell ref="B14:G14"/>
    <mergeCell ref="B16:G16"/>
    <mergeCell ref="M11:O11"/>
  </mergeCells>
  <phoneticPr fontId="28" type="noConversion"/>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36"/>
  <sheetViews>
    <sheetView showGridLines="0" zoomScale="80" zoomScaleNormal="80" workbookViewId="0">
      <selection activeCell="B39" sqref="B39"/>
    </sheetView>
  </sheetViews>
  <sheetFormatPr baseColWidth="10" defaultColWidth="12.42578125" defaultRowHeight="18" customHeight="1"/>
  <cols>
    <col min="1" max="1" width="4.7109375" style="5" customWidth="1"/>
    <col min="2" max="2" width="70.140625" style="5" customWidth="1"/>
    <col min="3" max="3" width="11.85546875" style="5" customWidth="1"/>
    <col min="4" max="4" width="21.7109375" style="5" customWidth="1"/>
    <col min="5" max="10" width="18.85546875" style="5" customWidth="1"/>
    <col min="11" max="11" width="21.28515625" style="5" customWidth="1"/>
    <col min="12" max="12" width="18.28515625" style="5" customWidth="1"/>
    <col min="13" max="15" width="16" style="5" customWidth="1"/>
    <col min="16" max="16" width="14.7109375" style="5" customWidth="1"/>
    <col min="17" max="17" width="18.140625" style="5" customWidth="1"/>
    <col min="18" max="18" width="15.42578125" style="5" customWidth="1"/>
    <col min="19" max="20" width="12.42578125" style="5" customWidth="1"/>
    <col min="21" max="16384" width="12.42578125" style="5"/>
  </cols>
  <sheetData>
    <row r="1" spans="2:19" ht="18" customHeight="1" thickBot="1"/>
    <row r="2" spans="2:19" ht="37.5" customHeight="1">
      <c r="B2" s="16"/>
      <c r="C2" s="795" t="s">
        <v>65</v>
      </c>
      <c r="D2" s="796"/>
      <c r="E2" s="797"/>
      <c r="F2" s="796"/>
      <c r="G2" s="796"/>
      <c r="H2" s="798"/>
      <c r="I2" s="799"/>
      <c r="J2" s="800" t="s">
        <v>8</v>
      </c>
      <c r="K2" s="742"/>
      <c r="L2" s="742"/>
      <c r="M2" s="801"/>
      <c r="N2" s="17"/>
      <c r="O2" s="18"/>
      <c r="P2" s="19"/>
      <c r="Q2" s="20"/>
      <c r="R2" s="20"/>
      <c r="S2" s="20"/>
    </row>
    <row r="3" spans="2:19" ht="33.75" customHeight="1">
      <c r="B3" s="21"/>
      <c r="C3" s="760" t="s">
        <v>9</v>
      </c>
      <c r="D3" s="761"/>
      <c r="E3" s="761"/>
      <c r="F3" s="761"/>
      <c r="G3" s="761"/>
      <c r="H3" s="761"/>
      <c r="I3" s="762"/>
      <c r="J3" s="802" t="s">
        <v>10</v>
      </c>
      <c r="K3" s="745"/>
      <c r="L3" s="745"/>
      <c r="M3" s="803"/>
      <c r="N3" s="22"/>
      <c r="O3" s="23"/>
      <c r="P3" s="19"/>
      <c r="Q3" s="20"/>
      <c r="R3" s="20"/>
      <c r="S3" s="20"/>
    </row>
    <row r="4" spans="2:19" ht="38.25" customHeight="1">
      <c r="B4" s="21"/>
      <c r="C4" s="738"/>
      <c r="D4" s="739"/>
      <c r="E4" s="739"/>
      <c r="F4" s="739"/>
      <c r="G4" s="739"/>
      <c r="H4" s="739"/>
      <c r="I4" s="740"/>
      <c r="J4" s="802" t="s">
        <v>11</v>
      </c>
      <c r="K4" s="745"/>
      <c r="L4" s="745"/>
      <c r="M4" s="803"/>
      <c r="N4" s="22"/>
      <c r="O4" s="23"/>
      <c r="P4" s="19"/>
      <c r="Q4" s="20"/>
      <c r="R4" s="20"/>
      <c r="S4" s="20"/>
    </row>
    <row r="5" spans="2:19" ht="21.75" customHeight="1" thickBot="1">
      <c r="B5" s="789"/>
      <c r="C5" s="790"/>
      <c r="D5" s="790"/>
      <c r="E5" s="791"/>
      <c r="F5" s="790"/>
      <c r="G5" s="790"/>
      <c r="H5" s="792"/>
      <c r="I5" s="790"/>
      <c r="J5" s="790"/>
      <c r="K5" s="792"/>
      <c r="L5" s="792"/>
      <c r="M5" s="790"/>
      <c r="N5" s="793"/>
      <c r="O5" s="794"/>
      <c r="P5" s="19"/>
      <c r="Q5" s="20"/>
      <c r="R5" s="20"/>
      <c r="S5" s="20"/>
    </row>
    <row r="6" spans="2:19" ht="35.1" customHeight="1">
      <c r="B6" s="804" t="s">
        <v>66</v>
      </c>
      <c r="C6" s="805"/>
      <c r="D6" s="805"/>
      <c r="E6" s="806"/>
      <c r="F6" s="805"/>
      <c r="G6" s="805"/>
      <c r="H6" s="807"/>
      <c r="I6" s="805"/>
      <c r="J6" s="805"/>
      <c r="K6" s="807"/>
      <c r="L6" s="807"/>
      <c r="M6" s="805"/>
      <c r="N6" s="805"/>
      <c r="O6" s="808"/>
      <c r="P6" s="19"/>
      <c r="Q6" s="20"/>
      <c r="R6" s="20"/>
      <c r="S6" s="20"/>
    </row>
    <row r="7" spans="2:19" ht="35.1" customHeight="1" thickBot="1">
      <c r="B7" s="24" t="s">
        <v>13</v>
      </c>
      <c r="C7" s="809" t="s">
        <v>402</v>
      </c>
      <c r="D7" s="810"/>
      <c r="E7" s="811"/>
      <c r="F7" s="810"/>
      <c r="G7" s="810"/>
      <c r="H7" s="25"/>
      <c r="I7" s="26"/>
      <c r="J7" s="26"/>
      <c r="K7" s="25"/>
      <c r="L7" s="25"/>
      <c r="M7" s="26"/>
      <c r="N7" s="26"/>
      <c r="O7" s="27"/>
      <c r="P7" s="19"/>
      <c r="Q7" s="20"/>
      <c r="R7" s="20"/>
      <c r="S7" s="20"/>
    </row>
    <row r="8" spans="2:19" ht="26.1" customHeight="1" thickBot="1">
      <c r="B8" s="704" t="s">
        <v>14</v>
      </c>
      <c r="C8" s="705"/>
      <c r="D8" s="706"/>
      <c r="E8" s="707" t="s">
        <v>67</v>
      </c>
      <c r="F8" s="708"/>
      <c r="G8" s="708"/>
      <c r="H8" s="708"/>
      <c r="I8" s="708"/>
      <c r="J8" s="708"/>
      <c r="K8" s="812"/>
      <c r="L8" s="812"/>
      <c r="M8" s="812"/>
      <c r="N8" s="812"/>
      <c r="O8" s="813"/>
      <c r="P8" s="19"/>
      <c r="Q8" s="20"/>
      <c r="R8" s="20"/>
      <c r="S8" s="20"/>
    </row>
    <row r="9" spans="2:19" s="113" customFormat="1" ht="26.1" customHeight="1">
      <c r="B9" s="814" t="s">
        <v>16</v>
      </c>
      <c r="C9" s="815"/>
      <c r="D9" s="815"/>
      <c r="E9" s="816"/>
      <c r="F9" s="815"/>
      <c r="G9" s="815"/>
      <c r="H9" s="817" t="s">
        <v>68</v>
      </c>
      <c r="I9" s="818"/>
      <c r="J9" s="819"/>
      <c r="K9" s="826" t="s">
        <v>18</v>
      </c>
      <c r="L9" s="827"/>
      <c r="M9" s="827"/>
      <c r="N9" s="827"/>
      <c r="O9" s="828"/>
      <c r="P9" s="233"/>
      <c r="Q9" s="234"/>
      <c r="R9" s="234"/>
      <c r="S9" s="234"/>
    </row>
    <row r="10" spans="2:19" s="113" customFormat="1" ht="37.5" customHeight="1">
      <c r="B10" s="829" t="s">
        <v>69</v>
      </c>
      <c r="C10" s="830"/>
      <c r="D10" s="830"/>
      <c r="E10" s="831"/>
      <c r="F10" s="830"/>
      <c r="G10" s="832"/>
      <c r="H10" s="820"/>
      <c r="I10" s="821"/>
      <c r="J10" s="822"/>
      <c r="K10" s="30" t="s">
        <v>20</v>
      </c>
      <c r="L10" s="833" t="s">
        <v>21</v>
      </c>
      <c r="M10" s="834"/>
      <c r="N10" s="834"/>
      <c r="O10" s="31" t="s">
        <v>22</v>
      </c>
      <c r="P10" s="233"/>
      <c r="Q10" s="235"/>
      <c r="R10" s="234"/>
      <c r="S10" s="234"/>
    </row>
    <row r="11" spans="2:19" s="113" customFormat="1" ht="49.5" customHeight="1">
      <c r="B11" s="814" t="s">
        <v>221</v>
      </c>
      <c r="C11" s="815"/>
      <c r="D11" s="815"/>
      <c r="E11" s="816"/>
      <c r="F11" s="815"/>
      <c r="G11" s="815"/>
      <c r="H11" s="820"/>
      <c r="I11" s="821"/>
      <c r="J11" s="822"/>
      <c r="K11" s="68"/>
      <c r="L11" s="835"/>
      <c r="M11" s="836"/>
      <c r="N11" s="837"/>
      <c r="O11" s="70"/>
      <c r="P11" s="233"/>
      <c r="Q11" s="234"/>
      <c r="R11" s="234"/>
      <c r="S11" s="234"/>
    </row>
    <row r="12" spans="2:19" s="113" customFormat="1" ht="37.5" customHeight="1">
      <c r="B12" s="838" t="s">
        <v>70</v>
      </c>
      <c r="C12" s="839"/>
      <c r="D12" s="839"/>
      <c r="E12" s="840"/>
      <c r="F12" s="839"/>
      <c r="G12" s="841"/>
      <c r="H12" s="820"/>
      <c r="I12" s="821"/>
      <c r="J12" s="822"/>
      <c r="K12" s="69"/>
      <c r="L12" s="788"/>
      <c r="M12" s="788"/>
      <c r="N12" s="788"/>
      <c r="O12" s="236"/>
      <c r="P12" s="233"/>
      <c r="Q12" s="234"/>
      <c r="R12" s="234"/>
      <c r="S12" s="234"/>
    </row>
    <row r="13" spans="2:19" s="113" customFormat="1" ht="26.1" customHeight="1">
      <c r="B13" s="814" t="s">
        <v>71</v>
      </c>
      <c r="C13" s="815"/>
      <c r="D13" s="815"/>
      <c r="E13" s="816"/>
      <c r="F13" s="815"/>
      <c r="G13" s="815"/>
      <c r="H13" s="820"/>
      <c r="I13" s="821"/>
      <c r="J13" s="822"/>
      <c r="K13" s="69"/>
      <c r="L13" s="788"/>
      <c r="M13" s="788"/>
      <c r="N13" s="788"/>
      <c r="O13" s="237"/>
      <c r="P13" s="233"/>
      <c r="Q13" s="234"/>
      <c r="R13" s="234"/>
      <c r="S13" s="234"/>
    </row>
    <row r="14" spans="2:19" s="113" customFormat="1" ht="26.1" customHeight="1">
      <c r="B14" s="784" t="s">
        <v>72</v>
      </c>
      <c r="C14" s="785"/>
      <c r="D14" s="785"/>
      <c r="E14" s="786"/>
      <c r="F14" s="785"/>
      <c r="G14" s="787"/>
      <c r="H14" s="820"/>
      <c r="I14" s="821"/>
      <c r="J14" s="822"/>
      <c r="K14" s="69"/>
      <c r="L14" s="788" t="s">
        <v>404</v>
      </c>
      <c r="M14" s="788"/>
      <c r="N14" s="788"/>
      <c r="O14" s="237"/>
      <c r="P14" s="233"/>
      <c r="Q14" s="234"/>
      <c r="R14" s="234"/>
      <c r="S14" s="234"/>
    </row>
    <row r="15" spans="2:19" s="113" customFormat="1" ht="26.1" customHeight="1">
      <c r="B15" s="143" t="s">
        <v>222</v>
      </c>
      <c r="C15" s="28"/>
      <c r="D15" s="28"/>
      <c r="E15" s="244"/>
      <c r="F15" s="28"/>
      <c r="G15" s="29"/>
      <c r="H15" s="820"/>
      <c r="I15" s="821"/>
      <c r="J15" s="822"/>
      <c r="K15" s="69"/>
      <c r="L15" s="788"/>
      <c r="M15" s="788"/>
      <c r="N15" s="788"/>
      <c r="O15" s="71"/>
      <c r="P15" s="233"/>
      <c r="Q15" s="234"/>
      <c r="R15" s="234"/>
      <c r="S15" s="234"/>
    </row>
    <row r="16" spans="2:19" s="113" customFormat="1" ht="26.1" customHeight="1" thickBot="1">
      <c r="B16" s="258" t="s">
        <v>223</v>
      </c>
      <c r="C16" s="259"/>
      <c r="D16" s="259"/>
      <c r="E16" s="260"/>
      <c r="F16" s="259"/>
      <c r="G16" s="259"/>
      <c r="H16" s="823"/>
      <c r="I16" s="824"/>
      <c r="J16" s="825"/>
      <c r="K16" s="261"/>
      <c r="L16" s="852"/>
      <c r="M16" s="853"/>
      <c r="N16" s="854"/>
      <c r="O16" s="262"/>
      <c r="P16" s="233"/>
      <c r="Q16" s="234"/>
      <c r="R16" s="234"/>
      <c r="S16" s="234"/>
    </row>
    <row r="17" spans="2:19" s="113" customFormat="1" ht="18.95" customHeight="1">
      <c r="B17" s="855" t="s">
        <v>27</v>
      </c>
      <c r="C17" s="843" t="s">
        <v>594</v>
      </c>
      <c r="D17" s="845" t="s">
        <v>28</v>
      </c>
      <c r="E17" s="845" t="s">
        <v>29</v>
      </c>
      <c r="F17" s="845" t="s">
        <v>607</v>
      </c>
      <c r="G17" s="845" t="s">
        <v>608</v>
      </c>
      <c r="H17" s="846"/>
      <c r="I17" s="846"/>
      <c r="J17" s="846"/>
      <c r="K17" s="886" t="s">
        <v>30</v>
      </c>
      <c r="L17" s="847"/>
      <c r="M17" s="848"/>
      <c r="N17" s="848"/>
      <c r="O17" s="263"/>
      <c r="P17" s="245"/>
      <c r="Q17" s="234"/>
      <c r="R17" s="234"/>
      <c r="S17" s="234"/>
    </row>
    <row r="18" spans="2:19" s="113" customFormat="1" ht="18.95" customHeight="1">
      <c r="B18" s="856"/>
      <c r="C18" s="719"/>
      <c r="D18" s="719"/>
      <c r="E18" s="719"/>
      <c r="F18" s="719"/>
      <c r="G18" s="719"/>
      <c r="H18" s="719"/>
      <c r="I18" s="719"/>
      <c r="J18" s="719"/>
      <c r="K18" s="887"/>
      <c r="L18" s="32"/>
      <c r="M18" s="849" t="s">
        <v>73</v>
      </c>
      <c r="N18" s="850"/>
      <c r="O18" s="851"/>
      <c r="P18" s="245"/>
      <c r="Q18" s="235"/>
      <c r="R18" s="234"/>
      <c r="S18" s="234"/>
    </row>
    <row r="19" spans="2:19" s="113" customFormat="1" ht="36.75" customHeight="1" thickBot="1">
      <c r="B19" s="857"/>
      <c r="C19" s="844"/>
      <c r="D19" s="844"/>
      <c r="E19" s="844"/>
      <c r="F19" s="844"/>
      <c r="G19" s="264" t="s">
        <v>32</v>
      </c>
      <c r="H19" s="265" t="s">
        <v>33</v>
      </c>
      <c r="I19" s="264" t="s">
        <v>34</v>
      </c>
      <c r="J19" s="264" t="s">
        <v>35</v>
      </c>
      <c r="K19" s="265" t="s">
        <v>36</v>
      </c>
      <c r="L19" s="266" t="s">
        <v>37</v>
      </c>
      <c r="M19" s="266" t="s">
        <v>38</v>
      </c>
      <c r="N19" s="266" t="s">
        <v>39</v>
      </c>
      <c r="O19" s="267" t="s">
        <v>40</v>
      </c>
      <c r="P19" s="245"/>
      <c r="Q19" s="234"/>
      <c r="R19" s="234"/>
      <c r="S19" s="234"/>
    </row>
    <row r="20" spans="2:19" s="113" customFormat="1" ht="27" customHeight="1" thickBot="1">
      <c r="B20" s="622" t="s">
        <v>74</v>
      </c>
      <c r="C20" s="549" t="s">
        <v>75</v>
      </c>
      <c r="D20" s="617" t="s">
        <v>595</v>
      </c>
      <c r="E20" s="211">
        <v>300</v>
      </c>
      <c r="F20" s="254">
        <f>SUM(G20:J20)</f>
        <v>989508041</v>
      </c>
      <c r="G20" s="254">
        <v>989508041</v>
      </c>
      <c r="H20" s="255"/>
      <c r="I20" s="212"/>
      <c r="J20" s="212"/>
      <c r="K20" s="213">
        <v>44927</v>
      </c>
      <c r="L20" s="213">
        <v>45291</v>
      </c>
      <c r="M20" s="651">
        <v>1</v>
      </c>
      <c r="N20" s="651">
        <f>+F21/F20</f>
        <v>1</v>
      </c>
      <c r="O20" s="781">
        <f>+M20*M20/N20</f>
        <v>1</v>
      </c>
      <c r="P20" s="246"/>
      <c r="Q20" s="238"/>
      <c r="R20" s="234"/>
      <c r="S20" s="239"/>
    </row>
    <row r="21" spans="2:19" s="113" customFormat="1" ht="27" customHeight="1" thickBot="1">
      <c r="B21" s="619"/>
      <c r="C21" s="550" t="s">
        <v>44</v>
      </c>
      <c r="D21" s="615"/>
      <c r="E21" s="206">
        <v>462</v>
      </c>
      <c r="F21" s="207">
        <f>SUM(G21:J21)</f>
        <v>989508041</v>
      </c>
      <c r="G21" s="204">
        <f>500000000+'[1]1 Formato seguimiento'!$G$47</f>
        <v>989508041</v>
      </c>
      <c r="H21" s="204"/>
      <c r="I21" s="204"/>
      <c r="J21" s="204"/>
      <c r="K21" s="205">
        <v>44927</v>
      </c>
      <c r="L21" s="205">
        <v>45291</v>
      </c>
      <c r="M21" s="652"/>
      <c r="N21" s="652"/>
      <c r="O21" s="782"/>
      <c r="P21" s="245"/>
      <c r="Q21" s="242"/>
      <c r="R21" s="234"/>
      <c r="S21" s="234"/>
    </row>
    <row r="22" spans="2:19" s="113" customFormat="1" ht="27" customHeight="1">
      <c r="B22" s="618" t="s">
        <v>235</v>
      </c>
      <c r="C22" s="550" t="s">
        <v>75</v>
      </c>
      <c r="D22" s="614" t="s">
        <v>76</v>
      </c>
      <c r="E22" s="253">
        <v>431</v>
      </c>
      <c r="F22" s="207">
        <f t="shared" ref="F22:F25" si="0">SUM(G22:J22)</f>
        <v>1842185045</v>
      </c>
      <c r="G22" s="204">
        <v>116312455</v>
      </c>
      <c r="H22" s="176">
        <f>916298256</f>
        <v>916298256</v>
      </c>
      <c r="I22" s="204">
        <f>300000000+509574334</f>
        <v>809574334</v>
      </c>
      <c r="J22" s="204"/>
      <c r="K22" s="205">
        <v>44927</v>
      </c>
      <c r="L22" s="205">
        <v>45291</v>
      </c>
      <c r="M22" s="773">
        <v>1</v>
      </c>
      <c r="N22" s="773">
        <f t="shared" ref="N22:N24" si="1">+F23/F22</f>
        <v>1</v>
      </c>
      <c r="O22" s="782">
        <f>+M22*M22/N22</f>
        <v>1</v>
      </c>
      <c r="P22" s="246"/>
      <c r="Q22" s="234"/>
      <c r="R22" s="234"/>
      <c r="S22" s="234"/>
    </row>
    <row r="23" spans="2:19" s="113" customFormat="1" ht="27" customHeight="1">
      <c r="B23" s="619"/>
      <c r="C23" s="550" t="s">
        <v>44</v>
      </c>
      <c r="D23" s="615"/>
      <c r="E23" s="253">
        <v>500</v>
      </c>
      <c r="F23" s="207">
        <f t="shared" si="0"/>
        <v>1842185045</v>
      </c>
      <c r="G23" s="204">
        <v>116312455</v>
      </c>
      <c r="H23" s="204">
        <v>916298256</v>
      </c>
      <c r="I23" s="204">
        <v>809574334</v>
      </c>
      <c r="J23" s="204"/>
      <c r="K23" s="205">
        <v>44927</v>
      </c>
      <c r="L23" s="205">
        <v>45291</v>
      </c>
      <c r="M23" s="652"/>
      <c r="N23" s="652"/>
      <c r="O23" s="782"/>
      <c r="P23" s="246"/>
      <c r="Q23" s="234"/>
      <c r="R23" s="234"/>
      <c r="S23" s="234"/>
    </row>
    <row r="24" spans="2:19" s="113" customFormat="1" ht="27" customHeight="1">
      <c r="B24" s="618" t="s">
        <v>77</v>
      </c>
      <c r="C24" s="550" t="s">
        <v>75</v>
      </c>
      <c r="D24" s="614" t="s">
        <v>78</v>
      </c>
      <c r="E24" s="253">
        <v>3</v>
      </c>
      <c r="F24" s="207">
        <f t="shared" si="0"/>
        <v>1051036617</v>
      </c>
      <c r="G24" s="204">
        <v>1051036617</v>
      </c>
      <c r="H24" s="204"/>
      <c r="I24" s="204"/>
      <c r="J24" s="204"/>
      <c r="K24" s="205">
        <v>44927</v>
      </c>
      <c r="L24" s="205">
        <v>45291</v>
      </c>
      <c r="M24" s="773">
        <f>+E25/E24</f>
        <v>1</v>
      </c>
      <c r="N24" s="773">
        <f t="shared" si="1"/>
        <v>1</v>
      </c>
      <c r="O24" s="782">
        <f>+M24*M24/N24</f>
        <v>1</v>
      </c>
      <c r="P24" s="245"/>
      <c r="Q24" s="234"/>
      <c r="R24" s="234"/>
      <c r="S24" s="234"/>
    </row>
    <row r="25" spans="2:19" s="113" customFormat="1" ht="27" customHeight="1" thickBot="1">
      <c r="B25" s="870"/>
      <c r="C25" s="559" t="s">
        <v>44</v>
      </c>
      <c r="D25" s="871"/>
      <c r="E25" s="268">
        <v>3</v>
      </c>
      <c r="F25" s="207">
        <f t="shared" si="0"/>
        <v>1051036617</v>
      </c>
      <c r="G25" s="270">
        <v>1051036617</v>
      </c>
      <c r="H25" s="269"/>
      <c r="I25" s="269"/>
      <c r="J25" s="269"/>
      <c r="K25" s="271">
        <v>44927</v>
      </c>
      <c r="L25" s="271">
        <v>45291</v>
      </c>
      <c r="M25" s="774"/>
      <c r="N25" s="774"/>
      <c r="O25" s="842"/>
      <c r="P25" s="246"/>
      <c r="Q25" s="234"/>
      <c r="R25" s="234"/>
      <c r="S25" s="234"/>
    </row>
    <row r="26" spans="2:19" s="113" customFormat="1" ht="27" customHeight="1">
      <c r="B26" s="862" t="s">
        <v>47</v>
      </c>
      <c r="C26" s="560" t="s">
        <v>75</v>
      </c>
      <c r="D26" s="864"/>
      <c r="E26" s="272"/>
      <c r="F26" s="273">
        <f>+F20+F22+F24</f>
        <v>3882729703</v>
      </c>
      <c r="G26" s="273">
        <f t="shared" ref="G26:J26" si="2">+G20+G22+G24</f>
        <v>2156857113</v>
      </c>
      <c r="H26" s="273">
        <f t="shared" si="2"/>
        <v>916298256</v>
      </c>
      <c r="I26" s="273">
        <f t="shared" si="2"/>
        <v>809574334</v>
      </c>
      <c r="J26" s="273">
        <f t="shared" si="2"/>
        <v>0</v>
      </c>
      <c r="K26" s="274"/>
      <c r="L26" s="275"/>
      <c r="M26" s="868"/>
      <c r="N26" s="868"/>
      <c r="O26" s="866"/>
      <c r="P26" s="245"/>
      <c r="Q26" s="234"/>
      <c r="R26" s="234"/>
      <c r="S26" s="234"/>
    </row>
    <row r="27" spans="2:19" s="113" customFormat="1" ht="27" customHeight="1" thickBot="1">
      <c r="B27" s="863"/>
      <c r="C27" s="561" t="s">
        <v>44</v>
      </c>
      <c r="D27" s="865"/>
      <c r="E27" s="276"/>
      <c r="F27" s="277">
        <f>+F21+F23+F25</f>
        <v>3882729703</v>
      </c>
      <c r="G27" s="277">
        <f t="shared" ref="G27:J27" si="3">+G21+G23+G25</f>
        <v>2156857113</v>
      </c>
      <c r="H27" s="277">
        <f t="shared" si="3"/>
        <v>916298256</v>
      </c>
      <c r="I27" s="277">
        <f t="shared" si="3"/>
        <v>809574334</v>
      </c>
      <c r="J27" s="277">
        <f t="shared" si="3"/>
        <v>0</v>
      </c>
      <c r="K27" s="278"/>
      <c r="L27" s="279"/>
      <c r="M27" s="869"/>
      <c r="N27" s="869"/>
      <c r="O27" s="867"/>
      <c r="P27" s="245"/>
      <c r="Q27" s="243"/>
      <c r="R27" s="234"/>
      <c r="S27" s="234"/>
    </row>
    <row r="28" spans="2:19" s="113" customFormat="1" ht="27" customHeight="1" thickBot="1">
      <c r="B28" s="248" t="s">
        <v>48</v>
      </c>
      <c r="C28" s="858" t="s">
        <v>49</v>
      </c>
      <c r="D28" s="859"/>
      <c r="E28" s="859"/>
      <c r="F28" s="858" t="s">
        <v>79</v>
      </c>
      <c r="G28" s="858"/>
      <c r="H28" s="858"/>
      <c r="I28" s="858"/>
      <c r="J28" s="858"/>
      <c r="K28" s="858" t="s">
        <v>51</v>
      </c>
      <c r="L28" s="860"/>
      <c r="M28" s="860"/>
      <c r="N28" s="860"/>
      <c r="O28" s="861"/>
      <c r="P28" s="245"/>
      <c r="Q28" s="234"/>
      <c r="R28" s="234"/>
      <c r="S28" s="234"/>
    </row>
    <row r="29" spans="2:19" s="113" customFormat="1" ht="27" customHeight="1">
      <c r="B29" s="872" t="s">
        <v>80</v>
      </c>
      <c r="C29" s="873" t="s">
        <v>81</v>
      </c>
      <c r="D29" s="874"/>
      <c r="E29" s="874"/>
      <c r="F29" s="873" t="s">
        <v>82</v>
      </c>
      <c r="G29" s="874"/>
      <c r="H29" s="562" t="s">
        <v>42</v>
      </c>
      <c r="I29" s="888">
        <v>3</v>
      </c>
      <c r="J29" s="888"/>
      <c r="K29" s="875" t="s">
        <v>59</v>
      </c>
      <c r="L29" s="876"/>
      <c r="M29" s="876"/>
      <c r="N29" s="876"/>
      <c r="O29" s="877"/>
      <c r="P29" s="246"/>
      <c r="Q29" s="234"/>
      <c r="R29" s="234"/>
      <c r="S29" s="234"/>
    </row>
    <row r="30" spans="2:19" s="113" customFormat="1" ht="27" customHeight="1">
      <c r="B30" s="619"/>
      <c r="C30" s="629"/>
      <c r="D30" s="629"/>
      <c r="E30" s="629"/>
      <c r="F30" s="629"/>
      <c r="G30" s="629"/>
      <c r="H30" s="202" t="s">
        <v>44</v>
      </c>
      <c r="I30" s="889">
        <v>2</v>
      </c>
      <c r="J30" s="889"/>
      <c r="K30" s="878"/>
      <c r="L30" s="878"/>
      <c r="M30" s="878"/>
      <c r="N30" s="878"/>
      <c r="O30" s="879"/>
      <c r="P30" s="245"/>
      <c r="Q30" s="234"/>
      <c r="R30" s="234"/>
      <c r="S30" s="234"/>
    </row>
    <row r="31" spans="2:19" s="113" customFormat="1" ht="27" customHeight="1">
      <c r="B31" s="618" t="s">
        <v>83</v>
      </c>
      <c r="C31" s="630" t="s">
        <v>84</v>
      </c>
      <c r="D31" s="629"/>
      <c r="E31" s="629"/>
      <c r="F31" s="630" t="s">
        <v>85</v>
      </c>
      <c r="G31" s="629"/>
      <c r="H31" s="202" t="s">
        <v>42</v>
      </c>
      <c r="I31" s="889">
        <v>50</v>
      </c>
      <c r="J31" s="889"/>
      <c r="K31" s="881" t="s">
        <v>62</v>
      </c>
      <c r="L31" s="882"/>
      <c r="M31" s="882"/>
      <c r="N31" s="882"/>
      <c r="O31" s="883"/>
      <c r="P31" s="246"/>
      <c r="Q31" s="234"/>
      <c r="R31" s="234"/>
      <c r="S31" s="234"/>
    </row>
    <row r="32" spans="2:19" s="113" customFormat="1" ht="27" customHeight="1">
      <c r="B32" s="619"/>
      <c r="C32" s="629"/>
      <c r="D32" s="629"/>
      <c r="E32" s="629"/>
      <c r="F32" s="629"/>
      <c r="G32" s="629"/>
      <c r="H32" s="550" t="s">
        <v>44</v>
      </c>
      <c r="I32" s="889">
        <v>500</v>
      </c>
      <c r="J32" s="889"/>
      <c r="K32" s="882"/>
      <c r="L32" s="882"/>
      <c r="M32" s="882"/>
      <c r="N32" s="882"/>
      <c r="O32" s="883"/>
      <c r="P32" s="245"/>
      <c r="Q32" s="234"/>
      <c r="R32" s="234"/>
      <c r="S32" s="234"/>
    </row>
    <row r="33" spans="2:19" s="113" customFormat="1" ht="27" customHeight="1">
      <c r="B33" s="618" t="s">
        <v>86</v>
      </c>
      <c r="C33" s="630" t="s">
        <v>87</v>
      </c>
      <c r="D33" s="629"/>
      <c r="E33" s="629"/>
      <c r="F33" s="630" t="s">
        <v>88</v>
      </c>
      <c r="G33" s="629"/>
      <c r="H33" s="202" t="s">
        <v>42</v>
      </c>
      <c r="I33" s="889">
        <v>300</v>
      </c>
      <c r="J33" s="889"/>
      <c r="K33" s="881" t="s">
        <v>63</v>
      </c>
      <c r="L33" s="878"/>
      <c r="M33" s="878"/>
      <c r="N33" s="878"/>
      <c r="O33" s="879"/>
      <c r="P33" s="245"/>
      <c r="Q33" s="234"/>
      <c r="R33" s="234"/>
      <c r="S33" s="234"/>
    </row>
    <row r="34" spans="2:19" s="113" customFormat="1" ht="27" customHeight="1">
      <c r="B34" s="619"/>
      <c r="C34" s="629"/>
      <c r="D34" s="629"/>
      <c r="E34" s="629"/>
      <c r="F34" s="629"/>
      <c r="G34" s="629"/>
      <c r="H34" s="550" t="s">
        <v>44</v>
      </c>
      <c r="I34" s="889">
        <v>462</v>
      </c>
      <c r="J34" s="889"/>
      <c r="K34" s="878"/>
      <c r="L34" s="878"/>
      <c r="M34" s="878"/>
      <c r="N34" s="878"/>
      <c r="O34" s="879"/>
      <c r="P34" s="245"/>
      <c r="Q34" s="234"/>
      <c r="R34" s="234"/>
      <c r="S34" s="234"/>
    </row>
    <row r="35" spans="2:19" s="113" customFormat="1" ht="27" customHeight="1">
      <c r="B35" s="618"/>
      <c r="C35" s="630"/>
      <c r="D35" s="629"/>
      <c r="E35" s="629"/>
      <c r="F35" s="630"/>
      <c r="G35" s="629"/>
      <c r="H35" s="201"/>
      <c r="I35" s="890"/>
      <c r="J35" s="890"/>
      <c r="K35" s="881" t="s">
        <v>62</v>
      </c>
      <c r="L35" s="882"/>
      <c r="M35" s="882"/>
      <c r="N35" s="882"/>
      <c r="O35" s="883"/>
      <c r="P35" s="245"/>
      <c r="Q35" s="234"/>
      <c r="R35" s="234"/>
      <c r="S35" s="234"/>
    </row>
    <row r="36" spans="2:19" s="113" customFormat="1" ht="27" customHeight="1" thickBot="1">
      <c r="B36" s="623"/>
      <c r="C36" s="880"/>
      <c r="D36" s="880"/>
      <c r="E36" s="880"/>
      <c r="F36" s="880"/>
      <c r="G36" s="880"/>
      <c r="H36" s="214"/>
      <c r="I36" s="891"/>
      <c r="J36" s="891"/>
      <c r="K36" s="884"/>
      <c r="L36" s="884"/>
      <c r="M36" s="884"/>
      <c r="N36" s="884"/>
      <c r="O36" s="885"/>
      <c r="P36" s="245"/>
      <c r="Q36" s="234"/>
      <c r="R36" s="234"/>
      <c r="S36" s="234"/>
    </row>
  </sheetData>
  <mergeCells count="81">
    <mergeCell ref="M20:M21"/>
    <mergeCell ref="N20:N21"/>
    <mergeCell ref="M22:M23"/>
    <mergeCell ref="N22:N23"/>
    <mergeCell ref="M24:M25"/>
    <mergeCell ref="N24:N25"/>
    <mergeCell ref="I32:J32"/>
    <mergeCell ref="I33:J33"/>
    <mergeCell ref="I34:J34"/>
    <mergeCell ref="I35:J35"/>
    <mergeCell ref="I36:J36"/>
    <mergeCell ref="K17:K18"/>
    <mergeCell ref="F28:J28"/>
    <mergeCell ref="I29:J29"/>
    <mergeCell ref="I30:J30"/>
    <mergeCell ref="I31:J31"/>
    <mergeCell ref="B29:B30"/>
    <mergeCell ref="C29:E30"/>
    <mergeCell ref="F29:G30"/>
    <mergeCell ref="K29:O30"/>
    <mergeCell ref="B35:B36"/>
    <mergeCell ref="C35:E36"/>
    <mergeCell ref="F35:G36"/>
    <mergeCell ref="K35:O36"/>
    <mergeCell ref="B31:B32"/>
    <mergeCell ref="C31:E32"/>
    <mergeCell ref="F31:G32"/>
    <mergeCell ref="K31:O32"/>
    <mergeCell ref="B33:B34"/>
    <mergeCell ref="C33:E34"/>
    <mergeCell ref="F33:G34"/>
    <mergeCell ref="K33:O34"/>
    <mergeCell ref="O22:O23"/>
    <mergeCell ref="B22:B23"/>
    <mergeCell ref="D22:D23"/>
    <mergeCell ref="B24:B25"/>
    <mergeCell ref="D24:D25"/>
    <mergeCell ref="C28:E28"/>
    <mergeCell ref="K28:O28"/>
    <mergeCell ref="B26:B27"/>
    <mergeCell ref="D26:D27"/>
    <mergeCell ref="O26:O27"/>
    <mergeCell ref="M26:M27"/>
    <mergeCell ref="N26:N27"/>
    <mergeCell ref="B13:G13"/>
    <mergeCell ref="L13:N13"/>
    <mergeCell ref="L15:N15"/>
    <mergeCell ref="O24:O25"/>
    <mergeCell ref="C17:C19"/>
    <mergeCell ref="D17:D19"/>
    <mergeCell ref="E17:E19"/>
    <mergeCell ref="F17:F19"/>
    <mergeCell ref="G17:J18"/>
    <mergeCell ref="L17:N17"/>
    <mergeCell ref="M18:O18"/>
    <mergeCell ref="L16:N16"/>
    <mergeCell ref="B17:B19"/>
    <mergeCell ref="B20:B21"/>
    <mergeCell ref="D20:D21"/>
    <mergeCell ref="O20:O21"/>
    <mergeCell ref="L10:N10"/>
    <mergeCell ref="B11:G11"/>
    <mergeCell ref="L11:N11"/>
    <mergeCell ref="B12:G12"/>
    <mergeCell ref="L12:N12"/>
    <mergeCell ref="B14:G14"/>
    <mergeCell ref="L14:N14"/>
    <mergeCell ref="B5:O5"/>
    <mergeCell ref="C2:I2"/>
    <mergeCell ref="J2:M2"/>
    <mergeCell ref="C3:I4"/>
    <mergeCell ref="J3:M3"/>
    <mergeCell ref="J4:M4"/>
    <mergeCell ref="B6:O6"/>
    <mergeCell ref="C7:G7"/>
    <mergeCell ref="B8:D8"/>
    <mergeCell ref="E8:O8"/>
    <mergeCell ref="B9:G9"/>
    <mergeCell ref="H9:J16"/>
    <mergeCell ref="K9:O9"/>
    <mergeCell ref="B10:G10"/>
  </mergeCells>
  <printOptions horizontalCentered="1" verticalCentered="1"/>
  <pageMargins left="0.23622047244094491" right="0.23622047244094491" top="0.35433070866141736" bottom="0.35433070866141736"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7"/>
  <sheetViews>
    <sheetView showGridLines="0" topLeftCell="A16" zoomScale="80" zoomScaleNormal="80" workbookViewId="0">
      <selection activeCell="F25" sqref="F25"/>
    </sheetView>
  </sheetViews>
  <sheetFormatPr baseColWidth="10" defaultColWidth="12.42578125" defaultRowHeight="18" customHeight="1"/>
  <cols>
    <col min="1" max="1" width="3.7109375" style="5" customWidth="1"/>
    <col min="2" max="2" width="79.28515625" style="5" customWidth="1"/>
    <col min="3" max="3" width="12.42578125" style="5" customWidth="1"/>
    <col min="4" max="4" width="22.42578125" style="5" customWidth="1"/>
    <col min="5" max="5" width="15.7109375" style="5" customWidth="1"/>
    <col min="6" max="10" width="19" style="5" customWidth="1"/>
    <col min="11" max="11" width="13.85546875" style="5" customWidth="1"/>
    <col min="12" max="12" width="19.7109375" style="5" customWidth="1"/>
    <col min="13" max="13" width="13.42578125" style="5" customWidth="1"/>
    <col min="14" max="14" width="24.28515625" style="5" customWidth="1"/>
    <col min="15" max="15" width="23" style="5" customWidth="1"/>
    <col min="16" max="16" width="24.7109375" style="5" customWidth="1"/>
    <col min="17" max="19" width="12.42578125" style="5" customWidth="1"/>
    <col min="20" max="16384" width="12.42578125" style="5"/>
  </cols>
  <sheetData>
    <row r="1" spans="2:27" ht="18" customHeight="1" thickBot="1"/>
    <row r="2" spans="2:27" ht="34.5" customHeight="1">
      <c r="B2" s="901"/>
      <c r="C2" s="904" t="s">
        <v>6</v>
      </c>
      <c r="D2" s="905"/>
      <c r="E2" s="905"/>
      <c r="F2" s="905"/>
      <c r="G2" s="905"/>
      <c r="H2" s="905"/>
      <c r="I2" s="906"/>
      <c r="J2" s="907" t="s">
        <v>7</v>
      </c>
      <c r="K2" s="908"/>
      <c r="L2" s="908"/>
      <c r="M2" s="909"/>
      <c r="N2" s="910"/>
      <c r="O2" s="911"/>
      <c r="P2" s="563"/>
      <c r="Q2" s="20"/>
      <c r="R2" s="20"/>
    </row>
    <row r="3" spans="2:27" ht="37.5" customHeight="1">
      <c r="B3" s="902"/>
      <c r="C3" s="738"/>
      <c r="D3" s="739"/>
      <c r="E3" s="739"/>
      <c r="F3" s="739"/>
      <c r="G3" s="739"/>
      <c r="H3" s="739"/>
      <c r="I3" s="740"/>
      <c r="J3" s="802" t="s">
        <v>8</v>
      </c>
      <c r="K3" s="745"/>
      <c r="L3" s="745"/>
      <c r="M3" s="803"/>
      <c r="N3" s="912"/>
      <c r="O3" s="913"/>
      <c r="P3" s="563"/>
      <c r="Q3" s="20"/>
      <c r="R3" s="20"/>
    </row>
    <row r="4" spans="2:27" ht="33.75" customHeight="1">
      <c r="B4" s="902"/>
      <c r="C4" s="760" t="s">
        <v>9</v>
      </c>
      <c r="D4" s="761"/>
      <c r="E4" s="761"/>
      <c r="F4" s="761"/>
      <c r="G4" s="761"/>
      <c r="H4" s="761"/>
      <c r="I4" s="762"/>
      <c r="J4" s="802" t="s">
        <v>10</v>
      </c>
      <c r="K4" s="745"/>
      <c r="L4" s="745"/>
      <c r="M4" s="803"/>
      <c r="N4" s="912"/>
      <c r="O4" s="913"/>
      <c r="P4" s="563"/>
      <c r="Q4" s="20"/>
      <c r="R4" s="20"/>
    </row>
    <row r="5" spans="2:27" ht="38.25" customHeight="1">
      <c r="B5" s="903"/>
      <c r="C5" s="738"/>
      <c r="D5" s="739"/>
      <c r="E5" s="739"/>
      <c r="F5" s="739"/>
      <c r="G5" s="739"/>
      <c r="H5" s="739"/>
      <c r="I5" s="740"/>
      <c r="J5" s="802" t="s">
        <v>11</v>
      </c>
      <c r="K5" s="745"/>
      <c r="L5" s="745"/>
      <c r="M5" s="803"/>
      <c r="N5" s="914"/>
      <c r="O5" s="915"/>
      <c r="P5" s="563"/>
      <c r="Q5" s="20"/>
      <c r="R5" s="20"/>
    </row>
    <row r="6" spans="2:27" ht="35.1" customHeight="1">
      <c r="B6" s="925" t="s">
        <v>66</v>
      </c>
      <c r="C6" s="926"/>
      <c r="D6" s="926"/>
      <c r="E6" s="927"/>
      <c r="F6" s="926"/>
      <c r="G6" s="926"/>
      <c r="H6" s="927"/>
      <c r="I6" s="926"/>
      <c r="J6" s="926"/>
      <c r="K6" s="928"/>
      <c r="L6" s="928"/>
      <c r="M6" s="926"/>
      <c r="N6" s="926"/>
      <c r="O6" s="929"/>
      <c r="P6" s="42"/>
      <c r="Q6" s="20"/>
      <c r="R6" s="20"/>
    </row>
    <row r="7" spans="2:27" ht="35.1" customHeight="1" thickBot="1">
      <c r="B7" s="564" t="s">
        <v>13</v>
      </c>
      <c r="C7" s="930" t="s">
        <v>402</v>
      </c>
      <c r="D7" s="931"/>
      <c r="E7" s="932"/>
      <c r="F7" s="931"/>
      <c r="G7" s="931"/>
      <c r="H7" s="565"/>
      <c r="I7" s="566"/>
      <c r="J7" s="567"/>
      <c r="K7" s="568"/>
      <c r="L7" s="568"/>
      <c r="M7" s="569"/>
      <c r="N7" s="566"/>
      <c r="O7" s="570"/>
      <c r="P7" s="42"/>
      <c r="Q7" s="20"/>
      <c r="R7" s="20"/>
    </row>
    <row r="8" spans="2:27" ht="20.25" customHeight="1">
      <c r="B8" s="916" t="s">
        <v>14</v>
      </c>
      <c r="C8" s="917"/>
      <c r="D8" s="918"/>
      <c r="E8" s="919" t="s">
        <v>67</v>
      </c>
      <c r="F8" s="920"/>
      <c r="G8" s="920"/>
      <c r="H8" s="920"/>
      <c r="I8" s="920"/>
      <c r="J8" s="920"/>
      <c r="K8" s="920"/>
      <c r="L8" s="920"/>
      <c r="M8" s="920"/>
      <c r="N8" s="920"/>
      <c r="O8" s="921"/>
      <c r="P8" s="19"/>
      <c r="Q8" s="20"/>
      <c r="R8" s="20"/>
    </row>
    <row r="9" spans="2:27" s="113" customFormat="1" ht="32.1" customHeight="1">
      <c r="B9" s="636" t="s">
        <v>16</v>
      </c>
      <c r="C9" s="637"/>
      <c r="D9" s="637"/>
      <c r="E9" s="637"/>
      <c r="F9" s="637"/>
      <c r="G9" s="637"/>
      <c r="H9" s="817" t="s">
        <v>91</v>
      </c>
      <c r="I9" s="818"/>
      <c r="J9" s="938"/>
      <c r="K9" s="922" t="s">
        <v>18</v>
      </c>
      <c r="L9" s="923"/>
      <c r="M9" s="923"/>
      <c r="N9" s="923"/>
      <c r="O9" s="924"/>
      <c r="P9" s="280"/>
      <c r="Q9" s="280"/>
      <c r="R9" s="280"/>
      <c r="S9" s="280"/>
      <c r="T9" s="280"/>
      <c r="U9" s="280"/>
      <c r="V9" s="280"/>
      <c r="W9" s="280"/>
      <c r="X9" s="280"/>
      <c r="Y9" s="280"/>
      <c r="Z9" s="280"/>
      <c r="AA9" s="280"/>
    </row>
    <row r="10" spans="2:27" s="113" customFormat="1" ht="32.1" customHeight="1">
      <c r="B10" s="641" t="s">
        <v>92</v>
      </c>
      <c r="C10" s="642"/>
      <c r="D10" s="642"/>
      <c r="E10" s="642"/>
      <c r="F10" s="642"/>
      <c r="G10" s="643"/>
      <c r="H10" s="820"/>
      <c r="I10" s="821"/>
      <c r="J10" s="939"/>
      <c r="K10" s="149" t="s">
        <v>20</v>
      </c>
      <c r="L10" s="769" t="s">
        <v>21</v>
      </c>
      <c r="M10" s="770"/>
      <c r="N10" s="770"/>
      <c r="O10" s="150" t="s">
        <v>22</v>
      </c>
      <c r="P10" s="281"/>
      <c r="Q10" s="282"/>
      <c r="R10" s="178"/>
      <c r="S10" s="178"/>
      <c r="T10" s="283"/>
      <c r="U10" s="178"/>
      <c r="V10" s="283"/>
      <c r="W10" s="281"/>
      <c r="X10" s="280"/>
      <c r="Y10" s="280"/>
      <c r="Z10" s="280"/>
      <c r="AA10" s="280"/>
    </row>
    <row r="11" spans="2:27" s="113" customFormat="1" ht="66.75" customHeight="1">
      <c r="B11" s="933" t="s">
        <v>93</v>
      </c>
      <c r="C11" s="934"/>
      <c r="D11" s="934"/>
      <c r="E11" s="934"/>
      <c r="F11" s="934"/>
      <c r="G11" s="934"/>
      <c r="H11" s="820"/>
      <c r="I11" s="821"/>
      <c r="J11" s="939"/>
      <c r="K11" s="284" t="s">
        <v>303</v>
      </c>
      <c r="L11" s="935" t="s">
        <v>304</v>
      </c>
      <c r="M11" s="936"/>
      <c r="N11" s="937"/>
      <c r="O11" s="326">
        <v>18739000</v>
      </c>
      <c r="P11" s="282"/>
      <c r="Q11" s="285"/>
      <c r="R11" s="282"/>
      <c r="S11" s="281"/>
      <c r="T11" s="281"/>
      <c r="U11" s="282"/>
      <c r="V11" s="178"/>
      <c r="W11" s="178"/>
      <c r="X11" s="283"/>
      <c r="Y11" s="178"/>
      <c r="Z11" s="283"/>
      <c r="AA11" s="281"/>
    </row>
    <row r="12" spans="2:27" s="113" customFormat="1" ht="66.75" customHeight="1">
      <c r="B12" s="636" t="s">
        <v>71</v>
      </c>
      <c r="C12" s="637"/>
      <c r="D12" s="637"/>
      <c r="E12" s="637"/>
      <c r="F12" s="637"/>
      <c r="G12" s="637"/>
      <c r="H12" s="820"/>
      <c r="I12" s="821"/>
      <c r="J12" s="939"/>
      <c r="K12" s="284" t="s">
        <v>301</v>
      </c>
      <c r="L12" s="935" t="s">
        <v>304</v>
      </c>
      <c r="M12" s="936"/>
      <c r="N12" s="937"/>
      <c r="O12" s="327">
        <v>18491233</v>
      </c>
      <c r="P12" s="280"/>
      <c r="Q12" s="280"/>
      <c r="R12" s="280"/>
      <c r="S12" s="280"/>
      <c r="T12" s="280"/>
      <c r="U12" s="280"/>
      <c r="V12" s="280"/>
      <c r="W12" s="178"/>
      <c r="X12" s="283"/>
      <c r="Y12" s="178"/>
      <c r="Z12" s="283"/>
      <c r="AA12" s="281"/>
    </row>
    <row r="13" spans="2:27" s="113" customFormat="1" ht="66.75" customHeight="1">
      <c r="B13" s="636" t="s">
        <v>94</v>
      </c>
      <c r="C13" s="637"/>
      <c r="D13" s="637"/>
      <c r="E13" s="637"/>
      <c r="F13" s="637"/>
      <c r="G13" s="637"/>
      <c r="H13" s="820"/>
      <c r="I13" s="821"/>
      <c r="J13" s="939"/>
      <c r="K13" s="153" t="s">
        <v>302</v>
      </c>
      <c r="L13" s="935" t="s">
        <v>304</v>
      </c>
      <c r="M13" s="936"/>
      <c r="N13" s="937"/>
      <c r="O13" s="327">
        <v>14329000</v>
      </c>
      <c r="P13" s="282"/>
      <c r="Q13" s="178"/>
      <c r="R13" s="283"/>
      <c r="S13" s="283"/>
      <c r="T13" s="178"/>
      <c r="U13" s="283"/>
      <c r="V13" s="281"/>
      <c r="W13" s="283"/>
      <c r="X13" s="283"/>
      <c r="Y13" s="178"/>
      <c r="Z13" s="283"/>
      <c r="AA13" s="281"/>
    </row>
    <row r="14" spans="2:27" s="113" customFormat="1" ht="32.1" customHeight="1">
      <c r="B14" s="286"/>
      <c r="C14" s="287"/>
      <c r="D14" s="287"/>
      <c r="E14" s="287"/>
      <c r="F14" s="287"/>
      <c r="G14" s="288"/>
      <c r="H14" s="823"/>
      <c r="I14" s="824"/>
      <c r="J14" s="940"/>
      <c r="K14" s="289" t="s">
        <v>361</v>
      </c>
      <c r="L14" s="935" t="s">
        <v>363</v>
      </c>
      <c r="M14" s="936"/>
      <c r="N14" s="937"/>
      <c r="O14" s="328">
        <v>8000000</v>
      </c>
      <c r="P14" s="282"/>
      <c r="Q14" s="285"/>
      <c r="R14" s="282"/>
      <c r="S14" s="281"/>
      <c r="T14" s="281"/>
      <c r="U14" s="282"/>
      <c r="V14" s="178"/>
      <c r="W14" s="283"/>
      <c r="X14" s="283"/>
      <c r="Y14" s="178"/>
      <c r="Z14" s="283"/>
      <c r="AA14" s="281"/>
    </row>
    <row r="15" spans="2:27" s="113" customFormat="1" ht="32.1" customHeight="1">
      <c r="B15" s="286"/>
      <c r="C15" s="287"/>
      <c r="D15" s="287"/>
      <c r="E15" s="287"/>
      <c r="F15" s="287"/>
      <c r="G15" s="288"/>
      <c r="H15" s="823"/>
      <c r="I15" s="824"/>
      <c r="J15" s="940"/>
      <c r="K15" s="289" t="s">
        <v>362</v>
      </c>
      <c r="L15" s="935" t="s">
        <v>364</v>
      </c>
      <c r="M15" s="936"/>
      <c r="N15" s="937"/>
      <c r="O15" s="328">
        <v>17750000</v>
      </c>
      <c r="P15" s="282"/>
      <c r="Q15" s="285"/>
      <c r="R15" s="282"/>
      <c r="S15" s="281"/>
      <c r="T15" s="281"/>
      <c r="U15" s="282"/>
      <c r="V15" s="178"/>
      <c r="W15" s="283"/>
      <c r="X15" s="283"/>
      <c r="Y15" s="178"/>
      <c r="Z15" s="283"/>
      <c r="AA15" s="281"/>
    </row>
    <row r="16" spans="2:27" s="113" customFormat="1" ht="46.5" customHeight="1">
      <c r="B16" s="286"/>
      <c r="C16" s="287"/>
      <c r="D16" s="287"/>
      <c r="E16" s="287"/>
      <c r="F16" s="287"/>
      <c r="G16" s="288"/>
      <c r="H16" s="823"/>
      <c r="I16" s="824"/>
      <c r="J16" s="940"/>
      <c r="K16" s="289" t="s">
        <v>406</v>
      </c>
      <c r="L16" s="935" t="s">
        <v>304</v>
      </c>
      <c r="M16" s="936"/>
      <c r="N16" s="937"/>
      <c r="O16" s="328">
        <v>4578000</v>
      </c>
      <c r="P16" s="282"/>
      <c r="Q16" s="285"/>
      <c r="R16" s="282"/>
      <c r="S16" s="281"/>
      <c r="T16" s="281"/>
      <c r="U16" s="282"/>
      <c r="V16" s="178"/>
      <c r="W16" s="283"/>
      <c r="X16" s="283"/>
      <c r="Y16" s="178"/>
      <c r="Z16" s="283"/>
      <c r="AA16" s="281"/>
    </row>
    <row r="17" spans="2:27" s="113" customFormat="1" ht="53.25" customHeight="1" thickBot="1">
      <c r="B17" s="766" t="s">
        <v>355</v>
      </c>
      <c r="C17" s="767"/>
      <c r="D17" s="767"/>
      <c r="E17" s="767"/>
      <c r="F17" s="767"/>
      <c r="G17" s="768"/>
      <c r="H17" s="941"/>
      <c r="I17" s="942"/>
      <c r="J17" s="943"/>
      <c r="K17" s="290" t="s">
        <v>405</v>
      </c>
      <c r="L17" s="935" t="s">
        <v>409</v>
      </c>
      <c r="M17" s="936"/>
      <c r="N17" s="937"/>
      <c r="O17" s="325">
        <v>23800000</v>
      </c>
      <c r="P17" s="291"/>
      <c r="Q17" s="291"/>
      <c r="R17" s="291"/>
      <c r="S17" s="291"/>
      <c r="T17" s="291"/>
      <c r="U17" s="291"/>
      <c r="V17" s="291"/>
      <c r="W17" s="291"/>
      <c r="X17" s="280"/>
      <c r="Y17" s="280"/>
      <c r="Z17" s="280"/>
      <c r="AA17" s="280"/>
    </row>
    <row r="18" spans="2:27" s="113" customFormat="1" ht="24" customHeight="1">
      <c r="B18" s="944" t="s">
        <v>27</v>
      </c>
      <c r="C18" s="718" t="s">
        <v>594</v>
      </c>
      <c r="D18" s="724" t="s">
        <v>28</v>
      </c>
      <c r="E18" s="724" t="s">
        <v>29</v>
      </c>
      <c r="F18" s="724" t="s">
        <v>609</v>
      </c>
      <c r="G18" s="724" t="s">
        <v>608</v>
      </c>
      <c r="H18" s="780"/>
      <c r="I18" s="780"/>
      <c r="J18" s="780"/>
      <c r="K18" s="724" t="s">
        <v>30</v>
      </c>
      <c r="L18" s="780"/>
      <c r="M18" s="979" t="s">
        <v>31</v>
      </c>
      <c r="N18" s="980"/>
      <c r="O18" s="981"/>
      <c r="P18" s="982"/>
      <c r="Q18" s="983"/>
      <c r="R18" s="983"/>
      <c r="S18" s="983"/>
      <c r="T18" s="983"/>
      <c r="U18" s="983"/>
      <c r="V18" s="292"/>
      <c r="W18" s="292"/>
      <c r="X18" s="280"/>
      <c r="Y18" s="280"/>
      <c r="Z18" s="280"/>
      <c r="AA18" s="280"/>
    </row>
    <row r="19" spans="2:27" s="113" customFormat="1" ht="24" customHeight="1">
      <c r="B19" s="945"/>
      <c r="C19" s="719"/>
      <c r="D19" s="719"/>
      <c r="E19" s="719"/>
      <c r="F19" s="719"/>
      <c r="G19" s="719"/>
      <c r="H19" s="719"/>
      <c r="I19" s="719"/>
      <c r="J19" s="719"/>
      <c r="K19" s="719"/>
      <c r="L19" s="719"/>
      <c r="M19" s="710" t="s">
        <v>38</v>
      </c>
      <c r="N19" s="710" t="s">
        <v>39</v>
      </c>
      <c r="O19" s="988" t="s">
        <v>40</v>
      </c>
      <c r="P19" s="984"/>
      <c r="Q19" s="985"/>
      <c r="R19" s="985"/>
      <c r="S19" s="985"/>
      <c r="T19" s="985"/>
      <c r="U19" s="985"/>
      <c r="V19" s="293"/>
      <c r="W19" s="293"/>
      <c r="X19" s="280"/>
      <c r="Y19" s="280"/>
      <c r="Z19" s="280"/>
      <c r="AA19" s="280"/>
    </row>
    <row r="20" spans="2:27" s="113" customFormat="1" ht="24" customHeight="1" thickBot="1">
      <c r="B20" s="946"/>
      <c r="C20" s="720"/>
      <c r="D20" s="720"/>
      <c r="E20" s="720"/>
      <c r="F20" s="720"/>
      <c r="G20" s="333" t="s">
        <v>32</v>
      </c>
      <c r="H20" s="333" t="s">
        <v>33</v>
      </c>
      <c r="I20" s="333" t="s">
        <v>34</v>
      </c>
      <c r="J20" s="333" t="s">
        <v>35</v>
      </c>
      <c r="K20" s="333" t="s">
        <v>36</v>
      </c>
      <c r="L20" s="194" t="s">
        <v>37</v>
      </c>
      <c r="M20" s="720"/>
      <c r="N20" s="720"/>
      <c r="O20" s="989"/>
      <c r="P20" s="233"/>
      <c r="Q20" s="234"/>
      <c r="R20" s="234"/>
    </row>
    <row r="21" spans="2:27" s="113" customFormat="1" ht="27" customHeight="1">
      <c r="B21" s="622" t="s">
        <v>95</v>
      </c>
      <c r="C21" s="549" t="s">
        <v>42</v>
      </c>
      <c r="D21" s="617" t="s">
        <v>96</v>
      </c>
      <c r="E21" s="342">
        <v>1</v>
      </c>
      <c r="F21" s="221">
        <v>23800000</v>
      </c>
      <c r="G21" s="221">
        <f>F21</f>
        <v>23800000</v>
      </c>
      <c r="H21" s="343"/>
      <c r="I21" s="343"/>
      <c r="J21" s="343"/>
      <c r="K21" s="213">
        <v>44927</v>
      </c>
      <c r="L21" s="213">
        <v>45290</v>
      </c>
      <c r="M21" s="951">
        <f>+E22/E21</f>
        <v>1</v>
      </c>
      <c r="N21" s="951">
        <f>+F22/F21</f>
        <v>1</v>
      </c>
      <c r="O21" s="781">
        <f>+M21*M21/N21</f>
        <v>1</v>
      </c>
      <c r="P21" s="245"/>
      <c r="Q21" s="282"/>
      <c r="R21" s="285"/>
      <c r="S21" s="281"/>
      <c r="T21" s="281"/>
      <c r="U21" s="281"/>
      <c r="V21" s="281"/>
      <c r="W21" s="178"/>
    </row>
    <row r="22" spans="2:27" s="113" customFormat="1" ht="27" customHeight="1">
      <c r="B22" s="619"/>
      <c r="C22" s="550" t="s">
        <v>44</v>
      </c>
      <c r="D22" s="615"/>
      <c r="E22" s="339">
        <v>1</v>
      </c>
      <c r="F22" s="209">
        <v>23800000</v>
      </c>
      <c r="G22" s="209">
        <f>+F22</f>
        <v>23800000</v>
      </c>
      <c r="H22" s="338"/>
      <c r="I22" s="338"/>
      <c r="J22" s="338"/>
      <c r="K22" s="205">
        <v>44927</v>
      </c>
      <c r="L22" s="205">
        <v>45290</v>
      </c>
      <c r="M22" s="952"/>
      <c r="N22" s="952"/>
      <c r="O22" s="782"/>
      <c r="P22" s="245"/>
      <c r="Q22" s="282"/>
      <c r="R22" s="285"/>
      <c r="S22" s="281"/>
      <c r="T22" s="281"/>
      <c r="U22" s="281"/>
      <c r="V22" s="281"/>
      <c r="W22" s="178"/>
    </row>
    <row r="23" spans="2:27" s="113" customFormat="1" ht="27" customHeight="1">
      <c r="B23" s="618" t="s">
        <v>97</v>
      </c>
      <c r="C23" s="550" t="s">
        <v>42</v>
      </c>
      <c r="D23" s="614" t="s">
        <v>98</v>
      </c>
      <c r="E23" s="253">
        <v>1</v>
      </c>
      <c r="F23" s="209">
        <v>18491233</v>
      </c>
      <c r="G23" s="209">
        <f>F23</f>
        <v>18491233</v>
      </c>
      <c r="H23" s="338"/>
      <c r="I23" s="338"/>
      <c r="J23" s="338"/>
      <c r="K23" s="205">
        <v>44927</v>
      </c>
      <c r="L23" s="205">
        <v>45290</v>
      </c>
      <c r="M23" s="952">
        <f t="shared" ref="M23" si="0">+E24/E23</f>
        <v>1</v>
      </c>
      <c r="N23" s="952">
        <f t="shared" ref="N23" si="1">+F24/F23</f>
        <v>1</v>
      </c>
      <c r="O23" s="782">
        <f t="shared" ref="O23" si="2">+M23*M23/N23</f>
        <v>1</v>
      </c>
      <c r="P23" s="245"/>
      <c r="Q23" s="282"/>
      <c r="R23" s="285"/>
      <c r="S23" s="281"/>
      <c r="T23" s="281"/>
      <c r="U23" s="281"/>
      <c r="V23" s="281"/>
      <c r="W23" s="178"/>
    </row>
    <row r="24" spans="2:27" s="113" customFormat="1" ht="27" customHeight="1">
      <c r="B24" s="619"/>
      <c r="C24" s="550" t="s">
        <v>44</v>
      </c>
      <c r="D24" s="615"/>
      <c r="E24" s="253">
        <v>1</v>
      </c>
      <c r="F24" s="209">
        <v>18491233</v>
      </c>
      <c r="G24" s="209">
        <f>+F24</f>
        <v>18491233</v>
      </c>
      <c r="H24" s="338"/>
      <c r="I24" s="338"/>
      <c r="J24" s="338"/>
      <c r="K24" s="205">
        <v>44927</v>
      </c>
      <c r="L24" s="205">
        <v>45290</v>
      </c>
      <c r="M24" s="952"/>
      <c r="N24" s="952"/>
      <c r="O24" s="782"/>
      <c r="P24" s="245"/>
      <c r="Q24" s="282"/>
      <c r="R24" s="285"/>
      <c r="S24" s="281"/>
      <c r="T24" s="281"/>
      <c r="U24" s="281"/>
      <c r="V24" s="281"/>
      <c r="W24" s="178"/>
    </row>
    <row r="25" spans="2:27" s="113" customFormat="1" ht="27" customHeight="1">
      <c r="B25" s="620" t="s">
        <v>99</v>
      </c>
      <c r="C25" s="550" t="s">
        <v>42</v>
      </c>
      <c r="D25" s="614" t="s">
        <v>100</v>
      </c>
      <c r="E25" s="253">
        <v>8</v>
      </c>
      <c r="F25" s="209">
        <v>26907000</v>
      </c>
      <c r="G25" s="209">
        <f>F25</f>
        <v>26907000</v>
      </c>
      <c r="H25" s="338"/>
      <c r="I25" s="338"/>
      <c r="J25" s="340"/>
      <c r="K25" s="205">
        <v>44927</v>
      </c>
      <c r="L25" s="205">
        <v>45290</v>
      </c>
      <c r="M25" s="952">
        <f t="shared" ref="M25" si="3">+E26/E25</f>
        <v>1</v>
      </c>
      <c r="N25" s="952">
        <f t="shared" ref="N25" si="4">+F26/F25</f>
        <v>1</v>
      </c>
      <c r="O25" s="782">
        <f t="shared" ref="O25:O27" si="5">+M25*M25/N25</f>
        <v>1</v>
      </c>
      <c r="P25" s="245"/>
      <c r="Q25" s="234"/>
      <c r="R25" s="234"/>
    </row>
    <row r="26" spans="2:27" s="113" customFormat="1" ht="27" customHeight="1">
      <c r="B26" s="621"/>
      <c r="C26" s="550" t="s">
        <v>44</v>
      </c>
      <c r="D26" s="615"/>
      <c r="E26" s="253">
        <v>8</v>
      </c>
      <c r="F26" s="209">
        <v>26907000</v>
      </c>
      <c r="G26" s="209">
        <f>+F26</f>
        <v>26907000</v>
      </c>
      <c r="H26" s="341"/>
      <c r="I26" s="338"/>
      <c r="J26" s="338"/>
      <c r="K26" s="205">
        <v>44927</v>
      </c>
      <c r="L26" s="205">
        <v>45290</v>
      </c>
      <c r="M26" s="952"/>
      <c r="N26" s="952"/>
      <c r="O26" s="782"/>
      <c r="P26" s="245"/>
      <c r="Q26" s="234"/>
      <c r="R26" s="234"/>
    </row>
    <row r="27" spans="2:27" s="113" customFormat="1" ht="27" customHeight="1">
      <c r="B27" s="618" t="s">
        <v>101</v>
      </c>
      <c r="C27" s="550" t="s">
        <v>42</v>
      </c>
      <c r="D27" s="614" t="s">
        <v>102</v>
      </c>
      <c r="E27" s="337">
        <v>1</v>
      </c>
      <c r="F27" s="209">
        <v>40852801</v>
      </c>
      <c r="G27" s="209">
        <f>F27</f>
        <v>40852801</v>
      </c>
      <c r="H27" s="341"/>
      <c r="I27" s="338"/>
      <c r="J27" s="338"/>
      <c r="K27" s="205">
        <v>44927</v>
      </c>
      <c r="L27" s="205">
        <v>45290</v>
      </c>
      <c r="M27" s="952">
        <f t="shared" ref="M27" si="6">+E28/E27</f>
        <v>1</v>
      </c>
      <c r="N27" s="952">
        <f t="shared" ref="N27" si="7">+F28/F27</f>
        <v>1</v>
      </c>
      <c r="O27" s="782">
        <f t="shared" si="5"/>
        <v>1</v>
      </c>
      <c r="P27" s="245"/>
      <c r="Q27" s="234"/>
      <c r="R27" s="234"/>
    </row>
    <row r="28" spans="2:27" s="113" customFormat="1" ht="27" customHeight="1" thickBot="1">
      <c r="B28" s="623"/>
      <c r="C28" s="551" t="s">
        <v>44</v>
      </c>
      <c r="D28" s="616"/>
      <c r="E28" s="344">
        <v>1</v>
      </c>
      <c r="F28" s="222">
        <f>+(48699635-7846834)</f>
        <v>40852801</v>
      </c>
      <c r="G28" s="222">
        <f>+F28</f>
        <v>40852801</v>
      </c>
      <c r="H28" s="345"/>
      <c r="I28" s="346"/>
      <c r="J28" s="346"/>
      <c r="K28" s="216">
        <v>44927</v>
      </c>
      <c r="L28" s="216">
        <v>45290</v>
      </c>
      <c r="M28" s="953"/>
      <c r="N28" s="953"/>
      <c r="O28" s="783"/>
      <c r="P28" s="245"/>
      <c r="Q28" s="234"/>
      <c r="R28" s="234"/>
    </row>
    <row r="29" spans="2:27" s="113" customFormat="1" ht="27" customHeight="1">
      <c r="B29" s="996" t="s">
        <v>47</v>
      </c>
      <c r="C29" s="552" t="s">
        <v>42</v>
      </c>
      <c r="D29" s="986"/>
      <c r="E29" s="334"/>
      <c r="F29" s="335">
        <f>F21+F23+F25+F27</f>
        <v>110051034</v>
      </c>
      <c r="G29" s="335">
        <f>G21+G23+G25+G27</f>
        <v>110051034</v>
      </c>
      <c r="H29" s="250">
        <f>H21+H23+H25</f>
        <v>0</v>
      </c>
      <c r="I29" s="250">
        <f>I21+I23+I25</f>
        <v>0</v>
      </c>
      <c r="J29" s="250">
        <f>J21+J23+J25</f>
        <v>0</v>
      </c>
      <c r="K29" s="336"/>
      <c r="L29" s="200"/>
      <c r="M29" s="949"/>
      <c r="N29" s="949"/>
      <c r="O29" s="947"/>
      <c r="P29" s="233"/>
      <c r="Q29" s="234"/>
      <c r="R29" s="234"/>
    </row>
    <row r="30" spans="2:27" s="113" customFormat="1" ht="27" customHeight="1" thickBot="1">
      <c r="B30" s="997"/>
      <c r="C30" s="36" t="s">
        <v>44</v>
      </c>
      <c r="D30" s="987"/>
      <c r="E30" s="139"/>
      <c r="F30" s="299">
        <f>(+F22+F24+F26+F28)</f>
        <v>110051034</v>
      </c>
      <c r="G30" s="299">
        <f>+G22+G24+G26+G28</f>
        <v>110051034</v>
      </c>
      <c r="H30" s="297"/>
      <c r="I30" s="300"/>
      <c r="J30" s="297"/>
      <c r="K30" s="297"/>
      <c r="L30" s="182"/>
      <c r="M30" s="950"/>
      <c r="N30" s="950"/>
      <c r="O30" s="948"/>
      <c r="P30" s="233"/>
      <c r="Q30" s="234"/>
      <c r="R30" s="234"/>
    </row>
    <row r="31" spans="2:27" s="113" customFormat="1" ht="27" customHeight="1">
      <c r="B31" s="301"/>
      <c r="C31" s="302"/>
      <c r="D31" s="303"/>
      <c r="E31" s="304"/>
      <c r="F31" s="305"/>
      <c r="G31" s="306"/>
      <c r="H31" s="307"/>
      <c r="I31" s="308"/>
      <c r="J31" s="309"/>
      <c r="K31" s="310"/>
      <c r="L31" s="310"/>
      <c r="M31" s="311"/>
      <c r="N31" s="312"/>
      <c r="O31" s="313"/>
      <c r="P31" s="233"/>
      <c r="Q31" s="234"/>
      <c r="R31" s="239"/>
    </row>
    <row r="32" spans="2:27" s="113" customFormat="1" ht="27" customHeight="1">
      <c r="B32" s="185" t="s">
        <v>48</v>
      </c>
      <c r="C32" s="963" t="s">
        <v>49</v>
      </c>
      <c r="D32" s="964"/>
      <c r="E32" s="965"/>
      <c r="F32" s="966" t="s">
        <v>79</v>
      </c>
      <c r="G32" s="967"/>
      <c r="H32" s="967"/>
      <c r="I32" s="967"/>
      <c r="J32" s="314"/>
      <c r="K32" s="968" t="s">
        <v>51</v>
      </c>
      <c r="L32" s="969"/>
      <c r="M32" s="969"/>
      <c r="N32" s="969"/>
      <c r="O32" s="970"/>
      <c r="P32" s="233"/>
      <c r="Q32" s="234"/>
      <c r="R32" s="234"/>
    </row>
    <row r="33" spans="2:18" s="113" customFormat="1" ht="27" customHeight="1">
      <c r="B33" s="957" t="s">
        <v>89</v>
      </c>
      <c r="C33" s="971" t="s">
        <v>103</v>
      </c>
      <c r="D33" s="972"/>
      <c r="E33" s="973"/>
      <c r="F33" s="971" t="s">
        <v>104</v>
      </c>
      <c r="G33" s="972"/>
      <c r="H33" s="973"/>
      <c r="I33" s="175" t="s">
        <v>42</v>
      </c>
      <c r="J33" s="331">
        <v>1</v>
      </c>
      <c r="K33" s="959" t="s">
        <v>62</v>
      </c>
      <c r="L33" s="960"/>
      <c r="M33" s="960"/>
      <c r="N33" s="960"/>
      <c r="O33" s="961"/>
      <c r="P33" s="233"/>
      <c r="Q33" s="234"/>
      <c r="R33" s="234"/>
    </row>
    <row r="34" spans="2:18" s="113" customFormat="1" ht="27" customHeight="1">
      <c r="B34" s="958"/>
      <c r="C34" s="974"/>
      <c r="D34" s="975"/>
      <c r="E34" s="976"/>
      <c r="F34" s="974"/>
      <c r="G34" s="975"/>
      <c r="H34" s="976"/>
      <c r="I34" s="34" t="s">
        <v>44</v>
      </c>
      <c r="J34" s="332">
        <v>1</v>
      </c>
      <c r="K34" s="962"/>
      <c r="L34" s="960"/>
      <c r="M34" s="960"/>
      <c r="N34" s="960"/>
      <c r="O34" s="961"/>
      <c r="P34" s="233"/>
      <c r="Q34" s="234"/>
      <c r="R34" s="234"/>
    </row>
    <row r="35" spans="2:18" s="113" customFormat="1" ht="27" customHeight="1">
      <c r="B35" s="977" t="s">
        <v>89</v>
      </c>
      <c r="C35" s="680" t="s">
        <v>105</v>
      </c>
      <c r="D35" s="669"/>
      <c r="E35" s="670"/>
      <c r="F35" s="694" t="s">
        <v>106</v>
      </c>
      <c r="G35" s="695"/>
      <c r="H35" s="696"/>
      <c r="I35" s="34" t="s">
        <v>42</v>
      </c>
      <c r="J35" s="315">
        <v>1</v>
      </c>
      <c r="K35" s="892" t="s">
        <v>62</v>
      </c>
      <c r="L35" s="675"/>
      <c r="M35" s="675"/>
      <c r="N35" s="675"/>
      <c r="O35" s="897"/>
      <c r="P35" s="233"/>
      <c r="Q35" s="234"/>
      <c r="R35" s="234"/>
    </row>
    <row r="36" spans="2:18" s="113" customFormat="1" ht="27" customHeight="1">
      <c r="B36" s="978"/>
      <c r="C36" s="665"/>
      <c r="D36" s="666"/>
      <c r="E36" s="667"/>
      <c r="F36" s="697"/>
      <c r="G36" s="698"/>
      <c r="H36" s="699"/>
      <c r="I36" s="34" t="s">
        <v>44</v>
      </c>
      <c r="J36" s="315">
        <v>1</v>
      </c>
      <c r="K36" s="954"/>
      <c r="L36" s="955"/>
      <c r="M36" s="955"/>
      <c r="N36" s="955"/>
      <c r="O36" s="956"/>
      <c r="P36" s="233"/>
      <c r="Q36" s="234"/>
      <c r="R36" s="234"/>
    </row>
    <row r="37" spans="2:18" s="113" customFormat="1" ht="27" customHeight="1">
      <c r="B37" s="977" t="s">
        <v>89</v>
      </c>
      <c r="C37" s="680" t="s">
        <v>107</v>
      </c>
      <c r="D37" s="669"/>
      <c r="E37" s="670"/>
      <c r="F37" s="694" t="s">
        <v>108</v>
      </c>
      <c r="G37" s="695"/>
      <c r="H37" s="696"/>
      <c r="I37" s="34" t="s">
        <v>42</v>
      </c>
      <c r="J37" s="316">
        <v>8</v>
      </c>
      <c r="K37" s="892" t="s">
        <v>63</v>
      </c>
      <c r="L37" s="893"/>
      <c r="M37" s="893"/>
      <c r="N37" s="893"/>
      <c r="O37" s="894"/>
      <c r="P37" s="233"/>
      <c r="Q37" s="234"/>
      <c r="R37" s="234"/>
    </row>
    <row r="38" spans="2:18" s="113" customFormat="1" ht="27" customHeight="1">
      <c r="B38" s="978"/>
      <c r="C38" s="665"/>
      <c r="D38" s="666"/>
      <c r="E38" s="667"/>
      <c r="F38" s="697"/>
      <c r="G38" s="698"/>
      <c r="H38" s="699"/>
      <c r="I38" s="34" t="s">
        <v>44</v>
      </c>
      <c r="J38" s="317">
        <v>8</v>
      </c>
      <c r="K38" s="895"/>
      <c r="L38" s="689"/>
      <c r="M38" s="689"/>
      <c r="N38" s="689"/>
      <c r="O38" s="896"/>
      <c r="P38" s="233"/>
      <c r="Q38" s="234"/>
      <c r="R38" s="234"/>
    </row>
    <row r="39" spans="2:18" s="113" customFormat="1" ht="27" customHeight="1">
      <c r="B39" s="994" t="s">
        <v>89</v>
      </c>
      <c r="C39" s="990" t="s">
        <v>109</v>
      </c>
      <c r="D39" s="991"/>
      <c r="E39" s="991"/>
      <c r="F39" s="992" t="s">
        <v>110</v>
      </c>
      <c r="G39" s="993"/>
      <c r="H39" s="993"/>
      <c r="I39" s="34" t="s">
        <v>42</v>
      </c>
      <c r="J39" s="315">
        <v>1</v>
      </c>
      <c r="K39" s="892" t="s">
        <v>62</v>
      </c>
      <c r="L39" s="675"/>
      <c r="M39" s="675"/>
      <c r="N39" s="675"/>
      <c r="O39" s="897"/>
      <c r="P39" s="233"/>
      <c r="Q39" s="234"/>
      <c r="R39" s="234"/>
    </row>
    <row r="40" spans="2:18" s="113" customFormat="1" ht="27" customHeight="1" thickBot="1">
      <c r="B40" s="995"/>
      <c r="C40" s="991"/>
      <c r="D40" s="991"/>
      <c r="E40" s="991"/>
      <c r="F40" s="993"/>
      <c r="G40" s="993"/>
      <c r="H40" s="993"/>
      <c r="I40" s="34" t="s">
        <v>44</v>
      </c>
      <c r="J40" s="315">
        <v>1</v>
      </c>
      <c r="K40" s="898"/>
      <c r="L40" s="899"/>
      <c r="M40" s="899"/>
      <c r="N40" s="899"/>
      <c r="O40" s="900"/>
      <c r="P40" s="233"/>
      <c r="Q40" s="234"/>
      <c r="R40" s="234"/>
    </row>
    <row r="41" spans="2:18" s="113" customFormat="1" ht="14.1" customHeight="1">
      <c r="B41" s="318"/>
      <c r="C41" s="318"/>
      <c r="D41" s="319"/>
      <c r="E41" s="320"/>
      <c r="F41" s="321"/>
      <c r="G41" s="318"/>
      <c r="H41" s="322"/>
      <c r="I41" s="318"/>
      <c r="J41" s="319"/>
      <c r="K41" s="323"/>
      <c r="L41" s="323"/>
      <c r="M41" s="321"/>
      <c r="N41" s="318"/>
      <c r="O41" s="318"/>
      <c r="P41" s="234"/>
      <c r="Q41" s="234"/>
      <c r="R41" s="234"/>
    </row>
    <row r="42" spans="2:18" ht="14.1" customHeight="1" thickBot="1">
      <c r="B42" s="111" t="s">
        <v>356</v>
      </c>
      <c r="C42" s="20"/>
      <c r="D42" s="41"/>
      <c r="E42" s="43"/>
      <c r="F42" s="42"/>
      <c r="G42" s="20"/>
      <c r="H42" s="7"/>
      <c r="I42" s="20"/>
      <c r="J42" s="41"/>
      <c r="K42" s="48"/>
      <c r="L42" s="48"/>
      <c r="M42" s="42"/>
      <c r="N42" s="20"/>
      <c r="O42" s="20"/>
      <c r="P42" s="20"/>
      <c r="Q42" s="20"/>
      <c r="R42" s="20"/>
    </row>
    <row r="43" spans="2:18" ht="18" customHeight="1" thickTop="1" thickBot="1">
      <c r="B43" s="132" t="s">
        <v>357</v>
      </c>
    </row>
    <row r="44" spans="2:18" ht="18" customHeight="1" thickTop="1">
      <c r="B44" s="133" t="s">
        <v>358</v>
      </c>
    </row>
    <row r="47" spans="2:18" ht="18" customHeight="1">
      <c r="E47" s="110"/>
    </row>
  </sheetData>
  <mergeCells count="85">
    <mergeCell ref="B23:B24"/>
    <mergeCell ref="B25:B26"/>
    <mergeCell ref="D25:D26"/>
    <mergeCell ref="F37:H38"/>
    <mergeCell ref="C39:E40"/>
    <mergeCell ref="F39:H40"/>
    <mergeCell ref="B39:B40"/>
    <mergeCell ref="C37:E38"/>
    <mergeCell ref="B37:B38"/>
    <mergeCell ref="B27:B28"/>
    <mergeCell ref="B29:B30"/>
    <mergeCell ref="P18:U18"/>
    <mergeCell ref="P19:U19"/>
    <mergeCell ref="D21:D22"/>
    <mergeCell ref="M29:M30"/>
    <mergeCell ref="D18:D20"/>
    <mergeCell ref="D27:D28"/>
    <mergeCell ref="D29:D30"/>
    <mergeCell ref="N19:N20"/>
    <mergeCell ref="O19:O20"/>
    <mergeCell ref="D23:D24"/>
    <mergeCell ref="N27:N28"/>
    <mergeCell ref="C18:C20"/>
    <mergeCell ref="M19:M20"/>
    <mergeCell ref="E18:E20"/>
    <mergeCell ref="F18:F20"/>
    <mergeCell ref="G18:J19"/>
    <mergeCell ref="M18:O18"/>
    <mergeCell ref="K35:O36"/>
    <mergeCell ref="B33:B34"/>
    <mergeCell ref="K33:O34"/>
    <mergeCell ref="C32:E32"/>
    <mergeCell ref="F32:I32"/>
    <mergeCell ref="K32:O32"/>
    <mergeCell ref="C35:E36"/>
    <mergeCell ref="F35:H36"/>
    <mergeCell ref="C33:E34"/>
    <mergeCell ref="F33:H34"/>
    <mergeCell ref="B35:B36"/>
    <mergeCell ref="B21:B22"/>
    <mergeCell ref="B18:B20"/>
    <mergeCell ref="K18:L19"/>
    <mergeCell ref="O29:O30"/>
    <mergeCell ref="N29:N30"/>
    <mergeCell ref="O21:O22"/>
    <mergeCell ref="O23:O24"/>
    <mergeCell ref="O25:O26"/>
    <mergeCell ref="O27:O28"/>
    <mergeCell ref="M21:M22"/>
    <mergeCell ref="M23:M24"/>
    <mergeCell ref="M25:M26"/>
    <mergeCell ref="N21:N22"/>
    <mergeCell ref="N23:N24"/>
    <mergeCell ref="N25:N26"/>
    <mergeCell ref="M27:M28"/>
    <mergeCell ref="L10:N10"/>
    <mergeCell ref="B11:G11"/>
    <mergeCell ref="L11:N11"/>
    <mergeCell ref="B9:G9"/>
    <mergeCell ref="H9:J17"/>
    <mergeCell ref="B12:G12"/>
    <mergeCell ref="L17:N17"/>
    <mergeCell ref="B17:G17"/>
    <mergeCell ref="L12:N12"/>
    <mergeCell ref="B13:G13"/>
    <mergeCell ref="L13:N13"/>
    <mergeCell ref="L14:N14"/>
    <mergeCell ref="L15:N15"/>
    <mergeCell ref="L16:N16"/>
    <mergeCell ref="K37:O38"/>
    <mergeCell ref="K39:O40"/>
    <mergeCell ref="B2:B5"/>
    <mergeCell ref="C2:I3"/>
    <mergeCell ref="J2:M2"/>
    <mergeCell ref="N2:O5"/>
    <mergeCell ref="J3:M3"/>
    <mergeCell ref="C4:I5"/>
    <mergeCell ref="J4:M4"/>
    <mergeCell ref="J5:M5"/>
    <mergeCell ref="B8:D8"/>
    <mergeCell ref="E8:O8"/>
    <mergeCell ref="K9:O9"/>
    <mergeCell ref="B10:G10"/>
    <mergeCell ref="B6:O6"/>
    <mergeCell ref="C7:G7"/>
  </mergeCells>
  <printOptions horizontalCentered="1" verticalCentered="1"/>
  <pageMargins left="0.23622047244094491" right="0.23622047244094491" top="0.74803149606299213" bottom="0.74803149606299213" header="0.31496062992125984" footer="0.31496062992125984"/>
  <pageSetup paperSize="5" scale="40" orientation="landscape" r:id="rId1"/>
  <headerFooter>
    <oddFooter>&amp;C&amp;"Helvetica Neue,Regular"&amp;12&amp;K000000&amp;P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59"/>
  <sheetViews>
    <sheetView showGridLines="0" topLeftCell="C4" zoomScale="80" zoomScaleNormal="80" workbookViewId="0">
      <selection activeCell="M22" sqref="M22:M23"/>
    </sheetView>
  </sheetViews>
  <sheetFormatPr baseColWidth="10" defaultColWidth="12.42578125" defaultRowHeight="18" customHeight="1"/>
  <cols>
    <col min="1" max="1" width="5.85546875" style="5" customWidth="1"/>
    <col min="2" max="2" width="41.42578125" style="5" customWidth="1"/>
    <col min="3" max="3" width="8.5703125" style="5" customWidth="1"/>
    <col min="4" max="4" width="15.28515625" style="5" customWidth="1"/>
    <col min="5" max="5" width="16.140625" style="5" customWidth="1"/>
    <col min="6" max="7" width="19" style="5" customWidth="1"/>
    <col min="8" max="8" width="23.42578125" style="5" customWidth="1"/>
    <col min="9" max="10" width="19" style="5" customWidth="1"/>
    <col min="11" max="11" width="21.42578125" style="5" customWidth="1"/>
    <col min="12" max="12" width="18" style="5" customWidth="1"/>
    <col min="13" max="13" width="13" style="5" customWidth="1"/>
    <col min="14" max="14" width="16.28515625" style="5" customWidth="1"/>
    <col min="15" max="15" width="28.140625" style="5" customWidth="1"/>
    <col min="16" max="30" width="12.42578125" style="5" customWidth="1"/>
    <col min="31" max="16384" width="12.42578125" style="5"/>
  </cols>
  <sheetData>
    <row r="1" spans="2:29" ht="18" customHeight="1" thickBot="1"/>
    <row r="2" spans="2:29" ht="34.5" customHeight="1">
      <c r="B2" s="901"/>
      <c r="C2" s="904" t="s">
        <v>6</v>
      </c>
      <c r="D2" s="905"/>
      <c r="E2" s="905"/>
      <c r="F2" s="905"/>
      <c r="G2" s="905"/>
      <c r="H2" s="905"/>
      <c r="I2" s="906"/>
      <c r="J2" s="907" t="s">
        <v>7</v>
      </c>
      <c r="K2" s="908"/>
      <c r="L2" s="908"/>
      <c r="M2" s="909"/>
      <c r="N2" s="910"/>
      <c r="O2" s="911"/>
      <c r="P2" s="42"/>
      <c r="Q2" s="20"/>
      <c r="R2" s="20"/>
      <c r="S2" s="20"/>
      <c r="T2" s="20"/>
      <c r="U2" s="20"/>
      <c r="V2" s="20"/>
      <c r="W2" s="20"/>
      <c r="X2" s="20"/>
      <c r="Y2" s="20"/>
      <c r="Z2" s="20"/>
      <c r="AA2" s="20"/>
      <c r="AB2" s="20"/>
      <c r="AC2" s="20"/>
    </row>
    <row r="3" spans="2:29" ht="20.100000000000001" customHeight="1">
      <c r="B3" s="902"/>
      <c r="C3" s="738"/>
      <c r="D3" s="739"/>
      <c r="E3" s="739"/>
      <c r="F3" s="739"/>
      <c r="G3" s="739"/>
      <c r="H3" s="739"/>
      <c r="I3" s="740"/>
      <c r="J3" s="802" t="s">
        <v>8</v>
      </c>
      <c r="K3" s="745"/>
      <c r="L3" s="745"/>
      <c r="M3" s="803"/>
      <c r="N3" s="912"/>
      <c r="O3" s="913"/>
      <c r="P3" s="42"/>
      <c r="Q3" s="20"/>
      <c r="R3" s="20"/>
      <c r="S3" s="20"/>
      <c r="T3" s="20"/>
      <c r="U3" s="20"/>
      <c r="V3" s="20"/>
      <c r="W3" s="20"/>
      <c r="X3" s="20"/>
      <c r="Y3" s="20"/>
      <c r="Z3" s="20"/>
      <c r="AA3" s="20"/>
      <c r="AB3" s="20"/>
      <c r="AC3" s="20"/>
    </row>
    <row r="4" spans="2:29" ht="33.75" customHeight="1">
      <c r="B4" s="902"/>
      <c r="C4" s="760" t="s">
        <v>9</v>
      </c>
      <c r="D4" s="761"/>
      <c r="E4" s="761"/>
      <c r="F4" s="761"/>
      <c r="G4" s="761"/>
      <c r="H4" s="761"/>
      <c r="I4" s="762"/>
      <c r="J4" s="802" t="s">
        <v>10</v>
      </c>
      <c r="K4" s="745"/>
      <c r="L4" s="745"/>
      <c r="M4" s="803"/>
      <c r="N4" s="912"/>
      <c r="O4" s="913"/>
      <c r="P4" s="42"/>
      <c r="Q4" s="20"/>
      <c r="R4" s="20"/>
      <c r="S4" s="20"/>
      <c r="T4" s="20"/>
      <c r="U4" s="20"/>
      <c r="V4" s="20"/>
      <c r="W4" s="20"/>
      <c r="X4" s="20"/>
      <c r="Y4" s="20"/>
      <c r="Z4" s="20"/>
      <c r="AA4" s="20"/>
      <c r="AB4" s="20"/>
      <c r="AC4" s="20"/>
    </row>
    <row r="5" spans="2:29" ht="38.25" customHeight="1">
      <c r="B5" s="903"/>
      <c r="C5" s="738"/>
      <c r="D5" s="739"/>
      <c r="E5" s="739"/>
      <c r="F5" s="739"/>
      <c r="G5" s="739"/>
      <c r="H5" s="739"/>
      <c r="I5" s="740"/>
      <c r="J5" s="802" t="s">
        <v>11</v>
      </c>
      <c r="K5" s="745"/>
      <c r="L5" s="745"/>
      <c r="M5" s="803"/>
      <c r="N5" s="914"/>
      <c r="O5" s="915"/>
      <c r="P5" s="42"/>
      <c r="Q5" s="20"/>
      <c r="R5" s="20"/>
      <c r="S5" s="20"/>
      <c r="T5" s="20"/>
      <c r="U5" s="20"/>
      <c r="V5" s="20"/>
      <c r="W5" s="20"/>
      <c r="X5" s="20"/>
      <c r="Y5" s="20"/>
      <c r="Z5" s="20"/>
      <c r="AA5" s="20"/>
      <c r="AB5" s="20"/>
      <c r="AC5" s="20"/>
    </row>
    <row r="6" spans="2:29" ht="35.1" customHeight="1">
      <c r="B6" s="1103" t="s">
        <v>112</v>
      </c>
      <c r="C6" s="1104"/>
      <c r="D6" s="1104"/>
      <c r="E6" s="1105"/>
      <c r="F6" s="1104"/>
      <c r="G6" s="1104"/>
      <c r="H6" s="1105"/>
      <c r="I6" s="1104"/>
      <c r="J6" s="1104"/>
      <c r="K6" s="1105"/>
      <c r="L6" s="1105"/>
      <c r="M6" s="1104"/>
      <c r="N6" s="1104"/>
      <c r="O6" s="1106"/>
      <c r="P6" s="42"/>
      <c r="Q6" s="20"/>
      <c r="R6" s="80"/>
      <c r="S6" s="20"/>
      <c r="T6" s="20"/>
      <c r="U6" s="20"/>
      <c r="V6" s="20"/>
      <c r="W6" s="82"/>
      <c r="X6" s="81"/>
      <c r="Y6" s="20"/>
      <c r="Z6" s="109" t="s">
        <v>260</v>
      </c>
      <c r="AA6" s="20"/>
      <c r="AB6" s="20"/>
      <c r="AC6" s="20"/>
    </row>
    <row r="7" spans="2:29" ht="35.1" customHeight="1" thickBot="1">
      <c r="B7" s="571" t="s">
        <v>13</v>
      </c>
      <c r="C7" s="1107" t="s">
        <v>402</v>
      </c>
      <c r="D7" s="1108"/>
      <c r="E7" s="1109"/>
      <c r="F7" s="1108"/>
      <c r="G7" s="1108"/>
      <c r="H7" s="568"/>
      <c r="I7" s="572"/>
      <c r="J7" s="572"/>
      <c r="K7" s="568"/>
      <c r="L7" s="568"/>
      <c r="M7" s="572"/>
      <c r="N7" s="572"/>
      <c r="O7" s="573"/>
      <c r="P7" s="42"/>
      <c r="Q7" s="20"/>
      <c r="R7" s="62"/>
      <c r="S7" s="63"/>
      <c r="T7" s="62"/>
      <c r="U7" s="64"/>
      <c r="V7" s="64"/>
      <c r="W7" s="62"/>
      <c r="X7" s="65"/>
      <c r="Y7" s="66"/>
      <c r="Z7" s="66"/>
      <c r="AA7" s="65"/>
      <c r="AB7" s="66"/>
      <c r="AC7" s="64"/>
    </row>
    <row r="8" spans="2:29" ht="27" customHeight="1" thickBot="1">
      <c r="B8" s="1097" t="s">
        <v>14</v>
      </c>
      <c r="C8" s="1098"/>
      <c r="D8" s="1099"/>
      <c r="E8" s="1100" t="s">
        <v>15</v>
      </c>
      <c r="F8" s="1098"/>
      <c r="G8" s="1098"/>
      <c r="H8" s="1101"/>
      <c r="I8" s="1101"/>
      <c r="J8" s="1101"/>
      <c r="K8" s="1098"/>
      <c r="L8" s="1098"/>
      <c r="M8" s="1098"/>
      <c r="N8" s="1098"/>
      <c r="O8" s="1102"/>
      <c r="P8" s="19"/>
      <c r="Q8" s="20"/>
      <c r="R8" s="62"/>
      <c r="S8" s="63"/>
      <c r="T8" s="62"/>
      <c r="U8" s="64"/>
      <c r="V8" s="64"/>
      <c r="W8" s="62"/>
      <c r="X8" s="65"/>
      <c r="Y8" s="66"/>
      <c r="Z8" s="66"/>
      <c r="AA8" s="65"/>
      <c r="AB8" s="66"/>
      <c r="AC8" s="64"/>
    </row>
    <row r="9" spans="2:29" s="113" customFormat="1" ht="27" customHeight="1">
      <c r="B9" s="1119" t="s">
        <v>113</v>
      </c>
      <c r="C9" s="1120"/>
      <c r="D9" s="1120"/>
      <c r="E9" s="1120"/>
      <c r="F9" s="1120"/>
      <c r="G9" s="1120"/>
      <c r="H9" s="1121" t="s">
        <v>114</v>
      </c>
      <c r="I9" s="1122"/>
      <c r="J9" s="1122"/>
      <c r="K9" s="1110" t="s">
        <v>18</v>
      </c>
      <c r="L9" s="1111"/>
      <c r="M9" s="1111"/>
      <c r="N9" s="1111"/>
      <c r="O9" s="1112"/>
      <c r="P9" s="233"/>
      <c r="Q9" s="234"/>
      <c r="R9" s="282"/>
      <c r="S9" s="285"/>
      <c r="T9" s="282"/>
      <c r="U9" s="281"/>
      <c r="V9" s="281"/>
      <c r="W9" s="282"/>
      <c r="X9" s="178"/>
      <c r="Y9" s="283"/>
      <c r="Z9" s="283"/>
      <c r="AA9" s="178"/>
      <c r="AB9" s="283"/>
      <c r="AC9" s="281"/>
    </row>
    <row r="10" spans="2:29" s="113" customFormat="1" ht="27" customHeight="1">
      <c r="B10" s="1113" t="s">
        <v>115</v>
      </c>
      <c r="C10" s="1114"/>
      <c r="D10" s="1114"/>
      <c r="E10" s="1114"/>
      <c r="F10" s="1114"/>
      <c r="G10" s="1115"/>
      <c r="H10" s="1122"/>
      <c r="I10" s="1122"/>
      <c r="J10" s="1122"/>
      <c r="K10" s="240" t="s">
        <v>20</v>
      </c>
      <c r="L10" s="1116" t="s">
        <v>21</v>
      </c>
      <c r="M10" s="1117"/>
      <c r="N10" s="1118"/>
      <c r="O10" s="347" t="s">
        <v>22</v>
      </c>
      <c r="P10" s="348"/>
      <c r="Q10" s="349"/>
      <c r="R10" s="282"/>
      <c r="S10" s="285"/>
      <c r="T10" s="282"/>
      <c r="U10" s="281"/>
      <c r="V10" s="281"/>
      <c r="W10" s="282"/>
      <c r="X10" s="178"/>
      <c r="Y10" s="283"/>
      <c r="Z10" s="283"/>
      <c r="AA10" s="178"/>
      <c r="AB10" s="283"/>
      <c r="AC10" s="281"/>
    </row>
    <row r="11" spans="2:29" s="113" customFormat="1" ht="27" customHeight="1">
      <c r="B11" s="1124" t="s">
        <v>116</v>
      </c>
      <c r="C11" s="1125"/>
      <c r="D11" s="1125"/>
      <c r="E11" s="1125"/>
      <c r="F11" s="1125"/>
      <c r="G11" s="1126"/>
      <c r="H11" s="1122"/>
      <c r="I11" s="1122"/>
      <c r="J11" s="1122"/>
      <c r="K11" s="329"/>
      <c r="L11" s="1128"/>
      <c r="M11" s="1129"/>
      <c r="N11" s="1130"/>
      <c r="O11" s="350"/>
      <c r="P11" s="170"/>
      <c r="Q11" s="171"/>
      <c r="R11" s="282"/>
      <c r="S11" s="285"/>
      <c r="T11" s="282"/>
      <c r="U11" s="281"/>
      <c r="V11" s="281"/>
      <c r="W11" s="282"/>
      <c r="X11" s="178"/>
      <c r="Y11" s="283"/>
      <c r="Z11" s="283"/>
      <c r="AA11" s="178"/>
      <c r="AB11" s="283"/>
      <c r="AC11" s="281"/>
    </row>
    <row r="12" spans="2:29" s="113" customFormat="1" ht="27" customHeight="1">
      <c r="B12" s="1124" t="s">
        <v>71</v>
      </c>
      <c r="C12" s="1125"/>
      <c r="D12" s="1125"/>
      <c r="E12" s="1125"/>
      <c r="F12" s="1125"/>
      <c r="G12" s="1126"/>
      <c r="H12" s="1122"/>
      <c r="I12" s="1122"/>
      <c r="J12" s="1122"/>
      <c r="K12" s="329"/>
      <c r="L12" s="1127" t="s">
        <v>305</v>
      </c>
      <c r="M12" s="1127"/>
      <c r="N12" s="1127"/>
      <c r="O12" s="350"/>
      <c r="P12" s="170"/>
      <c r="Q12" s="171"/>
      <c r="R12" s="282"/>
      <c r="S12" s="285"/>
      <c r="T12" s="282"/>
      <c r="U12" s="281"/>
      <c r="V12" s="281"/>
      <c r="W12" s="282"/>
      <c r="X12" s="178"/>
      <c r="Y12" s="283"/>
      <c r="Z12" s="283"/>
      <c r="AA12" s="178"/>
      <c r="AB12" s="283"/>
      <c r="AC12" s="281"/>
    </row>
    <row r="13" spans="2:29" s="113" customFormat="1" ht="27" customHeight="1">
      <c r="B13" s="1131" t="s">
        <v>117</v>
      </c>
      <c r="C13" s="1132"/>
      <c r="D13" s="1132"/>
      <c r="E13" s="1132"/>
      <c r="F13" s="1132"/>
      <c r="G13" s="1132"/>
      <c r="H13" s="1122"/>
      <c r="I13" s="1122"/>
      <c r="J13" s="1122"/>
      <c r="K13" s="58"/>
      <c r="L13" s="1133"/>
      <c r="M13" s="1133"/>
      <c r="N13" s="1133"/>
      <c r="O13" s="351"/>
      <c r="P13" s="170"/>
      <c r="Q13" s="171"/>
      <c r="R13" s="282"/>
      <c r="S13" s="285"/>
      <c r="T13" s="282"/>
      <c r="U13" s="281"/>
      <c r="V13" s="281"/>
      <c r="W13" s="282"/>
      <c r="X13" s="178"/>
      <c r="Y13" s="283"/>
      <c r="Z13" s="283"/>
      <c r="AA13" s="178"/>
      <c r="AB13" s="283"/>
      <c r="AC13" s="281"/>
    </row>
    <row r="14" spans="2:29" s="113" customFormat="1" ht="27" customHeight="1" thickBot="1">
      <c r="B14" s="1134" t="s">
        <v>335</v>
      </c>
      <c r="C14" s="1135"/>
      <c r="D14" s="1135"/>
      <c r="E14" s="1136"/>
      <c r="F14" s="1135"/>
      <c r="G14" s="1137"/>
      <c r="H14" s="1123"/>
      <c r="I14" s="1123"/>
      <c r="J14" s="1123"/>
      <c r="K14" s="220"/>
      <c r="L14" s="1138"/>
      <c r="M14" s="1138"/>
      <c r="N14" s="1138"/>
      <c r="O14" s="352"/>
      <c r="P14" s="170"/>
      <c r="Q14" s="171"/>
      <c r="R14" s="282"/>
      <c r="S14" s="285"/>
      <c r="T14" s="282"/>
      <c r="U14" s="281"/>
      <c r="V14" s="281"/>
      <c r="W14" s="282"/>
      <c r="X14" s="178"/>
      <c r="Y14" s="283"/>
      <c r="Z14" s="283"/>
      <c r="AA14" s="178"/>
      <c r="AB14" s="283"/>
      <c r="AC14" s="281"/>
    </row>
    <row r="15" spans="2:29" s="113" customFormat="1" ht="24.95" customHeight="1">
      <c r="B15" s="1139" t="s">
        <v>27</v>
      </c>
      <c r="C15" s="1142" t="s">
        <v>594</v>
      </c>
      <c r="D15" s="1093" t="s">
        <v>28</v>
      </c>
      <c r="E15" s="1093" t="s">
        <v>29</v>
      </c>
      <c r="F15" s="1093" t="s">
        <v>609</v>
      </c>
      <c r="G15" s="1144" t="s">
        <v>608</v>
      </c>
      <c r="H15" s="1145"/>
      <c r="I15" s="1145"/>
      <c r="J15" s="1146"/>
      <c r="K15" s="724" t="s">
        <v>30</v>
      </c>
      <c r="L15" s="780"/>
      <c r="M15" s="979" t="s">
        <v>31</v>
      </c>
      <c r="N15" s="980"/>
      <c r="O15" s="981"/>
      <c r="P15" s="170"/>
      <c r="Q15" s="171"/>
      <c r="R15" s="282"/>
      <c r="S15" s="285"/>
      <c r="T15" s="282"/>
      <c r="U15" s="281"/>
      <c r="V15" s="281"/>
      <c r="W15" s="282"/>
      <c r="X15" s="178"/>
      <c r="Y15" s="283"/>
      <c r="Z15" s="283"/>
      <c r="AA15" s="178"/>
      <c r="AB15" s="283"/>
      <c r="AC15" s="281"/>
    </row>
    <row r="16" spans="2:29" s="113" customFormat="1" ht="24.95" customHeight="1">
      <c r="B16" s="1140"/>
      <c r="C16" s="1094"/>
      <c r="D16" s="1094"/>
      <c r="E16" s="1094"/>
      <c r="F16" s="1094"/>
      <c r="G16" s="1147"/>
      <c r="H16" s="1148"/>
      <c r="I16" s="1148"/>
      <c r="J16" s="1149"/>
      <c r="K16" s="719"/>
      <c r="L16" s="719"/>
      <c r="M16" s="710" t="s">
        <v>38</v>
      </c>
      <c r="N16" s="710" t="s">
        <v>39</v>
      </c>
      <c r="O16" s="988" t="s">
        <v>40</v>
      </c>
      <c r="P16" s="170"/>
      <c r="Q16" s="171"/>
      <c r="R16" s="282"/>
      <c r="S16" s="285"/>
      <c r="T16" s="282"/>
      <c r="U16" s="281"/>
      <c r="V16" s="281"/>
      <c r="W16" s="282"/>
      <c r="X16" s="178"/>
      <c r="Y16" s="283"/>
      <c r="Z16" s="283"/>
      <c r="AA16" s="178"/>
      <c r="AB16" s="283"/>
      <c r="AC16" s="281"/>
    </row>
    <row r="17" spans="2:32" s="113" customFormat="1" ht="24.95" customHeight="1" thickBot="1">
      <c r="B17" s="1141"/>
      <c r="C17" s="1095"/>
      <c r="D17" s="1095"/>
      <c r="E17" s="1095"/>
      <c r="F17" s="1095"/>
      <c r="G17" s="397" t="s">
        <v>32</v>
      </c>
      <c r="H17" s="397" t="s">
        <v>33</v>
      </c>
      <c r="I17" s="397" t="s">
        <v>34</v>
      </c>
      <c r="J17" s="397" t="s">
        <v>35</v>
      </c>
      <c r="K17" s="333" t="s">
        <v>36</v>
      </c>
      <c r="L17" s="194" t="s">
        <v>37</v>
      </c>
      <c r="M17" s="720"/>
      <c r="N17" s="720"/>
      <c r="O17" s="989"/>
      <c r="P17" s="170"/>
      <c r="Q17" s="171"/>
      <c r="R17" s="282"/>
      <c r="S17" s="285"/>
      <c r="T17" s="282"/>
      <c r="U17" s="281"/>
      <c r="V17" s="281"/>
      <c r="W17" s="353"/>
      <c r="X17" s="178"/>
      <c r="Y17" s="283"/>
      <c r="Z17" s="283"/>
      <c r="AA17" s="178"/>
      <c r="AB17" s="283"/>
      <c r="AC17" s="281"/>
    </row>
    <row r="18" spans="2:32" s="113" customFormat="1" ht="27" customHeight="1">
      <c r="B18" s="1143" t="s">
        <v>118</v>
      </c>
      <c r="C18" s="574" t="s">
        <v>42</v>
      </c>
      <c r="D18" s="626" t="s">
        <v>119</v>
      </c>
      <c r="E18" s="411">
        <v>150</v>
      </c>
      <c r="F18" s="418">
        <v>4244036532</v>
      </c>
      <c r="G18" s="418">
        <f>+F18</f>
        <v>4244036532</v>
      </c>
      <c r="H18" s="412"/>
      <c r="I18" s="412"/>
      <c r="J18" s="413"/>
      <c r="K18" s="414">
        <v>44927</v>
      </c>
      <c r="L18" s="414">
        <v>45291</v>
      </c>
      <c r="M18" s="1150">
        <f>+E19/E18</f>
        <v>0.13593333333333335</v>
      </c>
      <c r="N18" s="1150">
        <f>+F19/F18</f>
        <v>0</v>
      </c>
      <c r="O18" s="1008">
        <v>0</v>
      </c>
      <c r="P18" s="165"/>
      <c r="Q18" s="171"/>
      <c r="R18" s="282"/>
      <c r="S18" s="285"/>
      <c r="T18" s="282"/>
      <c r="U18" s="281"/>
      <c r="V18" s="281"/>
      <c r="W18" s="353"/>
      <c r="X18" s="178"/>
      <c r="Y18" s="283"/>
      <c r="Z18" s="283"/>
      <c r="AA18" s="178"/>
      <c r="AB18" s="283"/>
      <c r="AC18" s="281"/>
    </row>
    <row r="19" spans="2:32" s="113" customFormat="1" ht="27" customHeight="1">
      <c r="B19" s="1024"/>
      <c r="C19" s="575" t="s">
        <v>44</v>
      </c>
      <c r="D19" s="625"/>
      <c r="E19" s="392">
        <v>20.39</v>
      </c>
      <c r="F19" s="419">
        <v>0</v>
      </c>
      <c r="G19" s="419">
        <v>0</v>
      </c>
      <c r="H19" s="403"/>
      <c r="I19" s="403"/>
      <c r="J19" s="404"/>
      <c r="K19" s="252">
        <v>44927</v>
      </c>
      <c r="L19" s="252">
        <v>45291</v>
      </c>
      <c r="M19" s="1151"/>
      <c r="N19" s="1151"/>
      <c r="O19" s="998"/>
      <c r="P19" s="165"/>
      <c r="Q19" s="354"/>
      <c r="R19" s="355"/>
      <c r="S19" s="354"/>
      <c r="T19" s="354"/>
      <c r="U19" s="354"/>
      <c r="V19" s="280"/>
      <c r="W19" s="356"/>
      <c r="X19" s="357"/>
      <c r="Y19" s="280"/>
      <c r="Z19" s="357"/>
      <c r="AA19" s="280"/>
      <c r="AB19" s="280"/>
      <c r="AC19" s="245"/>
    </row>
    <row r="20" spans="2:32" s="113" customFormat="1" ht="27" customHeight="1">
      <c r="B20" s="1096" t="s">
        <v>261</v>
      </c>
      <c r="C20" s="575" t="s">
        <v>42</v>
      </c>
      <c r="D20" s="625" t="s">
        <v>596</v>
      </c>
      <c r="E20" s="389">
        <v>1</v>
      </c>
      <c r="F20" s="419">
        <v>433049199</v>
      </c>
      <c r="G20" s="419">
        <f t="shared" ref="G20:G29" si="0">+F20</f>
        <v>433049199</v>
      </c>
      <c r="H20" s="405"/>
      <c r="I20" s="403"/>
      <c r="J20" s="404"/>
      <c r="K20" s="252">
        <v>44927</v>
      </c>
      <c r="L20" s="252">
        <v>45291</v>
      </c>
      <c r="M20" s="1151">
        <f t="shared" ref="M20" si="1">+E21/E20</f>
        <v>1</v>
      </c>
      <c r="N20" s="1151">
        <f t="shared" ref="N20" si="2">+F21/F20</f>
        <v>1</v>
      </c>
      <c r="O20" s="998">
        <f>+M20*M20/N20</f>
        <v>1</v>
      </c>
      <c r="P20" s="165"/>
      <c r="Q20" s="354"/>
      <c r="R20" s="355"/>
      <c r="S20" s="354"/>
      <c r="T20" s="354"/>
      <c r="U20" s="354"/>
      <c r="V20" s="280"/>
      <c r="W20" s="356"/>
      <c r="X20" s="357"/>
      <c r="Y20" s="280"/>
      <c r="Z20" s="357"/>
      <c r="AA20" s="280"/>
      <c r="AB20" s="280"/>
      <c r="AC20" s="358"/>
    </row>
    <row r="21" spans="2:32" s="113" customFormat="1" ht="27" customHeight="1">
      <c r="B21" s="1096"/>
      <c r="C21" s="575" t="s">
        <v>44</v>
      </c>
      <c r="D21" s="625"/>
      <c r="E21" s="389">
        <v>1</v>
      </c>
      <c r="F21" s="420">
        <v>433049199</v>
      </c>
      <c r="G21" s="419">
        <f>+F21</f>
        <v>433049199</v>
      </c>
      <c r="H21" s="403"/>
      <c r="I21" s="406"/>
      <c r="J21" s="406"/>
      <c r="K21" s="252">
        <v>44927</v>
      </c>
      <c r="L21" s="252">
        <v>45291</v>
      </c>
      <c r="M21" s="1151"/>
      <c r="N21" s="1151"/>
      <c r="O21" s="998"/>
      <c r="P21" s="165"/>
      <c r="Q21" s="354"/>
      <c r="R21" s="355"/>
      <c r="S21" s="354"/>
      <c r="T21" s="354"/>
      <c r="U21" s="354"/>
      <c r="V21" s="280"/>
      <c r="W21" s="356"/>
      <c r="X21" s="357"/>
      <c r="Y21" s="280"/>
      <c r="Z21" s="357"/>
      <c r="AA21" s="280"/>
      <c r="AB21" s="280"/>
      <c r="AC21" s="358"/>
    </row>
    <row r="22" spans="2:32" s="113" customFormat="1" ht="27" customHeight="1">
      <c r="B22" s="1023" t="s">
        <v>120</v>
      </c>
      <c r="C22" s="576" t="s">
        <v>42</v>
      </c>
      <c r="D22" s="624" t="s">
        <v>121</v>
      </c>
      <c r="E22" s="389">
        <v>100</v>
      </c>
      <c r="F22" s="419">
        <v>112272933</v>
      </c>
      <c r="G22" s="419">
        <f t="shared" si="0"/>
        <v>112272933</v>
      </c>
      <c r="H22" s="407"/>
      <c r="I22" s="407"/>
      <c r="J22" s="407"/>
      <c r="K22" s="252">
        <v>44927</v>
      </c>
      <c r="L22" s="252">
        <v>45291</v>
      </c>
      <c r="M22" s="1151">
        <v>1</v>
      </c>
      <c r="N22" s="1151">
        <f t="shared" ref="N22" si="3">+F23/F22</f>
        <v>1</v>
      </c>
      <c r="O22" s="998">
        <f t="shared" ref="O22" si="4">+M22*M22/N22</f>
        <v>1</v>
      </c>
      <c r="P22" s="395"/>
      <c r="Q22" s="282"/>
      <c r="R22" s="285"/>
      <c r="S22" s="282"/>
      <c r="T22" s="281"/>
      <c r="U22" s="281"/>
      <c r="V22" s="282"/>
      <c r="W22" s="361"/>
      <c r="X22" s="178"/>
      <c r="Y22" s="283"/>
      <c r="Z22" s="178"/>
      <c r="AA22" s="283"/>
      <c r="AB22" s="281"/>
      <c r="AC22" s="358"/>
    </row>
    <row r="23" spans="2:32" s="113" customFormat="1" ht="27" customHeight="1">
      <c r="B23" s="1024"/>
      <c r="C23" s="576" t="s">
        <v>44</v>
      </c>
      <c r="D23" s="625"/>
      <c r="E23" s="390">
        <v>109.7</v>
      </c>
      <c r="F23" s="419">
        <v>112272933</v>
      </c>
      <c r="G23" s="419">
        <f t="shared" si="0"/>
        <v>112272933</v>
      </c>
      <c r="H23" s="407"/>
      <c r="I23" s="407"/>
      <c r="J23" s="407"/>
      <c r="K23" s="252">
        <v>44927</v>
      </c>
      <c r="L23" s="252">
        <v>45291</v>
      </c>
      <c r="M23" s="1151"/>
      <c r="N23" s="1151"/>
      <c r="O23" s="998"/>
      <c r="P23" s="395"/>
      <c r="Q23" s="282"/>
      <c r="R23" s="285"/>
      <c r="S23" s="282"/>
      <c r="T23" s="281"/>
      <c r="U23" s="281"/>
      <c r="V23" s="282"/>
      <c r="W23" s="361"/>
      <c r="X23" s="178"/>
      <c r="Y23" s="283"/>
      <c r="Z23" s="178"/>
      <c r="AA23" s="283"/>
      <c r="AB23" s="281"/>
      <c r="AC23" s="362"/>
      <c r="AF23" s="363"/>
    </row>
    <row r="24" spans="2:32" s="113" customFormat="1" ht="27" customHeight="1">
      <c r="B24" s="1023" t="s">
        <v>122</v>
      </c>
      <c r="C24" s="576" t="s">
        <v>75</v>
      </c>
      <c r="D24" s="624" t="s">
        <v>123</v>
      </c>
      <c r="E24" s="389">
        <v>1</v>
      </c>
      <c r="F24" s="419">
        <v>180000000</v>
      </c>
      <c r="G24" s="419">
        <f t="shared" si="0"/>
        <v>180000000</v>
      </c>
      <c r="H24" s="408"/>
      <c r="I24" s="407"/>
      <c r="J24" s="407"/>
      <c r="K24" s="252">
        <v>44927</v>
      </c>
      <c r="L24" s="252">
        <v>45291</v>
      </c>
      <c r="M24" s="1151">
        <v>1</v>
      </c>
      <c r="N24" s="1151">
        <f t="shared" ref="N24" si="5">+F25/F24</f>
        <v>0.99459183888888891</v>
      </c>
      <c r="O24" s="998">
        <f t="shared" ref="O24" si="6">+M24*M24/N24</f>
        <v>1.0054375683568375</v>
      </c>
      <c r="P24" s="395"/>
      <c r="Q24" s="282"/>
      <c r="R24" s="285"/>
      <c r="S24" s="282"/>
      <c r="T24" s="281"/>
      <c r="U24" s="281"/>
      <c r="V24" s="282"/>
      <c r="W24" s="361"/>
      <c r="X24" s="178"/>
      <c r="Y24" s="283"/>
      <c r="Z24" s="178"/>
      <c r="AA24" s="283"/>
      <c r="AB24" s="281"/>
      <c r="AC24" s="362"/>
    </row>
    <row r="25" spans="2:32" s="113" customFormat="1" ht="27" customHeight="1">
      <c r="B25" s="1024"/>
      <c r="C25" s="576" t="s">
        <v>44</v>
      </c>
      <c r="D25" s="625"/>
      <c r="E25" s="389">
        <v>5</v>
      </c>
      <c r="F25" s="419">
        <f>198268330-19241799</f>
        <v>179026531</v>
      </c>
      <c r="G25" s="419">
        <f t="shared" si="0"/>
        <v>179026531</v>
      </c>
      <c r="H25" s="408"/>
      <c r="I25" s="407"/>
      <c r="J25" s="407"/>
      <c r="K25" s="252">
        <v>44927</v>
      </c>
      <c r="L25" s="252">
        <v>45291</v>
      </c>
      <c r="M25" s="1151"/>
      <c r="N25" s="1151"/>
      <c r="O25" s="998"/>
      <c r="P25" s="395"/>
      <c r="Q25" s="282"/>
      <c r="R25" s="285"/>
      <c r="S25" s="280"/>
      <c r="T25" s="280"/>
      <c r="U25" s="280"/>
      <c r="V25" s="280"/>
      <c r="W25" s="364"/>
      <c r="X25" s="280"/>
      <c r="Y25" s="280"/>
      <c r="Z25" s="280"/>
      <c r="AA25" s="280"/>
      <c r="AB25" s="280"/>
      <c r="AC25" s="280"/>
      <c r="AD25" s="280"/>
    </row>
    <row r="26" spans="2:32" s="113" customFormat="1" ht="27" customHeight="1">
      <c r="B26" s="1023" t="s">
        <v>124</v>
      </c>
      <c r="C26" s="576" t="s">
        <v>42</v>
      </c>
      <c r="D26" s="624" t="s">
        <v>125</v>
      </c>
      <c r="E26" s="389">
        <v>1</v>
      </c>
      <c r="F26" s="419">
        <v>91400000</v>
      </c>
      <c r="G26" s="419">
        <f t="shared" si="0"/>
        <v>91400000</v>
      </c>
      <c r="H26" s="408"/>
      <c r="I26" s="407"/>
      <c r="J26" s="407"/>
      <c r="K26" s="252">
        <v>44927</v>
      </c>
      <c r="L26" s="252">
        <v>45291</v>
      </c>
      <c r="M26" s="1151">
        <f t="shared" ref="M26" si="7">+E27/E26</f>
        <v>1</v>
      </c>
      <c r="N26" s="1151">
        <f t="shared" ref="N26" si="8">+F27/F26</f>
        <v>1</v>
      </c>
      <c r="O26" s="998">
        <f t="shared" ref="O26" si="9">+M26*M26/N26</f>
        <v>1</v>
      </c>
      <c r="P26" s="395"/>
      <c r="Q26" s="282"/>
      <c r="R26" s="285"/>
      <c r="S26" s="282"/>
      <c r="T26" s="285"/>
      <c r="U26" s="282"/>
      <c r="V26" s="281"/>
      <c r="W26" s="365"/>
      <c r="X26" s="282"/>
      <c r="Y26" s="178"/>
      <c r="Z26" s="178"/>
      <c r="AA26" s="283"/>
      <c r="AB26" s="178"/>
      <c r="AC26" s="283"/>
      <c r="AD26" s="281"/>
    </row>
    <row r="27" spans="2:32" s="113" customFormat="1" ht="27" customHeight="1">
      <c r="B27" s="1024"/>
      <c r="C27" s="576" t="s">
        <v>44</v>
      </c>
      <c r="D27" s="625"/>
      <c r="E27" s="389">
        <v>1</v>
      </c>
      <c r="F27" s="419">
        <v>91400000</v>
      </c>
      <c r="G27" s="419">
        <f t="shared" si="0"/>
        <v>91400000</v>
      </c>
      <c r="H27" s="408"/>
      <c r="I27" s="407"/>
      <c r="J27" s="407"/>
      <c r="K27" s="252">
        <v>44927</v>
      </c>
      <c r="L27" s="252">
        <v>45291</v>
      </c>
      <c r="M27" s="1151"/>
      <c r="N27" s="1151"/>
      <c r="O27" s="998"/>
      <c r="P27" s="395"/>
      <c r="Q27" s="282"/>
      <c r="R27" s="285"/>
      <c r="S27" s="282"/>
      <c r="T27" s="285"/>
      <c r="U27" s="282"/>
      <c r="V27" s="281"/>
      <c r="W27" s="281"/>
      <c r="X27" s="282"/>
      <c r="Y27" s="178"/>
      <c r="Z27" s="178"/>
      <c r="AA27" s="283"/>
      <c r="AB27" s="178"/>
      <c r="AC27" s="283"/>
      <c r="AD27" s="281"/>
    </row>
    <row r="28" spans="2:32" s="113" customFormat="1" ht="27" customHeight="1">
      <c r="B28" s="1023" t="s">
        <v>597</v>
      </c>
      <c r="C28" s="576" t="s">
        <v>42</v>
      </c>
      <c r="D28" s="624" t="s">
        <v>126</v>
      </c>
      <c r="E28" s="389">
        <v>1</v>
      </c>
      <c r="F28" s="419">
        <v>20000000</v>
      </c>
      <c r="G28" s="419">
        <f t="shared" si="0"/>
        <v>20000000</v>
      </c>
      <c r="H28" s="408"/>
      <c r="I28" s="407"/>
      <c r="J28" s="407"/>
      <c r="K28" s="252">
        <v>44927</v>
      </c>
      <c r="L28" s="252">
        <v>45291</v>
      </c>
      <c r="M28" s="1151">
        <f t="shared" ref="M28" si="10">+E29/E28</f>
        <v>1</v>
      </c>
      <c r="N28" s="1151">
        <f t="shared" ref="N28" si="11">+F29/F28</f>
        <v>0.96208994999999997</v>
      </c>
      <c r="O28" s="998">
        <f t="shared" ref="O28:O40" si="12">+M28*M28/N28</f>
        <v>1.0394038519994935</v>
      </c>
      <c r="P28" s="395"/>
      <c r="Q28" s="282"/>
      <c r="R28" s="285"/>
      <c r="S28" s="282"/>
      <c r="T28" s="285"/>
      <c r="U28" s="282"/>
      <c r="V28" s="281"/>
      <c r="W28" s="281"/>
      <c r="X28" s="282"/>
      <c r="Y28" s="178"/>
      <c r="Z28" s="178"/>
      <c r="AA28" s="283"/>
      <c r="AB28" s="178"/>
      <c r="AC28" s="283"/>
      <c r="AD28" s="281"/>
    </row>
    <row r="29" spans="2:32" s="113" customFormat="1" ht="27" customHeight="1">
      <c r="B29" s="1024"/>
      <c r="C29" s="576" t="s">
        <v>44</v>
      </c>
      <c r="D29" s="625"/>
      <c r="E29" s="389">
        <v>1</v>
      </c>
      <c r="F29" s="419">
        <v>19241799</v>
      </c>
      <c r="G29" s="419">
        <f t="shared" si="0"/>
        <v>19241799</v>
      </c>
      <c r="H29" s="408"/>
      <c r="I29" s="407"/>
      <c r="J29" s="407"/>
      <c r="K29" s="252">
        <v>44927</v>
      </c>
      <c r="L29" s="252">
        <v>45291</v>
      </c>
      <c r="M29" s="1151"/>
      <c r="N29" s="1151"/>
      <c r="O29" s="998"/>
      <c r="P29" s="395"/>
      <c r="Q29" s="282"/>
      <c r="R29" s="285"/>
      <c r="S29" s="282"/>
      <c r="T29" s="285"/>
      <c r="U29" s="282"/>
      <c r="V29" s="281"/>
      <c r="W29" s="281"/>
      <c r="X29" s="282"/>
      <c r="Y29" s="178"/>
      <c r="Z29" s="178"/>
      <c r="AA29" s="283"/>
      <c r="AB29" s="178"/>
      <c r="AC29" s="283"/>
      <c r="AD29" s="281"/>
    </row>
    <row r="30" spans="2:32" s="113" customFormat="1" ht="27" customHeight="1">
      <c r="B30" s="1023" t="s">
        <v>127</v>
      </c>
      <c r="C30" s="576" t="s">
        <v>42</v>
      </c>
      <c r="D30" s="624" t="s">
        <v>128</v>
      </c>
      <c r="E30" s="389">
        <v>5000</v>
      </c>
      <c r="F30" s="419">
        <f>110000000</f>
        <v>110000000</v>
      </c>
      <c r="G30" s="419">
        <f t="shared" ref="G30:G41" si="13">+F30</f>
        <v>110000000</v>
      </c>
      <c r="H30" s="408"/>
      <c r="I30" s="407"/>
      <c r="J30" s="407"/>
      <c r="K30" s="252">
        <v>44927</v>
      </c>
      <c r="L30" s="252">
        <v>45291</v>
      </c>
      <c r="M30" s="1151">
        <v>1</v>
      </c>
      <c r="N30" s="1151">
        <f>+F31/F30</f>
        <v>0.94096879090909091</v>
      </c>
      <c r="O30" s="998">
        <f t="shared" si="12"/>
        <v>1.0627345026330552</v>
      </c>
      <c r="P30" s="396"/>
      <c r="Q30" s="282"/>
      <c r="R30" s="285"/>
      <c r="S30" s="282"/>
      <c r="T30" s="285"/>
      <c r="U30" s="282"/>
      <c r="V30" s="281"/>
      <c r="W30" s="281"/>
      <c r="X30" s="282"/>
      <c r="Y30" s="178"/>
      <c r="Z30" s="178"/>
      <c r="AA30" s="283"/>
      <c r="AB30" s="178"/>
      <c r="AC30" s="283"/>
      <c r="AD30" s="281"/>
    </row>
    <row r="31" spans="2:32" s="113" customFormat="1" ht="27" customHeight="1">
      <c r="B31" s="1024"/>
      <c r="C31" s="576" t="s">
        <v>44</v>
      </c>
      <c r="D31" s="625"/>
      <c r="E31" s="389">
        <v>6300</v>
      </c>
      <c r="F31" s="419">
        <v>103506567</v>
      </c>
      <c r="G31" s="419">
        <f>+F31</f>
        <v>103506567</v>
      </c>
      <c r="H31" s="408"/>
      <c r="I31" s="407"/>
      <c r="J31" s="407"/>
      <c r="K31" s="252">
        <v>44927</v>
      </c>
      <c r="L31" s="252">
        <v>45291</v>
      </c>
      <c r="M31" s="1151"/>
      <c r="N31" s="1151"/>
      <c r="O31" s="998"/>
      <c r="P31" s="245"/>
      <c r="Q31" s="282"/>
      <c r="R31" s="285"/>
      <c r="S31" s="282"/>
      <c r="T31" s="285"/>
      <c r="U31" s="282"/>
      <c r="V31" s="281"/>
      <c r="W31" s="281"/>
      <c r="X31" s="282"/>
      <c r="Y31" s="178"/>
      <c r="Z31" s="283"/>
      <c r="AA31" s="283"/>
      <c r="AB31" s="178"/>
      <c r="AC31" s="283"/>
      <c r="AD31" s="281"/>
    </row>
    <row r="32" spans="2:32" s="113" customFormat="1" ht="27" customHeight="1">
      <c r="B32" s="1023" t="s">
        <v>129</v>
      </c>
      <c r="C32" s="576" t="s">
        <v>42</v>
      </c>
      <c r="D32" s="624" t="s">
        <v>130</v>
      </c>
      <c r="E32" s="389">
        <v>95000</v>
      </c>
      <c r="F32" s="419">
        <f>90000000-1265172</f>
        <v>88734828</v>
      </c>
      <c r="G32" s="419">
        <f t="shared" si="13"/>
        <v>88734828</v>
      </c>
      <c r="H32" s="409"/>
      <c r="I32" s="407"/>
      <c r="J32" s="407"/>
      <c r="K32" s="252">
        <v>44927</v>
      </c>
      <c r="L32" s="252">
        <v>45291</v>
      </c>
      <c r="M32" s="1151">
        <v>1</v>
      </c>
      <c r="N32" s="1151">
        <f t="shared" ref="N32" si="14">+F33/F32</f>
        <v>0.95613565622733843</v>
      </c>
      <c r="O32" s="998">
        <f t="shared" si="12"/>
        <v>1.0458766948884</v>
      </c>
      <c r="P32" s="245"/>
      <c r="Q32" s="282"/>
      <c r="R32" s="285"/>
      <c r="S32" s="282"/>
      <c r="T32" s="285"/>
      <c r="U32" s="282"/>
      <c r="V32" s="281"/>
      <c r="W32" s="281"/>
      <c r="X32" s="282"/>
      <c r="Y32" s="178"/>
      <c r="Z32" s="178"/>
      <c r="AA32" s="283"/>
      <c r="AB32" s="178"/>
      <c r="AC32" s="283"/>
      <c r="AD32" s="281"/>
    </row>
    <row r="33" spans="2:30" s="113" customFormat="1" ht="27" customHeight="1">
      <c r="B33" s="1024"/>
      <c r="C33" s="576" t="s">
        <v>44</v>
      </c>
      <c r="D33" s="625"/>
      <c r="E33" s="389">
        <v>96190</v>
      </c>
      <c r="F33" s="421">
        <v>84842533</v>
      </c>
      <c r="G33" s="419">
        <f>+F33</f>
        <v>84842533</v>
      </c>
      <c r="H33" s="408"/>
      <c r="I33" s="407"/>
      <c r="J33" s="407"/>
      <c r="K33" s="252">
        <v>44927</v>
      </c>
      <c r="L33" s="252">
        <v>45291</v>
      </c>
      <c r="M33" s="1151"/>
      <c r="N33" s="1151"/>
      <c r="O33" s="998"/>
      <c r="P33" s="245"/>
      <c r="Q33" s="282"/>
      <c r="R33" s="285"/>
      <c r="S33" s="282"/>
      <c r="T33" s="285"/>
      <c r="U33" s="282"/>
      <c r="V33" s="281"/>
      <c r="W33" s="281"/>
      <c r="X33" s="282"/>
      <c r="Y33" s="178"/>
      <c r="Z33" s="283"/>
      <c r="AA33" s="283"/>
      <c r="AB33" s="178"/>
      <c r="AC33" s="283"/>
      <c r="AD33" s="281"/>
    </row>
    <row r="34" spans="2:30" s="113" customFormat="1" ht="27" customHeight="1">
      <c r="B34" s="1023" t="s">
        <v>131</v>
      </c>
      <c r="C34" s="576" t="s">
        <v>42</v>
      </c>
      <c r="D34" s="624" t="s">
        <v>132</v>
      </c>
      <c r="E34" s="389">
        <v>1</v>
      </c>
      <c r="F34" s="419">
        <v>36000000</v>
      </c>
      <c r="G34" s="419">
        <f t="shared" si="13"/>
        <v>36000000</v>
      </c>
      <c r="H34" s="408"/>
      <c r="I34" s="407"/>
      <c r="J34" s="407"/>
      <c r="K34" s="252">
        <v>44927</v>
      </c>
      <c r="L34" s="252">
        <v>45291</v>
      </c>
      <c r="M34" s="1151">
        <f t="shared" ref="M34" si="15">+E35/E34</f>
        <v>1</v>
      </c>
      <c r="N34" s="1151">
        <f t="shared" ref="N34" si="16">+F35/F34</f>
        <v>0.97908794444444447</v>
      </c>
      <c r="O34" s="998">
        <f t="shared" si="12"/>
        <v>1.0213587100875003</v>
      </c>
      <c r="P34" s="245"/>
      <c r="Q34" s="282"/>
      <c r="R34" s="285"/>
      <c r="S34" s="282"/>
      <c r="T34" s="285"/>
      <c r="U34" s="282"/>
      <c r="V34" s="281"/>
      <c r="W34" s="281"/>
      <c r="X34" s="282"/>
      <c r="Y34" s="178"/>
      <c r="Z34" s="283"/>
      <c r="AA34" s="283"/>
      <c r="AB34" s="178"/>
      <c r="AC34" s="283"/>
      <c r="AD34" s="281"/>
    </row>
    <row r="35" spans="2:30" s="113" customFormat="1" ht="27" customHeight="1">
      <c r="B35" s="1024"/>
      <c r="C35" s="576" t="s">
        <v>44</v>
      </c>
      <c r="D35" s="625"/>
      <c r="E35" s="389">
        <v>1</v>
      </c>
      <c r="F35" s="419">
        <v>35247166</v>
      </c>
      <c r="G35" s="419">
        <f t="shared" si="13"/>
        <v>35247166</v>
      </c>
      <c r="H35" s="409"/>
      <c r="I35" s="407"/>
      <c r="J35" s="407"/>
      <c r="K35" s="252">
        <v>44927</v>
      </c>
      <c r="L35" s="252">
        <v>45291</v>
      </c>
      <c r="M35" s="1151"/>
      <c r="N35" s="1151"/>
      <c r="O35" s="998"/>
      <c r="P35" s="245"/>
      <c r="Q35" s="282"/>
      <c r="R35" s="285"/>
      <c r="S35" s="282"/>
      <c r="T35" s="285"/>
      <c r="U35" s="282"/>
      <c r="V35" s="281"/>
      <c r="W35" s="281"/>
      <c r="X35" s="282"/>
      <c r="Y35" s="178"/>
      <c r="Z35" s="283"/>
      <c r="AA35" s="283"/>
      <c r="AB35" s="178"/>
      <c r="AC35" s="283"/>
      <c r="AD35" s="281"/>
    </row>
    <row r="36" spans="2:30" s="113" customFormat="1" ht="27" customHeight="1">
      <c r="B36" s="1023" t="s">
        <v>133</v>
      </c>
      <c r="C36" s="576" t="s">
        <v>42</v>
      </c>
      <c r="D36" s="624" t="s">
        <v>134</v>
      </c>
      <c r="E36" s="389">
        <v>10</v>
      </c>
      <c r="F36" s="419">
        <v>100000000</v>
      </c>
      <c r="G36" s="419">
        <f t="shared" si="13"/>
        <v>100000000</v>
      </c>
      <c r="H36" s="408"/>
      <c r="I36" s="407"/>
      <c r="J36" s="407"/>
      <c r="K36" s="252">
        <v>44927</v>
      </c>
      <c r="L36" s="252">
        <v>45291</v>
      </c>
      <c r="M36" s="1151">
        <f t="shared" ref="M36" si="17">+E37/E36</f>
        <v>1</v>
      </c>
      <c r="N36" s="1151">
        <f t="shared" ref="N36" si="18">+F37/F36</f>
        <v>0.90627332999999999</v>
      </c>
      <c r="O36" s="998">
        <f t="shared" si="12"/>
        <v>1.1034198700297184</v>
      </c>
      <c r="P36" s="245"/>
      <c r="Q36" s="282"/>
      <c r="R36" s="285"/>
      <c r="S36" s="282"/>
      <c r="T36" s="285"/>
      <c r="U36" s="282"/>
      <c r="V36" s="281"/>
      <c r="W36" s="281"/>
      <c r="X36" s="282"/>
      <c r="Y36" s="178"/>
      <c r="Z36" s="283"/>
      <c r="AA36" s="283"/>
      <c r="AB36" s="178"/>
      <c r="AC36" s="283"/>
      <c r="AD36" s="281"/>
    </row>
    <row r="37" spans="2:30" s="113" customFormat="1" ht="27" customHeight="1">
      <c r="B37" s="1024"/>
      <c r="C37" s="576" t="s">
        <v>44</v>
      </c>
      <c r="D37" s="625"/>
      <c r="E37" s="389">
        <v>10</v>
      </c>
      <c r="F37" s="419">
        <v>90627333</v>
      </c>
      <c r="G37" s="419">
        <f t="shared" si="13"/>
        <v>90627333</v>
      </c>
      <c r="H37" s="408"/>
      <c r="I37" s="407"/>
      <c r="J37" s="407"/>
      <c r="K37" s="252">
        <v>44927</v>
      </c>
      <c r="L37" s="252">
        <v>45291</v>
      </c>
      <c r="M37" s="1151"/>
      <c r="N37" s="1151"/>
      <c r="O37" s="998"/>
      <c r="P37" s="245"/>
      <c r="Q37" s="282"/>
      <c r="R37" s="285"/>
      <c r="S37" s="282"/>
      <c r="T37" s="285"/>
      <c r="U37" s="282"/>
      <c r="V37" s="281"/>
      <c r="W37" s="281"/>
      <c r="X37" s="282"/>
      <c r="Y37" s="178"/>
      <c r="Z37" s="283"/>
      <c r="AA37" s="283"/>
      <c r="AB37" s="178"/>
      <c r="AC37" s="283"/>
      <c r="AD37" s="281"/>
    </row>
    <row r="38" spans="2:30" s="113" customFormat="1" ht="27" customHeight="1">
      <c r="B38" s="1023" t="s">
        <v>135</v>
      </c>
      <c r="C38" s="576" t="s">
        <v>42</v>
      </c>
      <c r="D38" s="624" t="s">
        <v>136</v>
      </c>
      <c r="E38" s="389">
        <v>5836</v>
      </c>
      <c r="F38" s="419">
        <v>90000000</v>
      </c>
      <c r="G38" s="419">
        <f t="shared" si="13"/>
        <v>90000000</v>
      </c>
      <c r="H38" s="408"/>
      <c r="I38" s="410"/>
      <c r="J38" s="407"/>
      <c r="K38" s="252">
        <v>44927</v>
      </c>
      <c r="L38" s="252">
        <v>45291</v>
      </c>
      <c r="M38" s="1151">
        <v>1</v>
      </c>
      <c r="N38" s="1151">
        <f t="shared" ref="N38" si="19">+F39/F38</f>
        <v>0.97647666666666666</v>
      </c>
      <c r="O38" s="998">
        <f t="shared" si="12"/>
        <v>1.0240900106846724</v>
      </c>
      <c r="P38" s="245"/>
      <c r="Q38" s="366"/>
      <c r="R38" s="285"/>
      <c r="S38" s="291"/>
      <c r="T38" s="291"/>
      <c r="U38" s="291"/>
      <c r="V38" s="291"/>
      <c r="W38" s="291"/>
      <c r="X38" s="291"/>
      <c r="Y38" s="291"/>
      <c r="Z38" s="291"/>
      <c r="AA38" s="280"/>
      <c r="AB38" s="280"/>
      <c r="AC38" s="280"/>
      <c r="AD38" s="280"/>
    </row>
    <row r="39" spans="2:30" s="113" customFormat="1" ht="27" customHeight="1">
      <c r="B39" s="1024"/>
      <c r="C39" s="576" t="s">
        <v>44</v>
      </c>
      <c r="D39" s="625"/>
      <c r="E39" s="393">
        <v>5908.21</v>
      </c>
      <c r="F39" s="419">
        <v>87882900</v>
      </c>
      <c r="G39" s="419">
        <f t="shared" si="13"/>
        <v>87882900</v>
      </c>
      <c r="H39" s="408"/>
      <c r="I39" s="407"/>
      <c r="J39" s="407"/>
      <c r="K39" s="252">
        <v>44927</v>
      </c>
      <c r="L39" s="252">
        <v>45291</v>
      </c>
      <c r="M39" s="1151"/>
      <c r="N39" s="1151"/>
      <c r="O39" s="998"/>
      <c r="P39" s="245"/>
      <c r="Q39" s="366"/>
      <c r="R39" s="285"/>
      <c r="S39" s="983"/>
      <c r="T39" s="983"/>
      <c r="U39" s="983"/>
      <c r="V39" s="983"/>
      <c r="W39" s="983"/>
      <c r="X39" s="983"/>
      <c r="Y39" s="292"/>
      <c r="Z39" s="292"/>
      <c r="AA39" s="280"/>
      <c r="AB39" s="280"/>
      <c r="AC39" s="280"/>
      <c r="AD39" s="280"/>
    </row>
    <row r="40" spans="2:30" s="113" customFormat="1" ht="27" customHeight="1">
      <c r="B40" s="1091" t="s">
        <v>239</v>
      </c>
      <c r="C40" s="576" t="s">
        <v>42</v>
      </c>
      <c r="D40" s="625" t="s">
        <v>240</v>
      </c>
      <c r="E40" s="391">
        <v>5</v>
      </c>
      <c r="F40" s="419">
        <v>40000000</v>
      </c>
      <c r="G40" s="419">
        <f t="shared" si="13"/>
        <v>40000000</v>
      </c>
      <c r="H40" s="408"/>
      <c r="I40" s="407"/>
      <c r="J40" s="407"/>
      <c r="K40" s="252">
        <v>44927</v>
      </c>
      <c r="L40" s="252">
        <v>45291</v>
      </c>
      <c r="M40" s="1151">
        <v>1</v>
      </c>
      <c r="N40" s="1151">
        <f t="shared" ref="N40" si="20">+F41/F40</f>
        <v>0.93600000000000005</v>
      </c>
      <c r="O40" s="998">
        <f t="shared" si="12"/>
        <v>1.0683760683760684</v>
      </c>
      <c r="P40" s="245"/>
      <c r="Q40" s="366"/>
      <c r="R40" s="285"/>
      <c r="S40" s="1088"/>
      <c r="T40" s="1088"/>
      <c r="U40" s="1088"/>
      <c r="V40" s="1088"/>
      <c r="W40" s="1088"/>
      <c r="X40" s="1088"/>
      <c r="Y40" s="293"/>
      <c r="Z40" s="293"/>
      <c r="AA40" s="280"/>
      <c r="AB40" s="280"/>
      <c r="AC40" s="280"/>
      <c r="AD40" s="280"/>
    </row>
    <row r="41" spans="2:30" s="113" customFormat="1" ht="26.25" customHeight="1" thickBot="1">
      <c r="B41" s="1092"/>
      <c r="C41" s="577" t="s">
        <v>44</v>
      </c>
      <c r="D41" s="627"/>
      <c r="E41" s="415">
        <v>6</v>
      </c>
      <c r="F41" s="422">
        <v>37440000</v>
      </c>
      <c r="G41" s="422">
        <f t="shared" si="13"/>
        <v>37440000</v>
      </c>
      <c r="H41" s="416"/>
      <c r="I41" s="417"/>
      <c r="J41" s="417"/>
      <c r="K41" s="257">
        <v>44927</v>
      </c>
      <c r="L41" s="257">
        <v>45291</v>
      </c>
      <c r="M41" s="1152"/>
      <c r="N41" s="1152"/>
      <c r="O41" s="1009"/>
      <c r="P41" s="245"/>
      <c r="Q41" s="366"/>
      <c r="R41" s="285"/>
      <c r="S41" s="282"/>
      <c r="T41" s="281"/>
      <c r="U41" s="281"/>
      <c r="V41" s="282"/>
      <c r="W41" s="178"/>
      <c r="X41" s="178"/>
      <c r="Y41" s="283"/>
      <c r="Z41" s="178"/>
      <c r="AA41" s="283"/>
      <c r="AB41" s="281"/>
      <c r="AC41" s="367"/>
    </row>
    <row r="42" spans="2:30" s="113" customFormat="1" ht="27" customHeight="1">
      <c r="B42" s="1089" t="s">
        <v>47</v>
      </c>
      <c r="C42" s="578" t="s">
        <v>42</v>
      </c>
      <c r="D42" s="398"/>
      <c r="E42" s="388"/>
      <c r="F42" s="423">
        <f>+F18+F20+F22+F24+F26+F28+F30+F32+F34+F36+F38+F40</f>
        <v>5545493492</v>
      </c>
      <c r="G42" s="423">
        <f>+F42</f>
        <v>5545493492</v>
      </c>
      <c r="H42" s="399"/>
      <c r="I42" s="400"/>
      <c r="J42" s="400"/>
      <c r="K42" s="401"/>
      <c r="L42" s="402"/>
      <c r="M42" s="949"/>
      <c r="N42" s="1025"/>
      <c r="O42" s="1016"/>
      <c r="P42" s="233"/>
      <c r="Q42" s="282"/>
      <c r="R42" s="285"/>
      <c r="S42" s="282"/>
      <c r="T42" s="281"/>
      <c r="U42" s="281"/>
      <c r="V42" s="282"/>
      <c r="W42" s="178"/>
      <c r="X42" s="178"/>
      <c r="Y42" s="283"/>
      <c r="Z42" s="178"/>
      <c r="AA42" s="283"/>
      <c r="AB42" s="281"/>
      <c r="AC42" s="368"/>
    </row>
    <row r="43" spans="2:30" s="113" customFormat="1" ht="27" customHeight="1" thickBot="1">
      <c r="B43" s="1090"/>
      <c r="C43" s="579" t="s">
        <v>44</v>
      </c>
      <c r="D43" s="369"/>
      <c r="E43" s="370"/>
      <c r="F43" s="424">
        <f>(+F21+F23+F25+F27+F29+F31+F33+F35+F37+F39+F41)-26500000</f>
        <v>1248036961</v>
      </c>
      <c r="G43" s="424">
        <f>(+G41+G39+G37+G35+G33+G31+G29+G27+G25+G23+G21)-26500000</f>
        <v>1248036961</v>
      </c>
      <c r="H43" s="371"/>
      <c r="I43" s="372"/>
      <c r="J43" s="373"/>
      <c r="K43" s="297"/>
      <c r="L43" s="182"/>
      <c r="M43" s="950"/>
      <c r="N43" s="1026"/>
      <c r="O43" s="1017"/>
      <c r="P43" s="233"/>
      <c r="Q43" s="282"/>
      <c r="R43" s="285"/>
      <c r="S43" s="282"/>
      <c r="T43" s="281"/>
      <c r="U43" s="281"/>
      <c r="V43" s="282"/>
      <c r="W43" s="178"/>
      <c r="X43" s="178"/>
      <c r="Y43" s="283"/>
      <c r="Z43" s="178"/>
      <c r="AA43" s="283"/>
      <c r="AB43" s="281"/>
      <c r="AC43" s="349"/>
    </row>
    <row r="44" spans="2:30" s="113" customFormat="1" ht="27" customHeight="1" thickBot="1">
      <c r="B44" s="374"/>
      <c r="C44" s="375"/>
      <c r="D44" s="375"/>
      <c r="E44" s="375"/>
      <c r="F44" s="376"/>
      <c r="G44" s="377"/>
      <c r="H44" s="378"/>
      <c r="I44" s="378"/>
      <c r="J44" s="378"/>
      <c r="K44" s="310"/>
      <c r="L44" s="310"/>
      <c r="M44" s="379"/>
      <c r="N44" s="380"/>
      <c r="O44" s="381"/>
      <c r="P44" s="233"/>
      <c r="Q44" s="282"/>
      <c r="R44" s="285"/>
      <c r="S44" s="282"/>
      <c r="T44" s="281"/>
      <c r="U44" s="281"/>
      <c r="V44" s="282"/>
      <c r="W44" s="178"/>
      <c r="X44" s="178"/>
      <c r="Y44" s="283"/>
      <c r="Z44" s="178"/>
      <c r="AA44" s="283"/>
      <c r="AB44" s="281"/>
      <c r="AC44" s="382"/>
    </row>
    <row r="45" spans="2:30" s="113" customFormat="1" ht="27" customHeight="1" thickBot="1">
      <c r="B45" s="580" t="s">
        <v>48</v>
      </c>
      <c r="C45" s="1018" t="s">
        <v>49</v>
      </c>
      <c r="D45" s="1019"/>
      <c r="E45" s="1020"/>
      <c r="F45" s="1021" t="s">
        <v>79</v>
      </c>
      <c r="G45" s="1022"/>
      <c r="H45" s="1022"/>
      <c r="I45" s="1022"/>
      <c r="J45" s="581"/>
      <c r="K45" s="659" t="s">
        <v>51</v>
      </c>
      <c r="L45" s="660"/>
      <c r="M45" s="660"/>
      <c r="N45" s="660"/>
      <c r="O45" s="661"/>
      <c r="P45" s="233"/>
      <c r="Q45" s="282"/>
      <c r="R45" s="285"/>
      <c r="S45" s="282"/>
      <c r="T45" s="281"/>
      <c r="U45" s="281"/>
      <c r="V45" s="282"/>
      <c r="W45" s="178"/>
      <c r="X45" s="178"/>
      <c r="Y45" s="283"/>
      <c r="Z45" s="178"/>
      <c r="AA45" s="283"/>
      <c r="AB45" s="281"/>
      <c r="AC45" s="382"/>
    </row>
    <row r="46" spans="2:30" s="113" customFormat="1" ht="27" customHeight="1">
      <c r="B46" s="1041" t="s">
        <v>137</v>
      </c>
      <c r="C46" s="1085" t="s">
        <v>138</v>
      </c>
      <c r="D46" s="1086"/>
      <c r="E46" s="1086"/>
      <c r="F46" s="1082" t="s">
        <v>139</v>
      </c>
      <c r="G46" s="1083"/>
      <c r="H46" s="1083"/>
      <c r="I46" s="582" t="s">
        <v>42</v>
      </c>
      <c r="J46" s="583">
        <v>100</v>
      </c>
      <c r="K46" s="999" t="s">
        <v>59</v>
      </c>
      <c r="L46" s="1000"/>
      <c r="M46" s="1000"/>
      <c r="N46" s="1000"/>
      <c r="O46" s="1001"/>
      <c r="P46" s="245"/>
      <c r="Q46" s="282"/>
      <c r="R46" s="285"/>
      <c r="S46" s="282"/>
      <c r="T46" s="281"/>
      <c r="U46" s="281"/>
      <c r="V46" s="282"/>
      <c r="W46" s="178"/>
      <c r="X46" s="283"/>
      <c r="Y46" s="283"/>
      <c r="Z46" s="178"/>
      <c r="AA46" s="283"/>
      <c r="AB46" s="281"/>
      <c r="AC46" s="382"/>
    </row>
    <row r="47" spans="2:30" s="113" customFormat="1" ht="27" customHeight="1">
      <c r="B47" s="1042"/>
      <c r="C47" s="1087"/>
      <c r="D47" s="1087"/>
      <c r="E47" s="1087"/>
      <c r="F47" s="1084"/>
      <c r="G47" s="1084"/>
      <c r="H47" s="1084"/>
      <c r="I47" s="359" t="s">
        <v>44</v>
      </c>
      <c r="J47" s="394">
        <v>109.7</v>
      </c>
      <c r="K47" s="654"/>
      <c r="L47" s="654"/>
      <c r="M47" s="654"/>
      <c r="N47" s="654"/>
      <c r="O47" s="655"/>
      <c r="P47" s="245"/>
      <c r="Q47" s="282"/>
      <c r="R47" s="285"/>
      <c r="S47" s="282"/>
      <c r="T47" s="281"/>
      <c r="U47" s="281"/>
      <c r="V47" s="282"/>
      <c r="W47" s="178"/>
      <c r="X47" s="178"/>
      <c r="Y47" s="283"/>
      <c r="Z47" s="178"/>
      <c r="AA47" s="283"/>
      <c r="AB47" s="281"/>
      <c r="AC47" s="382"/>
    </row>
    <row r="48" spans="2:30" s="113" customFormat="1" ht="27" customHeight="1">
      <c r="B48" s="1063" t="s">
        <v>137</v>
      </c>
      <c r="C48" s="1064" t="s">
        <v>140</v>
      </c>
      <c r="D48" s="1065"/>
      <c r="E48" s="1066"/>
      <c r="F48" s="1070" t="s">
        <v>128</v>
      </c>
      <c r="G48" s="1071"/>
      <c r="H48" s="1072"/>
      <c r="I48" s="359" t="s">
        <v>42</v>
      </c>
      <c r="J48" s="383">
        <v>5000</v>
      </c>
      <c r="K48" s="1002" t="s">
        <v>63</v>
      </c>
      <c r="L48" s="1003"/>
      <c r="M48" s="1003"/>
      <c r="N48" s="1003"/>
      <c r="O48" s="1004"/>
      <c r="P48" s="245"/>
      <c r="Q48" s="282"/>
      <c r="R48" s="285"/>
      <c r="S48" s="282"/>
      <c r="T48" s="281"/>
      <c r="U48" s="281"/>
      <c r="V48" s="282"/>
      <c r="W48" s="178"/>
      <c r="X48" s="178"/>
      <c r="Y48" s="283"/>
      <c r="Z48" s="178"/>
      <c r="AA48" s="283"/>
      <c r="AB48" s="281"/>
      <c r="AC48" s="382"/>
    </row>
    <row r="49" spans="2:29" s="113" customFormat="1" ht="27" customHeight="1">
      <c r="B49" s="1042"/>
      <c r="C49" s="1067"/>
      <c r="D49" s="1068"/>
      <c r="E49" s="1069"/>
      <c r="F49" s="1073"/>
      <c r="G49" s="1074"/>
      <c r="H49" s="1075"/>
      <c r="I49" s="359" t="s">
        <v>44</v>
      </c>
      <c r="J49" s="383">
        <v>6300</v>
      </c>
      <c r="K49" s="1005"/>
      <c r="L49" s="1006"/>
      <c r="M49" s="1006"/>
      <c r="N49" s="1006"/>
      <c r="O49" s="1007"/>
      <c r="P49" s="245"/>
      <c r="Q49" s="291"/>
      <c r="R49" s="291"/>
      <c r="S49" s="291"/>
      <c r="T49" s="291"/>
      <c r="U49" s="291"/>
      <c r="V49" s="291"/>
      <c r="W49" s="291"/>
      <c r="X49" s="291"/>
      <c r="Y49" s="291"/>
      <c r="Z49" s="280"/>
      <c r="AA49" s="280"/>
      <c r="AB49" s="280"/>
      <c r="AC49" s="382"/>
    </row>
    <row r="50" spans="2:29" s="113" customFormat="1" ht="27" customHeight="1">
      <c r="B50" s="1063" t="s">
        <v>137</v>
      </c>
      <c r="C50" s="1064" t="s">
        <v>141</v>
      </c>
      <c r="D50" s="1065"/>
      <c r="E50" s="1066"/>
      <c r="F50" s="1076" t="s">
        <v>142</v>
      </c>
      <c r="G50" s="1077"/>
      <c r="H50" s="1078"/>
      <c r="I50" s="359" t="s">
        <v>42</v>
      </c>
      <c r="J50" s="383">
        <v>95000</v>
      </c>
      <c r="K50" s="1002" t="s">
        <v>62</v>
      </c>
      <c r="L50" s="1055"/>
      <c r="M50" s="1055"/>
      <c r="N50" s="1055"/>
      <c r="O50" s="1056"/>
      <c r="P50" s="245"/>
      <c r="Q50" s="384"/>
      <c r="R50" s="165"/>
      <c r="S50" s="171"/>
      <c r="T50" s="165"/>
      <c r="U50" s="168"/>
      <c r="V50" s="168"/>
      <c r="W50" s="165"/>
      <c r="X50" s="166"/>
      <c r="Y50" s="167"/>
      <c r="Z50" s="167"/>
      <c r="AA50" s="166"/>
      <c r="AB50" s="385"/>
      <c r="AC50" s="382"/>
    </row>
    <row r="51" spans="2:29" s="113" customFormat="1" ht="27" customHeight="1">
      <c r="B51" s="1042"/>
      <c r="C51" s="1067"/>
      <c r="D51" s="1068"/>
      <c r="E51" s="1069"/>
      <c r="F51" s="1079"/>
      <c r="G51" s="1080"/>
      <c r="H51" s="1081"/>
      <c r="I51" s="359" t="s">
        <v>44</v>
      </c>
      <c r="J51" s="383">
        <v>96120</v>
      </c>
      <c r="K51" s="1057"/>
      <c r="L51" s="1058"/>
      <c r="M51" s="1058"/>
      <c r="N51" s="1058"/>
      <c r="O51" s="1059"/>
      <c r="P51" s="245"/>
      <c r="Q51" s="384"/>
      <c r="R51" s="165"/>
      <c r="S51" s="171"/>
      <c r="T51" s="165"/>
      <c r="U51" s="168"/>
      <c r="V51" s="168"/>
      <c r="W51" s="165"/>
      <c r="X51" s="166"/>
      <c r="Y51" s="167"/>
      <c r="Z51" s="167"/>
      <c r="AA51" s="166"/>
      <c r="AB51" s="385"/>
      <c r="AC51" s="382"/>
    </row>
    <row r="52" spans="2:29" s="113" customFormat="1" ht="27" customHeight="1">
      <c r="B52" s="1043" t="s">
        <v>137</v>
      </c>
      <c r="C52" s="1029" t="s">
        <v>143</v>
      </c>
      <c r="D52" s="1030"/>
      <c r="E52" s="1031"/>
      <c r="F52" s="1035" t="s">
        <v>136</v>
      </c>
      <c r="G52" s="1036"/>
      <c r="H52" s="1037"/>
      <c r="I52" s="437" t="s">
        <v>42</v>
      </c>
      <c r="J52" s="386">
        <v>5836</v>
      </c>
      <c r="K52" s="1057"/>
      <c r="L52" s="1058"/>
      <c r="M52" s="1058"/>
      <c r="N52" s="1058"/>
      <c r="O52" s="1059"/>
      <c r="P52" s="245"/>
      <c r="Q52" s="234"/>
      <c r="R52" s="234"/>
      <c r="S52" s="234"/>
      <c r="T52" s="234"/>
      <c r="U52" s="234"/>
      <c r="V52" s="234"/>
      <c r="W52" s="234"/>
      <c r="X52" s="234"/>
      <c r="Y52" s="234"/>
      <c r="Z52" s="234"/>
      <c r="AA52" s="234"/>
      <c r="AB52" s="234"/>
      <c r="AC52" s="234"/>
    </row>
    <row r="53" spans="2:29" s="113" customFormat="1" ht="27" customHeight="1">
      <c r="B53" s="1044"/>
      <c r="C53" s="1045"/>
      <c r="D53" s="1046"/>
      <c r="E53" s="1047"/>
      <c r="F53" s="1052"/>
      <c r="G53" s="1053"/>
      <c r="H53" s="1054"/>
      <c r="I53" s="437" t="s">
        <v>44</v>
      </c>
      <c r="J53" s="387">
        <v>5980</v>
      </c>
      <c r="K53" s="1057"/>
      <c r="L53" s="1058"/>
      <c r="M53" s="1058"/>
      <c r="N53" s="1058"/>
      <c r="O53" s="1059"/>
      <c r="P53" s="245"/>
      <c r="Q53" s="234"/>
      <c r="R53" s="234"/>
      <c r="S53" s="234"/>
      <c r="T53" s="234"/>
      <c r="U53" s="234"/>
      <c r="V53" s="234"/>
      <c r="W53" s="234"/>
      <c r="X53" s="234"/>
      <c r="Y53" s="234"/>
      <c r="Z53" s="234"/>
      <c r="AA53" s="234"/>
      <c r="AB53" s="234"/>
      <c r="AC53" s="234"/>
    </row>
    <row r="54" spans="2:29" s="113" customFormat="1" ht="27" customHeight="1">
      <c r="B54" s="1027" t="s">
        <v>133</v>
      </c>
      <c r="C54" s="1029" t="s">
        <v>144</v>
      </c>
      <c r="D54" s="1030"/>
      <c r="E54" s="1031"/>
      <c r="F54" s="1035" t="s">
        <v>145</v>
      </c>
      <c r="G54" s="1036"/>
      <c r="H54" s="1037"/>
      <c r="I54" s="437" t="s">
        <v>42</v>
      </c>
      <c r="J54" s="386">
        <v>10</v>
      </c>
      <c r="K54" s="1057"/>
      <c r="L54" s="1058"/>
      <c r="M54" s="1058"/>
      <c r="N54" s="1058"/>
      <c r="O54" s="1059"/>
      <c r="P54" s="245"/>
      <c r="Q54" s="234"/>
      <c r="R54" s="234"/>
      <c r="S54" s="234"/>
      <c r="T54" s="234"/>
      <c r="U54" s="234"/>
      <c r="V54" s="234"/>
      <c r="W54" s="234"/>
      <c r="X54" s="234"/>
      <c r="Y54" s="234"/>
      <c r="Z54" s="234"/>
      <c r="AA54" s="234"/>
      <c r="AB54" s="234"/>
      <c r="AC54" s="234"/>
    </row>
    <row r="55" spans="2:29" s="113" customFormat="1" ht="27" customHeight="1" thickBot="1">
      <c r="B55" s="1028"/>
      <c r="C55" s="1032"/>
      <c r="D55" s="1033"/>
      <c r="E55" s="1034"/>
      <c r="F55" s="1038"/>
      <c r="G55" s="1039"/>
      <c r="H55" s="1040"/>
      <c r="I55" s="557" t="s">
        <v>44</v>
      </c>
      <c r="J55" s="584">
        <v>10</v>
      </c>
      <c r="K55" s="1060"/>
      <c r="L55" s="1061"/>
      <c r="M55" s="1061"/>
      <c r="N55" s="1061"/>
      <c r="O55" s="1062"/>
      <c r="P55" s="245"/>
      <c r="Q55" s="234"/>
      <c r="R55" s="234"/>
      <c r="S55" s="234"/>
      <c r="T55" s="234"/>
      <c r="U55" s="234"/>
      <c r="V55" s="234"/>
      <c r="W55" s="234"/>
      <c r="X55" s="234"/>
      <c r="Y55" s="234"/>
      <c r="Z55" s="234"/>
      <c r="AA55" s="234"/>
      <c r="AB55" s="234"/>
      <c r="AC55" s="234"/>
    </row>
    <row r="56" spans="2:29" s="113" customFormat="1" ht="27" customHeight="1">
      <c r="B56" s="1010" t="s">
        <v>146</v>
      </c>
      <c r="C56" s="1011"/>
      <c r="D56" s="1011"/>
      <c r="E56" s="1011"/>
      <c r="F56" s="1011"/>
      <c r="G56" s="1011"/>
      <c r="H56" s="1011"/>
      <c r="I56" s="1011"/>
      <c r="J56" s="1012"/>
      <c r="K56" s="1048"/>
      <c r="L56" s="1048"/>
      <c r="M56" s="1048"/>
      <c r="N56" s="1048"/>
      <c r="O56" s="1049"/>
      <c r="P56" s="233"/>
      <c r="Q56" s="234"/>
      <c r="R56" s="234"/>
      <c r="S56" s="234"/>
      <c r="T56" s="234"/>
      <c r="U56" s="234"/>
      <c r="V56" s="234"/>
      <c r="W56" s="234"/>
      <c r="X56" s="234"/>
      <c r="Y56" s="234"/>
      <c r="Z56" s="234"/>
      <c r="AA56" s="234"/>
      <c r="AB56" s="234"/>
      <c r="AC56" s="234"/>
    </row>
    <row r="57" spans="2:29" s="113" customFormat="1" ht="27" customHeight="1">
      <c r="B57" s="1013"/>
      <c r="C57" s="1014"/>
      <c r="D57" s="1014"/>
      <c r="E57" s="1014"/>
      <c r="F57" s="1014"/>
      <c r="G57" s="1014"/>
      <c r="H57" s="1014"/>
      <c r="I57" s="1014"/>
      <c r="J57" s="1015"/>
      <c r="K57" s="1050"/>
      <c r="L57" s="1050"/>
      <c r="M57" s="1050"/>
      <c r="N57" s="1050"/>
      <c r="O57" s="1051"/>
      <c r="P57" s="233"/>
      <c r="Q57" s="234"/>
      <c r="R57" s="234"/>
      <c r="S57" s="234"/>
      <c r="T57" s="234"/>
      <c r="U57" s="234"/>
      <c r="V57" s="234"/>
      <c r="W57" s="234"/>
      <c r="X57" s="234"/>
      <c r="Y57" s="234"/>
      <c r="Z57" s="234"/>
      <c r="AA57" s="234"/>
      <c r="AB57" s="234"/>
      <c r="AC57" s="234"/>
    </row>
    <row r="58" spans="2:29" ht="14.1" customHeight="1">
      <c r="B58" s="37"/>
      <c r="C58" s="37" t="s">
        <v>262</v>
      </c>
      <c r="D58" s="38"/>
      <c r="E58" s="39"/>
      <c r="F58" s="40"/>
      <c r="G58" s="37"/>
      <c r="H58" s="13"/>
      <c r="I58" s="37"/>
      <c r="J58" s="38"/>
      <c r="K58" s="47"/>
      <c r="L58" s="47"/>
      <c r="M58" s="40"/>
      <c r="N58" s="37"/>
      <c r="O58" s="37"/>
      <c r="P58" s="20"/>
      <c r="Q58" s="20"/>
      <c r="R58" s="20"/>
      <c r="S58" s="20"/>
      <c r="T58" s="20"/>
      <c r="U58" s="20"/>
      <c r="V58" s="20"/>
      <c r="W58" s="20"/>
      <c r="X58" s="20"/>
      <c r="Y58" s="20"/>
      <c r="Z58" s="20"/>
      <c r="AA58" s="20"/>
      <c r="AB58" s="20"/>
      <c r="AC58" s="20"/>
    </row>
    <row r="59" spans="2:29" ht="14.1" customHeight="1">
      <c r="B59" s="20"/>
      <c r="C59" s="20"/>
      <c r="D59" s="129" t="s">
        <v>336</v>
      </c>
      <c r="E59" s="43"/>
      <c r="F59" s="42">
        <v>166124000</v>
      </c>
      <c r="G59" s="20"/>
      <c r="H59" s="7">
        <f>+F59+1752461528</f>
        <v>1918585528</v>
      </c>
      <c r="I59" s="20"/>
      <c r="J59" s="41"/>
      <c r="K59" s="48"/>
      <c r="L59" s="48"/>
      <c r="M59" s="42"/>
      <c r="N59" s="20"/>
      <c r="O59" s="20"/>
      <c r="P59" s="20"/>
      <c r="Q59" s="20"/>
      <c r="R59" s="20"/>
      <c r="S59" s="20"/>
      <c r="T59" s="20"/>
      <c r="U59" s="20"/>
      <c r="V59" s="20"/>
      <c r="W59" s="20"/>
      <c r="X59" s="20"/>
      <c r="Y59" s="20"/>
      <c r="Z59" s="20"/>
      <c r="AA59" s="20"/>
      <c r="AB59" s="20"/>
      <c r="AC59" s="20"/>
    </row>
  </sheetData>
  <mergeCells count="125">
    <mergeCell ref="D20:D21"/>
    <mergeCell ref="D40:D41"/>
    <mergeCell ref="M20:M21"/>
    <mergeCell ref="N20:N21"/>
    <mergeCell ref="M22:M23"/>
    <mergeCell ref="N22:N23"/>
    <mergeCell ref="M24:M25"/>
    <mergeCell ref="N24:N25"/>
    <mergeCell ref="M26:M27"/>
    <mergeCell ref="N26:N27"/>
    <mergeCell ref="M28:M29"/>
    <mergeCell ref="N28:N29"/>
    <mergeCell ref="M30:M31"/>
    <mergeCell ref="N30:N31"/>
    <mergeCell ref="M32:M33"/>
    <mergeCell ref="N32:N33"/>
    <mergeCell ref="M34:M35"/>
    <mergeCell ref="N34:N35"/>
    <mergeCell ref="M36:M37"/>
    <mergeCell ref="N36:N37"/>
    <mergeCell ref="M38:M39"/>
    <mergeCell ref="N38:N39"/>
    <mergeCell ref="M40:M41"/>
    <mergeCell ref="N40:N41"/>
    <mergeCell ref="B18:B19"/>
    <mergeCell ref="D18:D19"/>
    <mergeCell ref="G15:J16"/>
    <mergeCell ref="M15:O15"/>
    <mergeCell ref="M16:M17"/>
    <mergeCell ref="N16:N17"/>
    <mergeCell ref="O16:O17"/>
    <mergeCell ref="M18:M19"/>
    <mergeCell ref="N18:N19"/>
    <mergeCell ref="B11:G11"/>
    <mergeCell ref="B13:G13"/>
    <mergeCell ref="L13:N13"/>
    <mergeCell ref="B14:G14"/>
    <mergeCell ref="L14:N14"/>
    <mergeCell ref="K15:L16"/>
    <mergeCell ref="B15:B17"/>
    <mergeCell ref="C15:C17"/>
    <mergeCell ref="D15:D17"/>
    <mergeCell ref="E15:E17"/>
    <mergeCell ref="B2:B5"/>
    <mergeCell ref="C2:I3"/>
    <mergeCell ref="B22:B23"/>
    <mergeCell ref="D22:D23"/>
    <mergeCell ref="F15:F17"/>
    <mergeCell ref="B20:B21"/>
    <mergeCell ref="J2:M2"/>
    <mergeCell ref="N2:O5"/>
    <mergeCell ref="J3:M3"/>
    <mergeCell ref="C4:I5"/>
    <mergeCell ref="J4:M4"/>
    <mergeCell ref="J5:M5"/>
    <mergeCell ref="B8:D8"/>
    <mergeCell ref="E8:O8"/>
    <mergeCell ref="B6:O6"/>
    <mergeCell ref="C7:G7"/>
    <mergeCell ref="K9:O9"/>
    <mergeCell ref="B10:G10"/>
    <mergeCell ref="L10:N10"/>
    <mergeCell ref="B9:G9"/>
    <mergeCell ref="H9:J14"/>
    <mergeCell ref="B12:G12"/>
    <mergeCell ref="L12:N12"/>
    <mergeCell ref="L11:N11"/>
    <mergeCell ref="D32:D33"/>
    <mergeCell ref="B42:B43"/>
    <mergeCell ref="B38:B39"/>
    <mergeCell ref="B32:B33"/>
    <mergeCell ref="B24:B25"/>
    <mergeCell ref="D24:D25"/>
    <mergeCell ref="B26:B27"/>
    <mergeCell ref="B28:B29"/>
    <mergeCell ref="B34:B35"/>
    <mergeCell ref="D34:D35"/>
    <mergeCell ref="B36:B37"/>
    <mergeCell ref="D36:D37"/>
    <mergeCell ref="B40:B41"/>
    <mergeCell ref="C48:E49"/>
    <mergeCell ref="F48:H49"/>
    <mergeCell ref="B50:B51"/>
    <mergeCell ref="C50:E51"/>
    <mergeCell ref="F50:H51"/>
    <mergeCell ref="F46:H47"/>
    <mergeCell ref="C46:E47"/>
    <mergeCell ref="S39:X39"/>
    <mergeCell ref="S40:X40"/>
    <mergeCell ref="B56:J57"/>
    <mergeCell ref="D26:D27"/>
    <mergeCell ref="D28:D29"/>
    <mergeCell ref="O42:O43"/>
    <mergeCell ref="C45:E45"/>
    <mergeCell ref="F45:I45"/>
    <mergeCell ref="K45:O45"/>
    <mergeCell ref="B30:B31"/>
    <mergeCell ref="D30:D31"/>
    <mergeCell ref="M42:M43"/>
    <mergeCell ref="N42:N43"/>
    <mergeCell ref="D38:D39"/>
    <mergeCell ref="B54:B55"/>
    <mergeCell ref="C54:E55"/>
    <mergeCell ref="F54:H55"/>
    <mergeCell ref="B46:B47"/>
    <mergeCell ref="B52:B53"/>
    <mergeCell ref="C52:E53"/>
    <mergeCell ref="K56:O57"/>
    <mergeCell ref="F52:H53"/>
    <mergeCell ref="K50:O55"/>
    <mergeCell ref="O26:O27"/>
    <mergeCell ref="O28:O29"/>
    <mergeCell ref="B48:B49"/>
    <mergeCell ref="O30:O31"/>
    <mergeCell ref="O32:O33"/>
    <mergeCell ref="O38:O39"/>
    <mergeCell ref="K46:O47"/>
    <mergeCell ref="K48:O49"/>
    <mergeCell ref="O18:O19"/>
    <mergeCell ref="O22:O23"/>
    <mergeCell ref="O34:O35"/>
    <mergeCell ref="O36:O37"/>
    <mergeCell ref="O20:O21"/>
    <mergeCell ref="O40:O41"/>
    <mergeCell ref="O24:O25"/>
  </mergeCells>
  <printOptions horizontalCentered="1" verticalCentered="1"/>
  <pageMargins left="0.23622047244094491" right="0.23622047244094491" top="0.74803149606299213" bottom="0.74803149606299213" header="0.31496062992125984" footer="0.31496062992125984"/>
  <pageSetup paperSize="5" scale="30" orientation="landscape" r:id="rId1"/>
  <headerFooter>
    <oddFooter>&amp;C&amp;"Helvetica Neue,Regular"&amp;12&amp;K000000&amp;P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2"/>
  <sheetViews>
    <sheetView showGridLines="0" zoomScale="80" zoomScaleNormal="80" workbookViewId="0">
      <selection activeCell="A33" sqref="A33"/>
    </sheetView>
  </sheetViews>
  <sheetFormatPr baseColWidth="10" defaultColWidth="12.42578125" defaultRowHeight="18" customHeight="1"/>
  <cols>
    <col min="1" max="1" width="80.140625" style="5" customWidth="1"/>
    <col min="2" max="2" width="10.28515625" style="5" customWidth="1"/>
    <col min="3" max="3" width="23.7109375" style="5" customWidth="1"/>
    <col min="4" max="4" width="12.42578125" style="5" customWidth="1"/>
    <col min="5" max="9" width="18.7109375" style="5" customWidth="1"/>
    <col min="10" max="10" width="13.85546875" style="5" customWidth="1"/>
    <col min="11" max="11" width="22.42578125" style="5" customWidth="1"/>
    <col min="12" max="12" width="13.28515625" style="5" customWidth="1"/>
    <col min="13" max="13" width="16.28515625" style="5" customWidth="1"/>
    <col min="14" max="14" width="25.42578125" style="5" customWidth="1"/>
    <col min="15" max="15" width="25" style="5" customWidth="1"/>
    <col min="16" max="16" width="13.85546875" style="5" customWidth="1"/>
    <col min="17" max="17" width="16.42578125" style="5" customWidth="1"/>
    <col min="18" max="22" width="12.42578125" style="5" customWidth="1"/>
    <col min="23" max="16384" width="12.42578125" style="5"/>
  </cols>
  <sheetData>
    <row r="1" spans="1:27" ht="34.5" customHeight="1">
      <c r="A1" s="1214"/>
      <c r="B1" s="760" t="s">
        <v>6</v>
      </c>
      <c r="C1" s="761"/>
      <c r="D1" s="761"/>
      <c r="E1" s="761"/>
      <c r="F1" s="761"/>
      <c r="G1" s="761"/>
      <c r="H1" s="762"/>
      <c r="I1" s="802" t="s">
        <v>7</v>
      </c>
      <c r="J1" s="745"/>
      <c r="K1" s="745"/>
      <c r="L1" s="803"/>
      <c r="M1" s="1217"/>
      <c r="N1" s="1218"/>
      <c r="O1" s="44"/>
      <c r="P1" s="20"/>
      <c r="Q1" s="20"/>
      <c r="R1" s="20"/>
      <c r="S1" s="20"/>
      <c r="T1" s="20"/>
      <c r="U1" s="20"/>
    </row>
    <row r="2" spans="1:27" ht="37.5" customHeight="1">
      <c r="A2" s="1215"/>
      <c r="B2" s="738"/>
      <c r="C2" s="739"/>
      <c r="D2" s="739"/>
      <c r="E2" s="739"/>
      <c r="F2" s="739"/>
      <c r="G2" s="739"/>
      <c r="H2" s="740"/>
      <c r="I2" s="802" t="s">
        <v>8</v>
      </c>
      <c r="J2" s="745"/>
      <c r="K2" s="745"/>
      <c r="L2" s="803"/>
      <c r="M2" s="912"/>
      <c r="N2" s="1219"/>
      <c r="O2" s="44"/>
      <c r="P2" s="20"/>
      <c r="Q2" s="20"/>
      <c r="R2" s="20"/>
      <c r="S2" s="20"/>
      <c r="T2" s="20"/>
      <c r="U2" s="20"/>
    </row>
    <row r="3" spans="1:27" ht="33.75" customHeight="1">
      <c r="A3" s="1215"/>
      <c r="B3" s="760" t="s">
        <v>9</v>
      </c>
      <c r="C3" s="761"/>
      <c r="D3" s="761"/>
      <c r="E3" s="761"/>
      <c r="F3" s="761"/>
      <c r="G3" s="761"/>
      <c r="H3" s="762"/>
      <c r="I3" s="802" t="s">
        <v>10</v>
      </c>
      <c r="J3" s="745"/>
      <c r="K3" s="745"/>
      <c r="L3" s="803"/>
      <c r="M3" s="912"/>
      <c r="N3" s="1219"/>
      <c r="O3" s="44"/>
      <c r="P3" s="20"/>
      <c r="Q3" s="20"/>
      <c r="R3" s="20"/>
      <c r="S3" s="20"/>
      <c r="T3" s="20"/>
      <c r="U3" s="20"/>
    </row>
    <row r="4" spans="1:27" ht="38.25" customHeight="1">
      <c r="A4" s="1216"/>
      <c r="B4" s="1222"/>
      <c r="C4" s="1223"/>
      <c r="D4" s="1223"/>
      <c r="E4" s="1223"/>
      <c r="F4" s="1223"/>
      <c r="G4" s="1223"/>
      <c r="H4" s="1224"/>
      <c r="I4" s="1225" t="s">
        <v>11</v>
      </c>
      <c r="J4" s="748"/>
      <c r="K4" s="748"/>
      <c r="L4" s="1226"/>
      <c r="M4" s="1220"/>
      <c r="N4" s="1221"/>
      <c r="O4" s="44"/>
      <c r="P4" s="20"/>
      <c r="Q4" s="20"/>
      <c r="R4" s="20"/>
      <c r="S4" s="20"/>
      <c r="T4" s="20"/>
      <c r="U4" s="20"/>
    </row>
    <row r="5" spans="1:27" ht="33.950000000000003" customHeight="1">
      <c r="A5" s="1197" t="s">
        <v>148</v>
      </c>
      <c r="B5" s="1198"/>
      <c r="C5" s="1198"/>
      <c r="D5" s="1199"/>
      <c r="E5" s="1198"/>
      <c r="F5" s="1198"/>
      <c r="G5" s="1199"/>
      <c r="H5" s="1198"/>
      <c r="I5" s="1198"/>
      <c r="J5" s="1199"/>
      <c r="K5" s="1199"/>
      <c r="L5" s="1198"/>
      <c r="M5" s="1198"/>
      <c r="N5" s="1200"/>
      <c r="O5" s="50"/>
      <c r="P5" s="20"/>
      <c r="Q5" s="20"/>
      <c r="R5" s="20"/>
      <c r="S5" s="20"/>
      <c r="T5" s="20"/>
      <c r="U5" s="20"/>
    </row>
    <row r="6" spans="1:27" ht="33.950000000000003" customHeight="1">
      <c r="A6" s="51" t="s">
        <v>13</v>
      </c>
      <c r="B6" s="1201" t="s">
        <v>599</v>
      </c>
      <c r="C6" s="1202"/>
      <c r="D6" s="1203"/>
      <c r="E6" s="1202"/>
      <c r="F6" s="1202"/>
      <c r="G6" s="52"/>
      <c r="H6" s="53"/>
      <c r="I6" s="53"/>
      <c r="J6" s="52"/>
      <c r="K6" s="52"/>
      <c r="L6" s="53"/>
      <c r="M6" s="53"/>
      <c r="N6" s="54"/>
      <c r="O6" s="19"/>
      <c r="P6" s="20"/>
      <c r="Q6" s="20"/>
      <c r="R6" s="20"/>
      <c r="S6" s="20"/>
      <c r="T6" s="20"/>
      <c r="U6" s="20"/>
    </row>
    <row r="7" spans="1:27" s="113" customFormat="1" ht="27" customHeight="1" thickBot="1">
      <c r="A7" s="704" t="s">
        <v>14</v>
      </c>
      <c r="B7" s="705"/>
      <c r="C7" s="706"/>
      <c r="D7" s="707" t="s">
        <v>15</v>
      </c>
      <c r="E7" s="708"/>
      <c r="F7" s="708"/>
      <c r="G7" s="708"/>
      <c r="H7" s="708"/>
      <c r="I7" s="708"/>
      <c r="J7" s="1212"/>
      <c r="K7" s="1212"/>
      <c r="L7" s="1212"/>
      <c r="M7" s="1212"/>
      <c r="N7" s="1213"/>
      <c r="O7" s="57"/>
      <c r="P7" s="234"/>
      <c r="Q7" s="234"/>
      <c r="R7" s="234"/>
      <c r="S7" s="234"/>
      <c r="T7" s="234"/>
      <c r="U7" s="234"/>
    </row>
    <row r="8" spans="1:27" s="113" customFormat="1" ht="27" customHeight="1" thickBot="1">
      <c r="A8" s="814" t="s">
        <v>113</v>
      </c>
      <c r="B8" s="815"/>
      <c r="C8" s="815"/>
      <c r="D8" s="1167"/>
      <c r="E8" s="815"/>
      <c r="F8" s="815"/>
      <c r="G8" s="1181" t="s">
        <v>149</v>
      </c>
      <c r="H8" s="1182"/>
      <c r="I8" s="1183"/>
      <c r="J8" s="1194" t="s">
        <v>18</v>
      </c>
      <c r="K8" s="1195"/>
      <c r="L8" s="1195"/>
      <c r="M8" s="1195"/>
      <c r="N8" s="1196"/>
      <c r="O8" s="442"/>
      <c r="P8" s="234"/>
      <c r="Q8" s="234"/>
      <c r="R8" s="234"/>
      <c r="S8" s="234"/>
      <c r="T8" s="234"/>
      <c r="U8" s="425"/>
    </row>
    <row r="9" spans="1:27" s="113" customFormat="1" ht="27" customHeight="1">
      <c r="A9" s="1206" t="s">
        <v>150</v>
      </c>
      <c r="B9" s="785"/>
      <c r="C9" s="785"/>
      <c r="D9" s="1171"/>
      <c r="E9" s="785"/>
      <c r="F9" s="787"/>
      <c r="G9" s="1184"/>
      <c r="H9" s="1185"/>
      <c r="I9" s="1186"/>
      <c r="J9" s="443" t="s">
        <v>20</v>
      </c>
      <c r="K9" s="1204" t="s">
        <v>21</v>
      </c>
      <c r="L9" s="1205"/>
      <c r="M9" s="1205"/>
      <c r="N9" s="444" t="s">
        <v>22</v>
      </c>
      <c r="O9" s="395"/>
      <c r="P9" s="245"/>
      <c r="Q9" s="234"/>
      <c r="R9" s="234"/>
      <c r="S9" s="234"/>
      <c r="T9" s="234"/>
      <c r="U9" s="425"/>
    </row>
    <row r="10" spans="1:27" s="113" customFormat="1" ht="27" customHeight="1">
      <c r="A10" s="1211"/>
      <c r="B10" s="1209"/>
      <c r="C10" s="1209"/>
      <c r="D10" s="1209"/>
      <c r="E10" s="1209"/>
      <c r="F10" s="1210"/>
      <c r="G10" s="1184"/>
      <c r="H10" s="1185"/>
      <c r="I10" s="1186"/>
      <c r="J10" s="445" t="s">
        <v>365</v>
      </c>
      <c r="K10" s="1207" t="s">
        <v>372</v>
      </c>
      <c r="L10" s="1208"/>
      <c r="M10" s="1208"/>
      <c r="N10" s="448">
        <v>59447544</v>
      </c>
      <c r="O10" s="395"/>
      <c r="P10" s="282"/>
      <c r="Q10" s="178"/>
      <c r="R10" s="234"/>
      <c r="S10" s="234"/>
      <c r="T10" s="234"/>
      <c r="U10" s="425"/>
    </row>
    <row r="11" spans="1:27" s="113" customFormat="1" ht="27" customHeight="1">
      <c r="A11" s="427" t="s">
        <v>71</v>
      </c>
      <c r="B11" s="1209"/>
      <c r="C11" s="1209"/>
      <c r="D11" s="1209"/>
      <c r="E11" s="1209"/>
      <c r="F11" s="1210"/>
      <c r="G11" s="1184"/>
      <c r="H11" s="1185"/>
      <c r="I11" s="1186"/>
      <c r="J11" s="445" t="s">
        <v>366</v>
      </c>
      <c r="K11" s="1193" t="s">
        <v>250</v>
      </c>
      <c r="L11" s="1193"/>
      <c r="M11" s="1193"/>
      <c r="N11" s="448">
        <v>29000000</v>
      </c>
      <c r="O11" s="395"/>
      <c r="P11" s="282"/>
      <c r="Q11" s="178"/>
      <c r="R11" s="178"/>
      <c r="S11" s="283"/>
      <c r="T11" s="178"/>
      <c r="U11" s="283"/>
      <c r="V11" s="281"/>
      <c r="W11" s="280"/>
      <c r="X11" s="280"/>
      <c r="Y11" s="280"/>
      <c r="Z11" s="280"/>
      <c r="AA11" s="280"/>
    </row>
    <row r="12" spans="1:27" s="113" customFormat="1" ht="27" customHeight="1">
      <c r="A12" s="814" t="s">
        <v>219</v>
      </c>
      <c r="B12" s="815"/>
      <c r="C12" s="815"/>
      <c r="D12" s="1167"/>
      <c r="E12" s="815"/>
      <c r="F12" s="815"/>
      <c r="G12" s="1184"/>
      <c r="H12" s="1185"/>
      <c r="I12" s="1186"/>
      <c r="J12" s="447" t="s">
        <v>367</v>
      </c>
      <c r="K12" s="1193" t="s">
        <v>250</v>
      </c>
      <c r="L12" s="1193"/>
      <c r="M12" s="1193"/>
      <c r="N12" s="448">
        <v>46549999</v>
      </c>
      <c r="O12" s="395"/>
      <c r="P12" s="282"/>
      <c r="Q12" s="285"/>
      <c r="R12" s="282"/>
      <c r="S12" s="281"/>
      <c r="T12" s="281"/>
      <c r="U12" s="282"/>
      <c r="V12" s="178"/>
      <c r="W12" s="178"/>
      <c r="X12" s="283"/>
      <c r="Y12" s="178"/>
      <c r="Z12" s="283"/>
      <c r="AA12" s="281"/>
    </row>
    <row r="13" spans="1:27" s="113" customFormat="1" ht="27" customHeight="1">
      <c r="A13" s="784" t="s">
        <v>220</v>
      </c>
      <c r="B13" s="785"/>
      <c r="C13" s="785"/>
      <c r="D13" s="1171"/>
      <c r="E13" s="785"/>
      <c r="F13" s="787"/>
      <c r="G13" s="1184"/>
      <c r="H13" s="1185"/>
      <c r="I13" s="1186"/>
      <c r="J13" s="447" t="s">
        <v>368</v>
      </c>
      <c r="K13" s="1193" t="s">
        <v>250</v>
      </c>
      <c r="L13" s="1193"/>
      <c r="M13" s="1193"/>
      <c r="N13" s="448">
        <v>24310000</v>
      </c>
      <c r="O13" s="395"/>
      <c r="P13" s="282"/>
      <c r="Q13" s="285"/>
      <c r="R13" s="282"/>
      <c r="S13" s="281"/>
      <c r="T13" s="281"/>
      <c r="U13" s="282"/>
      <c r="V13" s="178"/>
      <c r="W13" s="178"/>
      <c r="X13" s="283"/>
      <c r="Y13" s="178"/>
      <c r="Z13" s="283"/>
      <c r="AA13" s="281"/>
    </row>
    <row r="14" spans="1:27" s="113" customFormat="1" ht="27" customHeight="1">
      <c r="A14" s="1164"/>
      <c r="B14" s="1165"/>
      <c r="C14" s="1165"/>
      <c r="D14" s="1165"/>
      <c r="E14" s="1165"/>
      <c r="F14" s="1166"/>
      <c r="G14" s="1184"/>
      <c r="H14" s="1185"/>
      <c r="I14" s="1186"/>
      <c r="J14" s="447" t="s">
        <v>369</v>
      </c>
      <c r="K14" s="1162" t="s">
        <v>373</v>
      </c>
      <c r="L14" s="1163"/>
      <c r="M14" s="1163"/>
      <c r="N14" s="448">
        <v>17672200</v>
      </c>
      <c r="O14" s="395"/>
      <c r="P14" s="282"/>
      <c r="Q14" s="285"/>
      <c r="R14" s="282"/>
      <c r="S14" s="281"/>
      <c r="T14" s="281"/>
      <c r="U14" s="282"/>
      <c r="V14" s="178"/>
      <c r="W14" s="178"/>
      <c r="X14" s="283"/>
      <c r="Y14" s="178"/>
      <c r="Z14" s="283"/>
      <c r="AA14" s="281"/>
    </row>
    <row r="15" spans="1:27" s="113" customFormat="1" ht="27" customHeight="1">
      <c r="A15" s="428"/>
      <c r="B15" s="429"/>
      <c r="C15" s="429"/>
      <c r="D15" s="430"/>
      <c r="E15" s="429"/>
      <c r="F15" s="431"/>
      <c r="G15" s="1187"/>
      <c r="H15" s="1188"/>
      <c r="I15" s="1189"/>
      <c r="J15" s="446" t="s">
        <v>370</v>
      </c>
      <c r="K15" s="1162" t="s">
        <v>373</v>
      </c>
      <c r="L15" s="1163"/>
      <c r="M15" s="1163"/>
      <c r="N15" s="448">
        <v>16444233</v>
      </c>
      <c r="O15" s="395"/>
      <c r="P15" s="282"/>
      <c r="Q15" s="285"/>
      <c r="R15" s="282"/>
      <c r="S15" s="281"/>
      <c r="T15" s="281"/>
      <c r="U15" s="282"/>
      <c r="V15" s="178"/>
      <c r="W15" s="178"/>
      <c r="X15" s="283"/>
      <c r="Y15" s="178"/>
      <c r="Z15" s="283"/>
      <c r="AA15" s="281"/>
    </row>
    <row r="16" spans="1:27" s="113" customFormat="1" ht="27" customHeight="1">
      <c r="A16" s="428"/>
      <c r="B16" s="429"/>
      <c r="C16" s="429"/>
      <c r="D16" s="430"/>
      <c r="E16" s="429"/>
      <c r="F16" s="431"/>
      <c r="G16" s="1187"/>
      <c r="H16" s="1188"/>
      <c r="I16" s="1189"/>
      <c r="J16" s="446" t="s">
        <v>383</v>
      </c>
      <c r="K16" s="1162" t="s">
        <v>373</v>
      </c>
      <c r="L16" s="1163"/>
      <c r="M16" s="1163"/>
      <c r="N16" s="448">
        <v>9135000</v>
      </c>
      <c r="O16" s="395"/>
      <c r="P16" s="282"/>
      <c r="Q16" s="285"/>
      <c r="R16" s="282"/>
      <c r="S16" s="281"/>
      <c r="T16" s="281"/>
      <c r="U16" s="282"/>
      <c r="V16" s="178"/>
      <c r="W16" s="178"/>
      <c r="X16" s="283"/>
      <c r="Y16" s="178"/>
      <c r="Z16" s="283"/>
      <c r="AA16" s="281"/>
    </row>
    <row r="17" spans="1:27" s="113" customFormat="1" ht="27" customHeight="1">
      <c r="A17" s="428"/>
      <c r="B17" s="429"/>
      <c r="C17" s="429"/>
      <c r="D17" s="430"/>
      <c r="E17" s="429"/>
      <c r="F17" s="431"/>
      <c r="G17" s="1187"/>
      <c r="H17" s="1188"/>
      <c r="I17" s="1189"/>
      <c r="J17" s="446" t="s">
        <v>385</v>
      </c>
      <c r="K17" s="1162" t="s">
        <v>373</v>
      </c>
      <c r="L17" s="1163"/>
      <c r="M17" s="1163"/>
      <c r="N17" s="448">
        <v>15120000</v>
      </c>
      <c r="O17" s="395"/>
      <c r="P17" s="282"/>
      <c r="Q17" s="285"/>
      <c r="R17" s="282"/>
      <c r="S17" s="281"/>
      <c r="T17" s="281"/>
      <c r="U17" s="282"/>
      <c r="V17" s="178"/>
      <c r="W17" s="178"/>
      <c r="X17" s="283"/>
      <c r="Y17" s="178"/>
      <c r="Z17" s="283"/>
      <c r="AA17" s="281"/>
    </row>
    <row r="18" spans="1:27" s="113" customFormat="1" ht="27" customHeight="1">
      <c r="A18" s="428"/>
      <c r="B18" s="429"/>
      <c r="C18" s="429"/>
      <c r="D18" s="430"/>
      <c r="E18" s="429"/>
      <c r="F18" s="431"/>
      <c r="G18" s="1187"/>
      <c r="H18" s="1188"/>
      <c r="I18" s="1189"/>
      <c r="J18" s="446" t="s">
        <v>384</v>
      </c>
      <c r="K18" s="1162" t="s">
        <v>373</v>
      </c>
      <c r="L18" s="1163"/>
      <c r="M18" s="1163"/>
      <c r="N18" s="448">
        <v>14400000</v>
      </c>
      <c r="O18" s="395"/>
      <c r="P18" s="282"/>
      <c r="Q18" s="285"/>
      <c r="R18" s="282"/>
      <c r="S18" s="281"/>
      <c r="T18" s="281"/>
      <c r="U18" s="282"/>
      <c r="V18" s="178"/>
      <c r="W18" s="178"/>
      <c r="X18" s="283"/>
      <c r="Y18" s="178"/>
      <c r="Z18" s="283"/>
      <c r="AA18" s="281"/>
    </row>
    <row r="19" spans="1:27" s="113" customFormat="1" ht="27" customHeight="1" thickBot="1">
      <c r="A19" s="1190" t="s">
        <v>233</v>
      </c>
      <c r="B19" s="1191"/>
      <c r="C19" s="1191"/>
      <c r="D19" s="1191"/>
      <c r="E19" s="1191"/>
      <c r="F19" s="1192"/>
      <c r="G19" s="1187"/>
      <c r="H19" s="1188"/>
      <c r="I19" s="1189"/>
      <c r="J19" s="450" t="s">
        <v>371</v>
      </c>
      <c r="K19" s="1234" t="s">
        <v>250</v>
      </c>
      <c r="L19" s="1234"/>
      <c r="M19" s="1234"/>
      <c r="N19" s="451">
        <v>18739000</v>
      </c>
      <c r="O19" s="440"/>
      <c r="P19" s="282"/>
      <c r="Q19" s="285"/>
      <c r="R19" s="282"/>
      <c r="S19" s="281"/>
      <c r="T19" s="281"/>
      <c r="U19" s="282"/>
      <c r="V19" s="178"/>
      <c r="W19" s="178"/>
      <c r="X19" s="283"/>
      <c r="Y19" s="178"/>
      <c r="Z19" s="283"/>
      <c r="AA19" s="281"/>
    </row>
    <row r="20" spans="1:27" s="113" customFormat="1" ht="26.1" customHeight="1">
      <c r="A20" s="1153" t="s">
        <v>27</v>
      </c>
      <c r="B20" s="1159" t="s">
        <v>594</v>
      </c>
      <c r="C20" s="1156" t="s">
        <v>28</v>
      </c>
      <c r="D20" s="845" t="s">
        <v>29</v>
      </c>
      <c r="E20" s="1180" t="s">
        <v>609</v>
      </c>
      <c r="F20" s="1174" t="s">
        <v>608</v>
      </c>
      <c r="G20" s="1175"/>
      <c r="H20" s="1175"/>
      <c r="I20" s="1176"/>
      <c r="J20" s="845" t="s">
        <v>30</v>
      </c>
      <c r="K20" s="846"/>
      <c r="L20" s="1168" t="s">
        <v>31</v>
      </c>
      <c r="M20" s="1169"/>
      <c r="N20" s="1170"/>
      <c r="O20" s="449"/>
      <c r="P20" s="282"/>
      <c r="Q20" s="285"/>
      <c r="R20" s="282"/>
      <c r="S20" s="281"/>
      <c r="T20" s="281"/>
      <c r="U20" s="282"/>
      <c r="V20" s="178"/>
      <c r="W20" s="283"/>
      <c r="X20" s="283"/>
      <c r="Y20" s="178"/>
      <c r="Z20" s="283"/>
      <c r="AA20" s="281"/>
    </row>
    <row r="21" spans="1:27" s="113" customFormat="1" ht="26.1" customHeight="1">
      <c r="A21" s="1154"/>
      <c r="B21" s="1160"/>
      <c r="C21" s="1157"/>
      <c r="D21" s="719"/>
      <c r="E21" s="1160"/>
      <c r="F21" s="1177"/>
      <c r="G21" s="1178"/>
      <c r="H21" s="1178"/>
      <c r="I21" s="1179"/>
      <c r="J21" s="719"/>
      <c r="K21" s="719"/>
      <c r="L21" s="710" t="s">
        <v>38</v>
      </c>
      <c r="M21" s="710" t="s">
        <v>39</v>
      </c>
      <c r="N21" s="1172" t="s">
        <v>40</v>
      </c>
      <c r="O21" s="449"/>
      <c r="P21" s="384"/>
      <c r="Q21" s="432"/>
      <c r="R21" s="245"/>
      <c r="S21" s="234"/>
      <c r="T21" s="234"/>
      <c r="U21" s="234"/>
    </row>
    <row r="22" spans="1:27" s="113" customFormat="1" ht="26.1" customHeight="1" thickBot="1">
      <c r="A22" s="1155"/>
      <c r="B22" s="1161"/>
      <c r="C22" s="1158"/>
      <c r="D22" s="720"/>
      <c r="E22" s="1161"/>
      <c r="F22" s="453" t="s">
        <v>32</v>
      </c>
      <c r="G22" s="333" t="s">
        <v>33</v>
      </c>
      <c r="H22" s="333" t="s">
        <v>34</v>
      </c>
      <c r="I22" s="333" t="s">
        <v>35</v>
      </c>
      <c r="J22" s="333" t="s">
        <v>36</v>
      </c>
      <c r="K22" s="194" t="s">
        <v>37</v>
      </c>
      <c r="L22" s="720"/>
      <c r="M22" s="720"/>
      <c r="N22" s="1173"/>
      <c r="O22" s="245"/>
      <c r="P22" s="384"/>
      <c r="Q22" s="432"/>
      <c r="R22" s="245"/>
      <c r="S22" s="234"/>
      <c r="T22" s="234"/>
      <c r="U22" s="234"/>
    </row>
    <row r="23" spans="1:27" s="113" customFormat="1" ht="26.1" customHeight="1">
      <c r="A23" s="622" t="s">
        <v>151</v>
      </c>
      <c r="B23" s="210" t="s">
        <v>42</v>
      </c>
      <c r="C23" s="617" t="s">
        <v>152</v>
      </c>
      <c r="D23" s="211">
        <v>1</v>
      </c>
      <c r="E23" s="254">
        <v>55684999</v>
      </c>
      <c r="F23" s="254">
        <f t="shared" ref="F23:F31" si="0">+E23</f>
        <v>55684999</v>
      </c>
      <c r="G23" s="454"/>
      <c r="H23" s="343"/>
      <c r="I23" s="343"/>
      <c r="J23" s="414">
        <v>44927</v>
      </c>
      <c r="K23" s="414">
        <v>45291</v>
      </c>
      <c r="L23" s="951">
        <f>+D24/D23</f>
        <v>1</v>
      </c>
      <c r="M23" s="951">
        <f>+E24/E23</f>
        <v>1</v>
      </c>
      <c r="N23" s="781">
        <f>+L23*L23/M23</f>
        <v>1</v>
      </c>
      <c r="O23" s="245"/>
      <c r="P23" s="282"/>
      <c r="Q23" s="285"/>
      <c r="R23" s="281"/>
      <c r="S23" s="281"/>
      <c r="T23" s="281"/>
      <c r="U23" s="281"/>
      <c r="V23" s="178"/>
    </row>
    <row r="24" spans="1:27" s="113" customFormat="1" ht="26.1" customHeight="1">
      <c r="A24" s="619"/>
      <c r="B24" s="201" t="s">
        <v>44</v>
      </c>
      <c r="C24" s="614"/>
      <c r="D24" s="206">
        <v>1</v>
      </c>
      <c r="E24" s="251">
        <v>55684999</v>
      </c>
      <c r="F24" s="251">
        <f t="shared" si="0"/>
        <v>55684999</v>
      </c>
      <c r="G24" s="341"/>
      <c r="H24" s="338"/>
      <c r="I24" s="338"/>
      <c r="J24" s="252">
        <v>44927</v>
      </c>
      <c r="K24" s="252">
        <v>45291</v>
      </c>
      <c r="L24" s="952"/>
      <c r="M24" s="952"/>
      <c r="N24" s="782"/>
      <c r="O24" s="245"/>
      <c r="P24" s="282"/>
      <c r="Q24" s="285"/>
      <c r="R24" s="281"/>
      <c r="S24" s="281"/>
      <c r="T24" s="281"/>
      <c r="U24" s="281"/>
      <c r="V24" s="178"/>
    </row>
    <row r="25" spans="1:27" s="113" customFormat="1" ht="26.1" customHeight="1">
      <c r="A25" s="618" t="s">
        <v>153</v>
      </c>
      <c r="B25" s="201" t="s">
        <v>42</v>
      </c>
      <c r="C25" s="614" t="s">
        <v>132</v>
      </c>
      <c r="D25" s="203">
        <v>1</v>
      </c>
      <c r="E25" s="251">
        <v>88447544</v>
      </c>
      <c r="F25" s="251">
        <f t="shared" si="0"/>
        <v>88447544</v>
      </c>
      <c r="G25" s="341"/>
      <c r="H25" s="338"/>
      <c r="I25" s="338"/>
      <c r="J25" s="252">
        <v>44927</v>
      </c>
      <c r="K25" s="252">
        <v>45291</v>
      </c>
      <c r="L25" s="952">
        <f t="shared" ref="L25" si="1">+D26/D25</f>
        <v>1</v>
      </c>
      <c r="M25" s="952">
        <f t="shared" ref="M25" si="2">+E26/E25</f>
        <v>1</v>
      </c>
      <c r="N25" s="782">
        <f t="shared" ref="N25" si="3">+L25*L25/M25</f>
        <v>1</v>
      </c>
      <c r="O25" s="245"/>
      <c r="P25" s="282"/>
      <c r="Q25" s="285"/>
      <c r="R25" s="281"/>
      <c r="S25" s="281"/>
      <c r="T25" s="281"/>
      <c r="U25" s="281"/>
      <c r="V25" s="178"/>
    </row>
    <row r="26" spans="1:27" s="113" customFormat="1" ht="26.1" customHeight="1">
      <c r="A26" s="619"/>
      <c r="B26" s="201" t="s">
        <v>44</v>
      </c>
      <c r="C26" s="614"/>
      <c r="D26" s="206">
        <v>1</v>
      </c>
      <c r="E26" s="207">
        <f>29000000+59447544</f>
        <v>88447544</v>
      </c>
      <c r="F26" s="251">
        <f t="shared" si="0"/>
        <v>88447544</v>
      </c>
      <c r="G26" s="341"/>
      <c r="H26" s="338"/>
      <c r="I26" s="338"/>
      <c r="J26" s="252">
        <v>44927</v>
      </c>
      <c r="K26" s="252">
        <v>45291</v>
      </c>
      <c r="L26" s="952"/>
      <c r="M26" s="952"/>
      <c r="N26" s="782"/>
      <c r="O26" s="245"/>
      <c r="P26" s="282"/>
      <c r="Q26" s="285"/>
      <c r="R26" s="281"/>
      <c r="S26" s="281"/>
      <c r="T26" s="281"/>
      <c r="U26" s="281"/>
      <c r="V26" s="178"/>
    </row>
    <row r="27" spans="1:27" s="113" customFormat="1" ht="26.1" customHeight="1">
      <c r="A27" s="619" t="s">
        <v>158</v>
      </c>
      <c r="B27" s="201" t="s">
        <v>42</v>
      </c>
      <c r="C27" s="615" t="s">
        <v>263</v>
      </c>
      <c r="D27" s="206">
        <v>10</v>
      </c>
      <c r="E27" s="207">
        <v>53830000</v>
      </c>
      <c r="F27" s="251">
        <f t="shared" si="0"/>
        <v>53830000</v>
      </c>
      <c r="G27" s="341"/>
      <c r="H27" s="338"/>
      <c r="I27" s="338"/>
      <c r="J27" s="252">
        <v>44927</v>
      </c>
      <c r="K27" s="252">
        <v>45291</v>
      </c>
      <c r="L27" s="952">
        <v>1</v>
      </c>
      <c r="M27" s="952">
        <f t="shared" ref="M27" si="4">+E28/E27</f>
        <v>1</v>
      </c>
      <c r="N27" s="782">
        <f t="shared" ref="N27" si="5">+L27*L27/M27</f>
        <v>1</v>
      </c>
      <c r="O27" s="245"/>
      <c r="P27" s="282"/>
      <c r="Q27" s="285"/>
      <c r="R27" s="281"/>
      <c r="S27" s="281"/>
      <c r="T27" s="281"/>
      <c r="U27" s="281"/>
      <c r="V27" s="178"/>
    </row>
    <row r="28" spans="1:27" s="113" customFormat="1" ht="26.1" customHeight="1">
      <c r="A28" s="619"/>
      <c r="B28" s="201" t="s">
        <v>44</v>
      </c>
      <c r="C28" s="615"/>
      <c r="D28" s="206">
        <v>31</v>
      </c>
      <c r="E28" s="207">
        <v>53830000</v>
      </c>
      <c r="F28" s="251">
        <f t="shared" si="0"/>
        <v>53830000</v>
      </c>
      <c r="G28" s="341"/>
      <c r="H28" s="338"/>
      <c r="I28" s="338"/>
      <c r="J28" s="252">
        <v>44927</v>
      </c>
      <c r="K28" s="252">
        <v>45291</v>
      </c>
      <c r="L28" s="952"/>
      <c r="M28" s="952"/>
      <c r="N28" s="782"/>
      <c r="O28" s="245"/>
      <c r="P28" s="234"/>
      <c r="Q28" s="234"/>
      <c r="R28" s="234"/>
      <c r="S28" s="234"/>
      <c r="T28" s="234"/>
      <c r="U28" s="234"/>
    </row>
    <row r="29" spans="1:27" s="113" customFormat="1" ht="26.1" customHeight="1">
      <c r="A29" s="618" t="s">
        <v>154</v>
      </c>
      <c r="B29" s="201" t="s">
        <v>42</v>
      </c>
      <c r="C29" s="614" t="s">
        <v>155</v>
      </c>
      <c r="D29" s="605">
        <v>10</v>
      </c>
      <c r="E29" s="251">
        <v>52855433</v>
      </c>
      <c r="F29" s="251">
        <f t="shared" si="0"/>
        <v>52855433</v>
      </c>
      <c r="G29" s="341"/>
      <c r="H29" s="338"/>
      <c r="I29" s="338"/>
      <c r="J29" s="252">
        <v>44927</v>
      </c>
      <c r="K29" s="252">
        <v>45291</v>
      </c>
      <c r="L29" s="952">
        <v>1</v>
      </c>
      <c r="M29" s="952">
        <f t="shared" ref="M29" si="6">+E30/E29</f>
        <v>1</v>
      </c>
      <c r="N29" s="782">
        <f t="shared" ref="N29" si="7">+L29*L29/M29</f>
        <v>1</v>
      </c>
      <c r="O29" s="245"/>
      <c r="P29" s="234"/>
      <c r="Q29" s="234"/>
      <c r="R29" s="234"/>
      <c r="S29" s="234"/>
      <c r="T29" s="234"/>
      <c r="U29" s="234"/>
    </row>
    <row r="30" spans="1:27" s="113" customFormat="1" ht="26.1" customHeight="1" thickBot="1">
      <c r="A30" s="623"/>
      <c r="B30" s="214" t="s">
        <v>44</v>
      </c>
      <c r="C30" s="628"/>
      <c r="D30" s="606">
        <v>40</v>
      </c>
      <c r="E30" s="455">
        <v>52855433</v>
      </c>
      <c r="F30" s="455">
        <f t="shared" si="0"/>
        <v>52855433</v>
      </c>
      <c r="G30" s="345"/>
      <c r="H30" s="346"/>
      <c r="I30" s="346"/>
      <c r="J30" s="257">
        <v>44927</v>
      </c>
      <c r="K30" s="257">
        <v>45291</v>
      </c>
      <c r="L30" s="953"/>
      <c r="M30" s="953"/>
      <c r="N30" s="783"/>
      <c r="O30" s="245"/>
      <c r="P30" s="234"/>
      <c r="Q30" s="234"/>
      <c r="R30" s="234"/>
      <c r="S30" s="234"/>
      <c r="T30" s="234"/>
      <c r="U30" s="234"/>
    </row>
    <row r="31" spans="1:27" s="113" customFormat="1" ht="26.1" customHeight="1">
      <c r="A31" s="996" t="s">
        <v>47</v>
      </c>
      <c r="B31" s="196" t="s">
        <v>42</v>
      </c>
      <c r="C31" s="334"/>
      <c r="D31" s="334"/>
      <c r="E31" s="335">
        <f>+E23+E25+E29+E27</f>
        <v>250817976</v>
      </c>
      <c r="F31" s="335">
        <f t="shared" si="0"/>
        <v>250817976</v>
      </c>
      <c r="G31" s="336"/>
      <c r="H31" s="336"/>
      <c r="I31" s="336"/>
      <c r="J31" s="336"/>
      <c r="K31" s="200"/>
      <c r="L31" s="949"/>
      <c r="M31" s="949"/>
      <c r="N31" s="1235"/>
      <c r="O31" s="233"/>
      <c r="P31" s="234"/>
      <c r="Q31" s="234"/>
      <c r="R31" s="234"/>
      <c r="S31" s="234"/>
      <c r="T31" s="234"/>
      <c r="U31" s="234"/>
    </row>
    <row r="32" spans="1:27" s="113" customFormat="1" ht="26.1" customHeight="1" thickBot="1">
      <c r="A32" s="997"/>
      <c r="B32" s="36" t="s">
        <v>44</v>
      </c>
      <c r="C32" s="139"/>
      <c r="D32" s="139"/>
      <c r="E32" s="299">
        <f>+E24+E26+E28+E30</f>
        <v>250817976</v>
      </c>
      <c r="F32" s="299">
        <f>E32</f>
        <v>250817976</v>
      </c>
      <c r="G32" s="297"/>
      <c r="H32" s="300"/>
      <c r="I32" s="297"/>
      <c r="J32" s="297"/>
      <c r="K32" s="182"/>
      <c r="L32" s="950"/>
      <c r="M32" s="950"/>
      <c r="N32" s="1236"/>
      <c r="O32" s="233"/>
      <c r="P32" s="234"/>
      <c r="Q32" s="234"/>
      <c r="R32" s="234"/>
      <c r="S32" s="234"/>
      <c r="T32" s="234"/>
      <c r="U32" s="234"/>
    </row>
    <row r="33" spans="1:21" s="113" customFormat="1" ht="26.1" customHeight="1">
      <c r="A33" s="301"/>
      <c r="B33" s="302"/>
      <c r="C33" s="303"/>
      <c r="D33" s="304"/>
      <c r="E33" s="305"/>
      <c r="F33" s="306"/>
      <c r="G33" s="307"/>
      <c r="H33" s="308"/>
      <c r="I33" s="308"/>
      <c r="J33" s="433"/>
      <c r="K33" s="433"/>
      <c r="L33" s="306"/>
      <c r="M33" s="312"/>
      <c r="N33" s="313"/>
      <c r="O33" s="434"/>
      <c r="P33" s="234"/>
      <c r="Q33" s="234"/>
      <c r="R33" s="234"/>
      <c r="S33" s="234"/>
      <c r="T33" s="234"/>
      <c r="U33" s="234"/>
    </row>
    <row r="34" spans="1:21" s="113" customFormat="1" ht="26.1" customHeight="1">
      <c r="A34" s="33" t="s">
        <v>48</v>
      </c>
      <c r="B34" s="1237" t="s">
        <v>49</v>
      </c>
      <c r="C34" s="1238"/>
      <c r="D34" s="1239"/>
      <c r="E34" s="1240" t="s">
        <v>79</v>
      </c>
      <c r="F34" s="1241"/>
      <c r="G34" s="1241"/>
      <c r="H34" s="1241"/>
      <c r="I34" s="435"/>
      <c r="J34" s="968" t="s">
        <v>51</v>
      </c>
      <c r="K34" s="969"/>
      <c r="L34" s="969"/>
      <c r="M34" s="969"/>
      <c r="N34" s="970"/>
      <c r="O34" s="233"/>
      <c r="P34" s="234"/>
      <c r="Q34" s="234"/>
      <c r="R34" s="234"/>
      <c r="S34" s="234"/>
      <c r="T34" s="234"/>
      <c r="U34" s="234"/>
    </row>
    <row r="35" spans="1:21" s="113" customFormat="1" ht="26.1" customHeight="1">
      <c r="A35" s="1232" t="s">
        <v>89</v>
      </c>
      <c r="B35" s="990" t="s">
        <v>156</v>
      </c>
      <c r="C35" s="991"/>
      <c r="D35" s="991"/>
      <c r="E35" s="1230" t="s">
        <v>157</v>
      </c>
      <c r="F35" s="1231"/>
      <c r="G35" s="1231"/>
      <c r="H35" s="34" t="s">
        <v>42</v>
      </c>
      <c r="I35" s="58">
        <v>1</v>
      </c>
      <c r="J35" s="653" t="s">
        <v>63</v>
      </c>
      <c r="K35" s="654"/>
      <c r="L35" s="654"/>
      <c r="M35" s="654"/>
      <c r="N35" s="1227"/>
      <c r="O35" s="233"/>
      <c r="P35" s="234"/>
      <c r="Q35" s="234"/>
      <c r="R35" s="234"/>
      <c r="S35" s="234"/>
      <c r="T35" s="234"/>
      <c r="U35" s="234"/>
    </row>
    <row r="36" spans="1:21" s="113" customFormat="1" ht="26.1" customHeight="1">
      <c r="A36" s="1233"/>
      <c r="B36" s="991"/>
      <c r="C36" s="991"/>
      <c r="D36" s="991"/>
      <c r="E36" s="1231"/>
      <c r="F36" s="1231"/>
      <c r="G36" s="1231"/>
      <c r="H36" s="34" t="s">
        <v>44</v>
      </c>
      <c r="I36" s="58">
        <v>1</v>
      </c>
      <c r="J36" s="1228"/>
      <c r="K36" s="1228"/>
      <c r="L36" s="1228"/>
      <c r="M36" s="1228"/>
      <c r="N36" s="1229"/>
      <c r="O36" s="233"/>
      <c r="P36" s="234"/>
      <c r="Q36" s="234"/>
      <c r="R36" s="234"/>
      <c r="S36" s="234"/>
      <c r="T36" s="234"/>
      <c r="U36" s="234"/>
    </row>
    <row r="37" spans="1:21" s="113" customFormat="1" ht="26.1" customHeight="1">
      <c r="A37" s="1232" t="s">
        <v>89</v>
      </c>
      <c r="B37" s="990" t="s">
        <v>158</v>
      </c>
      <c r="C37" s="991"/>
      <c r="D37" s="991"/>
      <c r="E37" s="1230" t="s">
        <v>159</v>
      </c>
      <c r="F37" s="1231"/>
      <c r="G37" s="1231"/>
      <c r="H37" s="34" t="s">
        <v>42</v>
      </c>
      <c r="I37" s="436">
        <v>10</v>
      </c>
      <c r="J37" s="1242" t="s">
        <v>62</v>
      </c>
      <c r="K37" s="1243"/>
      <c r="L37" s="1243"/>
      <c r="M37" s="1243"/>
      <c r="N37" s="1244"/>
      <c r="O37" s="233"/>
      <c r="P37" s="234"/>
      <c r="Q37" s="234"/>
      <c r="R37" s="234"/>
      <c r="S37" s="234"/>
      <c r="T37" s="234"/>
      <c r="U37" s="234"/>
    </row>
    <row r="38" spans="1:21" s="113" customFormat="1" ht="26.1" customHeight="1">
      <c r="A38" s="1233"/>
      <c r="B38" s="991"/>
      <c r="C38" s="991"/>
      <c r="D38" s="991"/>
      <c r="E38" s="1231"/>
      <c r="F38" s="1231"/>
      <c r="G38" s="1231"/>
      <c r="H38" s="34" t="s">
        <v>44</v>
      </c>
      <c r="I38" s="436">
        <v>31</v>
      </c>
      <c r="J38" s="898"/>
      <c r="K38" s="899"/>
      <c r="L38" s="899"/>
      <c r="M38" s="899"/>
      <c r="N38" s="900"/>
      <c r="O38" s="233"/>
      <c r="P38" s="234"/>
      <c r="Q38" s="234"/>
      <c r="R38" s="234"/>
      <c r="S38" s="234"/>
      <c r="T38" s="234"/>
      <c r="U38" s="234"/>
    </row>
    <row r="39" spans="1:21" s="113" customFormat="1" ht="26.1" customHeight="1">
      <c r="A39" s="1232" t="s">
        <v>89</v>
      </c>
      <c r="B39" s="1230" t="s">
        <v>160</v>
      </c>
      <c r="C39" s="1231"/>
      <c r="D39" s="1231"/>
      <c r="E39" s="1248" t="s">
        <v>161</v>
      </c>
      <c r="F39" s="1249"/>
      <c r="G39" s="1249"/>
      <c r="H39" s="34" t="s">
        <v>42</v>
      </c>
      <c r="I39" s="436">
        <v>1</v>
      </c>
      <c r="J39" s="898"/>
      <c r="K39" s="899"/>
      <c r="L39" s="899"/>
      <c r="M39" s="899"/>
      <c r="N39" s="900"/>
      <c r="O39" s="233"/>
      <c r="P39" s="234"/>
      <c r="Q39" s="234"/>
      <c r="R39" s="234"/>
      <c r="S39" s="234"/>
      <c r="T39" s="234"/>
      <c r="U39" s="234"/>
    </row>
    <row r="40" spans="1:21" s="113" customFormat="1" ht="26.1" customHeight="1">
      <c r="A40" s="1233"/>
      <c r="B40" s="1231"/>
      <c r="C40" s="1231"/>
      <c r="D40" s="1231"/>
      <c r="E40" s="1249"/>
      <c r="F40" s="1249"/>
      <c r="G40" s="1249"/>
      <c r="H40" s="34" t="s">
        <v>44</v>
      </c>
      <c r="I40" s="436">
        <v>1</v>
      </c>
      <c r="J40" s="898"/>
      <c r="K40" s="899"/>
      <c r="L40" s="899"/>
      <c r="M40" s="899"/>
      <c r="N40" s="900"/>
      <c r="O40" s="233"/>
      <c r="P40" s="234"/>
      <c r="Q40" s="234"/>
      <c r="R40" s="234"/>
      <c r="S40" s="234"/>
      <c r="T40" s="234"/>
      <c r="U40" s="234"/>
    </row>
    <row r="41" spans="1:21" s="113" customFormat="1" ht="26.1" customHeight="1">
      <c r="A41" s="1232" t="s">
        <v>89</v>
      </c>
      <c r="B41" s="1230" t="s">
        <v>162</v>
      </c>
      <c r="C41" s="1231"/>
      <c r="D41" s="1231"/>
      <c r="E41" s="1248" t="s">
        <v>163</v>
      </c>
      <c r="F41" s="1249"/>
      <c r="G41" s="1249"/>
      <c r="H41" s="34" t="s">
        <v>42</v>
      </c>
      <c r="I41" s="436">
        <v>0</v>
      </c>
      <c r="J41" s="898"/>
      <c r="K41" s="899"/>
      <c r="L41" s="899"/>
      <c r="M41" s="899"/>
      <c r="N41" s="900"/>
      <c r="O41" s="348"/>
      <c r="P41" s="349"/>
      <c r="Q41" s="349"/>
      <c r="R41" s="349"/>
      <c r="S41" s="349"/>
      <c r="T41" s="349"/>
      <c r="U41" s="349"/>
    </row>
    <row r="42" spans="1:21" s="113" customFormat="1" ht="26.1" customHeight="1" thickBot="1">
      <c r="A42" s="1233"/>
      <c r="B42" s="1251"/>
      <c r="C42" s="1251"/>
      <c r="D42" s="1251"/>
      <c r="E42" s="1250"/>
      <c r="F42" s="1250"/>
      <c r="G42" s="1250"/>
      <c r="H42" s="438" t="s">
        <v>44</v>
      </c>
      <c r="I42" s="439">
        <v>40</v>
      </c>
      <c r="J42" s="1245"/>
      <c r="K42" s="1246"/>
      <c r="L42" s="1246"/>
      <c r="M42" s="1246"/>
      <c r="N42" s="1247"/>
      <c r="O42" s="360"/>
      <c r="P42" s="395"/>
      <c r="Q42" s="395"/>
      <c r="R42" s="395"/>
      <c r="S42" s="395"/>
      <c r="T42" s="395"/>
      <c r="U42" s="362"/>
    </row>
  </sheetData>
  <mergeCells count="85">
    <mergeCell ref="L29:L30"/>
    <mergeCell ref="M29:M30"/>
    <mergeCell ref="N29:N30"/>
    <mergeCell ref="C27:C28"/>
    <mergeCell ref="N23:N24"/>
    <mergeCell ref="N27:N28"/>
    <mergeCell ref="L23:L24"/>
    <mergeCell ref="M23:M24"/>
    <mergeCell ref="L25:L26"/>
    <mergeCell ref="M25:M26"/>
    <mergeCell ref="L27:L28"/>
    <mergeCell ref="M27:M28"/>
    <mergeCell ref="N25:N26"/>
    <mergeCell ref="E41:G42"/>
    <mergeCell ref="A41:A42"/>
    <mergeCell ref="A37:A38"/>
    <mergeCell ref="B37:D38"/>
    <mergeCell ref="A39:A40"/>
    <mergeCell ref="B39:D40"/>
    <mergeCell ref="B41:D42"/>
    <mergeCell ref="B35:D36"/>
    <mergeCell ref="A25:A26"/>
    <mergeCell ref="C25:C26"/>
    <mergeCell ref="A29:A30"/>
    <mergeCell ref="C29:C30"/>
    <mergeCell ref="A27:A28"/>
    <mergeCell ref="J35:N36"/>
    <mergeCell ref="E35:G36"/>
    <mergeCell ref="E37:G38"/>
    <mergeCell ref="A35:A36"/>
    <mergeCell ref="K19:M19"/>
    <mergeCell ref="M31:M32"/>
    <mergeCell ref="J34:N34"/>
    <mergeCell ref="C23:C24"/>
    <mergeCell ref="A23:A24"/>
    <mergeCell ref="N31:N32"/>
    <mergeCell ref="L31:L32"/>
    <mergeCell ref="B34:D34"/>
    <mergeCell ref="A31:A32"/>
    <mergeCell ref="E34:H34"/>
    <mergeCell ref="J37:N42"/>
    <mergeCell ref="E39:G40"/>
    <mergeCell ref="A1:A4"/>
    <mergeCell ref="B1:H2"/>
    <mergeCell ref="I1:L1"/>
    <mergeCell ref="M1:N4"/>
    <mergeCell ref="I2:L2"/>
    <mergeCell ref="B3:H4"/>
    <mergeCell ref="I3:L3"/>
    <mergeCell ref="I4:L4"/>
    <mergeCell ref="A5:N5"/>
    <mergeCell ref="B6:F6"/>
    <mergeCell ref="A12:F12"/>
    <mergeCell ref="K12:M12"/>
    <mergeCell ref="K9:M9"/>
    <mergeCell ref="A9:F9"/>
    <mergeCell ref="K11:M11"/>
    <mergeCell ref="K10:M10"/>
    <mergeCell ref="B11:F11"/>
    <mergeCell ref="A10:F10"/>
    <mergeCell ref="A7:C7"/>
    <mergeCell ref="D7:N7"/>
    <mergeCell ref="A14:F14"/>
    <mergeCell ref="A8:F8"/>
    <mergeCell ref="L20:N20"/>
    <mergeCell ref="A13:F13"/>
    <mergeCell ref="J20:K21"/>
    <mergeCell ref="L21:L22"/>
    <mergeCell ref="N21:N22"/>
    <mergeCell ref="F20:I21"/>
    <mergeCell ref="D20:D22"/>
    <mergeCell ref="M21:M22"/>
    <mergeCell ref="E20:E22"/>
    <mergeCell ref="G8:I19"/>
    <mergeCell ref="A19:F19"/>
    <mergeCell ref="K14:M14"/>
    <mergeCell ref="K13:M13"/>
    <mergeCell ref="J8:N8"/>
    <mergeCell ref="A20:A22"/>
    <mergeCell ref="C20:C22"/>
    <mergeCell ref="B20:B22"/>
    <mergeCell ref="K15:M15"/>
    <mergeCell ref="K16:M16"/>
    <mergeCell ref="K17:M17"/>
    <mergeCell ref="K18:M18"/>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zoomScale="80" zoomScaleNormal="80" workbookViewId="0">
      <selection activeCell="A22" sqref="A22:A23"/>
    </sheetView>
  </sheetViews>
  <sheetFormatPr baseColWidth="10" defaultColWidth="12.42578125" defaultRowHeight="18" customHeight="1"/>
  <cols>
    <col min="1" max="1" width="79.140625" style="5" customWidth="1"/>
    <col min="2" max="2" width="10.28515625" style="5" customWidth="1"/>
    <col min="3" max="3" width="23.7109375" style="5" customWidth="1"/>
    <col min="4" max="4" width="11.42578125" style="5" customWidth="1"/>
    <col min="5" max="9" width="18.85546875" style="5" customWidth="1"/>
    <col min="10" max="10" width="13.85546875" style="5" customWidth="1"/>
    <col min="11" max="11" width="22.42578125" style="5" customWidth="1"/>
    <col min="12" max="12" width="13.28515625" style="5" customWidth="1"/>
    <col min="13" max="13" width="16.28515625" style="5" customWidth="1"/>
    <col min="14" max="14" width="25.42578125" style="5" customWidth="1"/>
    <col min="15" max="15" width="12.42578125" style="5" customWidth="1"/>
    <col min="16" max="16384" width="12.42578125" style="5"/>
  </cols>
  <sheetData>
    <row r="1" spans="1:23" ht="26.25" customHeight="1">
      <c r="A1" s="1214"/>
      <c r="B1" s="760" t="s">
        <v>6</v>
      </c>
      <c r="C1" s="761"/>
      <c r="D1" s="761"/>
      <c r="E1" s="761"/>
      <c r="F1" s="761"/>
      <c r="G1" s="761"/>
      <c r="H1" s="762"/>
      <c r="I1" s="802" t="s">
        <v>7</v>
      </c>
      <c r="J1" s="745"/>
      <c r="K1" s="745"/>
      <c r="L1" s="803"/>
      <c r="M1" s="1217"/>
      <c r="N1" s="1218"/>
    </row>
    <row r="2" spans="1:23" ht="26.25" customHeight="1">
      <c r="A2" s="1215"/>
      <c r="B2" s="738"/>
      <c r="C2" s="739"/>
      <c r="D2" s="739"/>
      <c r="E2" s="739"/>
      <c r="F2" s="739"/>
      <c r="G2" s="739"/>
      <c r="H2" s="740"/>
      <c r="I2" s="802" t="s">
        <v>8</v>
      </c>
      <c r="J2" s="745"/>
      <c r="K2" s="745"/>
      <c r="L2" s="803"/>
      <c r="M2" s="912"/>
      <c r="N2" s="1219"/>
    </row>
    <row r="3" spans="1:23" ht="23.25" customHeight="1">
      <c r="A3" s="1215"/>
      <c r="B3" s="760" t="s">
        <v>9</v>
      </c>
      <c r="C3" s="761"/>
      <c r="D3" s="761"/>
      <c r="E3" s="761"/>
      <c r="F3" s="761"/>
      <c r="G3" s="761"/>
      <c r="H3" s="762"/>
      <c r="I3" s="802" t="s">
        <v>10</v>
      </c>
      <c r="J3" s="745"/>
      <c r="K3" s="745"/>
      <c r="L3" s="803"/>
      <c r="M3" s="912"/>
      <c r="N3" s="1219"/>
    </row>
    <row r="4" spans="1:23" ht="23.25" customHeight="1">
      <c r="A4" s="1293"/>
      <c r="B4" s="738"/>
      <c r="C4" s="739"/>
      <c r="D4" s="739"/>
      <c r="E4" s="739"/>
      <c r="F4" s="739"/>
      <c r="G4" s="739"/>
      <c r="H4" s="740"/>
      <c r="I4" s="802" t="s">
        <v>11</v>
      </c>
      <c r="J4" s="745"/>
      <c r="K4" s="745"/>
      <c r="L4" s="803"/>
      <c r="M4" s="914"/>
      <c r="N4" s="1294"/>
    </row>
    <row r="5" spans="1:23" ht="18.75" customHeight="1" thickBot="1">
      <c r="A5" s="1292"/>
      <c r="B5" s="1292"/>
      <c r="C5" s="1292"/>
      <c r="D5" s="748"/>
      <c r="E5" s="1292"/>
      <c r="F5" s="1292"/>
      <c r="G5" s="748"/>
      <c r="H5" s="1292"/>
      <c r="I5" s="1292"/>
      <c r="J5" s="748"/>
      <c r="K5" s="748"/>
      <c r="L5" s="1292"/>
      <c r="M5" s="1292"/>
      <c r="N5" s="1292"/>
    </row>
    <row r="6" spans="1:23" ht="35.1" customHeight="1">
      <c r="A6" s="1296" t="s">
        <v>66</v>
      </c>
      <c r="B6" s="1297"/>
      <c r="C6" s="1297"/>
      <c r="D6" s="1298"/>
      <c r="E6" s="1297"/>
      <c r="F6" s="1297"/>
      <c r="G6" s="1298"/>
      <c r="H6" s="1297"/>
      <c r="I6" s="1297"/>
      <c r="J6" s="1298"/>
      <c r="K6" s="1298"/>
      <c r="L6" s="1297"/>
      <c r="M6" s="1297"/>
      <c r="N6" s="1299"/>
    </row>
    <row r="7" spans="1:23" ht="35.1" customHeight="1" thickBot="1">
      <c r="A7" s="55" t="s">
        <v>13</v>
      </c>
      <c r="B7" s="1300" t="s">
        <v>402</v>
      </c>
      <c r="C7" s="1301"/>
      <c r="D7" s="1302"/>
      <c r="E7" s="1301"/>
      <c r="F7" s="1301"/>
      <c r="G7" s="45"/>
      <c r="H7" s="46"/>
      <c r="I7" s="46"/>
      <c r="J7" s="45"/>
      <c r="K7" s="45"/>
      <c r="L7" s="46"/>
      <c r="M7" s="46"/>
      <c r="N7" s="56"/>
    </row>
    <row r="8" spans="1:23" ht="27" customHeight="1">
      <c r="A8" s="704" t="s">
        <v>14</v>
      </c>
      <c r="B8" s="705"/>
      <c r="C8" s="706"/>
      <c r="D8" s="707" t="s">
        <v>67</v>
      </c>
      <c r="E8" s="708"/>
      <c r="F8" s="708"/>
      <c r="G8" s="708"/>
      <c r="H8" s="708"/>
      <c r="I8" s="708"/>
      <c r="J8" s="708"/>
      <c r="K8" s="708"/>
      <c r="L8" s="708"/>
      <c r="M8" s="708"/>
      <c r="N8" s="709"/>
    </row>
    <row r="9" spans="1:23" s="113" customFormat="1" ht="27" customHeight="1">
      <c r="A9" s="636" t="s">
        <v>113</v>
      </c>
      <c r="B9" s="637"/>
      <c r="C9" s="637"/>
      <c r="D9" s="637"/>
      <c r="E9" s="637"/>
      <c r="F9" s="637"/>
      <c r="G9" s="1303" t="s">
        <v>165</v>
      </c>
      <c r="H9" s="1304"/>
      <c r="I9" s="1305"/>
      <c r="J9" s="922" t="s">
        <v>18</v>
      </c>
      <c r="K9" s="923"/>
      <c r="L9" s="923"/>
      <c r="M9" s="923"/>
      <c r="N9" s="924"/>
    </row>
    <row r="10" spans="1:23" s="113" customFormat="1" ht="27" customHeight="1">
      <c r="A10" s="641" t="s">
        <v>166</v>
      </c>
      <c r="B10" s="642"/>
      <c r="C10" s="642"/>
      <c r="D10" s="642"/>
      <c r="E10" s="642"/>
      <c r="F10" s="643"/>
      <c r="G10" s="1306"/>
      <c r="H10" s="1307"/>
      <c r="I10" s="1308"/>
      <c r="J10" s="149" t="s">
        <v>20</v>
      </c>
      <c r="K10" s="769" t="s">
        <v>21</v>
      </c>
      <c r="L10" s="770"/>
      <c r="M10" s="770"/>
      <c r="N10" s="150" t="s">
        <v>22</v>
      </c>
    </row>
    <row r="11" spans="1:23" s="113" customFormat="1" ht="27" customHeight="1">
      <c r="A11" s="636" t="s">
        <v>167</v>
      </c>
      <c r="B11" s="637"/>
      <c r="C11" s="637"/>
      <c r="D11" s="637"/>
      <c r="E11" s="637"/>
      <c r="F11" s="637"/>
      <c r="G11" s="1306"/>
      <c r="H11" s="1307"/>
      <c r="I11" s="1308"/>
      <c r="J11" s="426" t="s">
        <v>306</v>
      </c>
      <c r="K11" s="1278" t="s">
        <v>308</v>
      </c>
      <c r="L11" s="1279"/>
      <c r="M11" s="1280"/>
      <c r="N11" s="461">
        <v>24539166</v>
      </c>
    </row>
    <row r="12" spans="1:23" s="113" customFormat="1" ht="27" customHeight="1">
      <c r="A12" s="636" t="s">
        <v>168</v>
      </c>
      <c r="B12" s="637"/>
      <c r="C12" s="637"/>
      <c r="D12" s="637"/>
      <c r="E12" s="637"/>
      <c r="F12" s="637"/>
      <c r="G12" s="1306"/>
      <c r="H12" s="1307"/>
      <c r="I12" s="1308"/>
      <c r="J12" s="426" t="s">
        <v>307</v>
      </c>
      <c r="K12" s="1278" t="s">
        <v>308</v>
      </c>
      <c r="L12" s="1279"/>
      <c r="M12" s="1280"/>
      <c r="N12" s="461">
        <v>31440000</v>
      </c>
      <c r="O12" s="281"/>
      <c r="P12" s="281"/>
      <c r="Q12" s="282"/>
      <c r="R12" s="178"/>
      <c r="S12" s="178"/>
      <c r="T12" s="283"/>
      <c r="U12" s="178"/>
      <c r="V12" s="283"/>
      <c r="W12" s="281"/>
    </row>
    <row r="13" spans="1:23" s="113" customFormat="1" ht="27" customHeight="1">
      <c r="A13" s="763" t="s">
        <v>169</v>
      </c>
      <c r="B13" s="764"/>
      <c r="C13" s="764"/>
      <c r="D13" s="764"/>
      <c r="E13" s="764"/>
      <c r="F13" s="765"/>
      <c r="G13" s="1306"/>
      <c r="H13" s="1307"/>
      <c r="I13" s="1308"/>
      <c r="J13" s="460" t="s">
        <v>382</v>
      </c>
      <c r="K13" s="1278" t="s">
        <v>308</v>
      </c>
      <c r="L13" s="1279"/>
      <c r="M13" s="1280"/>
      <c r="N13" s="324">
        <v>12314200</v>
      </c>
      <c r="O13" s="281"/>
      <c r="P13" s="281"/>
      <c r="Q13" s="282"/>
      <c r="R13" s="178"/>
      <c r="S13" s="178"/>
      <c r="T13" s="283"/>
      <c r="U13" s="178"/>
      <c r="V13" s="283"/>
      <c r="W13" s="281"/>
    </row>
    <row r="14" spans="1:23" s="113" customFormat="1" ht="27" customHeight="1" thickBot="1">
      <c r="A14" s="1312" t="s">
        <v>170</v>
      </c>
      <c r="B14" s="1313"/>
      <c r="C14" s="1313"/>
      <c r="D14" s="1313"/>
      <c r="E14" s="1313"/>
      <c r="F14" s="1313"/>
      <c r="G14" s="1309"/>
      <c r="H14" s="1310"/>
      <c r="I14" s="1311"/>
      <c r="J14" s="462" t="s">
        <v>381</v>
      </c>
      <c r="K14" s="1278" t="s">
        <v>308</v>
      </c>
      <c r="L14" s="1279"/>
      <c r="M14" s="1280"/>
      <c r="N14" s="463">
        <v>18000000</v>
      </c>
    </row>
    <row r="15" spans="1:23" s="113" customFormat="1" ht="24.95" customHeight="1">
      <c r="A15" s="1153" t="s">
        <v>27</v>
      </c>
      <c r="B15" s="843" t="s">
        <v>594</v>
      </c>
      <c r="C15" s="845" t="s">
        <v>28</v>
      </c>
      <c r="D15" s="845" t="s">
        <v>29</v>
      </c>
      <c r="E15" s="1286" t="s">
        <v>609</v>
      </c>
      <c r="F15" s="1288" t="s">
        <v>608</v>
      </c>
      <c r="G15" s="1175"/>
      <c r="H15" s="1175"/>
      <c r="I15" s="1176"/>
      <c r="J15" s="845" t="s">
        <v>30</v>
      </c>
      <c r="K15" s="846"/>
      <c r="L15" s="1168" t="s">
        <v>31</v>
      </c>
      <c r="M15" s="1169"/>
      <c r="N15" s="1170"/>
    </row>
    <row r="16" spans="1:23" s="113" customFormat="1" ht="24.95" customHeight="1">
      <c r="A16" s="1154"/>
      <c r="B16" s="719"/>
      <c r="C16" s="719"/>
      <c r="D16" s="719"/>
      <c r="E16" s="1287"/>
      <c r="F16" s="1289"/>
      <c r="G16" s="1178"/>
      <c r="H16" s="1178"/>
      <c r="I16" s="1179"/>
      <c r="J16" s="719"/>
      <c r="K16" s="719"/>
      <c r="L16" s="710" t="s">
        <v>38</v>
      </c>
      <c r="M16" s="710" t="s">
        <v>39</v>
      </c>
      <c r="N16" s="1172" t="s">
        <v>40</v>
      </c>
    </row>
    <row r="17" spans="1:14" s="113" customFormat="1" ht="24.95" customHeight="1" thickBot="1">
      <c r="A17" s="1285"/>
      <c r="B17" s="844"/>
      <c r="C17" s="844"/>
      <c r="D17" s="844"/>
      <c r="E17" s="865"/>
      <c r="F17" s="452" t="s">
        <v>32</v>
      </c>
      <c r="G17" s="452" t="s">
        <v>33</v>
      </c>
      <c r="H17" s="452" t="s">
        <v>34</v>
      </c>
      <c r="I17" s="452" t="s">
        <v>35</v>
      </c>
      <c r="J17" s="452" t="s">
        <v>36</v>
      </c>
      <c r="K17" s="266" t="s">
        <v>37</v>
      </c>
      <c r="L17" s="844"/>
      <c r="M17" s="844"/>
      <c r="N17" s="1276"/>
    </row>
    <row r="18" spans="1:14" s="113" customFormat="1" ht="27" customHeight="1">
      <c r="A18" s="978" t="s">
        <v>171</v>
      </c>
      <c r="B18" s="609" t="s">
        <v>42</v>
      </c>
      <c r="C18" s="1290" t="s">
        <v>172</v>
      </c>
      <c r="D18" s="607">
        <v>14</v>
      </c>
      <c r="E18" s="223">
        <v>36853366</v>
      </c>
      <c r="F18" s="223">
        <f>+E18</f>
        <v>36853366</v>
      </c>
      <c r="G18" s="336"/>
      <c r="H18" s="336"/>
      <c r="I18" s="336"/>
      <c r="J18" s="402">
        <v>44927</v>
      </c>
      <c r="K18" s="402">
        <v>45291</v>
      </c>
      <c r="L18" s="949">
        <v>1</v>
      </c>
      <c r="M18" s="949">
        <f>+E19/E18</f>
        <v>1</v>
      </c>
      <c r="N18" s="1277">
        <f>+L18*L18/M18</f>
        <v>1</v>
      </c>
    </row>
    <row r="19" spans="1:14" s="113" customFormat="1" ht="27" customHeight="1">
      <c r="A19" s="1266"/>
      <c r="B19" s="610" t="s">
        <v>44</v>
      </c>
      <c r="C19" s="1291"/>
      <c r="D19" s="608">
        <v>16</v>
      </c>
      <c r="E19" s="330">
        <v>36853366</v>
      </c>
      <c r="F19" s="330">
        <f>+E19</f>
        <v>36853366</v>
      </c>
      <c r="G19" s="295"/>
      <c r="H19" s="295"/>
      <c r="I19" s="295"/>
      <c r="J19" s="241">
        <v>44927</v>
      </c>
      <c r="K19" s="241">
        <v>45291</v>
      </c>
      <c r="L19" s="1261"/>
      <c r="M19" s="1261"/>
      <c r="N19" s="1262"/>
    </row>
    <row r="20" spans="1:14" s="113" customFormat="1" ht="27" customHeight="1">
      <c r="A20" s="1282" t="s">
        <v>173</v>
      </c>
      <c r="B20" s="611" t="s">
        <v>42</v>
      </c>
      <c r="C20" s="1264" t="s">
        <v>174</v>
      </c>
      <c r="D20" s="179">
        <v>1</v>
      </c>
      <c r="E20" s="330">
        <v>49440000</v>
      </c>
      <c r="F20" s="330">
        <f>+E20</f>
        <v>49440000</v>
      </c>
      <c r="G20" s="295"/>
      <c r="H20" s="295"/>
      <c r="I20" s="295"/>
      <c r="J20" s="241">
        <v>44927</v>
      </c>
      <c r="K20" s="241">
        <v>45291</v>
      </c>
      <c r="L20" s="1261">
        <f>+D21/D20</f>
        <v>1</v>
      </c>
      <c r="M20" s="1261">
        <f>+F21/F20</f>
        <v>1</v>
      </c>
      <c r="N20" s="1262">
        <f>+L20*L20/M20</f>
        <v>1</v>
      </c>
    </row>
    <row r="21" spans="1:14" s="113" customFormat="1" ht="27" customHeight="1" thickBot="1">
      <c r="A21" s="1267"/>
      <c r="B21" s="553" t="s">
        <v>44</v>
      </c>
      <c r="C21" s="1265"/>
      <c r="D21" s="180">
        <v>1</v>
      </c>
      <c r="E21" s="224">
        <v>49440000</v>
      </c>
      <c r="F21" s="224">
        <f>+E21</f>
        <v>49440000</v>
      </c>
      <c r="G21" s="296"/>
      <c r="H21" s="296"/>
      <c r="I21" s="296"/>
      <c r="J21" s="241">
        <v>44927</v>
      </c>
      <c r="K21" s="241">
        <v>45291</v>
      </c>
      <c r="L21" s="950"/>
      <c r="M21" s="950"/>
      <c r="N21" s="1263"/>
    </row>
    <row r="22" spans="1:14" s="113" customFormat="1" ht="27" customHeight="1">
      <c r="A22" s="1283" t="s">
        <v>47</v>
      </c>
      <c r="B22" s="175"/>
      <c r="C22" s="140"/>
      <c r="D22" s="140"/>
      <c r="E22" s="298">
        <f>+E18+E20</f>
        <v>86293366</v>
      </c>
      <c r="F22" s="298">
        <f>E22</f>
        <v>86293366</v>
      </c>
      <c r="G22" s="294"/>
      <c r="H22" s="294"/>
      <c r="I22" s="294"/>
      <c r="J22" s="294"/>
      <c r="K22" s="177"/>
      <c r="L22" s="1257"/>
      <c r="M22" s="1257"/>
      <c r="N22" s="1259"/>
    </row>
    <row r="23" spans="1:14" s="113" customFormat="1" ht="27" customHeight="1" thickBot="1">
      <c r="A23" s="1284"/>
      <c r="B23" s="36"/>
      <c r="C23" s="139"/>
      <c r="D23" s="139"/>
      <c r="E23" s="299">
        <f>E19+E21</f>
        <v>86293366</v>
      </c>
      <c r="F23" s="299">
        <f>F19+F21</f>
        <v>86293366</v>
      </c>
      <c r="G23" s="297"/>
      <c r="H23" s="300"/>
      <c r="I23" s="297"/>
      <c r="J23" s="297"/>
      <c r="K23" s="182"/>
      <c r="L23" s="1258"/>
      <c r="M23" s="1258"/>
      <c r="N23" s="1260"/>
    </row>
    <row r="24" spans="1:14" s="113" customFormat="1" ht="27" customHeight="1" thickBot="1">
      <c r="A24" s="301"/>
      <c r="B24" s="302"/>
      <c r="C24" s="303"/>
      <c r="D24" s="304"/>
      <c r="E24" s="305"/>
      <c r="F24" s="306"/>
      <c r="G24" s="307"/>
      <c r="H24" s="308"/>
      <c r="I24" s="308"/>
      <c r="J24" s="433"/>
      <c r="K24" s="433"/>
      <c r="L24" s="306"/>
      <c r="M24" s="312"/>
      <c r="N24" s="313"/>
    </row>
    <row r="25" spans="1:14" s="113" customFormat="1" ht="27" customHeight="1" thickBot="1">
      <c r="A25" s="185" t="s">
        <v>48</v>
      </c>
      <c r="B25" s="963" t="s">
        <v>49</v>
      </c>
      <c r="C25" s="964"/>
      <c r="D25" s="965"/>
      <c r="E25" s="966" t="s">
        <v>79</v>
      </c>
      <c r="F25" s="967"/>
      <c r="G25" s="967"/>
      <c r="H25" s="967"/>
      <c r="I25" s="314"/>
      <c r="J25" s="1271" t="s">
        <v>51</v>
      </c>
      <c r="K25" s="1272"/>
      <c r="L25" s="1272"/>
      <c r="M25" s="1272"/>
      <c r="N25" s="1273"/>
    </row>
    <row r="26" spans="1:14" s="113" customFormat="1" ht="27" customHeight="1">
      <c r="A26" s="1281" t="s">
        <v>175</v>
      </c>
      <c r="B26" s="1274" t="s">
        <v>176</v>
      </c>
      <c r="C26" s="1275"/>
      <c r="D26" s="1275"/>
      <c r="E26" s="1252" t="s">
        <v>177</v>
      </c>
      <c r="F26" s="1253"/>
      <c r="G26" s="1253"/>
      <c r="H26" s="175" t="s">
        <v>42</v>
      </c>
      <c r="I26" s="456">
        <v>14</v>
      </c>
      <c r="J26" s="1254" t="s">
        <v>59</v>
      </c>
      <c r="K26" s="1255"/>
      <c r="L26" s="1255"/>
      <c r="M26" s="1255"/>
      <c r="N26" s="1256"/>
    </row>
    <row r="27" spans="1:14" s="113" customFormat="1" ht="27" customHeight="1">
      <c r="A27" s="1266"/>
      <c r="B27" s="991"/>
      <c r="C27" s="991"/>
      <c r="D27" s="991"/>
      <c r="E27" s="1231"/>
      <c r="F27" s="1231"/>
      <c r="G27" s="1231"/>
      <c r="H27" s="34" t="s">
        <v>44</v>
      </c>
      <c r="I27" s="457">
        <v>16</v>
      </c>
      <c r="J27" s="654"/>
      <c r="K27" s="654"/>
      <c r="L27" s="654"/>
      <c r="M27" s="654"/>
      <c r="N27" s="1227"/>
    </row>
    <row r="28" spans="1:14" s="113" customFormat="1" ht="27" customHeight="1">
      <c r="A28" s="1282" t="s">
        <v>175</v>
      </c>
      <c r="B28" s="990" t="s">
        <v>173</v>
      </c>
      <c r="C28" s="991"/>
      <c r="D28" s="991"/>
      <c r="E28" s="1230" t="s">
        <v>178</v>
      </c>
      <c r="F28" s="1231"/>
      <c r="G28" s="1231"/>
      <c r="H28" s="34" t="s">
        <v>42</v>
      </c>
      <c r="I28" s="457">
        <v>1</v>
      </c>
      <c r="J28" s="653" t="s">
        <v>62</v>
      </c>
      <c r="K28" s="960"/>
      <c r="L28" s="960"/>
      <c r="M28" s="960"/>
      <c r="N28" s="961"/>
    </row>
    <row r="29" spans="1:14" s="113" customFormat="1" ht="27" customHeight="1">
      <c r="A29" s="1266"/>
      <c r="B29" s="991"/>
      <c r="C29" s="991"/>
      <c r="D29" s="991"/>
      <c r="E29" s="1231"/>
      <c r="F29" s="1231"/>
      <c r="G29" s="1231"/>
      <c r="H29" s="34" t="s">
        <v>44</v>
      </c>
      <c r="I29" s="457">
        <v>1</v>
      </c>
      <c r="J29" s="960"/>
      <c r="K29" s="960"/>
      <c r="L29" s="960"/>
      <c r="M29" s="960"/>
      <c r="N29" s="961"/>
    </row>
    <row r="30" spans="1:14" s="113" customFormat="1" ht="27" customHeight="1">
      <c r="A30" s="1266"/>
      <c r="B30" s="991"/>
      <c r="C30" s="991"/>
      <c r="D30" s="991"/>
      <c r="E30" s="1231"/>
      <c r="F30" s="1231"/>
      <c r="G30" s="1231"/>
      <c r="H30" s="34" t="s">
        <v>42</v>
      </c>
      <c r="I30" s="458"/>
      <c r="J30" s="653" t="s">
        <v>63</v>
      </c>
      <c r="K30" s="654"/>
      <c r="L30" s="654"/>
      <c r="M30" s="654"/>
      <c r="N30" s="1227"/>
    </row>
    <row r="31" spans="1:14" s="113" customFormat="1" ht="27" customHeight="1">
      <c r="A31" s="1266"/>
      <c r="B31" s="991"/>
      <c r="C31" s="991"/>
      <c r="D31" s="991"/>
      <c r="E31" s="1231"/>
      <c r="F31" s="1231"/>
      <c r="G31" s="1231"/>
      <c r="H31" s="34" t="s">
        <v>44</v>
      </c>
      <c r="I31" s="458"/>
      <c r="J31" s="654"/>
      <c r="K31" s="654"/>
      <c r="L31" s="654"/>
      <c r="M31" s="654"/>
      <c r="N31" s="1227"/>
    </row>
    <row r="32" spans="1:14" s="113" customFormat="1" ht="27" customHeight="1">
      <c r="A32" s="1266"/>
      <c r="B32" s="991"/>
      <c r="C32" s="991"/>
      <c r="D32" s="991"/>
      <c r="E32" s="1231"/>
      <c r="F32" s="1231"/>
      <c r="G32" s="1231"/>
      <c r="H32" s="34" t="s">
        <v>42</v>
      </c>
      <c r="I32" s="458"/>
      <c r="J32" s="674" t="s">
        <v>179</v>
      </c>
      <c r="K32" s="675"/>
      <c r="L32" s="675"/>
      <c r="M32" s="675"/>
      <c r="N32" s="897"/>
    </row>
    <row r="33" spans="1:24" s="113" customFormat="1" ht="27" customHeight="1">
      <c r="A33" s="1266"/>
      <c r="B33" s="991"/>
      <c r="C33" s="991"/>
      <c r="D33" s="991"/>
      <c r="E33" s="1231"/>
      <c r="F33" s="1231"/>
      <c r="G33" s="1231"/>
      <c r="H33" s="34" t="s">
        <v>44</v>
      </c>
      <c r="I33" s="458"/>
      <c r="J33" s="1269"/>
      <c r="K33" s="899"/>
      <c r="L33" s="899"/>
      <c r="M33" s="899"/>
      <c r="N33" s="900"/>
    </row>
    <row r="34" spans="1:24" s="113" customFormat="1" ht="27" customHeight="1">
      <c r="A34" s="1266"/>
      <c r="B34" s="991"/>
      <c r="C34" s="991"/>
      <c r="D34" s="991"/>
      <c r="E34" s="1231"/>
      <c r="F34" s="1231"/>
      <c r="G34" s="1231"/>
      <c r="H34" s="34" t="s">
        <v>42</v>
      </c>
      <c r="I34" s="458"/>
      <c r="J34" s="1269"/>
      <c r="K34" s="899"/>
      <c r="L34" s="899"/>
      <c r="M34" s="899"/>
      <c r="N34" s="900"/>
    </row>
    <row r="35" spans="1:24" s="113" customFormat="1" ht="27" customHeight="1" thickBot="1">
      <c r="A35" s="1267"/>
      <c r="B35" s="1268"/>
      <c r="C35" s="1268"/>
      <c r="D35" s="1268"/>
      <c r="E35" s="1251"/>
      <c r="F35" s="1251"/>
      <c r="G35" s="1251"/>
      <c r="H35" s="36" t="s">
        <v>44</v>
      </c>
      <c r="I35" s="459"/>
      <c r="J35" s="1270"/>
      <c r="K35" s="1246"/>
      <c r="L35" s="1246"/>
      <c r="M35" s="1246"/>
      <c r="N35" s="1247"/>
    </row>
    <row r="36" spans="1:24" ht="18" customHeight="1">
      <c r="O36" s="1295"/>
      <c r="P36" s="1295"/>
      <c r="Q36" s="1295"/>
      <c r="R36" s="1295"/>
      <c r="S36" s="67">
        <v>432000000</v>
      </c>
      <c r="T36" s="67">
        <v>111060000</v>
      </c>
      <c r="U36" s="67">
        <v>320940000</v>
      </c>
      <c r="V36" s="61"/>
      <c r="W36" s="61"/>
      <c r="X36" s="61"/>
    </row>
  </sheetData>
  <mergeCells count="74">
    <mergeCell ref="O36:R36"/>
    <mergeCell ref="A6:N6"/>
    <mergeCell ref="B7:F7"/>
    <mergeCell ref="A8:C8"/>
    <mergeCell ref="D8:N8"/>
    <mergeCell ref="A9:F9"/>
    <mergeCell ref="G9:I14"/>
    <mergeCell ref="J9:N9"/>
    <mergeCell ref="A10:F10"/>
    <mergeCell ref="K10:M10"/>
    <mergeCell ref="A11:F11"/>
    <mergeCell ref="K11:M11"/>
    <mergeCell ref="A12:F12"/>
    <mergeCell ref="K12:M12"/>
    <mergeCell ref="A13:F13"/>
    <mergeCell ref="A14:F14"/>
    <mergeCell ref="K13:M13"/>
    <mergeCell ref="A5:N5"/>
    <mergeCell ref="A1:A4"/>
    <mergeCell ref="B1:H2"/>
    <mergeCell ref="I1:L1"/>
    <mergeCell ref="M1:N4"/>
    <mergeCell ref="I2:L2"/>
    <mergeCell ref="B3:H4"/>
    <mergeCell ref="I3:L3"/>
    <mergeCell ref="I4:L4"/>
    <mergeCell ref="K14:M14"/>
    <mergeCell ref="A32:A33"/>
    <mergeCell ref="A26:A27"/>
    <mergeCell ref="A28:A29"/>
    <mergeCell ref="A18:A19"/>
    <mergeCell ref="A22:A23"/>
    <mergeCell ref="A20:A21"/>
    <mergeCell ref="A15:A17"/>
    <mergeCell ref="B15:B17"/>
    <mergeCell ref="C15:C17"/>
    <mergeCell ref="D15:D17"/>
    <mergeCell ref="E15:E17"/>
    <mergeCell ref="F15:I16"/>
    <mergeCell ref="J15:K16"/>
    <mergeCell ref="C18:C19"/>
    <mergeCell ref="L18:L19"/>
    <mergeCell ref="M18:M19"/>
    <mergeCell ref="L16:L17"/>
    <mergeCell ref="M16:M17"/>
    <mergeCell ref="L15:N15"/>
    <mergeCell ref="N16:N17"/>
    <mergeCell ref="N18:N19"/>
    <mergeCell ref="C20:C21"/>
    <mergeCell ref="L20:L21"/>
    <mergeCell ref="A34:A35"/>
    <mergeCell ref="B34:D35"/>
    <mergeCell ref="E34:G35"/>
    <mergeCell ref="J32:N35"/>
    <mergeCell ref="B32:D33"/>
    <mergeCell ref="E32:G33"/>
    <mergeCell ref="B30:D31"/>
    <mergeCell ref="E30:G31"/>
    <mergeCell ref="J30:N31"/>
    <mergeCell ref="B25:D25"/>
    <mergeCell ref="E25:H25"/>
    <mergeCell ref="J25:N25"/>
    <mergeCell ref="B26:D27"/>
    <mergeCell ref="A30:A31"/>
    <mergeCell ref="L22:L23"/>
    <mergeCell ref="M22:M23"/>
    <mergeCell ref="N22:N23"/>
    <mergeCell ref="M20:M21"/>
    <mergeCell ref="N20:N21"/>
    <mergeCell ref="E26:G27"/>
    <mergeCell ref="J26:N27"/>
    <mergeCell ref="B28:D29"/>
    <mergeCell ref="E28:G29"/>
    <mergeCell ref="J28:N29"/>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showGridLines="0" topLeftCell="A19" zoomScale="80" zoomScaleNormal="80" workbookViewId="0">
      <selection activeCell="H26" sqref="H26"/>
    </sheetView>
  </sheetViews>
  <sheetFormatPr baseColWidth="10" defaultColWidth="12.42578125" defaultRowHeight="18" customHeight="1"/>
  <cols>
    <col min="1" max="1" width="78.140625" style="5" customWidth="1"/>
    <col min="2" max="2" width="10.28515625" style="5" customWidth="1"/>
    <col min="3" max="3" width="24.28515625" style="5" customWidth="1"/>
    <col min="4" max="4" width="11.42578125" style="5" customWidth="1"/>
    <col min="5" max="9" width="18.85546875" style="5" customWidth="1"/>
    <col min="10" max="10" width="13.85546875" style="5" customWidth="1"/>
    <col min="11" max="11" width="22.42578125" style="5" customWidth="1"/>
    <col min="12" max="12" width="13.28515625" style="5" customWidth="1"/>
    <col min="13" max="13" width="16.28515625" style="5" customWidth="1"/>
    <col min="14" max="14" width="24.42578125" style="5" customWidth="1"/>
    <col min="15" max="15" width="12.42578125" style="5" customWidth="1"/>
    <col min="16" max="16384" width="12.42578125" style="5"/>
  </cols>
  <sheetData>
    <row r="1" spans="1:16" ht="26.25" customHeight="1">
      <c r="A1" s="1214"/>
      <c r="B1" s="760" t="s">
        <v>6</v>
      </c>
      <c r="C1" s="761"/>
      <c r="D1" s="761"/>
      <c r="E1" s="761"/>
      <c r="F1" s="761"/>
      <c r="G1" s="761"/>
      <c r="H1" s="762"/>
      <c r="I1" s="802" t="s">
        <v>7</v>
      </c>
      <c r="J1" s="745"/>
      <c r="K1" s="745"/>
      <c r="L1" s="803"/>
      <c r="M1" s="1217"/>
      <c r="N1" s="1218"/>
    </row>
    <row r="2" spans="1:16" ht="26.25" customHeight="1">
      <c r="A2" s="1215"/>
      <c r="B2" s="738"/>
      <c r="C2" s="739"/>
      <c r="D2" s="739"/>
      <c r="E2" s="739"/>
      <c r="F2" s="739"/>
      <c r="G2" s="739"/>
      <c r="H2" s="740"/>
      <c r="I2" s="802" t="s">
        <v>8</v>
      </c>
      <c r="J2" s="745"/>
      <c r="K2" s="745"/>
      <c r="L2" s="803"/>
      <c r="M2" s="912"/>
      <c r="N2" s="1219"/>
    </row>
    <row r="3" spans="1:16" ht="23.25" customHeight="1">
      <c r="A3" s="1215"/>
      <c r="B3" s="760" t="s">
        <v>9</v>
      </c>
      <c r="C3" s="761"/>
      <c r="D3" s="761"/>
      <c r="E3" s="761"/>
      <c r="F3" s="761"/>
      <c r="G3" s="761"/>
      <c r="H3" s="762"/>
      <c r="I3" s="802" t="s">
        <v>10</v>
      </c>
      <c r="J3" s="745"/>
      <c r="K3" s="745"/>
      <c r="L3" s="803"/>
      <c r="M3" s="912"/>
      <c r="N3" s="1219"/>
    </row>
    <row r="4" spans="1:16" ht="23.25" customHeight="1">
      <c r="A4" s="1293"/>
      <c r="B4" s="738"/>
      <c r="C4" s="739"/>
      <c r="D4" s="739"/>
      <c r="E4" s="739"/>
      <c r="F4" s="739"/>
      <c r="G4" s="739"/>
      <c r="H4" s="740"/>
      <c r="I4" s="802" t="s">
        <v>11</v>
      </c>
      <c r="J4" s="745"/>
      <c r="K4" s="745"/>
      <c r="L4" s="803"/>
      <c r="M4" s="914"/>
      <c r="N4" s="1294"/>
    </row>
    <row r="5" spans="1:16" ht="21.75" customHeight="1" thickBot="1">
      <c r="A5" s="59"/>
      <c r="B5" s="1395"/>
      <c r="C5" s="1395"/>
      <c r="D5" s="1396"/>
      <c r="E5" s="1395"/>
      <c r="F5" s="1395"/>
      <c r="G5" s="1396"/>
      <c r="H5" s="1395"/>
      <c r="I5" s="1395"/>
      <c r="J5" s="1396"/>
      <c r="K5" s="1396"/>
      <c r="L5" s="1395"/>
      <c r="M5" s="1395"/>
      <c r="N5" s="1395"/>
    </row>
    <row r="6" spans="1:16" ht="18.75" customHeight="1">
      <c r="A6" s="1296" t="s">
        <v>66</v>
      </c>
      <c r="B6" s="1297"/>
      <c r="C6" s="1297"/>
      <c r="D6" s="1298"/>
      <c r="E6" s="1297"/>
      <c r="F6" s="1297"/>
      <c r="G6" s="1298"/>
      <c r="H6" s="1297"/>
      <c r="I6" s="1297"/>
      <c r="J6" s="1298"/>
      <c r="K6" s="1298"/>
      <c r="L6" s="1297"/>
      <c r="M6" s="1297"/>
      <c r="N6" s="1299"/>
    </row>
    <row r="7" spans="1:16" ht="24.75" customHeight="1" thickBot="1">
      <c r="A7" s="480" t="s">
        <v>13</v>
      </c>
      <c r="B7" s="1377" t="s">
        <v>402</v>
      </c>
      <c r="C7" s="1378"/>
      <c r="D7" s="1379"/>
      <c r="E7" s="1378"/>
      <c r="F7" s="1378"/>
      <c r="G7" s="11"/>
      <c r="H7" s="49"/>
      <c r="I7" s="49"/>
      <c r="J7" s="11"/>
      <c r="K7" s="11"/>
      <c r="L7" s="49"/>
      <c r="M7" s="49"/>
      <c r="N7" s="481"/>
    </row>
    <row r="8" spans="1:16" ht="27" customHeight="1">
      <c r="A8" s="1380" t="s">
        <v>14</v>
      </c>
      <c r="B8" s="1381"/>
      <c r="C8" s="1382"/>
      <c r="D8" s="1383" t="s">
        <v>67</v>
      </c>
      <c r="E8" s="1384"/>
      <c r="F8" s="1384"/>
      <c r="G8" s="1384"/>
      <c r="H8" s="1384"/>
      <c r="I8" s="1384"/>
      <c r="J8" s="1384"/>
      <c r="K8" s="1384"/>
      <c r="L8" s="1384"/>
      <c r="M8" s="1384"/>
      <c r="N8" s="1385"/>
    </row>
    <row r="9" spans="1:16" s="113" customFormat="1" ht="27" customHeight="1">
      <c r="A9" s="1366" t="s">
        <v>113</v>
      </c>
      <c r="B9" s="637"/>
      <c r="C9" s="637"/>
      <c r="D9" s="637"/>
      <c r="E9" s="637"/>
      <c r="F9" s="637"/>
      <c r="G9" s="817" t="s">
        <v>181</v>
      </c>
      <c r="H9" s="818"/>
      <c r="I9" s="938"/>
      <c r="J9" s="1408" t="s">
        <v>18</v>
      </c>
      <c r="K9" s="1409"/>
      <c r="L9" s="1409"/>
      <c r="M9" s="1409"/>
      <c r="N9" s="1410"/>
      <c r="O9" s="283"/>
      <c r="P9" s="281"/>
    </row>
    <row r="10" spans="1:16" s="113" customFormat="1" ht="27" customHeight="1">
      <c r="A10" s="1411" t="s">
        <v>182</v>
      </c>
      <c r="B10" s="764"/>
      <c r="C10" s="764"/>
      <c r="D10" s="764"/>
      <c r="E10" s="764"/>
      <c r="F10" s="765"/>
      <c r="G10" s="820"/>
      <c r="H10" s="821"/>
      <c r="I10" s="1403"/>
      <c r="J10" s="247" t="s">
        <v>20</v>
      </c>
      <c r="K10" s="1389" t="s">
        <v>21</v>
      </c>
      <c r="L10" s="1390"/>
      <c r="M10" s="1390"/>
      <c r="N10" s="482" t="s">
        <v>22</v>
      </c>
      <c r="O10" s="283"/>
      <c r="P10" s="281"/>
    </row>
    <row r="11" spans="1:16" s="113" customFormat="1" ht="27" customHeight="1">
      <c r="A11" s="1366" t="s">
        <v>183</v>
      </c>
      <c r="B11" s="637"/>
      <c r="C11" s="637"/>
      <c r="D11" s="637"/>
      <c r="E11" s="637"/>
      <c r="F11" s="637"/>
      <c r="G11" s="820"/>
      <c r="H11" s="821"/>
      <c r="I11" s="1403"/>
      <c r="J11" s="441" t="s">
        <v>309</v>
      </c>
      <c r="K11" s="1207" t="s">
        <v>314</v>
      </c>
      <c r="L11" s="1207"/>
      <c r="M11" s="1207"/>
      <c r="N11" s="483">
        <v>17850000</v>
      </c>
      <c r="O11" s="283"/>
      <c r="P11" s="281"/>
    </row>
    <row r="12" spans="1:16" s="113" customFormat="1" ht="27" customHeight="1">
      <c r="A12" s="1366" t="s">
        <v>24</v>
      </c>
      <c r="B12" s="637"/>
      <c r="C12" s="637"/>
      <c r="D12" s="637"/>
      <c r="E12" s="637"/>
      <c r="F12" s="637"/>
      <c r="G12" s="820"/>
      <c r="H12" s="821"/>
      <c r="I12" s="1403"/>
      <c r="J12" s="441" t="s">
        <v>310</v>
      </c>
      <c r="K12" s="1207" t="s">
        <v>314</v>
      </c>
      <c r="L12" s="1207"/>
      <c r="M12" s="1207"/>
      <c r="N12" s="483">
        <v>61835000</v>
      </c>
      <c r="O12" s="283"/>
      <c r="P12" s="281"/>
    </row>
    <row r="13" spans="1:16" s="113" customFormat="1" ht="27" customHeight="1">
      <c r="A13" s="1386" t="s">
        <v>231</v>
      </c>
      <c r="B13" s="1387"/>
      <c r="C13" s="1387"/>
      <c r="D13" s="1387"/>
      <c r="E13" s="1387"/>
      <c r="F13" s="1388"/>
      <c r="G13" s="820"/>
      <c r="H13" s="821"/>
      <c r="I13" s="1403"/>
      <c r="J13" s="441" t="s">
        <v>311</v>
      </c>
      <c r="K13" s="1207" t="s">
        <v>314</v>
      </c>
      <c r="L13" s="1207"/>
      <c r="M13" s="1207"/>
      <c r="N13" s="484">
        <v>27811000</v>
      </c>
      <c r="O13" s="283"/>
      <c r="P13" s="281"/>
    </row>
    <row r="14" spans="1:16" s="113" customFormat="1" ht="27" customHeight="1">
      <c r="A14" s="1415"/>
      <c r="B14" s="1416"/>
      <c r="C14" s="1416"/>
      <c r="D14" s="1416"/>
      <c r="E14" s="1416"/>
      <c r="F14" s="1417"/>
      <c r="G14" s="823"/>
      <c r="H14" s="824"/>
      <c r="I14" s="1404"/>
      <c r="J14" s="441" t="s">
        <v>312</v>
      </c>
      <c r="K14" s="1207" t="s">
        <v>315</v>
      </c>
      <c r="L14" s="1207"/>
      <c r="M14" s="1207"/>
      <c r="N14" s="484">
        <v>14329000</v>
      </c>
      <c r="O14" s="283"/>
      <c r="P14" s="281"/>
    </row>
    <row r="15" spans="1:16" s="113" customFormat="1" ht="27" customHeight="1">
      <c r="A15" s="1415"/>
      <c r="B15" s="1416"/>
      <c r="C15" s="1416"/>
      <c r="D15" s="1416"/>
      <c r="E15" s="1416"/>
      <c r="F15" s="1417"/>
      <c r="G15" s="823"/>
      <c r="H15" s="824"/>
      <c r="I15" s="1404"/>
      <c r="J15" s="441" t="s">
        <v>374</v>
      </c>
      <c r="K15" s="1207" t="s">
        <v>375</v>
      </c>
      <c r="L15" s="1207"/>
      <c r="M15" s="1207"/>
      <c r="N15" s="484">
        <v>18270000</v>
      </c>
      <c r="O15" s="283"/>
      <c r="P15" s="281"/>
    </row>
    <row r="16" spans="1:16" s="113" customFormat="1" ht="27" customHeight="1">
      <c r="A16" s="1415"/>
      <c r="B16" s="1416"/>
      <c r="C16" s="1416"/>
      <c r="D16" s="1416"/>
      <c r="E16" s="1416"/>
      <c r="F16" s="1417"/>
      <c r="G16" s="823"/>
      <c r="H16" s="824"/>
      <c r="I16" s="1404"/>
      <c r="J16" s="441" t="s">
        <v>407</v>
      </c>
      <c r="K16" s="1207" t="s">
        <v>375</v>
      </c>
      <c r="L16" s="1207"/>
      <c r="M16" s="1207"/>
      <c r="N16" s="484">
        <v>22310000</v>
      </c>
      <c r="O16" s="283"/>
      <c r="P16" s="281"/>
    </row>
    <row r="17" spans="1:16" s="113" customFormat="1" ht="27" customHeight="1">
      <c r="A17" s="1415"/>
      <c r="B17" s="1416"/>
      <c r="C17" s="1416"/>
      <c r="D17" s="1416"/>
      <c r="E17" s="1416"/>
      <c r="F17" s="1417"/>
      <c r="G17" s="823"/>
      <c r="H17" s="824"/>
      <c r="I17" s="1404"/>
      <c r="J17" s="441" t="s">
        <v>408</v>
      </c>
      <c r="K17" s="1207" t="s">
        <v>375</v>
      </c>
      <c r="L17" s="1207"/>
      <c r="M17" s="1207"/>
      <c r="N17" s="484">
        <v>7768000</v>
      </c>
      <c r="O17" s="283"/>
      <c r="P17" s="281"/>
    </row>
    <row r="18" spans="1:16" s="113" customFormat="1" ht="27" customHeight="1">
      <c r="A18" s="1415"/>
      <c r="B18" s="1416"/>
      <c r="C18" s="1416"/>
      <c r="D18" s="1416"/>
      <c r="E18" s="1416"/>
      <c r="F18" s="1417"/>
      <c r="G18" s="823"/>
      <c r="H18" s="824"/>
      <c r="I18" s="1404"/>
      <c r="J18" s="441">
        <v>2459</v>
      </c>
      <c r="K18" s="1207" t="s">
        <v>375</v>
      </c>
      <c r="L18" s="1207"/>
      <c r="M18" s="1207"/>
      <c r="N18" s="484">
        <v>10200000</v>
      </c>
      <c r="O18" s="283"/>
      <c r="P18" s="281"/>
    </row>
    <row r="19" spans="1:16" s="113" customFormat="1" ht="27" customHeight="1" thickBot="1">
      <c r="A19" s="1400" t="s">
        <v>232</v>
      </c>
      <c r="B19" s="1401"/>
      <c r="C19" s="1401"/>
      <c r="D19" s="1401"/>
      <c r="E19" s="1401"/>
      <c r="F19" s="1402"/>
      <c r="G19" s="1405"/>
      <c r="H19" s="1406"/>
      <c r="I19" s="1407"/>
      <c r="J19" s="485" t="s">
        <v>313</v>
      </c>
      <c r="K19" s="1394" t="s">
        <v>314</v>
      </c>
      <c r="L19" s="1394"/>
      <c r="M19" s="1394"/>
      <c r="N19" s="486">
        <v>21315000</v>
      </c>
    </row>
    <row r="20" spans="1:16" s="113" customFormat="1" ht="24.95" customHeight="1">
      <c r="A20" s="1412" t="s">
        <v>27</v>
      </c>
      <c r="B20" s="1372" t="s">
        <v>594</v>
      </c>
      <c r="C20" s="887" t="s">
        <v>28</v>
      </c>
      <c r="D20" s="887" t="s">
        <v>29</v>
      </c>
      <c r="E20" s="887" t="s">
        <v>607</v>
      </c>
      <c r="F20" s="1397" t="s">
        <v>608</v>
      </c>
      <c r="G20" s="1398"/>
      <c r="H20" s="1398"/>
      <c r="I20" s="1399"/>
      <c r="J20" s="887" t="s">
        <v>30</v>
      </c>
      <c r="K20" s="1373"/>
      <c r="L20" s="1374" t="s">
        <v>31</v>
      </c>
      <c r="M20" s="1375"/>
      <c r="N20" s="1376"/>
    </row>
    <row r="21" spans="1:16" s="113" customFormat="1" ht="24.95" customHeight="1">
      <c r="A21" s="1413"/>
      <c r="B21" s="719"/>
      <c r="C21" s="719"/>
      <c r="D21" s="719"/>
      <c r="E21" s="719"/>
      <c r="F21" s="1289"/>
      <c r="G21" s="1178"/>
      <c r="H21" s="1178"/>
      <c r="I21" s="1179"/>
      <c r="J21" s="719"/>
      <c r="K21" s="719"/>
      <c r="L21" s="710" t="s">
        <v>38</v>
      </c>
      <c r="M21" s="710" t="s">
        <v>39</v>
      </c>
      <c r="N21" s="1391" t="s">
        <v>40</v>
      </c>
    </row>
    <row r="22" spans="1:16" s="113" customFormat="1" ht="24.95" customHeight="1" thickBot="1">
      <c r="A22" s="1414"/>
      <c r="B22" s="720"/>
      <c r="C22" s="720"/>
      <c r="D22" s="720"/>
      <c r="E22" s="720"/>
      <c r="F22" s="249" t="s">
        <v>32</v>
      </c>
      <c r="G22" s="142" t="s">
        <v>33</v>
      </c>
      <c r="H22" s="249" t="s">
        <v>34</v>
      </c>
      <c r="I22" s="249" t="s">
        <v>35</v>
      </c>
      <c r="J22" s="142" t="s">
        <v>36</v>
      </c>
      <c r="K22" s="194" t="s">
        <v>37</v>
      </c>
      <c r="L22" s="720"/>
      <c r="M22" s="720"/>
      <c r="N22" s="1392"/>
    </row>
    <row r="23" spans="1:16" s="113" customFormat="1" ht="27" customHeight="1">
      <c r="A23" s="1371" t="s">
        <v>598</v>
      </c>
      <c r="B23" s="500" t="s">
        <v>42</v>
      </c>
      <c r="C23" s="617" t="s">
        <v>184</v>
      </c>
      <c r="D23" s="211">
        <v>60</v>
      </c>
      <c r="E23" s="501">
        <v>129924000</v>
      </c>
      <c r="F23" s="501">
        <f>+E23</f>
        <v>129924000</v>
      </c>
      <c r="G23" s="502"/>
      <c r="H23" s="503"/>
      <c r="I23" s="503"/>
      <c r="J23" s="504">
        <v>44927</v>
      </c>
      <c r="K23" s="504">
        <v>45291</v>
      </c>
      <c r="L23" s="1418">
        <f>+D24/D23</f>
        <v>1.0666666666666667</v>
      </c>
      <c r="M23" s="1418">
        <f>+E24/E23</f>
        <v>1</v>
      </c>
      <c r="N23" s="1393">
        <f>+L23*L23/M23</f>
        <v>1.1377777777777778</v>
      </c>
    </row>
    <row r="24" spans="1:16" s="113" customFormat="1" ht="27" customHeight="1">
      <c r="A24" s="1370"/>
      <c r="B24" s="493" t="s">
        <v>44</v>
      </c>
      <c r="C24" s="615"/>
      <c r="D24" s="206">
        <v>64</v>
      </c>
      <c r="E24" s="494">
        <f>27811000+10200000+61835000+22310000+7768000</f>
        <v>129924000</v>
      </c>
      <c r="F24" s="494">
        <f t="shared" ref="F24:F26" si="0">+E24</f>
        <v>129924000</v>
      </c>
      <c r="G24" s="495"/>
      <c r="H24" s="496"/>
      <c r="I24" s="496"/>
      <c r="J24" s="497">
        <v>44927</v>
      </c>
      <c r="K24" s="497">
        <v>45291</v>
      </c>
      <c r="L24" s="1367"/>
      <c r="M24" s="1367"/>
      <c r="N24" s="1364"/>
    </row>
    <row r="25" spans="1:16" s="113" customFormat="1" ht="27" customHeight="1">
      <c r="A25" s="1369" t="s">
        <v>185</v>
      </c>
      <c r="B25" s="493" t="s">
        <v>42</v>
      </c>
      <c r="C25" s="614" t="s">
        <v>186</v>
      </c>
      <c r="D25" s="203">
        <v>15</v>
      </c>
      <c r="E25" s="494">
        <v>17850000</v>
      </c>
      <c r="F25" s="494">
        <f t="shared" si="0"/>
        <v>17850000</v>
      </c>
      <c r="G25" s="495"/>
      <c r="H25" s="496"/>
      <c r="I25" s="496"/>
      <c r="J25" s="497">
        <v>44927</v>
      </c>
      <c r="K25" s="497">
        <v>45291</v>
      </c>
      <c r="L25" s="1367">
        <f>+D26/D25</f>
        <v>1</v>
      </c>
      <c r="M25" s="1367">
        <f t="shared" ref="M25" si="1">+E26/E25</f>
        <v>1</v>
      </c>
      <c r="N25" s="1364">
        <f t="shared" ref="N25" si="2">+L25*L25/M25</f>
        <v>1</v>
      </c>
    </row>
    <row r="26" spans="1:16" s="113" customFormat="1" ht="27" customHeight="1">
      <c r="A26" s="1370"/>
      <c r="B26" s="493" t="s">
        <v>44</v>
      </c>
      <c r="C26" s="615"/>
      <c r="D26" s="206">
        <v>15</v>
      </c>
      <c r="E26" s="494">
        <v>17850000</v>
      </c>
      <c r="F26" s="494">
        <f t="shared" si="0"/>
        <v>17850000</v>
      </c>
      <c r="G26" s="495"/>
      <c r="H26" s="496"/>
      <c r="I26" s="496"/>
      <c r="J26" s="497">
        <v>44927</v>
      </c>
      <c r="K26" s="497">
        <v>45291</v>
      </c>
      <c r="L26" s="1367"/>
      <c r="M26" s="1367"/>
      <c r="N26" s="1364"/>
    </row>
    <row r="27" spans="1:16" s="113" customFormat="1" ht="27" customHeight="1">
      <c r="A27" s="1370" t="s">
        <v>236</v>
      </c>
      <c r="B27" s="493" t="s">
        <v>42</v>
      </c>
      <c r="C27" s="615" t="s">
        <v>237</v>
      </c>
      <c r="D27" s="206">
        <v>1</v>
      </c>
      <c r="E27" s="494">
        <f>+F27</f>
        <v>405466836</v>
      </c>
      <c r="F27" s="494">
        <f>387196836+18270000</f>
        <v>405466836</v>
      </c>
      <c r="G27" s="495"/>
      <c r="H27" s="496"/>
      <c r="I27" s="496"/>
      <c r="J27" s="497">
        <v>44927</v>
      </c>
      <c r="K27" s="497">
        <v>45291</v>
      </c>
      <c r="L27" s="1367">
        <f>+D28/D27</f>
        <v>1</v>
      </c>
      <c r="M27" s="1367">
        <f t="shared" ref="M27" si="3">+E28/E27</f>
        <v>4.5059172237701825E-2</v>
      </c>
      <c r="N27" s="1364">
        <f t="shared" ref="N27" si="4">+L27*L27/M27</f>
        <v>22.193039737274223</v>
      </c>
    </row>
    <row r="28" spans="1:16" s="113" customFormat="1" ht="27" customHeight="1">
      <c r="A28" s="1370"/>
      <c r="B28" s="493" t="s">
        <v>44</v>
      </c>
      <c r="C28" s="615"/>
      <c r="D28" s="206">
        <v>1</v>
      </c>
      <c r="E28" s="207">
        <v>18270000</v>
      </c>
      <c r="F28" s="494">
        <f>+E28</f>
        <v>18270000</v>
      </c>
      <c r="G28" s="495"/>
      <c r="H28" s="496"/>
      <c r="I28" s="496"/>
      <c r="J28" s="497">
        <v>44927</v>
      </c>
      <c r="K28" s="497">
        <v>45291</v>
      </c>
      <c r="L28" s="1367"/>
      <c r="M28" s="1367"/>
      <c r="N28" s="1364"/>
    </row>
    <row r="29" spans="1:16" s="113" customFormat="1" ht="27" customHeight="1">
      <c r="A29" s="1369" t="s">
        <v>269</v>
      </c>
      <c r="B29" s="493" t="s">
        <v>42</v>
      </c>
      <c r="C29" s="614" t="s">
        <v>270</v>
      </c>
      <c r="D29" s="203">
        <v>1</v>
      </c>
      <c r="E29" s="494">
        <v>21315000</v>
      </c>
      <c r="F29" s="494">
        <f>+E29</f>
        <v>21315000</v>
      </c>
      <c r="G29" s="495"/>
      <c r="H29" s="496"/>
      <c r="I29" s="496"/>
      <c r="J29" s="497">
        <v>44927</v>
      </c>
      <c r="K29" s="497">
        <v>45291</v>
      </c>
      <c r="L29" s="1367">
        <f>+D30/D29</f>
        <v>1</v>
      </c>
      <c r="M29" s="1367">
        <f t="shared" ref="M29" si="5">+E30/E29</f>
        <v>1</v>
      </c>
      <c r="N29" s="1364">
        <f t="shared" ref="N29" si="6">+L29*L29/M29</f>
        <v>1</v>
      </c>
    </row>
    <row r="30" spans="1:16" s="113" customFormat="1" ht="27" customHeight="1">
      <c r="A30" s="1370"/>
      <c r="B30" s="493" t="s">
        <v>44</v>
      </c>
      <c r="C30" s="615"/>
      <c r="D30" s="206">
        <v>1</v>
      </c>
      <c r="E30" s="494">
        <v>21315000</v>
      </c>
      <c r="F30" s="494">
        <f>+E30</f>
        <v>21315000</v>
      </c>
      <c r="G30" s="495"/>
      <c r="H30" s="496"/>
      <c r="I30" s="496"/>
      <c r="J30" s="497">
        <v>44927</v>
      </c>
      <c r="K30" s="497">
        <v>45291</v>
      </c>
      <c r="L30" s="1367"/>
      <c r="M30" s="1367"/>
      <c r="N30" s="1364"/>
    </row>
    <row r="31" spans="1:16" s="113" customFormat="1" ht="27" customHeight="1">
      <c r="A31" s="1023" t="s">
        <v>218</v>
      </c>
      <c r="B31" s="493" t="s">
        <v>42</v>
      </c>
      <c r="C31" s="614" t="s">
        <v>187</v>
      </c>
      <c r="D31" s="203">
        <v>1</v>
      </c>
      <c r="E31" s="494">
        <v>14329000</v>
      </c>
      <c r="F31" s="494">
        <f>+E31</f>
        <v>14329000</v>
      </c>
      <c r="G31" s="498"/>
      <c r="H31" s="499"/>
      <c r="I31" s="496"/>
      <c r="J31" s="497">
        <v>44927</v>
      </c>
      <c r="K31" s="497">
        <v>45291</v>
      </c>
      <c r="L31" s="1367">
        <f>+D32/D31</f>
        <v>2</v>
      </c>
      <c r="M31" s="1367">
        <f>+E32/E31</f>
        <v>1</v>
      </c>
      <c r="N31" s="1364">
        <f t="shared" ref="N31" si="7">+L31*L31/M31</f>
        <v>4</v>
      </c>
    </row>
    <row r="32" spans="1:16" s="113" customFormat="1" ht="27" customHeight="1" thickBot="1">
      <c r="A32" s="1361"/>
      <c r="B32" s="505" t="s">
        <v>44</v>
      </c>
      <c r="C32" s="628"/>
      <c r="D32" s="215">
        <v>2</v>
      </c>
      <c r="E32" s="506">
        <v>14329000</v>
      </c>
      <c r="F32" s="506">
        <f>+E32</f>
        <v>14329000</v>
      </c>
      <c r="G32" s="507"/>
      <c r="H32" s="508"/>
      <c r="I32" s="509"/>
      <c r="J32" s="510">
        <v>44927</v>
      </c>
      <c r="K32" s="510">
        <v>45291</v>
      </c>
      <c r="L32" s="1368"/>
      <c r="M32" s="1368"/>
      <c r="N32" s="1365"/>
    </row>
    <row r="33" spans="1:14" s="113" customFormat="1" ht="27" customHeight="1">
      <c r="A33" s="1362" t="s">
        <v>47</v>
      </c>
      <c r="B33" s="487" t="s">
        <v>42</v>
      </c>
      <c r="C33" s="986"/>
      <c r="D33" s="334"/>
      <c r="E33" s="488">
        <f>+E23+E25+E27+E29+E31</f>
        <v>588884836</v>
      </c>
      <c r="F33" s="489">
        <f>+F23+F25+F27+F29+F31</f>
        <v>588884836</v>
      </c>
      <c r="G33" s="490"/>
      <c r="H33" s="491"/>
      <c r="I33" s="491"/>
      <c r="J33" s="490"/>
      <c r="K33" s="492"/>
      <c r="L33" s="1359">
        <f>+(L23+L25+L27+L29+L31)/5</f>
        <v>1.2133333333333334</v>
      </c>
      <c r="M33" s="1359">
        <f>+E34/E33</f>
        <v>0.34249141372015224</v>
      </c>
      <c r="N33" s="1314"/>
    </row>
    <row r="34" spans="1:14" s="113" customFormat="1" ht="27" customHeight="1" thickBot="1">
      <c r="A34" s="1363"/>
      <c r="B34" s="465" t="s">
        <v>44</v>
      </c>
      <c r="C34" s="987"/>
      <c r="D34" s="139"/>
      <c r="E34" s="469">
        <f>+E32+E30+E28+E26+E24</f>
        <v>201688000</v>
      </c>
      <c r="F34" s="60">
        <f>+F32+F30+F28+F26+F24</f>
        <v>201688000</v>
      </c>
      <c r="G34" s="466"/>
      <c r="H34" s="470"/>
      <c r="I34" s="467"/>
      <c r="J34" s="466"/>
      <c r="K34" s="471"/>
      <c r="L34" s="1360"/>
      <c r="M34" s="1360"/>
      <c r="N34" s="1315"/>
    </row>
    <row r="35" spans="1:14" s="113" customFormat="1" ht="27" customHeight="1" thickBot="1">
      <c r="A35" s="301"/>
      <c r="B35" s="302"/>
      <c r="C35" s="303"/>
      <c r="D35" s="304"/>
      <c r="E35" s="472"/>
      <c r="F35" s="306"/>
      <c r="G35" s="307"/>
      <c r="H35" s="308"/>
      <c r="I35" s="308"/>
      <c r="J35" s="433"/>
      <c r="K35" s="433"/>
      <c r="L35" s="306"/>
      <c r="M35" s="312"/>
      <c r="N35" s="313"/>
    </row>
    <row r="36" spans="1:14" s="113" customFormat="1" ht="27" customHeight="1" thickBot="1">
      <c r="A36" s="473" t="s">
        <v>48</v>
      </c>
      <c r="B36" s="1323" t="s">
        <v>49</v>
      </c>
      <c r="C36" s="1324"/>
      <c r="D36" s="1325"/>
      <c r="E36" s="1323" t="s">
        <v>79</v>
      </c>
      <c r="F36" s="1326"/>
      <c r="G36" s="1327"/>
      <c r="H36" s="1326"/>
      <c r="I36" s="474"/>
      <c r="J36" s="1328" t="s">
        <v>51</v>
      </c>
      <c r="K36" s="1329"/>
      <c r="L36" s="1330"/>
      <c r="M36" s="1330"/>
      <c r="N36" s="1331"/>
    </row>
    <row r="37" spans="1:14" s="113" customFormat="1" ht="27" customHeight="1">
      <c r="A37" s="1281" t="s">
        <v>188</v>
      </c>
      <c r="B37" s="1274" t="s">
        <v>189</v>
      </c>
      <c r="C37" s="1275"/>
      <c r="D37" s="1275"/>
      <c r="E37" s="1252" t="s">
        <v>190</v>
      </c>
      <c r="F37" s="1253"/>
      <c r="G37" s="1253"/>
      <c r="H37" s="468" t="s">
        <v>42</v>
      </c>
      <c r="I37" s="475">
        <v>60</v>
      </c>
      <c r="J37" s="1347" t="s">
        <v>59</v>
      </c>
      <c r="K37" s="1348"/>
      <c r="L37" s="1349"/>
      <c r="M37" s="1349"/>
      <c r="N37" s="1350"/>
    </row>
    <row r="38" spans="1:14" s="113" customFormat="1" ht="27" customHeight="1">
      <c r="A38" s="1266"/>
      <c r="B38" s="991"/>
      <c r="C38" s="991"/>
      <c r="D38" s="991"/>
      <c r="E38" s="1231"/>
      <c r="F38" s="1231"/>
      <c r="G38" s="1231"/>
      <c r="H38" s="464" t="s">
        <v>44</v>
      </c>
      <c r="I38" s="476">
        <v>64</v>
      </c>
      <c r="J38" s="1351"/>
      <c r="K38" s="1351"/>
      <c r="L38" s="1352"/>
      <c r="M38" s="1352"/>
      <c r="N38" s="1353"/>
    </row>
    <row r="39" spans="1:14" s="113" customFormat="1" ht="27" customHeight="1">
      <c r="A39" s="1282" t="s">
        <v>188</v>
      </c>
      <c r="B39" s="990" t="s">
        <v>191</v>
      </c>
      <c r="C39" s="991"/>
      <c r="D39" s="991"/>
      <c r="E39" s="1230" t="s">
        <v>192</v>
      </c>
      <c r="F39" s="1231"/>
      <c r="G39" s="1231"/>
      <c r="H39" s="464" t="s">
        <v>42</v>
      </c>
      <c r="I39" s="476">
        <v>15</v>
      </c>
      <c r="J39" s="1332" t="s">
        <v>62</v>
      </c>
      <c r="K39" s="1333"/>
      <c r="L39" s="1334"/>
      <c r="M39" s="1334"/>
      <c r="N39" s="1335"/>
    </row>
    <row r="40" spans="1:14" s="113" customFormat="1" ht="27" customHeight="1">
      <c r="A40" s="1266"/>
      <c r="B40" s="991"/>
      <c r="C40" s="991"/>
      <c r="D40" s="991"/>
      <c r="E40" s="1231"/>
      <c r="F40" s="1231"/>
      <c r="G40" s="1231"/>
      <c r="H40" s="464" t="s">
        <v>44</v>
      </c>
      <c r="I40" s="476">
        <v>15</v>
      </c>
      <c r="J40" s="1336"/>
      <c r="K40" s="1337"/>
      <c r="L40" s="1338"/>
      <c r="M40" s="1338"/>
      <c r="N40" s="1339"/>
    </row>
    <row r="41" spans="1:14" s="113" customFormat="1" ht="27" customHeight="1">
      <c r="A41" s="1282" t="s">
        <v>188</v>
      </c>
      <c r="B41" s="990" t="s">
        <v>193</v>
      </c>
      <c r="C41" s="991"/>
      <c r="D41" s="991"/>
      <c r="E41" s="1230" t="s">
        <v>194</v>
      </c>
      <c r="F41" s="1231"/>
      <c r="G41" s="1231"/>
      <c r="H41" s="464" t="s">
        <v>42</v>
      </c>
      <c r="I41" s="476">
        <v>1</v>
      </c>
      <c r="J41" s="1332" t="s">
        <v>63</v>
      </c>
      <c r="K41" s="1340"/>
      <c r="L41" s="1341"/>
      <c r="M41" s="1341"/>
      <c r="N41" s="1342"/>
    </row>
    <row r="42" spans="1:14" s="113" customFormat="1" ht="27" customHeight="1">
      <c r="A42" s="1266"/>
      <c r="B42" s="991"/>
      <c r="C42" s="991"/>
      <c r="D42" s="991"/>
      <c r="E42" s="1231"/>
      <c r="F42" s="1231"/>
      <c r="G42" s="1231"/>
      <c r="H42" s="464" t="s">
        <v>44</v>
      </c>
      <c r="I42" s="476">
        <v>1</v>
      </c>
      <c r="J42" s="1343"/>
      <c r="K42" s="1344"/>
      <c r="L42" s="1345"/>
      <c r="M42" s="1345"/>
      <c r="N42" s="1346"/>
    </row>
    <row r="43" spans="1:14" s="113" customFormat="1" ht="27" customHeight="1">
      <c r="A43" s="1282" t="s">
        <v>188</v>
      </c>
      <c r="B43" s="990" t="s">
        <v>195</v>
      </c>
      <c r="C43" s="991"/>
      <c r="D43" s="991"/>
      <c r="E43" s="1354" t="s">
        <v>238</v>
      </c>
      <c r="F43" s="1341"/>
      <c r="G43" s="1355"/>
      <c r="H43" s="464" t="s">
        <v>42</v>
      </c>
      <c r="I43" s="476">
        <v>1</v>
      </c>
      <c r="J43" s="1316" t="s">
        <v>62</v>
      </c>
      <c r="K43" s="1317"/>
      <c r="L43" s="1318"/>
      <c r="M43" s="1318"/>
      <c r="N43" s="1319"/>
    </row>
    <row r="44" spans="1:14" s="113" customFormat="1" ht="27" customHeight="1" thickBot="1">
      <c r="A44" s="1266"/>
      <c r="B44" s="1268"/>
      <c r="C44" s="1268"/>
      <c r="D44" s="1268"/>
      <c r="E44" s="1356"/>
      <c r="F44" s="1357"/>
      <c r="G44" s="1358"/>
      <c r="H44" s="465" t="s">
        <v>44</v>
      </c>
      <c r="I44" s="477">
        <v>2</v>
      </c>
      <c r="J44" s="1320"/>
      <c r="K44" s="1320"/>
      <c r="L44" s="1321"/>
      <c r="M44" s="1321"/>
      <c r="N44" s="1322"/>
    </row>
    <row r="45" spans="1:14" s="113" customFormat="1" ht="14.1" customHeight="1">
      <c r="A45" s="478" t="s">
        <v>264</v>
      </c>
      <c r="B45" s="318"/>
      <c r="C45" s="318"/>
      <c r="D45" s="322"/>
      <c r="E45" s="318"/>
      <c r="F45" s="318"/>
      <c r="G45" s="322"/>
      <c r="H45" s="318"/>
      <c r="I45" s="318"/>
      <c r="J45" s="479"/>
      <c r="K45" s="479"/>
      <c r="L45" s="318"/>
      <c r="M45" s="318"/>
      <c r="N45" s="318"/>
    </row>
  </sheetData>
  <mergeCells count="97">
    <mergeCell ref="A18:F18"/>
    <mergeCell ref="C27:C28"/>
    <mergeCell ref="N29:N30"/>
    <mergeCell ref="N27:N28"/>
    <mergeCell ref="L23:L24"/>
    <mergeCell ref="M23:M24"/>
    <mergeCell ref="L25:L26"/>
    <mergeCell ref="L27:L28"/>
    <mergeCell ref="L29:L30"/>
    <mergeCell ref="M25:M26"/>
    <mergeCell ref="M27:M28"/>
    <mergeCell ref="M29:M30"/>
    <mergeCell ref="N25:N26"/>
    <mergeCell ref="L21:L22"/>
    <mergeCell ref="M21:M22"/>
    <mergeCell ref="F20:I21"/>
    <mergeCell ref="A19:F19"/>
    <mergeCell ref="G9:I19"/>
    <mergeCell ref="J9:N9"/>
    <mergeCell ref="A10:F10"/>
    <mergeCell ref="K13:M13"/>
    <mergeCell ref="A20:A22"/>
    <mergeCell ref="K14:M14"/>
    <mergeCell ref="K15:M15"/>
    <mergeCell ref="K16:M16"/>
    <mergeCell ref="K17:M17"/>
    <mergeCell ref="K18:M18"/>
    <mergeCell ref="A14:F14"/>
    <mergeCell ref="A15:F15"/>
    <mergeCell ref="A16:F16"/>
    <mergeCell ref="A17:F17"/>
    <mergeCell ref="B5:H5"/>
    <mergeCell ref="I5:N5"/>
    <mergeCell ref="I1:L1"/>
    <mergeCell ref="I2:L2"/>
    <mergeCell ref="I3:L3"/>
    <mergeCell ref="A1:A4"/>
    <mergeCell ref="B1:H2"/>
    <mergeCell ref="M1:N4"/>
    <mergeCell ref="B3:H4"/>
    <mergeCell ref="I4:L4"/>
    <mergeCell ref="M33:M34"/>
    <mergeCell ref="M31:M32"/>
    <mergeCell ref="C29:C30"/>
    <mergeCell ref="A27:A28"/>
    <mergeCell ref="A6:N6"/>
    <mergeCell ref="B7:F7"/>
    <mergeCell ref="A8:C8"/>
    <mergeCell ref="D8:N8"/>
    <mergeCell ref="A13:F13"/>
    <mergeCell ref="K10:M10"/>
    <mergeCell ref="A12:F12"/>
    <mergeCell ref="N21:N22"/>
    <mergeCell ref="A9:F9"/>
    <mergeCell ref="N23:N24"/>
    <mergeCell ref="K19:M19"/>
    <mergeCell ref="K12:M12"/>
    <mergeCell ref="N31:N32"/>
    <mergeCell ref="A11:F11"/>
    <mergeCell ref="C31:C32"/>
    <mergeCell ref="L31:L32"/>
    <mergeCell ref="C23:C24"/>
    <mergeCell ref="A25:A26"/>
    <mergeCell ref="C25:C26"/>
    <mergeCell ref="K11:M11"/>
    <mergeCell ref="C20:C22"/>
    <mergeCell ref="D20:D22"/>
    <mergeCell ref="E20:E22"/>
    <mergeCell ref="A29:A30"/>
    <mergeCell ref="A23:A24"/>
    <mergeCell ref="B20:B22"/>
    <mergeCell ref="J20:K21"/>
    <mergeCell ref="L20:N20"/>
    <mergeCell ref="A43:A44"/>
    <mergeCell ref="A31:A32"/>
    <mergeCell ref="B39:D40"/>
    <mergeCell ref="A33:A34"/>
    <mergeCell ref="A37:A38"/>
    <mergeCell ref="A39:A40"/>
    <mergeCell ref="A41:A42"/>
    <mergeCell ref="C33:C34"/>
    <mergeCell ref="N33:N34"/>
    <mergeCell ref="J43:N44"/>
    <mergeCell ref="B36:D36"/>
    <mergeCell ref="E36:H36"/>
    <mergeCell ref="J36:N36"/>
    <mergeCell ref="B37:D38"/>
    <mergeCell ref="J39:N40"/>
    <mergeCell ref="B41:D42"/>
    <mergeCell ref="J41:N42"/>
    <mergeCell ref="J37:N38"/>
    <mergeCell ref="E37:G38"/>
    <mergeCell ref="E43:G44"/>
    <mergeCell ref="E39:G40"/>
    <mergeCell ref="B43:D44"/>
    <mergeCell ref="E41:G42"/>
    <mergeCell ref="L33:L34"/>
  </mergeCells>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R56"/>
  <sheetViews>
    <sheetView showGridLines="0" topLeftCell="A16" zoomScale="80" zoomScaleNormal="80" workbookViewId="0">
      <selection activeCell="E23" sqref="E23"/>
    </sheetView>
  </sheetViews>
  <sheetFormatPr baseColWidth="10" defaultColWidth="10.85546875" defaultRowHeight="12.95" customHeight="1"/>
  <cols>
    <col min="1" max="1" width="49.42578125" style="5" customWidth="1"/>
    <col min="2" max="2" width="10.7109375" style="5" customWidth="1"/>
    <col min="3" max="3" width="26.28515625" style="5" customWidth="1"/>
    <col min="4" max="4" width="10.85546875" style="5" customWidth="1"/>
    <col min="5" max="5" width="24.28515625" style="5" customWidth="1"/>
    <col min="6" max="6" width="35.42578125" style="5" customWidth="1"/>
    <col min="7" max="9" width="18.85546875" style="5" customWidth="1"/>
    <col min="10" max="14" width="18" style="5" customWidth="1"/>
    <col min="15" max="20" width="10.85546875" style="5" customWidth="1"/>
    <col min="21" max="21" width="10.85546875" style="5"/>
    <col min="22" max="22" width="12.42578125" style="5" bestFit="1" customWidth="1"/>
    <col min="23" max="16384" width="10.85546875" style="5"/>
  </cols>
  <sheetData>
    <row r="1" spans="1:15" s="84" customFormat="1" ht="34.5" customHeight="1">
      <c r="A1" s="1482"/>
      <c r="B1" s="1476" t="s">
        <v>224</v>
      </c>
      <c r="C1" s="1477"/>
      <c r="D1" s="1477"/>
      <c r="E1" s="1477"/>
      <c r="F1" s="1477"/>
      <c r="G1" s="1477"/>
      <c r="H1" s="1478"/>
      <c r="I1" s="1463" t="s">
        <v>225</v>
      </c>
      <c r="J1" s="1464"/>
      <c r="K1" s="1464"/>
      <c r="L1" s="1465"/>
      <c r="M1" s="1470"/>
      <c r="N1" s="1471"/>
      <c r="O1" s="83"/>
    </row>
    <row r="2" spans="1:15" s="84" customFormat="1" ht="37.5" customHeight="1">
      <c r="A2" s="1483"/>
      <c r="B2" s="1479"/>
      <c r="C2" s="1480"/>
      <c r="D2" s="1480"/>
      <c r="E2" s="1480"/>
      <c r="F2" s="1480"/>
      <c r="G2" s="1480"/>
      <c r="H2" s="1481"/>
      <c r="I2" s="1463" t="s">
        <v>226</v>
      </c>
      <c r="J2" s="1464"/>
      <c r="K2" s="1464"/>
      <c r="L2" s="1465"/>
      <c r="M2" s="1472"/>
      <c r="N2" s="1473"/>
      <c r="O2" s="83"/>
    </row>
    <row r="3" spans="1:15" s="84" customFormat="1" ht="33.75" customHeight="1">
      <c r="A3" s="1483"/>
      <c r="B3" s="1476" t="s">
        <v>227</v>
      </c>
      <c r="C3" s="1477"/>
      <c r="D3" s="1477"/>
      <c r="E3" s="1477"/>
      <c r="F3" s="1477"/>
      <c r="G3" s="1477"/>
      <c r="H3" s="1478"/>
      <c r="I3" s="1463" t="s">
        <v>228</v>
      </c>
      <c r="J3" s="1464"/>
      <c r="K3" s="1464"/>
      <c r="L3" s="1465"/>
      <c r="M3" s="1472"/>
      <c r="N3" s="1473"/>
      <c r="O3" s="83"/>
    </row>
    <row r="4" spans="1:15" s="84" customFormat="1" ht="38.25" customHeight="1">
      <c r="A4" s="1484"/>
      <c r="B4" s="1479"/>
      <c r="C4" s="1480"/>
      <c r="D4" s="1480"/>
      <c r="E4" s="1480"/>
      <c r="F4" s="1480"/>
      <c r="G4" s="1480"/>
      <c r="H4" s="1481"/>
      <c r="I4" s="1463" t="s">
        <v>229</v>
      </c>
      <c r="J4" s="1464"/>
      <c r="K4" s="1464"/>
      <c r="L4" s="1465"/>
      <c r="M4" s="1474"/>
      <c r="N4" s="1475"/>
      <c r="O4" s="83"/>
    </row>
    <row r="5" spans="1:15" customFormat="1" ht="26.25" customHeight="1" thickBot="1">
      <c r="B5" s="1466"/>
      <c r="C5" s="1466"/>
      <c r="D5" s="1466"/>
      <c r="E5" s="1466"/>
      <c r="F5" s="1466"/>
      <c r="G5" s="1466"/>
      <c r="H5" s="1466"/>
      <c r="I5" s="1466"/>
      <c r="J5" s="1466"/>
      <c r="K5" s="1466"/>
      <c r="L5" s="1466"/>
      <c r="M5" s="1466"/>
      <c r="N5" s="1466"/>
    </row>
    <row r="6" spans="1:15" s="86" customFormat="1" ht="36" customHeight="1">
      <c r="A6" s="1467" t="s">
        <v>197</v>
      </c>
      <c r="B6" s="1468"/>
      <c r="C6" s="1468"/>
      <c r="D6" s="1468"/>
      <c r="E6" s="1468"/>
      <c r="F6" s="1468"/>
      <c r="G6" s="1468"/>
      <c r="H6" s="1468"/>
      <c r="I6" s="1468"/>
      <c r="J6" s="1468"/>
      <c r="K6" s="1468"/>
      <c r="L6" s="1468"/>
      <c r="M6" s="1468"/>
      <c r="N6" s="1469"/>
      <c r="O6" s="85"/>
    </row>
    <row r="7" spans="1:15" s="86" customFormat="1" ht="36" customHeight="1" thickBot="1">
      <c r="A7" s="72" t="s">
        <v>13</v>
      </c>
      <c r="B7" s="1485">
        <v>45261</v>
      </c>
      <c r="C7" s="1486"/>
      <c r="D7" s="1486"/>
      <c r="E7" s="1486"/>
      <c r="F7" s="1486"/>
      <c r="G7" s="1486"/>
      <c r="H7" s="1486"/>
      <c r="I7" s="1486"/>
      <c r="J7" s="1486"/>
      <c r="K7" s="1486"/>
      <c r="L7" s="1486"/>
      <c r="M7" s="1486"/>
      <c r="N7" s="1487"/>
    </row>
    <row r="8" spans="1:15" s="87" customFormat="1" ht="33" customHeight="1">
      <c r="A8" s="1488" t="s">
        <v>14</v>
      </c>
      <c r="B8" s="1489"/>
      <c r="C8" s="1490"/>
      <c r="D8" s="1491" t="s">
        <v>15</v>
      </c>
      <c r="E8" s="1492"/>
      <c r="F8" s="1492"/>
      <c r="G8" s="1492"/>
      <c r="H8" s="1492"/>
      <c r="I8" s="1492"/>
      <c r="J8" s="1492"/>
      <c r="K8" s="1492"/>
      <c r="L8" s="1492"/>
      <c r="M8" s="1492"/>
      <c r="N8" s="1493"/>
    </row>
    <row r="9" spans="1:15" s="511" customFormat="1" ht="33" customHeight="1">
      <c r="A9" s="1499" t="s">
        <v>198</v>
      </c>
      <c r="B9" s="1500"/>
      <c r="C9" s="1500"/>
      <c r="D9" s="1500"/>
      <c r="E9" s="1500"/>
      <c r="F9" s="1500"/>
      <c r="G9" s="1501" t="s">
        <v>199</v>
      </c>
      <c r="H9" s="1501"/>
      <c r="I9" s="1501"/>
      <c r="J9" s="1494" t="s">
        <v>18</v>
      </c>
      <c r="K9" s="1494"/>
      <c r="L9" s="1494"/>
      <c r="M9" s="1494"/>
      <c r="N9" s="1495"/>
    </row>
    <row r="10" spans="1:15" s="511" customFormat="1" ht="33" customHeight="1">
      <c r="A10" s="1496" t="s">
        <v>200</v>
      </c>
      <c r="B10" s="1497"/>
      <c r="C10" s="1497"/>
      <c r="D10" s="1497"/>
      <c r="E10" s="1497"/>
      <c r="F10" s="1498"/>
      <c r="G10" s="1501"/>
      <c r="H10" s="1501"/>
      <c r="I10" s="1501"/>
      <c r="J10" s="512" t="s">
        <v>20</v>
      </c>
      <c r="K10" s="1503" t="s">
        <v>21</v>
      </c>
      <c r="L10" s="1503"/>
      <c r="M10" s="1503"/>
      <c r="N10" s="513" t="s">
        <v>22</v>
      </c>
      <c r="O10" s="514"/>
    </row>
    <row r="11" spans="1:15" s="511" customFormat="1" ht="56.1" customHeight="1">
      <c r="A11" s="1496" t="s">
        <v>201</v>
      </c>
      <c r="B11" s="1497"/>
      <c r="C11" s="1497"/>
      <c r="D11" s="1497"/>
      <c r="E11" s="1497"/>
      <c r="F11" s="1498"/>
      <c r="G11" s="1501"/>
      <c r="H11" s="1501"/>
      <c r="I11" s="1501"/>
      <c r="J11" s="1509" t="s">
        <v>600</v>
      </c>
      <c r="K11" s="1510"/>
      <c r="L11" s="1510"/>
      <c r="M11" s="1510"/>
      <c r="N11" s="1511"/>
      <c r="O11" s="514"/>
    </row>
    <row r="12" spans="1:15" s="511" customFormat="1" ht="35.1" customHeight="1">
      <c r="A12" s="1499" t="s">
        <v>202</v>
      </c>
      <c r="B12" s="1500"/>
      <c r="C12" s="1500"/>
      <c r="D12" s="1500"/>
      <c r="E12" s="1500"/>
      <c r="F12" s="1500"/>
      <c r="G12" s="1501"/>
      <c r="H12" s="1501"/>
      <c r="I12" s="1501"/>
      <c r="J12" s="1512"/>
      <c r="K12" s="1513"/>
      <c r="L12" s="1513"/>
      <c r="M12" s="1513"/>
      <c r="N12" s="1514"/>
      <c r="O12" s="515"/>
    </row>
    <row r="13" spans="1:15" s="511" customFormat="1" ht="35.1" customHeight="1">
      <c r="A13" s="1496" t="s">
        <v>203</v>
      </c>
      <c r="B13" s="1504"/>
      <c r="C13" s="1504"/>
      <c r="D13" s="1504"/>
      <c r="E13" s="1504"/>
      <c r="F13" s="1505"/>
      <c r="G13" s="1501"/>
      <c r="H13" s="1501"/>
      <c r="I13" s="1501"/>
      <c r="J13" s="1512"/>
      <c r="K13" s="1513"/>
      <c r="L13" s="1513"/>
      <c r="M13" s="1513"/>
      <c r="N13" s="1514"/>
    </row>
    <row r="14" spans="1:15" s="511" customFormat="1" ht="35.1" customHeight="1">
      <c r="A14" s="1499" t="s">
        <v>204</v>
      </c>
      <c r="B14" s="1500"/>
      <c r="C14" s="1500"/>
      <c r="D14" s="1500"/>
      <c r="E14" s="1500"/>
      <c r="F14" s="1500"/>
      <c r="G14" s="1501"/>
      <c r="H14" s="1501"/>
      <c r="I14" s="1501"/>
      <c r="J14" s="1512"/>
      <c r="K14" s="1513"/>
      <c r="L14" s="1513"/>
      <c r="M14" s="1513"/>
      <c r="N14" s="1514"/>
      <c r="O14" s="516"/>
    </row>
    <row r="15" spans="1:15" s="511" customFormat="1" ht="35.1" customHeight="1" thickBot="1">
      <c r="A15" s="1506" t="s">
        <v>376</v>
      </c>
      <c r="B15" s="1507"/>
      <c r="C15" s="1507"/>
      <c r="D15" s="1507"/>
      <c r="E15" s="1507"/>
      <c r="F15" s="1508"/>
      <c r="G15" s="1502"/>
      <c r="H15" s="1502"/>
      <c r="I15" s="1502"/>
      <c r="J15" s="1515"/>
      <c r="K15" s="1516"/>
      <c r="L15" s="1516"/>
      <c r="M15" s="1516"/>
      <c r="N15" s="1517"/>
    </row>
    <row r="16" spans="1:15" s="89" customFormat="1" ht="28.35" customHeight="1">
      <c r="A16" s="1452" t="s">
        <v>27</v>
      </c>
      <c r="B16" s="1455" t="s">
        <v>230</v>
      </c>
      <c r="C16" s="1457" t="s">
        <v>28</v>
      </c>
      <c r="D16" s="1460" t="s">
        <v>29</v>
      </c>
      <c r="E16" s="1446" t="s">
        <v>609</v>
      </c>
      <c r="F16" s="1446" t="s">
        <v>608</v>
      </c>
      <c r="G16" s="1446"/>
      <c r="H16" s="1446"/>
      <c r="I16" s="1446"/>
      <c r="J16" s="1446" t="s">
        <v>30</v>
      </c>
      <c r="K16" s="1446"/>
      <c r="L16" s="1448" t="s">
        <v>31</v>
      </c>
      <c r="M16" s="1448"/>
      <c r="N16" s="1449"/>
      <c r="O16" s="88"/>
    </row>
    <row r="17" spans="1:18" s="89" customFormat="1" ht="28.35" customHeight="1">
      <c r="A17" s="1453"/>
      <c r="B17" s="1447"/>
      <c r="C17" s="1458"/>
      <c r="D17" s="1461"/>
      <c r="E17" s="1447"/>
      <c r="F17" s="1447"/>
      <c r="G17" s="1447"/>
      <c r="H17" s="1447"/>
      <c r="I17" s="1447"/>
      <c r="J17" s="1447"/>
      <c r="K17" s="1447"/>
      <c r="L17" s="1450"/>
      <c r="M17" s="1450"/>
      <c r="N17" s="1451"/>
    </row>
    <row r="18" spans="1:18" s="89" customFormat="1" ht="28.35" customHeight="1" thickBot="1">
      <c r="A18" s="1454"/>
      <c r="B18" s="1456"/>
      <c r="C18" s="1459"/>
      <c r="D18" s="1462"/>
      <c r="E18" s="1456"/>
      <c r="F18" s="517" t="s">
        <v>32</v>
      </c>
      <c r="G18" s="517" t="s">
        <v>33</v>
      </c>
      <c r="H18" s="517" t="s">
        <v>34</v>
      </c>
      <c r="I18" s="518" t="s">
        <v>35</v>
      </c>
      <c r="J18" s="517" t="s">
        <v>36</v>
      </c>
      <c r="K18" s="519" t="s">
        <v>37</v>
      </c>
      <c r="L18" s="519" t="s">
        <v>38</v>
      </c>
      <c r="M18" s="519" t="s">
        <v>39</v>
      </c>
      <c r="N18" s="520" t="s">
        <v>40</v>
      </c>
    </row>
    <row r="19" spans="1:18" s="89" customFormat="1" ht="35.1" customHeight="1">
      <c r="A19" s="1441" t="s">
        <v>205</v>
      </c>
      <c r="B19" s="523" t="s">
        <v>42</v>
      </c>
      <c r="C19" s="1442" t="s">
        <v>206</v>
      </c>
      <c r="D19" s="96">
        <v>1</v>
      </c>
      <c r="E19" s="540">
        <f>2000000000-206085602-10000000-341000000</f>
        <v>1442914398</v>
      </c>
      <c r="F19" s="541">
        <f>+E19</f>
        <v>1442914398</v>
      </c>
      <c r="G19" s="542"/>
      <c r="H19" s="538"/>
      <c r="I19" s="539"/>
      <c r="J19" s="97">
        <v>44927</v>
      </c>
      <c r="K19" s="97">
        <v>45291</v>
      </c>
      <c r="L19" s="1423">
        <f t="shared" ref="L19:M19" si="0">+D20/D19</f>
        <v>1</v>
      </c>
      <c r="M19" s="1423">
        <f t="shared" si="0"/>
        <v>0.5527401002481368</v>
      </c>
      <c r="N19" s="1438">
        <f>+L19*L19/M19</f>
        <v>1.8091685397008082</v>
      </c>
      <c r="P19" s="93"/>
      <c r="Q19" s="94"/>
      <c r="R19" s="93"/>
    </row>
    <row r="20" spans="1:18" s="89" customFormat="1" ht="34.5" customHeight="1">
      <c r="A20" s="1439"/>
      <c r="B20" s="73" t="s">
        <v>44</v>
      </c>
      <c r="C20" s="1440"/>
      <c r="D20" s="92">
        <v>1</v>
      </c>
      <c r="E20" s="529">
        <v>797556649</v>
      </c>
      <c r="F20" s="527">
        <f t="shared" ref="F20:F26" si="1">+E20</f>
        <v>797556649</v>
      </c>
      <c r="G20" s="530"/>
      <c r="H20" s="134"/>
      <c r="I20" s="90"/>
      <c r="J20" s="91">
        <v>44927</v>
      </c>
      <c r="K20" s="91">
        <v>45291</v>
      </c>
      <c r="L20" s="1422"/>
      <c r="M20" s="1422"/>
      <c r="N20" s="1435"/>
      <c r="P20" s="95"/>
    </row>
    <row r="21" spans="1:18" s="89" customFormat="1" ht="34.5" customHeight="1">
      <c r="A21" s="1439" t="s">
        <v>377</v>
      </c>
      <c r="B21" s="73" t="s">
        <v>42</v>
      </c>
      <c r="C21" s="1440" t="s">
        <v>379</v>
      </c>
      <c r="D21" s="92">
        <v>1</v>
      </c>
      <c r="E21" s="529">
        <v>35000000</v>
      </c>
      <c r="F21" s="527">
        <f t="shared" si="1"/>
        <v>35000000</v>
      </c>
      <c r="G21" s="530"/>
      <c r="H21" s="134"/>
      <c r="I21" s="90"/>
      <c r="J21" s="91">
        <v>44927</v>
      </c>
      <c r="K21" s="91">
        <v>45291</v>
      </c>
      <c r="L21" s="1421">
        <f t="shared" ref="L21" si="2">+D22/D21</f>
        <v>1</v>
      </c>
      <c r="M21" s="1421">
        <f t="shared" ref="M21" si="3">+E22/E21</f>
        <v>0.91428571428571426</v>
      </c>
      <c r="N21" s="1435">
        <f>+L21*L21/M21</f>
        <v>1.09375</v>
      </c>
      <c r="P21" s="95"/>
    </row>
    <row r="22" spans="1:18" s="89" customFormat="1" ht="34.5" customHeight="1">
      <c r="A22" s="1439"/>
      <c r="B22" s="73" t="s">
        <v>44</v>
      </c>
      <c r="C22" s="1440"/>
      <c r="D22" s="92">
        <v>1</v>
      </c>
      <c r="E22" s="529">
        <v>32000000</v>
      </c>
      <c r="F22" s="527">
        <f t="shared" si="1"/>
        <v>32000000</v>
      </c>
      <c r="G22" s="530"/>
      <c r="H22" s="134"/>
      <c r="I22" s="90"/>
      <c r="J22" s="91">
        <v>44927</v>
      </c>
      <c r="K22" s="91">
        <v>45291</v>
      </c>
      <c r="L22" s="1422"/>
      <c r="M22" s="1422"/>
      <c r="N22" s="1435"/>
      <c r="P22" s="95"/>
    </row>
    <row r="23" spans="1:18" s="89" customFormat="1" ht="34.5" customHeight="1">
      <c r="A23" s="1439" t="s">
        <v>378</v>
      </c>
      <c r="B23" s="73" t="s">
        <v>42</v>
      </c>
      <c r="C23" s="1440" t="s">
        <v>601</v>
      </c>
      <c r="D23" s="92">
        <v>0</v>
      </c>
      <c r="E23" s="529">
        <f>25000000+20000000</f>
        <v>45000000</v>
      </c>
      <c r="F23" s="527">
        <f t="shared" si="1"/>
        <v>45000000</v>
      </c>
      <c r="G23" s="530"/>
      <c r="H23" s="134"/>
      <c r="I23" s="90"/>
      <c r="J23" s="91">
        <v>44927</v>
      </c>
      <c r="K23" s="91">
        <v>45291</v>
      </c>
      <c r="L23" s="1421">
        <v>0</v>
      </c>
      <c r="M23" s="1421">
        <f t="shared" ref="M23" si="4">+E24/E23</f>
        <v>0.98035777777777777</v>
      </c>
      <c r="N23" s="1435">
        <f>+L23*L23/M23</f>
        <v>0</v>
      </c>
      <c r="P23" s="95"/>
    </row>
    <row r="24" spans="1:18" s="89" customFormat="1" ht="34.5" customHeight="1">
      <c r="A24" s="1439"/>
      <c r="B24" s="73" t="s">
        <v>44</v>
      </c>
      <c r="C24" s="1440"/>
      <c r="D24" s="92">
        <v>0</v>
      </c>
      <c r="E24" s="529">
        <v>44116100</v>
      </c>
      <c r="F24" s="527">
        <f t="shared" si="1"/>
        <v>44116100</v>
      </c>
      <c r="G24" s="530"/>
      <c r="H24" s="134"/>
      <c r="I24" s="90"/>
      <c r="J24" s="91">
        <v>44927</v>
      </c>
      <c r="K24" s="91">
        <v>45291</v>
      </c>
      <c r="L24" s="1422"/>
      <c r="M24" s="1422"/>
      <c r="N24" s="1435"/>
      <c r="P24" s="95"/>
    </row>
    <row r="25" spans="1:18" s="89" customFormat="1" ht="34.5" customHeight="1">
      <c r="A25" s="1439" t="s">
        <v>211</v>
      </c>
      <c r="B25" s="73" t="s">
        <v>42</v>
      </c>
      <c r="C25" s="1440" t="s">
        <v>271</v>
      </c>
      <c r="D25" s="521">
        <v>1</v>
      </c>
      <c r="E25" s="529">
        <f>175000000+206085602+399209582</f>
        <v>780295184</v>
      </c>
      <c r="F25" s="527">
        <f t="shared" si="1"/>
        <v>780295184</v>
      </c>
      <c r="G25" s="530"/>
      <c r="H25" s="74"/>
      <c r="I25" s="90"/>
      <c r="J25" s="91">
        <v>44927</v>
      </c>
      <c r="K25" s="91">
        <v>45291</v>
      </c>
      <c r="L25" s="1421">
        <f t="shared" ref="L25" si="5">+D26/D25</f>
        <v>1</v>
      </c>
      <c r="M25" s="1421">
        <f t="shared" ref="M25" si="6">+E26/E25</f>
        <v>0.86115085134243252</v>
      </c>
      <c r="N25" s="1435">
        <f>+L25*L25/M25</f>
        <v>1.1612367315681313</v>
      </c>
      <c r="P25" s="95"/>
    </row>
    <row r="26" spans="1:18" s="89" customFormat="1" ht="34.5" customHeight="1">
      <c r="A26" s="1439"/>
      <c r="B26" s="73" t="s">
        <v>44</v>
      </c>
      <c r="C26" s="1440"/>
      <c r="D26" s="92">
        <v>1</v>
      </c>
      <c r="E26" s="529">
        <v>671951862</v>
      </c>
      <c r="F26" s="527">
        <f t="shared" si="1"/>
        <v>671951862</v>
      </c>
      <c r="G26" s="530"/>
      <c r="H26" s="74"/>
      <c r="I26" s="208"/>
      <c r="J26" s="91">
        <v>44927</v>
      </c>
      <c r="K26" s="91">
        <v>45291</v>
      </c>
      <c r="L26" s="1422"/>
      <c r="M26" s="1422"/>
      <c r="N26" s="1435"/>
      <c r="P26" s="95"/>
    </row>
    <row r="27" spans="1:18" s="89" customFormat="1" ht="35.1" customHeight="1">
      <c r="A27" s="1439" t="s">
        <v>207</v>
      </c>
      <c r="B27" s="73" t="s">
        <v>42</v>
      </c>
      <c r="C27" s="1440" t="s">
        <v>208</v>
      </c>
      <c r="D27" s="92">
        <v>1</v>
      </c>
      <c r="E27" s="531">
        <v>40000000</v>
      </c>
      <c r="F27" s="531">
        <f>E27</f>
        <v>40000000</v>
      </c>
      <c r="G27" s="528"/>
      <c r="H27" s="74">
        <f>+H26-H25</f>
        <v>0</v>
      </c>
      <c r="I27" s="90"/>
      <c r="J27" s="91">
        <v>44927</v>
      </c>
      <c r="K27" s="91">
        <v>45291</v>
      </c>
      <c r="L27" s="1421">
        <f t="shared" ref="L27" si="7">+D28/D27</f>
        <v>1</v>
      </c>
      <c r="M27" s="1421">
        <f t="shared" ref="M27" si="8">+E28/E27</f>
        <v>0.93115000000000003</v>
      </c>
      <c r="N27" s="1435">
        <f>+L27*L27/M27</f>
        <v>1.073940825860495</v>
      </c>
      <c r="P27" s="93"/>
    </row>
    <row r="28" spans="1:18" s="89" customFormat="1" ht="35.1" customHeight="1">
      <c r="A28" s="1439"/>
      <c r="B28" s="73" t="s">
        <v>44</v>
      </c>
      <c r="C28" s="1440"/>
      <c r="D28" s="92">
        <v>1</v>
      </c>
      <c r="E28" s="531">
        <v>37246000</v>
      </c>
      <c r="F28" s="531">
        <f>+E28</f>
        <v>37246000</v>
      </c>
      <c r="G28" s="530"/>
      <c r="H28" s="134"/>
      <c r="I28" s="90"/>
      <c r="J28" s="91">
        <v>44927</v>
      </c>
      <c r="K28" s="91">
        <v>45291</v>
      </c>
      <c r="L28" s="1422"/>
      <c r="M28" s="1422"/>
      <c r="N28" s="1435"/>
    </row>
    <row r="29" spans="1:18" s="89" customFormat="1" ht="35.1" customHeight="1">
      <c r="A29" s="1439" t="s">
        <v>242</v>
      </c>
      <c r="B29" s="73" t="s">
        <v>42</v>
      </c>
      <c r="C29" s="1440" t="s">
        <v>243</v>
      </c>
      <c r="D29" s="92">
        <v>1</v>
      </c>
      <c r="E29" s="532">
        <v>13752236642</v>
      </c>
      <c r="F29" s="532">
        <f>+E29</f>
        <v>13752236642</v>
      </c>
      <c r="G29" s="530"/>
      <c r="H29" s="134"/>
      <c r="I29" s="90"/>
      <c r="J29" s="91">
        <v>44927</v>
      </c>
      <c r="K29" s="91">
        <v>45291</v>
      </c>
      <c r="L29" s="1421">
        <f t="shared" ref="L29" si="9">+D30/D29</f>
        <v>1</v>
      </c>
      <c r="M29" s="1421">
        <f t="shared" ref="M29" si="10">+E30/E29</f>
        <v>0.94538665712701309</v>
      </c>
      <c r="N29" s="1435">
        <f>+L29*L29/M29</f>
        <v>1.0577682607018746</v>
      </c>
    </row>
    <row r="30" spans="1:18" s="89" customFormat="1" ht="35.1" customHeight="1" thickBot="1">
      <c r="A30" s="1526"/>
      <c r="B30" s="525" t="s">
        <v>44</v>
      </c>
      <c r="C30" s="1443"/>
      <c r="D30" s="98">
        <v>1</v>
      </c>
      <c r="E30" s="543">
        <v>13001181027</v>
      </c>
      <c r="F30" s="543">
        <f>+E30</f>
        <v>13001181027</v>
      </c>
      <c r="G30" s="544"/>
      <c r="H30" s="545"/>
      <c r="I30" s="99"/>
      <c r="J30" s="100">
        <v>44927</v>
      </c>
      <c r="K30" s="100">
        <v>45291</v>
      </c>
      <c r="L30" s="1424"/>
      <c r="M30" s="1424"/>
      <c r="N30" s="1527"/>
    </row>
    <row r="31" spans="1:18" s="89" customFormat="1" ht="35.1" customHeight="1">
      <c r="A31" s="1444" t="s">
        <v>241</v>
      </c>
      <c r="B31" s="75" t="s">
        <v>42</v>
      </c>
      <c r="C31" s="76"/>
      <c r="D31" s="96"/>
      <c r="E31" s="536">
        <f>+E19+E25+E27+E29+E21+E23</f>
        <v>16095446224</v>
      </c>
      <c r="F31" s="536">
        <f>+F19+F25+F27+F29+F23+F21</f>
        <v>16095446224</v>
      </c>
      <c r="G31" s="537"/>
      <c r="H31" s="538"/>
      <c r="I31" s="539"/>
      <c r="J31" s="97"/>
      <c r="K31" s="97"/>
      <c r="L31" s="1423">
        <f>+(L19+L21+L23+L25+L27+L29)/6</f>
        <v>0.83333333333333337</v>
      </c>
      <c r="M31" s="1423">
        <f>+E32/E31</f>
        <v>0.90609800033090404</v>
      </c>
      <c r="N31" s="1436"/>
    </row>
    <row r="32" spans="1:18" s="89" customFormat="1" ht="35.1" customHeight="1" thickBot="1">
      <c r="A32" s="1445"/>
      <c r="B32" s="77" t="s">
        <v>44</v>
      </c>
      <c r="C32" s="78"/>
      <c r="D32" s="98"/>
      <c r="E32" s="533">
        <f>E20+E22+E24+E26+E28+E30</f>
        <v>14584051638</v>
      </c>
      <c r="F32" s="533">
        <f>+F20+F26+F28+F30+F24+F22</f>
        <v>14584051638</v>
      </c>
      <c r="G32" s="534"/>
      <c r="H32" s="79"/>
      <c r="I32" s="99"/>
      <c r="J32" s="100"/>
      <c r="K32" s="100"/>
      <c r="L32" s="1424"/>
      <c r="M32" s="1424"/>
      <c r="N32" s="1437"/>
    </row>
    <row r="33" spans="1:15" s="89" customFormat="1" ht="35.1" customHeight="1" thickBot="1">
      <c r="A33" s="535" t="s">
        <v>48</v>
      </c>
      <c r="B33" s="1518" t="s">
        <v>49</v>
      </c>
      <c r="C33" s="1519"/>
      <c r="D33" s="1520"/>
      <c r="E33" s="1521" t="s">
        <v>50</v>
      </c>
      <c r="F33" s="1522"/>
      <c r="G33" s="1522"/>
      <c r="H33" s="1522"/>
      <c r="I33" s="522"/>
      <c r="J33" s="1523" t="s">
        <v>51</v>
      </c>
      <c r="K33" s="1524"/>
      <c r="L33" s="1524"/>
      <c r="M33" s="1524"/>
      <c r="N33" s="1525"/>
      <c r="O33" s="101"/>
    </row>
    <row r="34" spans="1:15" s="89" customFormat="1" ht="35.1" customHeight="1">
      <c r="A34" s="1429" t="s">
        <v>210</v>
      </c>
      <c r="B34" s="631" t="s">
        <v>211</v>
      </c>
      <c r="C34" s="631"/>
      <c r="D34" s="631"/>
      <c r="E34" s="631" t="s">
        <v>212</v>
      </c>
      <c r="F34" s="631"/>
      <c r="G34" s="631"/>
      <c r="H34" s="523" t="s">
        <v>42</v>
      </c>
      <c r="I34" s="524">
        <v>1</v>
      </c>
      <c r="J34" s="1425" t="s">
        <v>602</v>
      </c>
      <c r="K34" s="1425"/>
      <c r="L34" s="1425"/>
      <c r="M34" s="1425"/>
      <c r="N34" s="1426"/>
    </row>
    <row r="35" spans="1:15" s="89" customFormat="1" ht="35.1" customHeight="1">
      <c r="A35" s="1430"/>
      <c r="B35" s="632"/>
      <c r="C35" s="632"/>
      <c r="D35" s="632"/>
      <c r="E35" s="632"/>
      <c r="F35" s="632"/>
      <c r="G35" s="632"/>
      <c r="H35" s="73" t="s">
        <v>44</v>
      </c>
      <c r="I35" s="102">
        <v>1</v>
      </c>
      <c r="J35" s="1427"/>
      <c r="K35" s="1427"/>
      <c r="L35" s="1427"/>
      <c r="M35" s="1427"/>
      <c r="N35" s="1428"/>
    </row>
    <row r="36" spans="1:15" s="89" customFormat="1" ht="35.1" customHeight="1">
      <c r="A36" s="1430" t="s">
        <v>603</v>
      </c>
      <c r="B36" s="632" t="s">
        <v>377</v>
      </c>
      <c r="C36" s="632"/>
      <c r="D36" s="632"/>
      <c r="E36" s="632" t="s">
        <v>379</v>
      </c>
      <c r="F36" s="632"/>
      <c r="G36" s="632"/>
      <c r="H36" s="73" t="s">
        <v>42</v>
      </c>
      <c r="I36" s="102">
        <v>1</v>
      </c>
      <c r="J36" s="1427" t="s">
        <v>62</v>
      </c>
      <c r="K36" s="1427"/>
      <c r="L36" s="1427"/>
      <c r="M36" s="1427"/>
      <c r="N36" s="1428"/>
    </row>
    <row r="37" spans="1:15" s="89" customFormat="1" ht="35.1" customHeight="1">
      <c r="A37" s="1430"/>
      <c r="B37" s="632"/>
      <c r="C37" s="632"/>
      <c r="D37" s="632"/>
      <c r="E37" s="632"/>
      <c r="F37" s="632"/>
      <c r="G37" s="632"/>
      <c r="H37" s="73" t="s">
        <v>44</v>
      </c>
      <c r="I37" s="102">
        <v>1</v>
      </c>
      <c r="J37" s="1427"/>
      <c r="K37" s="1427"/>
      <c r="L37" s="1427"/>
      <c r="M37" s="1427"/>
      <c r="N37" s="1428"/>
    </row>
    <row r="38" spans="1:15" s="89" customFormat="1" ht="35.1" customHeight="1">
      <c r="A38" s="1430" t="s">
        <v>604</v>
      </c>
      <c r="B38" s="632" t="s">
        <v>242</v>
      </c>
      <c r="C38" s="632"/>
      <c r="D38" s="632"/>
      <c r="E38" s="632" t="s">
        <v>605</v>
      </c>
      <c r="F38" s="632"/>
      <c r="G38" s="632"/>
      <c r="H38" s="73" t="s">
        <v>42</v>
      </c>
      <c r="I38" s="102">
        <v>1</v>
      </c>
      <c r="J38" s="1431" t="s">
        <v>63</v>
      </c>
      <c r="K38" s="1431"/>
      <c r="L38" s="1431"/>
      <c r="M38" s="1431"/>
      <c r="N38" s="1432"/>
    </row>
    <row r="39" spans="1:15" s="89" customFormat="1" ht="35.1" customHeight="1">
      <c r="A39" s="1430"/>
      <c r="B39" s="632"/>
      <c r="C39" s="632"/>
      <c r="D39" s="632"/>
      <c r="E39" s="632"/>
      <c r="F39" s="632"/>
      <c r="G39" s="632"/>
      <c r="H39" s="73" t="s">
        <v>44</v>
      </c>
      <c r="I39" s="102">
        <v>1</v>
      </c>
      <c r="J39" s="1431"/>
      <c r="K39" s="1431"/>
      <c r="L39" s="1431"/>
      <c r="M39" s="1431"/>
      <c r="N39" s="1432"/>
    </row>
    <row r="40" spans="1:15" s="89" customFormat="1" ht="35.1" customHeight="1">
      <c r="A40" s="1419" t="s">
        <v>209</v>
      </c>
      <c r="B40" s="632" t="s">
        <v>213</v>
      </c>
      <c r="C40" s="632"/>
      <c r="D40" s="632"/>
      <c r="E40" s="632" t="s">
        <v>214</v>
      </c>
      <c r="F40" s="632"/>
      <c r="G40" s="632"/>
      <c r="H40" s="73" t="s">
        <v>42</v>
      </c>
      <c r="I40" s="102">
        <v>1</v>
      </c>
      <c r="J40" s="1427" t="s">
        <v>62</v>
      </c>
      <c r="K40" s="1427"/>
      <c r="L40" s="1427"/>
      <c r="M40" s="1427"/>
      <c r="N40" s="1428"/>
    </row>
    <row r="41" spans="1:15" s="89" customFormat="1" ht="35.1" customHeight="1">
      <c r="A41" s="1419"/>
      <c r="B41" s="632"/>
      <c r="C41" s="632"/>
      <c r="D41" s="632"/>
      <c r="E41" s="632"/>
      <c r="F41" s="632"/>
      <c r="G41" s="632"/>
      <c r="H41" s="73" t="s">
        <v>44</v>
      </c>
      <c r="I41" s="102">
        <v>1</v>
      </c>
      <c r="J41" s="1427"/>
      <c r="K41" s="1427"/>
      <c r="L41" s="1427"/>
      <c r="M41" s="1427"/>
      <c r="N41" s="1428"/>
    </row>
    <row r="42" spans="1:15" s="89" customFormat="1" ht="35.1" customHeight="1">
      <c r="A42" s="1419" t="s">
        <v>215</v>
      </c>
      <c r="B42" s="632" t="s">
        <v>216</v>
      </c>
      <c r="C42" s="632"/>
      <c r="D42" s="632"/>
      <c r="E42" s="632" t="s">
        <v>217</v>
      </c>
      <c r="F42" s="632"/>
      <c r="G42" s="632"/>
      <c r="H42" s="73" t="s">
        <v>42</v>
      </c>
      <c r="I42" s="102">
        <v>1</v>
      </c>
      <c r="J42" s="1427"/>
      <c r="K42" s="1427"/>
      <c r="L42" s="1427"/>
      <c r="M42" s="1427"/>
      <c r="N42" s="1428"/>
    </row>
    <row r="43" spans="1:15" s="89" customFormat="1" ht="35.1" customHeight="1" thickBot="1">
      <c r="A43" s="1420"/>
      <c r="B43" s="633"/>
      <c r="C43" s="633"/>
      <c r="D43" s="633"/>
      <c r="E43" s="633"/>
      <c r="F43" s="633"/>
      <c r="G43" s="633"/>
      <c r="H43" s="525" t="s">
        <v>44</v>
      </c>
      <c r="I43" s="526">
        <v>1</v>
      </c>
      <c r="J43" s="1433"/>
      <c r="K43" s="1433"/>
      <c r="L43" s="1433"/>
      <c r="M43" s="1433"/>
      <c r="N43" s="1434"/>
    </row>
    <row r="44" spans="1:15" customFormat="1" ht="12.95" customHeight="1"/>
    <row r="45" spans="1:15" customFormat="1" ht="12.95" customHeight="1"/>
    <row r="47" spans="1:15" ht="12.95" customHeight="1">
      <c r="A47" s="112" t="s">
        <v>265</v>
      </c>
    </row>
    <row r="50" spans="1:5" ht="12.95" customHeight="1">
      <c r="A50" s="113" t="s">
        <v>266</v>
      </c>
      <c r="B50" s="114">
        <v>7322236642</v>
      </c>
    </row>
    <row r="51" spans="1:5" ht="12.95" customHeight="1">
      <c r="A51" s="113" t="s">
        <v>267</v>
      </c>
      <c r="B51" s="114">
        <v>1160000000</v>
      </c>
    </row>
    <row r="52" spans="1:5" ht="12.95" customHeight="1">
      <c r="A52" s="113" t="s">
        <v>268</v>
      </c>
      <c r="B52" s="114">
        <v>1059209582</v>
      </c>
    </row>
    <row r="53" spans="1:5" ht="12.95" customHeight="1">
      <c r="A53" s="113"/>
      <c r="B53" s="114"/>
    </row>
    <row r="54" spans="1:5" ht="12.95" customHeight="1">
      <c r="A54" s="113"/>
      <c r="B54" s="114"/>
    </row>
    <row r="55" spans="1:5" ht="12.95" customHeight="1">
      <c r="A55" s="113" t="s">
        <v>380</v>
      </c>
      <c r="B55" s="114"/>
    </row>
    <row r="56" spans="1:5" ht="12.95" customHeight="1">
      <c r="A56" s="113"/>
      <c r="B56" s="114"/>
      <c r="E56" s="115"/>
    </row>
  </sheetData>
  <mergeCells count="89">
    <mergeCell ref="A36:A37"/>
    <mergeCell ref="A38:A39"/>
    <mergeCell ref="B36:D37"/>
    <mergeCell ref="B38:D39"/>
    <mergeCell ref="L19:L20"/>
    <mergeCell ref="L21:L22"/>
    <mergeCell ref="L23:L24"/>
    <mergeCell ref="L25:L26"/>
    <mergeCell ref="L27:L28"/>
    <mergeCell ref="L29:L30"/>
    <mergeCell ref="B33:D33"/>
    <mergeCell ref="E33:H33"/>
    <mergeCell ref="J33:N33"/>
    <mergeCell ref="A29:A30"/>
    <mergeCell ref="N29:N30"/>
    <mergeCell ref="L31:L32"/>
    <mergeCell ref="B7:N7"/>
    <mergeCell ref="A8:C8"/>
    <mergeCell ref="D8:N8"/>
    <mergeCell ref="J9:N9"/>
    <mergeCell ref="A10:F10"/>
    <mergeCell ref="A9:F9"/>
    <mergeCell ref="G9:I15"/>
    <mergeCell ref="A14:F14"/>
    <mergeCell ref="K10:M10"/>
    <mergeCell ref="A13:F13"/>
    <mergeCell ref="A11:F11"/>
    <mergeCell ref="A12:F12"/>
    <mergeCell ref="A15:F15"/>
    <mergeCell ref="J11:N15"/>
    <mergeCell ref="I1:L1"/>
    <mergeCell ref="I5:N5"/>
    <mergeCell ref="A6:N6"/>
    <mergeCell ref="M1:N4"/>
    <mergeCell ref="I2:L2"/>
    <mergeCell ref="B3:H4"/>
    <mergeCell ref="I3:L3"/>
    <mergeCell ref="I4:L4"/>
    <mergeCell ref="A1:A4"/>
    <mergeCell ref="B1:H2"/>
    <mergeCell ref="B5:H5"/>
    <mergeCell ref="J16:K17"/>
    <mergeCell ref="L16:N17"/>
    <mergeCell ref="A16:A18"/>
    <mergeCell ref="B16:B18"/>
    <mergeCell ref="C16:C18"/>
    <mergeCell ref="D16:D18"/>
    <mergeCell ref="E16:E18"/>
    <mergeCell ref="F16:I17"/>
    <mergeCell ref="C29:C30"/>
    <mergeCell ref="M29:M30"/>
    <mergeCell ref="A31:A32"/>
    <mergeCell ref="A27:A28"/>
    <mergeCell ref="C27:C28"/>
    <mergeCell ref="N19:N20"/>
    <mergeCell ref="A25:A26"/>
    <mergeCell ref="C25:C26"/>
    <mergeCell ref="A19:A20"/>
    <mergeCell ref="C19:C20"/>
    <mergeCell ref="N21:N22"/>
    <mergeCell ref="N23:N24"/>
    <mergeCell ref="N25:N26"/>
    <mergeCell ref="A21:A22"/>
    <mergeCell ref="A23:A24"/>
    <mergeCell ref="C21:C22"/>
    <mergeCell ref="C23:C24"/>
    <mergeCell ref="M19:M20"/>
    <mergeCell ref="J36:N37"/>
    <mergeCell ref="J38:N39"/>
    <mergeCell ref="J40:N43"/>
    <mergeCell ref="N27:N28"/>
    <mergeCell ref="N31:N32"/>
    <mergeCell ref="M27:M28"/>
    <mergeCell ref="A42:A43"/>
    <mergeCell ref="B42:D43"/>
    <mergeCell ref="E42:G43"/>
    <mergeCell ref="M21:M22"/>
    <mergeCell ref="M23:M24"/>
    <mergeCell ref="M25:M26"/>
    <mergeCell ref="A40:A41"/>
    <mergeCell ref="B40:D41"/>
    <mergeCell ref="E40:G41"/>
    <mergeCell ref="M31:M32"/>
    <mergeCell ref="J34:N35"/>
    <mergeCell ref="A34:A35"/>
    <mergeCell ref="B34:D35"/>
    <mergeCell ref="E34:G35"/>
    <mergeCell ref="E36:G37"/>
    <mergeCell ref="E38:G39"/>
  </mergeCells>
  <phoneticPr fontId="28" type="noConversion"/>
  <printOptions horizontalCentered="1" verticalCentered="1"/>
  <pageMargins left="0.70866141732283472" right="0.70866141732283472" top="0.74803149606299213" bottom="0.74803149606299213" header="0.31496062992125984" footer="0.31496062992125984"/>
  <pageSetup paperSize="5" scale="50" orientation="landscape" r:id="rId1"/>
  <headerFooter>
    <oddFooter>&amp;C&amp;"Helvetica Neue,Regular"&amp;12&amp;K000000&amp;P</oddFooter>
  </headerFooter>
  <drawing r:id="rId2"/>
  <legacyDrawing r:id="rId3"/>
  <oleObjects>
    <mc:AlternateContent xmlns:mc="http://schemas.openxmlformats.org/markup-compatibility/2006">
      <mc:Choice Requires="x14">
        <oleObject shapeId="8205" r:id="rId4">
          <objectPr defaultSize="0" autoPict="0" r:id="rId5">
            <anchor moveWithCells="1" sizeWithCells="1">
              <from>
                <xdr:col>0</xdr:col>
                <xdr:colOff>66675</xdr:colOff>
                <xdr:row>0</xdr:row>
                <xdr:rowOff>76200</xdr:rowOff>
              </from>
              <to>
                <xdr:col>1</xdr:col>
                <xdr:colOff>0</xdr:colOff>
                <xdr:row>3</xdr:row>
                <xdr:rowOff>257175</xdr:rowOff>
              </to>
            </anchor>
          </objectPr>
        </oleObject>
      </mc:Choice>
      <mc:Fallback>
        <oleObject shapeId="820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Resumen de exportación</vt:lpstr>
      <vt:lpstr>Agua Potable</vt:lpstr>
      <vt:lpstr>Saneamiento Básico (2)</vt:lpstr>
      <vt:lpstr>PGIR</vt:lpstr>
      <vt:lpstr>SIMAP</vt:lpstr>
      <vt:lpstr>SIGAM</vt:lpstr>
      <vt:lpstr>Educacion ambiental</vt:lpstr>
      <vt:lpstr>CambioClimatico</vt:lpstr>
      <vt:lpstr>Gestión del Riesgo</vt:lpstr>
      <vt:lpstr>Anexo 1</vt:lpstr>
      <vt:lpstr>anexo 2</vt:lpstr>
      <vt:lpstr>Anexo 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equipo 60</cp:lastModifiedBy>
  <cp:lastPrinted>2022-07-07T14:46:25Z</cp:lastPrinted>
  <dcterms:created xsi:type="dcterms:W3CDTF">2022-03-16T14:21:56Z</dcterms:created>
  <dcterms:modified xsi:type="dcterms:W3CDTF">2024-02-14T18:36:27Z</dcterms:modified>
</cp:coreProperties>
</file>