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quipo 60\Desktop\Instrumentos de Planeación 2023 - cierre\PA para Contraloría\"/>
    </mc:Choice>
  </mc:AlternateContent>
  <bookViews>
    <workbookView xWindow="0" yWindow="0" windowWidth="21600" windowHeight="7530" tabRatio="786"/>
  </bookViews>
  <sheets>
    <sheet name="SALONES COMUNALES" sheetId="79" r:id="rId1"/>
    <sheet name="INFRAESTRUCTURA RED VIAL " sheetId="88" r:id="rId2"/>
    <sheet name="SOLUCIONES DE VIVIENDA" sheetId="80" r:id="rId3"/>
    <sheet name="FORMACION DEPORTISTAS" sheetId="84" r:id="rId4"/>
    <sheet name="RESUMEN FTES VR EJECUCION" sheetId="83" r:id="rId5"/>
  </sheets>
  <externalReferences>
    <externalReference r:id="rId6"/>
    <externalReference r:id="rId7"/>
    <externalReference r:id="rId8"/>
  </externalReferences>
  <definedNames>
    <definedName name="_xlnm.Print_Area" localSheetId="3">'FORMACION DEPORTISTAS'!$B$2:$N$49</definedName>
    <definedName name="_xlnm.Print_Area" localSheetId="1">'INFRAESTRUCTURA RED VIAL '!$A$2:$O$67</definedName>
    <definedName name="_xlnm.Print_Area" localSheetId="0">'SALONES COMUNALES'!$C$2:$O$32</definedName>
    <definedName name="_xlnm.Print_Area" localSheetId="2">'SOLUCIONES DE VIVIENDA'!$C$2:$O$33</definedName>
    <definedName name="_xlnm.Print_Area">#REF!</definedName>
    <definedName name="BARRIOS" localSheetId="3">[1]listas!#REF!</definedName>
    <definedName name="BARRIOS" localSheetId="0">[1]listas!#REF!</definedName>
    <definedName name="BARRIOS" localSheetId="2">[1]listas!#REF!</definedName>
    <definedName name="BARRIOS">[1]listas!#REF!</definedName>
    <definedName name="ooo" localSheetId="3">[1]listas!#REF!</definedName>
    <definedName name="ooo" localSheetId="0">[1]listas!#REF!</definedName>
    <definedName name="ooo" localSheetId="2">[1]listas!#REF!</definedName>
    <definedName name="ooo">[1]listas!#REF!</definedName>
    <definedName name="ppp" localSheetId="3">[1]listas!#REF!</definedName>
    <definedName name="ppp" localSheetId="0">[1]listas!#REF!</definedName>
    <definedName name="ppp" localSheetId="2">[1]listas!#REF!</definedName>
    <definedName name="ppp">[1]listas!#REF!</definedName>
    <definedName name="_xlnm.Print_Titles" localSheetId="3">'FORMACION DEPORTISTAS'!$2:$9</definedName>
    <definedName name="_xlnm.Print_Titles" localSheetId="1">'INFRAESTRUCTURA RED VIAL '!$2:$8</definedName>
    <definedName name="_xlnm.Print_Titles" localSheetId="0">'SALONES COMUNALES'!$2:$15</definedName>
    <definedName name="_xlnm.Print_Titles" localSheetId="2">'SOLUCIONES DE VIVIENDA'!$2:$8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E24" i="80" l="1"/>
  <c r="F22" i="79" l="1"/>
  <c r="F24" i="79" s="1"/>
  <c r="F32" i="84"/>
  <c r="E32" i="84" s="1"/>
  <c r="F33" i="84"/>
  <c r="F35" i="84"/>
  <c r="F34" i="84"/>
  <c r="B4" i="83"/>
  <c r="E10" i="83"/>
  <c r="E11" i="83"/>
  <c r="G37" i="88"/>
  <c r="G106" i="88" s="1"/>
  <c r="H37" i="88"/>
  <c r="E38" i="88"/>
  <c r="G38" i="88"/>
  <c r="H38" i="88"/>
  <c r="I38" i="88"/>
  <c r="E39" i="88"/>
  <c r="G39" i="88"/>
  <c r="H39" i="88"/>
  <c r="H47" i="88" s="1"/>
  <c r="D8" i="83" s="1"/>
  <c r="E40" i="88"/>
  <c r="G40" i="88"/>
  <c r="H40" i="88"/>
  <c r="F41" i="88"/>
  <c r="M41" i="88"/>
  <c r="F42" i="88"/>
  <c r="N41" i="88" s="1"/>
  <c r="F43" i="88"/>
  <c r="M43" i="88"/>
  <c r="F44" i="88"/>
  <c r="I45" i="88"/>
  <c r="I47" i="88" s="1"/>
  <c r="M45" i="88"/>
  <c r="I46" i="88"/>
  <c r="J47" i="88"/>
  <c r="J48" i="88"/>
  <c r="F9" i="83" s="1"/>
  <c r="J51" i="88"/>
  <c r="J61" i="88"/>
  <c r="D69" i="88"/>
  <c r="D70" i="88"/>
  <c r="H75" i="88"/>
  <c r="I76" i="88"/>
  <c r="H77" i="88"/>
  <c r="I84" i="88"/>
  <c r="I89" i="88"/>
  <c r="H93" i="88"/>
  <c r="I94" i="88"/>
  <c r="I97" i="88"/>
  <c r="I100" i="88"/>
  <c r="F102" i="88"/>
  <c r="G102" i="88"/>
  <c r="G104" i="88" s="1"/>
  <c r="H102" i="88"/>
  <c r="H105" i="88" s="1"/>
  <c r="I102" i="88"/>
  <c r="I104" i="88" s="1"/>
  <c r="J102" i="88"/>
  <c r="G107" i="88"/>
  <c r="E109" i="88"/>
  <c r="F109" i="88"/>
  <c r="I109" i="88"/>
  <c r="J109" i="88"/>
  <c r="E111" i="88"/>
  <c r="E112" i="88" s="1"/>
  <c r="F111" i="88"/>
  <c r="L117" i="88"/>
  <c r="L118" i="88"/>
  <c r="M118" i="88"/>
  <c r="L122" i="88"/>
  <c r="M122" i="88"/>
  <c r="M133" i="88" s="1"/>
  <c r="M138" i="88" s="1"/>
  <c r="N122" i="88"/>
  <c r="L133" i="88"/>
  <c r="N133" i="88"/>
  <c r="L138" i="88"/>
  <c r="N138" i="88"/>
  <c r="L155" i="88"/>
  <c r="N155" i="88"/>
  <c r="G167" i="88"/>
  <c r="H167" i="88"/>
  <c r="I167" i="88"/>
  <c r="J167" i="88"/>
  <c r="F168" i="88"/>
  <c r="E33" i="84"/>
  <c r="G34" i="84"/>
  <c r="E34" i="84" s="1"/>
  <c r="L34" i="84"/>
  <c r="G35" i="84"/>
  <c r="E35" i="84" s="1"/>
  <c r="E36" i="84"/>
  <c r="L36" i="84"/>
  <c r="E37" i="84"/>
  <c r="E38" i="84"/>
  <c r="L38" i="84"/>
  <c r="E39" i="84"/>
  <c r="M38" i="84" s="1"/>
  <c r="N38" i="84" s="1"/>
  <c r="G40" i="84"/>
  <c r="D12" i="83" s="1"/>
  <c r="H40" i="84"/>
  <c r="E12" i="83" s="1"/>
  <c r="I40" i="84"/>
  <c r="F12" i="83" s="1"/>
  <c r="F41" i="84"/>
  <c r="C13" i="83" s="1"/>
  <c r="H41" i="84"/>
  <c r="E13" i="83" s="1"/>
  <c r="I41" i="84"/>
  <c r="F13" i="83" s="1"/>
  <c r="I45" i="84"/>
  <c r="D33" i="84" s="1"/>
  <c r="L32" i="84" s="1"/>
  <c r="F21" i="80"/>
  <c r="M21" i="80"/>
  <c r="F22" i="80"/>
  <c r="E23" i="80"/>
  <c r="G23" i="80"/>
  <c r="F23" i="80" s="1"/>
  <c r="M23" i="80"/>
  <c r="G24" i="80"/>
  <c r="G26" i="80" s="1"/>
  <c r="C11" i="83" s="1"/>
  <c r="G25" i="80"/>
  <c r="C10" i="83" s="1"/>
  <c r="H25" i="80"/>
  <c r="D10" i="83" s="1"/>
  <c r="I25" i="80"/>
  <c r="J25" i="80"/>
  <c r="F10" i="83" s="1"/>
  <c r="H26" i="80"/>
  <c r="D11" i="83" s="1"/>
  <c r="I26" i="80"/>
  <c r="J26" i="80"/>
  <c r="F11" i="83" s="1"/>
  <c r="G34" i="80"/>
  <c r="E39" i="80"/>
  <c r="F23" i="79"/>
  <c r="G24" i="79"/>
  <c r="C6" i="83" s="1"/>
  <c r="H24" i="79"/>
  <c r="D6" i="83" s="1"/>
  <c r="I24" i="79"/>
  <c r="E6" i="83" s="1"/>
  <c r="J24" i="79"/>
  <c r="G25" i="79"/>
  <c r="C7" i="83" s="1"/>
  <c r="H25" i="79"/>
  <c r="D7" i="83" s="1"/>
  <c r="I25" i="79"/>
  <c r="E7" i="83" s="1"/>
  <c r="J25" i="79"/>
  <c r="J27" i="79"/>
  <c r="J29" i="79"/>
  <c r="E23" i="79" s="1"/>
  <c r="M22" i="79" s="1"/>
  <c r="E39" i="79"/>
  <c r="F8" i="83"/>
  <c r="G35" i="80" l="1"/>
  <c r="N21" i="80"/>
  <c r="O21" i="80" s="1"/>
  <c r="G109" i="88"/>
  <c r="H109" i="88"/>
  <c r="I48" i="88"/>
  <c r="E9" i="83" s="1"/>
  <c r="H48" i="88"/>
  <c r="D9" i="83" s="1"/>
  <c r="L161" i="88"/>
  <c r="M32" i="84"/>
  <c r="E40" i="84"/>
  <c r="F39" i="88"/>
  <c r="F37" i="88"/>
  <c r="F46" i="88"/>
  <c r="G47" i="88"/>
  <c r="C8" i="83" s="1"/>
  <c r="B8" i="83" s="1"/>
  <c r="F112" i="88"/>
  <c r="F167" i="88"/>
  <c r="F169" i="88" s="1"/>
  <c r="F40" i="88"/>
  <c r="N39" i="88" s="1"/>
  <c r="O39" i="88" s="1"/>
  <c r="N32" i="84"/>
  <c r="F38" i="88"/>
  <c r="F48" i="88" s="1"/>
  <c r="E70" i="88" s="1"/>
  <c r="F70" i="88" s="1"/>
  <c r="F40" i="84"/>
  <c r="C12" i="83" s="1"/>
  <c r="B12" i="83" s="1"/>
  <c r="F24" i="80"/>
  <c r="F26" i="80" s="1"/>
  <c r="F25" i="80"/>
  <c r="G41" i="84"/>
  <c r="D13" i="83" s="1"/>
  <c r="B13" i="83" s="1"/>
  <c r="J172" i="88"/>
  <c r="H107" i="88"/>
  <c r="N22" i="79"/>
  <c r="O22" i="79" s="1"/>
  <c r="M36" i="84"/>
  <c r="N36" i="84" s="1"/>
  <c r="H172" i="88"/>
  <c r="N43" i="88"/>
  <c r="O43" i="88" s="1"/>
  <c r="B7" i="83"/>
  <c r="B6" i="83"/>
  <c r="E8" i="83"/>
  <c r="E14" i="83" s="1"/>
  <c r="E20" i="83" s="1"/>
  <c r="I172" i="88"/>
  <c r="B11" i="83"/>
  <c r="B10" i="83"/>
  <c r="F15" i="83"/>
  <c r="F21" i="83" s="1"/>
  <c r="O41" i="88"/>
  <c r="E15" i="83"/>
  <c r="E21" i="83" s="1"/>
  <c r="F14" i="83"/>
  <c r="F20" i="83" s="1"/>
  <c r="E41" i="84"/>
  <c r="M34" i="84"/>
  <c r="N34" i="84" s="1"/>
  <c r="D15" i="83"/>
  <c r="D21" i="83" s="1"/>
  <c r="D14" i="83"/>
  <c r="D20" i="83" s="1"/>
  <c r="F25" i="79"/>
  <c r="G172" i="88"/>
  <c r="F45" i="88"/>
  <c r="G48" i="88"/>
  <c r="C9" i="83" s="1"/>
  <c r="B9" i="83" s="1"/>
  <c r="N37" i="88" l="1"/>
  <c r="O37" i="88" s="1"/>
  <c r="F47" i="88"/>
  <c r="E69" i="88" s="1"/>
  <c r="F69" i="88" s="1"/>
  <c r="N45" i="88"/>
  <c r="O45" i="88" s="1"/>
  <c r="N23" i="80"/>
  <c r="O23" i="80" s="1"/>
  <c r="C15" i="83"/>
  <c r="C21" i="83" s="1"/>
  <c r="C14" i="83"/>
  <c r="C20" i="83" s="1"/>
  <c r="B14" i="83"/>
  <c r="B20" i="83" s="1"/>
  <c r="B15" i="83"/>
  <c r="B21" i="83" s="1"/>
</calcChain>
</file>

<file path=xl/comments1.xml><?xml version="1.0" encoding="utf-8"?>
<comments xmlns="http://schemas.openxmlformats.org/spreadsheetml/2006/main">
  <authors>
    <author>YAMILE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JORDAN IV ETAPA,  TOLIMA GRANDE, CANTABRIA, LA CIMA, BUNDE, LAS VEGAS</t>
        </r>
      </text>
    </comment>
  </commentList>
</comments>
</file>

<file path=xl/comments2.xml><?xml version="1.0" encoding="utf-8"?>
<comments xmlns="http://schemas.openxmlformats.org/spreadsheetml/2006/main">
  <authors>
    <author>YAMILE</author>
  </authors>
  <commentList>
    <comment ref="E44" authorId="0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La Florida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La Florida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Rio Chipalo B/ La Villa Martha. Urb. Prado y Otros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 1,02 Plan Pacial El Zorro Cra 22 Sur con Calle 156 / 4.9 Cicloruta Urbanismo Parque Deportivo Cto 171 25/04/19 - IMDRI</t>
        </r>
      </text>
    </comment>
  </commentList>
</comments>
</file>

<file path=xl/comments3.xml><?xml version="1.0" encoding="utf-8"?>
<comments xmlns="http://schemas.openxmlformats.org/spreadsheetml/2006/main">
  <authors>
    <author>YAMILE</author>
  </authors>
  <commentList>
    <comment ref="J31" authorId="0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UNGRD -$17.649.212.203 Baltazar</t>
        </r>
      </text>
    </comment>
  </commentList>
</comments>
</file>

<file path=xl/comments4.xml><?xml version="1.0" encoding="utf-8"?>
<comments xmlns="http://schemas.openxmlformats.org/spreadsheetml/2006/main">
  <authors>
    <author>YAMILE</author>
  </authors>
  <commentList>
    <comment ref="I45" authorId="0" shapeId="0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COLISEO MAYOR
TEJODROMO</t>
        </r>
      </text>
    </comment>
  </commentList>
</comments>
</file>

<file path=xl/sharedStrings.xml><?xml version="1.0" encoding="utf-8"?>
<sst xmlns="http://schemas.openxmlformats.org/spreadsheetml/2006/main" count="502" uniqueCount="225">
  <si>
    <t>INDICADORES DE GESTION</t>
  </si>
  <si>
    <t>EFICIENCIA</t>
  </si>
  <si>
    <t>P</t>
  </si>
  <si>
    <t>E</t>
  </si>
  <si>
    <t>FIRMA</t>
  </si>
  <si>
    <t>PROGRAMACION (dd/mm/aa)</t>
  </si>
  <si>
    <t>PRINCIPALES ACTIVIDADES</t>
  </si>
  <si>
    <t>TOTAL  PLAN  DE  ACCION</t>
  </si>
  <si>
    <t xml:space="preserve">INICIO </t>
  </si>
  <si>
    <t>TERMINACION</t>
  </si>
  <si>
    <t>INDICE FISICO</t>
  </si>
  <si>
    <t>INDICE INVERSION</t>
  </si>
  <si>
    <t>UNIDAD DE MEDIDA</t>
  </si>
  <si>
    <t>CANT.</t>
  </si>
  <si>
    <t xml:space="preserve">RELACION DE CONTRATOS Y CONVENIOS </t>
  </si>
  <si>
    <t>No</t>
  </si>
  <si>
    <t>OBJETO</t>
  </si>
  <si>
    <t>VALOR</t>
  </si>
  <si>
    <t>MPIO</t>
  </si>
  <si>
    <t>SGP</t>
  </si>
  <si>
    <t>METAS DE RESULTADO</t>
  </si>
  <si>
    <t>METAS DE PRODUCTO</t>
  </si>
  <si>
    <t>INDICADORES</t>
  </si>
  <si>
    <t>SECRETARIO DESPACHO / GERENTE</t>
  </si>
  <si>
    <t>META DE PRODUCTO No. 1:</t>
  </si>
  <si>
    <t>META DE PRODUCTO No. 2:</t>
  </si>
  <si>
    <t>META DE PRODUCTO No. 3:</t>
  </si>
  <si>
    <t>CREDITO</t>
  </si>
  <si>
    <t>META DE PRODUCTO No. 5:</t>
  </si>
  <si>
    <t>M2 Vía urbana mejorada y/o construida</t>
  </si>
  <si>
    <t>M2 de vía urbana rehabilitada</t>
  </si>
  <si>
    <t>Ciclo infraestructura urbana construida y/o mantenida</t>
  </si>
  <si>
    <t>M2 de Andén construido en vía urbana</t>
  </si>
  <si>
    <t>M2 de obras de estabilización realizadas</t>
  </si>
  <si>
    <t>Puente peatonal mantenidos</t>
  </si>
  <si>
    <t>META DE PRODUCTO No. 4:</t>
  </si>
  <si>
    <t>META DE PRODUCTO No. 6:</t>
  </si>
  <si>
    <t>Puentes vehiculares mantenidos</t>
  </si>
  <si>
    <t>META DE PRODUCTO No. 7:</t>
  </si>
  <si>
    <t>M2 de Malla Vial Rehabilitada</t>
  </si>
  <si>
    <t>M2 de Malla Vial Construida</t>
  </si>
  <si>
    <t>Rehabilitación de malla vial urbana</t>
  </si>
  <si>
    <t>Construcción de malla vial urbana</t>
  </si>
  <si>
    <t>PPTO INICIAL</t>
  </si>
  <si>
    <t>ADICION</t>
  </si>
  <si>
    <t>TRASLADO</t>
  </si>
  <si>
    <t>Construcción de puente vehicular</t>
  </si>
  <si>
    <t>No. De puentes vehicures construidos</t>
  </si>
  <si>
    <t>OTROS</t>
  </si>
  <si>
    <t>Adecuación y/o Mantenimiento Salones Comunales</t>
  </si>
  <si>
    <t>No. de salones Comunales Adecuados y/o Mantenidos</t>
  </si>
  <si>
    <t>Salones comunales adecuados o mantenidos</t>
  </si>
  <si>
    <t>VER ANEXO</t>
  </si>
  <si>
    <t>Aplicación de Subsidios de arrendamiento  (Acuerdo 010 de 2017)</t>
  </si>
  <si>
    <t xml:space="preserve">No. De fallos judiciales </t>
  </si>
  <si>
    <t xml:space="preserve">Mejoramiento de Vivienda Urbana </t>
  </si>
  <si>
    <t>No. Mejoramientos de Vivienda realizados</t>
  </si>
  <si>
    <t>Gestionar la construcción de vivienda nueva</t>
  </si>
  <si>
    <t>Adicion</t>
  </si>
  <si>
    <t>Traslado</t>
  </si>
  <si>
    <t>Construcción de  Escenarios Deportivos</t>
  </si>
  <si>
    <t xml:space="preserve">No.de escenarios deportivos construidos </t>
  </si>
  <si>
    <t>Número de escenarios deportivos construidos y dotados</t>
  </si>
  <si>
    <t>Espacios deportivos y recreativos construidos  mejorados</t>
  </si>
  <si>
    <t>No. Mejoramientos de espacios recreativos</t>
  </si>
  <si>
    <t>Espacios Deportivos y recreativos construidos  y/o mejorados</t>
  </si>
  <si>
    <t>TOTAL</t>
  </si>
  <si>
    <t>EQUIPAMIENTOS</t>
  </si>
  <si>
    <t>SALONES COMUNALES</t>
  </si>
  <si>
    <t>INFRAESTRUCTURA RED VIAL</t>
  </si>
  <si>
    <t>SOLUCIONES VIVIENDA</t>
  </si>
  <si>
    <t>ESCENARIOS DEPORTIVOS</t>
  </si>
  <si>
    <t>PASIVOS EXIGIBLES</t>
  </si>
  <si>
    <t>VER ANEXO DE CONTRATACION</t>
  </si>
  <si>
    <t xml:space="preserve">OTROS </t>
  </si>
  <si>
    <t>Estudios Realizados</t>
  </si>
  <si>
    <t xml:space="preserve">Adecuación y Mejoramiento del Urbanismo y Paisajismo del Parque Centenario </t>
  </si>
  <si>
    <t xml:space="preserve">Construcción del Complejo Acuatico Recreodeportivo del Parque Deportivo </t>
  </si>
  <si>
    <t>Estudios de Preinversión Sistemas Alternartivos de Transporte</t>
  </si>
  <si>
    <t>No. De Estudios</t>
  </si>
  <si>
    <t>Construcción de puente peatonal</t>
  </si>
  <si>
    <t>No. De puentes peatonales construidos</t>
  </si>
  <si>
    <t>FECHA DE  SEGUIMIENTO:   31/12/23</t>
  </si>
  <si>
    <t>FECHA DE PROGRAMACION: OCTUBRE   DE 2023</t>
  </si>
  <si>
    <t>FECHA DE PROGRAMACION: OCTUBRE  DE 2023</t>
  </si>
  <si>
    <t>TOTAL (31/12/23)</t>
  </si>
  <si>
    <t>RESUMEN RECURSOS FINANCIEROS PLAN DE ACCION (31/12/23)</t>
  </si>
  <si>
    <t>RP</t>
  </si>
  <si>
    <t>PAVIMENTACION</t>
  </si>
  <si>
    <t>REPARCHEO</t>
  </si>
  <si>
    <t>CTO 1979-23</t>
  </si>
  <si>
    <t>CTO 2143-23</t>
  </si>
  <si>
    <t>AD. 01 P 05 CTO 3529-22</t>
  </si>
  <si>
    <t>AD. 02 P 08 CTO 3529-22</t>
  </si>
  <si>
    <t>AD. 02 P 05 CTO 2568-22</t>
  </si>
  <si>
    <t>AD. 03 P 08 CTO 2568-22</t>
  </si>
  <si>
    <t>2020730010003</t>
  </si>
  <si>
    <t>2020730010005</t>
  </si>
  <si>
    <t>OTRO</t>
  </si>
  <si>
    <t>INICIAL</t>
  </si>
  <si>
    <t>RES. 1300-235 26/07/23</t>
  </si>
  <si>
    <t>CONTRACREDITO</t>
  </si>
  <si>
    <t>DCTO 1000-0065 31/01/23</t>
  </si>
  <si>
    <t>RES. 1300-073 16/03/23</t>
  </si>
  <si>
    <t>RES. 1300-0235 260723</t>
  </si>
  <si>
    <t>RES. 1300-0024 31/01/23</t>
  </si>
  <si>
    <t>RES. 1300-0037 13/02/23</t>
  </si>
  <si>
    <t>DCTO 0150 10/03/23</t>
  </si>
  <si>
    <t>DCTO 0162 13/03/23</t>
  </si>
  <si>
    <t>DCTO 0238 11/05/23</t>
  </si>
  <si>
    <t>DCTO 0495 01/09/23</t>
  </si>
  <si>
    <t>Res. 1300-051 01/03/23</t>
  </si>
  <si>
    <t>RES. 0251 03/08/23</t>
  </si>
  <si>
    <t>DCTO 0109 20/02/23</t>
  </si>
  <si>
    <t>DCTO 0282 18/05/23</t>
  </si>
  <si>
    <t>DCTO 0293 29/05/23</t>
  </si>
  <si>
    <t>DCTO 0371 26/06/23</t>
  </si>
  <si>
    <t>DCTO 0320 07/06/23</t>
  </si>
  <si>
    <t>RES. 1000-0051 01/03/23</t>
  </si>
  <si>
    <t>RES. 1300-0045 20/01/23</t>
  </si>
  <si>
    <t>RES. 1300-234 26/07/23</t>
  </si>
  <si>
    <t>DCTO 1000-0161 13/03/23</t>
  </si>
  <si>
    <t>DCTO 1000-0106 15/02/23</t>
  </si>
  <si>
    <t>DCTO 0299 31/05/23</t>
  </si>
  <si>
    <t>Res. 1300-344 27/09/23</t>
  </si>
  <si>
    <t>AD. CTO 1979-23</t>
  </si>
  <si>
    <t>AD. CTO 2143-23</t>
  </si>
  <si>
    <t>TOTAL AL 31/12/23</t>
  </si>
  <si>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</si>
  <si>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color theme="1"/>
        <rFont val="Arial"/>
        <family val="2"/>
      </rPr>
      <t>FOR-08-PRO-PET-01</t>
    </r>
  </si>
  <si>
    <r>
      <t>Version:</t>
    </r>
    <r>
      <rPr>
        <sz val="11"/>
        <color theme="1"/>
        <rFont val="Arial"/>
        <family val="2"/>
      </rPr>
      <t xml:space="preserve"> 01</t>
    </r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</si>
  <si>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PLAN DE ACCION</t>
    </r>
  </si>
  <si>
    <r>
      <t xml:space="preserve">Fecha: </t>
    </r>
    <r>
      <rPr>
        <sz val="11"/>
        <color theme="1"/>
        <rFont val="Arial"/>
        <family val="2"/>
      </rPr>
      <t>31/08/2017</t>
    </r>
  </si>
  <si>
    <r>
      <t xml:space="preserve">Pagina: </t>
    </r>
    <r>
      <rPr>
        <sz val="11"/>
        <color theme="1"/>
        <rFont val="Arial"/>
        <family val="2"/>
      </rPr>
      <t>1 de  1</t>
    </r>
  </si>
  <si>
    <r>
      <t xml:space="preserve">NOMBRE:  </t>
    </r>
    <r>
      <rPr>
        <sz val="11"/>
        <color theme="1"/>
        <rFont val="Arial"/>
        <family val="2"/>
      </rPr>
      <t>GINNA PAOLA REINOSO MERCHAN</t>
    </r>
  </si>
  <si>
    <r>
      <t xml:space="preserve">NOMBRE:  </t>
    </r>
    <r>
      <rPr>
        <sz val="11"/>
        <color theme="1"/>
        <rFont val="Arial"/>
        <family val="2"/>
      </rPr>
      <t>JONATHAN EDUARDO SUAREZ BARRERA</t>
    </r>
  </si>
  <si>
    <r>
      <rPr>
        <b/>
        <sz val="11"/>
        <color theme="1"/>
        <rFont val="Arial"/>
        <family val="2"/>
      </rPr>
      <t xml:space="preserve">NOMBRE:  </t>
    </r>
    <r>
      <rPr>
        <sz val="11"/>
        <color theme="1"/>
        <rFont val="Arial"/>
        <family val="2"/>
      </rPr>
      <t>LEONEL ALFREDO NIETO SUAREZ</t>
    </r>
  </si>
  <si>
    <r>
      <t xml:space="preserve">SECRETARÍA / ENTIDAD:   </t>
    </r>
    <r>
      <rPr>
        <sz val="11"/>
        <color theme="1"/>
        <rFont val="Arial"/>
        <family val="2"/>
      </rPr>
      <t xml:space="preserve">SECRETARIA DE INFRAESTRUCTURA                                          </t>
    </r>
    <r>
      <rPr>
        <b/>
        <sz val="11"/>
        <color theme="1"/>
        <rFont val="Arial"/>
        <family val="2"/>
      </rPr>
      <t xml:space="preserve">/ DIRECCION: </t>
    </r>
    <r>
      <rPr>
        <sz val="11"/>
        <color theme="1"/>
        <rFont val="Arial"/>
        <family val="2"/>
      </rPr>
      <t xml:space="preserve"> TECNICA</t>
    </r>
  </si>
  <si>
    <r>
      <t xml:space="preserve">DIMENSION: </t>
    </r>
    <r>
      <rPr>
        <sz val="11"/>
        <color theme="1"/>
        <rFont val="Arial"/>
        <family val="2"/>
      </rPr>
      <t>IBAGUE NUESTRO COMPROMISO INSTITUCIONAL</t>
    </r>
  </si>
  <si>
    <r>
      <t xml:space="preserve">PROCESO: </t>
    </r>
    <r>
      <rPr>
        <sz val="11"/>
        <color theme="1"/>
        <rFont val="Arial"/>
        <family val="2"/>
      </rPr>
      <t>GESTION DE INFRAESTRUCTURA Y OBRAS PUBLICAS</t>
    </r>
  </si>
  <si>
    <r>
      <t xml:space="preserve">SECTOR: </t>
    </r>
    <r>
      <rPr>
        <sz val="11"/>
        <color theme="1"/>
        <rFont val="Arial"/>
        <family val="2"/>
      </rPr>
      <t xml:space="preserve">  JUSTICIA, SEGURIDAD Y CONVIVENCIA</t>
    </r>
  </si>
  <si>
    <r>
      <t xml:space="preserve">Objetivos: </t>
    </r>
    <r>
      <rPr>
        <sz val="11"/>
        <color theme="1"/>
        <rFont val="Arial"/>
        <family val="2"/>
      </rPr>
      <t>Construir, ampliación y/o adecuar salones comunales, generando espacios físicos que contribuyan a fortalecer las actividades de inclusión social y la sana participación de la ciudadanía a fin de promover el desarrollo y bienestar general de la comunidad.</t>
    </r>
  </si>
  <si>
    <r>
      <t>PROGRAMA:</t>
    </r>
    <r>
      <rPr>
        <sz val="11"/>
        <color theme="1"/>
        <rFont val="Arial"/>
        <family val="2"/>
      </rPr>
      <t xml:space="preserve">  PARTICIPACION CIUDADANA Y POLITICA Y RESPECTO POR LOS DERECHOS HUMANOS Y DIVERSIDAD DE CREENCIAS</t>
    </r>
  </si>
  <si>
    <r>
      <t xml:space="preserve">NOMBRE  DEL PROYECTO POAI: </t>
    </r>
    <r>
      <rPr>
        <sz val="11"/>
        <color theme="1"/>
        <rFont val="Arial"/>
        <family val="2"/>
      </rPr>
      <t xml:space="preserve"> Construcción, Mejoramiento, Adecuación y Dotación de Equipamientos Urbanos en la ciudad de Ibagué</t>
    </r>
  </si>
  <si>
    <r>
      <t xml:space="preserve">CODIGO BPPIM:   </t>
    </r>
    <r>
      <rPr>
        <sz val="11"/>
        <color theme="1"/>
        <rFont val="Arial"/>
        <family val="2"/>
      </rPr>
      <t xml:space="preserve">2020730010033                                                                   </t>
    </r>
  </si>
  <si>
    <r>
      <t xml:space="preserve">CODIGO PRESUPUESTAL: </t>
    </r>
    <r>
      <rPr>
        <sz val="11"/>
        <color theme="1"/>
        <rFont val="Arial"/>
        <family val="2"/>
      </rPr>
      <t>2.13.3.2.02.02.005-14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CONSTRUCCION</t>
    </r>
  </si>
  <si>
    <r>
      <t xml:space="preserve">CODIGO PRESUPUESTAL: </t>
    </r>
    <r>
      <rPr>
        <sz val="11"/>
        <color theme="1"/>
        <rFont val="Arial"/>
        <family val="2"/>
      </rPr>
      <t>2.13.3.2.02.02.005-17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CONSTRUCCION</t>
    </r>
  </si>
  <si>
    <r>
      <t xml:space="preserve">CODIGO PRESUPUESTAL: </t>
    </r>
    <r>
      <rPr>
        <sz val="11"/>
        <color theme="1"/>
        <rFont val="Arial"/>
        <family val="2"/>
      </rPr>
      <t>2.13.3.2.02.02.009-17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 xml:space="preserve">SERVICIOS PRESTADOS A LAS EMPRESAS </t>
    </r>
  </si>
  <si>
    <r>
      <t xml:space="preserve">CODIGO PRESUPUESTAL: </t>
    </r>
    <r>
      <rPr>
        <sz val="11"/>
        <color theme="1"/>
        <rFont val="Arial"/>
        <family val="2"/>
      </rPr>
      <t>2.13.3.2.02.02.009-01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SERVICIOS PARA LA COMUNIDAD, SOCIALES Y PERSONALES</t>
    </r>
  </si>
  <si>
    <r>
      <t xml:space="preserve">CODIGO PRESUPUESTAL: </t>
    </r>
    <r>
      <rPr>
        <sz val="11"/>
        <color theme="1"/>
        <rFont val="Arial"/>
        <family val="2"/>
      </rPr>
      <t>2.13.3.2.02.02.009-17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SERVICIOS PARA LA COMUNIDAD, SOCIALES Y PERSONALES</t>
    </r>
  </si>
  <si>
    <r>
      <t xml:space="preserve">CODIGO PRESUPUESTAL: </t>
    </r>
    <r>
      <rPr>
        <sz val="11"/>
        <color theme="1"/>
        <rFont val="Arial"/>
        <family val="2"/>
      </rPr>
      <t>2.13.3.2.02.02.009-33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SERVICIOS PARA LA COMUNIDAD, SOCIALES Y PERSONALES</t>
    </r>
  </si>
  <si>
    <r>
      <t xml:space="preserve">META DE RESULTADO No. 1: </t>
    </r>
    <r>
      <rPr>
        <sz val="11"/>
        <color theme="1"/>
        <rFont val="Arial"/>
        <family val="2"/>
      </rPr>
      <t xml:space="preserve"> Incrementar al 90% iniciativas para la promoción de la participación ciudadana</t>
    </r>
  </si>
  <si>
    <r>
      <t xml:space="preserve">OBSERVACIONES:    </t>
    </r>
    <r>
      <rPr>
        <sz val="11"/>
        <color theme="1"/>
        <rFont val="Arial"/>
        <family val="2"/>
      </rPr>
      <t>El presente Plan de Acción fue proyectado de conformidad al Decreto 0962 21/12/22 Por medio del cual se liquida el Presupuesto General de Rentas y Recursos de Capital y Gastos del Municipio de Ibagué para la vigencia fiscal del año 2023"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Presupuesto Inicial del presente Plan: $1.190.283.444.</t>
    </r>
    <r>
      <rPr>
        <b/>
        <sz val="11"/>
        <color theme="1"/>
        <rFont val="Arial"/>
        <family val="2"/>
      </rPr>
      <t xml:space="preserve"> Nota 01 al 31/12/23 </t>
    </r>
    <r>
      <rPr>
        <sz val="11"/>
        <color theme="1"/>
        <rFont val="Arial"/>
        <family val="2"/>
      </rPr>
      <t>se reporto modificaciones al presupuesto inicial de la vigencia por valor de $5.105.577.085</t>
    </r>
  </si>
  <si>
    <r>
      <t xml:space="preserve">DIMENSION: </t>
    </r>
    <r>
      <rPr>
        <sz val="11"/>
        <color theme="1"/>
        <rFont val="Arial"/>
        <family val="2"/>
      </rPr>
      <t>IBAGUÉ ECONÓMICA Y PRODUCTIVA</t>
    </r>
  </si>
  <si>
    <r>
      <t xml:space="preserve">SECTOR: </t>
    </r>
    <r>
      <rPr>
        <sz val="11"/>
        <color theme="1"/>
        <rFont val="Arial"/>
        <family val="2"/>
      </rPr>
      <t xml:space="preserve">VIVIENDA </t>
    </r>
  </si>
  <si>
    <r>
      <t xml:space="preserve">Objetivos: </t>
    </r>
    <r>
      <rPr>
        <sz val="11"/>
        <color theme="1"/>
        <rFont val="Arial"/>
        <family val="2"/>
      </rPr>
      <t xml:space="preserve"> Disminuir el déficit cuantitativo y cualitativo de vivienda de interés social y prioritario, promoviendo el acceso a una vivienda digna y sostenible, garantizando el goce efectivo de derechos para la población vulnerable y en condiciones de pobreza extrema, potencializando las capacidades territoriales, generando condiciones para la cohesión social, la participación y el desarrollo de las capacidades humanas y sociales</t>
    </r>
  </si>
  <si>
    <r>
      <t>PROGRAMA:</t>
    </r>
    <r>
      <rPr>
        <sz val="11"/>
        <color theme="1"/>
        <rFont val="Arial"/>
        <family val="2"/>
      </rPr>
      <t xml:space="preserve">  ACCESO A SOLUCIONES DE VIVIENDA</t>
    </r>
  </si>
  <si>
    <r>
      <t>NOMBRE  DEL PROYECTO POAI:</t>
    </r>
    <r>
      <rPr>
        <sz val="11"/>
        <color theme="1"/>
        <rFont val="Arial"/>
        <family val="2"/>
      </rPr>
      <t xml:space="preserve">  MEJORAMIENTO DE VIVIENDA EN LA ZONA URBANA DEL MUNICIPIO DE IBAGUE</t>
    </r>
  </si>
  <si>
    <r>
      <t xml:space="preserve">CODIGO BPPIM:   </t>
    </r>
    <r>
      <rPr>
        <sz val="11"/>
        <color theme="1"/>
        <rFont val="Arial"/>
        <family val="2"/>
      </rPr>
      <t>2020730010058</t>
    </r>
  </si>
  <si>
    <r>
      <t xml:space="preserve">CODIGO PRESUPUESTAL: </t>
    </r>
    <r>
      <rPr>
        <sz val="11"/>
        <color theme="1"/>
        <rFont val="Arial"/>
        <family val="2"/>
      </rPr>
      <t>2.13.3.2.02.02.005-01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CONSTRUCCIÓN</t>
    </r>
  </si>
  <si>
    <r>
      <t xml:space="preserve">CODIGO PRESUPUESTAL: </t>
    </r>
    <r>
      <rPr>
        <sz val="11"/>
        <color theme="1"/>
        <rFont val="Arial"/>
        <family val="2"/>
      </rPr>
      <t>2.13.3.2.02.02.005-28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CONSTRUCCIÓN</t>
    </r>
  </si>
  <si>
    <r>
      <t xml:space="preserve">CODIGO PRESUPUESTAL: </t>
    </r>
    <r>
      <rPr>
        <sz val="11"/>
        <color theme="1"/>
        <rFont val="Arial"/>
        <family val="2"/>
      </rPr>
      <t>2.13.3.3.13.01.001-01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SENTENCIAS</t>
    </r>
  </si>
  <si>
    <r>
      <t xml:space="preserve">META DE RESULTADO No. 1: </t>
    </r>
    <r>
      <rPr>
        <sz val="11"/>
        <color theme="1"/>
        <rFont val="Arial"/>
        <family val="2"/>
      </rPr>
      <t xml:space="preserve">Disminuir déficit  de vivienda cualitativo </t>
    </r>
  </si>
  <si>
    <r>
      <t xml:space="preserve">OBSERVACIONES:    </t>
    </r>
    <r>
      <rPr>
        <sz val="11"/>
        <color theme="1"/>
        <rFont val="Arial"/>
        <family val="2"/>
      </rPr>
      <t>El presente Plan de Acción fue proyectado de conformidad al Decreto 0962 21/12/22 Por medio del cual se liquida el Presupuesto General de Rentas y Recursos de Capital y Gastos del Municipio de Ibagué para la vigencia fiscal del año 2023"</t>
    </r>
    <r>
      <rPr>
        <b/>
        <sz val="11"/>
        <color theme="1"/>
        <rFont val="Arial"/>
        <family val="2"/>
      </rPr>
      <t xml:space="preserve">. </t>
    </r>
    <r>
      <rPr>
        <sz val="11"/>
        <color theme="1"/>
        <rFont val="Arial"/>
        <family val="2"/>
      </rPr>
      <t>Presupuesto Inicial del presente Plan: $523.000.000.</t>
    </r>
    <r>
      <rPr>
        <b/>
        <sz val="11"/>
        <color theme="1"/>
        <rFont val="Arial"/>
        <family val="2"/>
      </rPr>
      <t xml:space="preserve"> Nota 01 al 31/12/23 </t>
    </r>
    <r>
      <rPr>
        <sz val="11"/>
        <color theme="1"/>
        <rFont val="Arial"/>
        <family val="2"/>
      </rPr>
      <t>se reporto modificaciones al presupuesto inicial de la vigencia por valor de $3.544.881.167</t>
    </r>
  </si>
  <si>
    <r>
      <t xml:space="preserve">DIMENSION: </t>
    </r>
    <r>
      <rPr>
        <sz val="11"/>
        <color theme="1"/>
        <rFont val="Arial"/>
        <family val="2"/>
      </rPr>
      <t>IBAGUE SOCIO CULTURAL</t>
    </r>
  </si>
  <si>
    <r>
      <t xml:space="preserve">SECTOR: </t>
    </r>
    <r>
      <rPr>
        <sz val="11"/>
        <color theme="1"/>
        <rFont val="Arial"/>
        <family val="2"/>
      </rPr>
      <t xml:space="preserve"> EL DEPORTE Y LA RECREACIÓN VIBRAN CON OPORTUNIDAD Y BIENESTAR</t>
    </r>
  </si>
  <si>
    <r>
      <t xml:space="preserve">Objetivos: </t>
    </r>
    <r>
      <rPr>
        <sz val="11"/>
        <color theme="1"/>
        <rFont val="Arial"/>
        <family val="2"/>
      </rPr>
      <t>Generar y brindar a la comunidad oportunidades de participación en procesos de iniciación, formación, fomento y desarrollo de la práctica del deporte, la recreación y el aprovechamiento del tiempo libre, como contribución al desarrollo integral del individuo, a la creación de una cultura física, a la convivencia y cohesión social para el mejoramiento de la calidad de vida de los Ibaguereños.</t>
    </r>
  </si>
  <si>
    <r>
      <t>PROGRAMA:</t>
    </r>
    <r>
      <rPr>
        <sz val="11"/>
        <color theme="1"/>
        <rFont val="Arial"/>
        <family val="2"/>
      </rPr>
      <t xml:space="preserve">   FORMACIÓN Y PREPARACIÓN DE DEPORTISTAS</t>
    </r>
  </si>
  <si>
    <r>
      <t xml:space="preserve">NOMBRE  DEL PROYECTO POAI: </t>
    </r>
    <r>
      <rPr>
        <sz val="11"/>
        <color theme="1"/>
        <rFont val="Arial"/>
        <family val="2"/>
      </rPr>
      <t xml:space="preserve"> Estudios y diseños. Construcción, remodelación y/io mejoramiento de los escenarios deportivos del  Mpio de Ibagué</t>
    </r>
  </si>
  <si>
    <r>
      <t xml:space="preserve">CODIGO BPPIM:   </t>
    </r>
    <r>
      <rPr>
        <sz val="11"/>
        <color theme="1"/>
        <rFont val="Arial"/>
        <family val="2"/>
      </rPr>
      <t xml:space="preserve">2020730010034                                                                       </t>
    </r>
  </si>
  <si>
    <r>
      <t xml:space="preserve">NOMBRE  DEL PROYECTO POAI: </t>
    </r>
    <r>
      <rPr>
        <sz val="11"/>
        <color theme="1"/>
        <rFont val="Arial"/>
        <family val="2"/>
      </rPr>
      <t xml:space="preserve"> Adecuación y Mejoramiento del Urbanismo y Paisajismo del Parque Centenario en la ciudad de Ibagué</t>
    </r>
  </si>
  <si>
    <r>
      <t xml:space="preserve">CODIGO BPPIM:   </t>
    </r>
    <r>
      <rPr>
        <sz val="11"/>
        <color theme="1"/>
        <rFont val="Arial"/>
        <family val="2"/>
      </rPr>
      <t xml:space="preserve">2022730010014                                                         </t>
    </r>
  </si>
  <si>
    <r>
      <t xml:space="preserve">NOMBRE  DEL PROYECTO POAI: </t>
    </r>
    <r>
      <rPr>
        <sz val="11"/>
        <color theme="1"/>
        <rFont val="Arial"/>
        <family val="2"/>
      </rPr>
      <t xml:space="preserve"> Construcción del Complejo Acuatico Recreodeportivo del Parque Deportivo del Municipio de Ibagué</t>
    </r>
  </si>
  <si>
    <r>
      <t xml:space="preserve">CODIGO BPPIM:   </t>
    </r>
    <r>
      <rPr>
        <sz val="11"/>
        <color theme="1"/>
        <rFont val="Arial"/>
        <family val="2"/>
      </rPr>
      <t xml:space="preserve">2022730010025                                           </t>
    </r>
  </si>
  <si>
    <r>
      <t xml:space="preserve">CODIGO PRESUPUESTAL: </t>
    </r>
    <r>
      <rPr>
        <sz val="11"/>
        <color theme="1"/>
        <rFont val="Arial"/>
        <family val="2"/>
      </rPr>
      <t>2.13.3.2.02.01.005-01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</si>
  <si>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2.13.3.2.02.01.005-14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</si>
  <si>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2.13.3.2.02.01.005-17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</si>
  <si>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2.13.3.2.02.01.005-28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</si>
  <si>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2.13.3.2.02.01.005-33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</si>
  <si>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2.13.3.2.02.01.005-44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</si>
  <si>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2.13.3.2.02.01.005-61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</si>
  <si>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META DE RESULTADO No. 1: </t>
    </r>
    <r>
      <rPr>
        <sz val="11"/>
        <color theme="1"/>
        <rFont val="Arial"/>
        <family val="2"/>
      </rPr>
      <t xml:space="preserve"> Mantener los escenarios Deportivos y Recreativos en Condiciones de Calidad para el Desarrollo de Programas </t>
    </r>
  </si>
  <si>
    <r>
      <t xml:space="preserve">META DE RESULTADO No. 2: </t>
    </r>
    <r>
      <rPr>
        <sz val="11"/>
        <color theme="1"/>
        <rFont val="Arial"/>
        <family val="2"/>
      </rPr>
      <t xml:space="preserve"> Mantener los escenarios Deportivos y Recreativos en Condiciones de Calidad para el Desarrollo de Programas </t>
    </r>
  </si>
  <si>
    <r>
      <rPr>
        <b/>
        <sz val="11"/>
        <color theme="1"/>
        <rFont val="Arial"/>
        <family val="2"/>
      </rPr>
      <t xml:space="preserve">OBSERVACIONES:  </t>
    </r>
    <r>
      <rPr>
        <sz val="11"/>
        <color theme="1"/>
        <rFont val="Arial"/>
        <family val="2"/>
      </rPr>
      <t xml:space="preserve">   El presente Plan de Acción fue proyectado de conformidad al Decreto 0962 21/12/22 Por medio del cual se liquida el Presupuesto General de Rentas y Recursos de Capital y Gastos del Municipio de Ibagué para la vigencia fiscal del año 2023". Presupuesto Inicial del presente Plan: $11.368.000.000. </t>
    </r>
    <r>
      <rPr>
        <b/>
        <sz val="11"/>
        <color theme="1"/>
        <rFont val="Arial"/>
        <family val="2"/>
      </rPr>
      <t>Nota 01 al 31/12/23</t>
    </r>
    <r>
      <rPr>
        <sz val="11"/>
        <color theme="1"/>
        <rFont val="Arial"/>
        <family val="2"/>
      </rPr>
      <t xml:space="preserve"> se reporto modificaciones al presupuesto inicial de la vigencia por valor de $33.967.232.448</t>
    </r>
  </si>
  <si>
    <t xml:space="preserve">COSTO TOTAL   </t>
  </si>
  <si>
    <t xml:space="preserve">FUENTES DE FINANCIACION </t>
  </si>
  <si>
    <t xml:space="preserve">COSTO TOTAL  </t>
  </si>
  <si>
    <t>FUENTES DE FINANCIACION</t>
  </si>
  <si>
    <r>
      <t xml:space="preserve">SECRETARÍA / ENTIDAD:   </t>
    </r>
    <r>
      <rPr>
        <sz val="11"/>
        <color theme="1"/>
        <rFont val="Arial"/>
        <family val="2"/>
      </rPr>
      <t xml:space="preserve">SECRETARIA DE INFRAESTRUCTURA                                          </t>
    </r>
    <r>
      <rPr>
        <b/>
        <sz val="11"/>
        <color theme="1"/>
        <rFont val="Arial"/>
        <family val="2"/>
      </rPr>
      <t xml:space="preserve">/ DIRECCION: </t>
    </r>
    <r>
      <rPr>
        <sz val="11"/>
        <color theme="1"/>
        <rFont val="Arial"/>
        <family val="2"/>
      </rPr>
      <t xml:space="preserve"> OPERATIVA</t>
    </r>
  </si>
  <si>
    <r>
      <t xml:space="preserve">DIMENSION: </t>
    </r>
    <r>
      <rPr>
        <sz val="11"/>
        <color theme="1"/>
        <rFont val="Arial"/>
        <family val="2"/>
      </rPr>
      <t>IBAGUE ECONÓMICA Y PRODUCTIVA</t>
    </r>
  </si>
  <si>
    <r>
      <t xml:space="preserve">SECTOR: </t>
    </r>
    <r>
      <rPr>
        <sz val="11"/>
        <color theme="1"/>
        <rFont val="Arial"/>
        <family val="2"/>
      </rPr>
      <t xml:space="preserve"> LAS VIAS VIBRAN CON MOVILIDAD Y SOSTENBILIDAD</t>
    </r>
  </si>
  <si>
    <r>
      <t xml:space="preserve">Objetivo: </t>
    </r>
    <r>
      <rPr>
        <sz val="11"/>
        <color theme="1"/>
        <rFont val="Arial"/>
        <family val="2"/>
      </rPr>
      <t>Construir, y/o mejorar y/o mantener la infraestructura de transporte en la ciudad, a través de las intervenciones en la malla vial urbana y rural para mejorar las condiciones de movilidad de manera que se garantice el funcionamiento de la malla vial, vehicular y peatonal, así como el goce y disfrute del territorio por parte de sus habitantes</t>
    </r>
  </si>
  <si>
    <r>
      <t>PROGRAMA:</t>
    </r>
    <r>
      <rPr>
        <sz val="11"/>
        <color theme="1"/>
        <rFont val="Arial"/>
        <family val="2"/>
      </rPr>
      <t xml:space="preserve">   INFRAESTRUCTURA RED VIAL REGIONAL</t>
    </r>
  </si>
  <si>
    <r>
      <t>NOMBRE  DEL PROYECTO POAI:</t>
    </r>
    <r>
      <rPr>
        <sz val="11"/>
        <color theme="1"/>
        <rFont val="Arial"/>
        <family val="2"/>
      </rPr>
      <t xml:space="preserve"> Optimización de la infraestructura vial urbana vibrante y sostenible del Mpio de Ibagué</t>
    </r>
  </si>
  <si>
    <r>
      <t xml:space="preserve">CODIGO BPPIM:   </t>
    </r>
    <r>
      <rPr>
        <sz val="11"/>
        <color theme="1"/>
        <rFont val="Arial"/>
        <family val="2"/>
      </rPr>
      <t>2020730010003</t>
    </r>
  </si>
  <si>
    <r>
      <t>NOMBRE  DEL PROYECTO POAI:</t>
    </r>
    <r>
      <rPr>
        <sz val="11"/>
        <color theme="1"/>
        <rFont val="Arial"/>
        <family val="2"/>
      </rPr>
      <t xml:space="preserve"> Optimización de la infraestructura de puentes urbanos vibrantes y sosteniblesen la ciudad de Ibagué</t>
    </r>
  </si>
  <si>
    <r>
      <t xml:space="preserve">CODIGO BPPIM:   </t>
    </r>
    <r>
      <rPr>
        <sz val="11"/>
        <color theme="1"/>
        <rFont val="Arial"/>
        <family val="2"/>
      </rPr>
      <t>2020730010005</t>
    </r>
  </si>
  <si>
    <r>
      <t>NOMBRE  DEL PROYECTO POAI:</t>
    </r>
    <r>
      <rPr>
        <sz val="11"/>
        <color theme="1"/>
        <rFont val="Arial"/>
        <family val="2"/>
      </rPr>
      <t xml:space="preserve"> Estudios y Diseños del Sistema de Cable Aereo en la Zona Sur y Centro de la ciudad de Ib Ibagué</t>
    </r>
  </si>
  <si>
    <r>
      <t xml:space="preserve">CODIGO BPPIM:   </t>
    </r>
    <r>
      <rPr>
        <sz val="11"/>
        <color theme="1"/>
        <rFont val="Arial"/>
        <family val="2"/>
      </rPr>
      <t>2023730010004</t>
    </r>
  </si>
  <si>
    <r>
      <t xml:space="preserve">CODIGO PRESUPUESTAL: </t>
    </r>
    <r>
      <rPr>
        <sz val="11"/>
        <color theme="1"/>
        <rFont val="Arial"/>
        <family val="2"/>
      </rPr>
      <t>2.13.3.2.02.01.001-01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MINERALES; ELECTRICIDAD, GAS Y AGUA</t>
    </r>
  </si>
  <si>
    <r>
      <t xml:space="preserve">CODIGO PRESUPUESTAL: </t>
    </r>
    <r>
      <rPr>
        <sz val="11"/>
        <color theme="1"/>
        <rFont val="Arial"/>
        <family val="2"/>
      </rPr>
      <t>2.13.3.2.02.01.003-01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 xml:space="preserve">OTROS BIENES TRANSPORTABLES </t>
    </r>
  </si>
  <si>
    <r>
      <t xml:space="preserve">CODIGO PRESUPUESTAL: </t>
    </r>
    <r>
      <rPr>
        <sz val="11"/>
        <color theme="1"/>
        <rFont val="Arial"/>
        <family val="2"/>
      </rPr>
      <t>2.13.3.2.02.01.003-14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 xml:space="preserve">OTROS BIENES TRANSPORTABLES </t>
    </r>
  </si>
  <si>
    <r>
      <t xml:space="preserve">CODIGO PRESUPUESTAL: </t>
    </r>
    <r>
      <rPr>
        <sz val="11"/>
        <color theme="1"/>
        <rFont val="Arial"/>
        <family val="2"/>
      </rPr>
      <t>2.13.3.2.02.01.003-17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 xml:space="preserve">OTROS BIENES TRANSPORTABLES </t>
    </r>
  </si>
  <si>
    <r>
      <t xml:space="preserve">CODIGO PRESUPUESTAL: </t>
    </r>
    <r>
      <rPr>
        <sz val="11"/>
        <color theme="1"/>
        <rFont val="Arial"/>
        <family val="2"/>
      </rPr>
      <t>2.13.3.2.02.01.005-01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</si>
  <si>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2.13.3.2.02.01.005-14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</si>
  <si>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2.13.3.2.02.01.005-17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</si>
  <si>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2.13.3.2.02.01.005-28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</si>
  <si>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2.13.3.2.02.01.005-33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CONSTRUCCION Y SERVICIOS DE LA CONSTRUCCION</t>
    </r>
  </si>
  <si>
    <r>
      <t xml:space="preserve">CODIGO PRESUPUESTAL: </t>
    </r>
    <r>
      <rPr>
        <sz val="11"/>
        <color theme="1"/>
        <rFont val="Arial"/>
        <family val="2"/>
      </rPr>
      <t>2.13.3.2.02.01.006-01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COMERCIO Y DISTRIBUCION; ALOJAMIENTO</t>
    </r>
    <r>
      <rPr>
        <b/>
        <sz val="11"/>
        <color theme="1"/>
        <rFont val="Arial"/>
        <family val="2"/>
      </rPr>
      <t>…</t>
    </r>
  </si>
  <si>
    <r>
      <t xml:space="preserve">CODIGO PRESUPUESTAL: </t>
    </r>
    <r>
      <rPr>
        <sz val="11"/>
        <color theme="1"/>
        <rFont val="Arial"/>
        <family val="2"/>
      </rPr>
      <t>2.13.3.2.02.01.006-33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COMERCIO Y DISTRIBUCION; ALOJAMIENTO</t>
    </r>
    <r>
      <rPr>
        <b/>
        <sz val="11"/>
        <color theme="1"/>
        <rFont val="Arial"/>
        <family val="2"/>
      </rPr>
      <t>…</t>
    </r>
  </si>
  <si>
    <r>
      <t xml:space="preserve">CODIGO PRESUPUESTAL: </t>
    </r>
    <r>
      <rPr>
        <sz val="11"/>
        <color theme="1"/>
        <rFont val="Arial"/>
        <family val="2"/>
      </rPr>
      <t>2.13.3.2.02.01.008-01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SERVICIOS PRESTADOS A LAS EMPRESAS….</t>
    </r>
  </si>
  <si>
    <r>
      <t xml:space="preserve">CODIGO PRESUPUESTAL: </t>
    </r>
    <r>
      <rPr>
        <sz val="11"/>
        <color theme="1"/>
        <rFont val="Arial"/>
        <family val="2"/>
      </rPr>
      <t>2.13.3.2.02.02.009-01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SERVICIOS PARA LA COMUNIDAD, SOCIALES Y PERSONALES</t>
    </r>
  </si>
  <si>
    <r>
      <t xml:space="preserve">CODIGO PRESUPUESTAL: </t>
    </r>
    <r>
      <rPr>
        <sz val="11"/>
        <color theme="1"/>
        <rFont val="Arial"/>
        <family val="2"/>
      </rPr>
      <t>2.13.3.2.02.02.009-33</t>
    </r>
    <r>
      <rPr>
        <b/>
        <sz val="11"/>
        <color theme="1"/>
        <rFont val="Arial"/>
        <family val="2"/>
      </rPr>
      <t xml:space="preserve">            RUBRO: </t>
    </r>
    <r>
      <rPr>
        <sz val="11"/>
        <color theme="1"/>
        <rFont val="Arial"/>
        <family val="2"/>
      </rPr>
      <t>SERVICIOS PARA LA COMUNIDAD, SOCIALES Y PERSONALES</t>
    </r>
  </si>
  <si>
    <r>
      <t xml:space="preserve">CODIGO PRESUPUESTAL: </t>
    </r>
    <r>
      <rPr>
        <sz val="11"/>
        <color theme="1"/>
        <rFont val="Arial"/>
        <family val="2"/>
      </rPr>
      <t>2.13.3.2.01.01.001.03.05-01</t>
    </r>
    <r>
      <rPr>
        <b/>
        <sz val="11"/>
        <color theme="1"/>
        <rFont val="Arial"/>
        <family val="2"/>
      </rPr>
      <t xml:space="preserve">     RUBRO: </t>
    </r>
    <r>
      <rPr>
        <sz val="11"/>
        <color theme="1"/>
        <rFont val="Arial"/>
        <family val="2"/>
      </rPr>
      <t>PUENTES</t>
    </r>
  </si>
  <si>
    <r>
      <t xml:space="preserve">CODIGO PRESUPUESTAL: </t>
    </r>
    <r>
      <rPr>
        <sz val="11"/>
        <color theme="1"/>
        <rFont val="Arial"/>
        <family val="2"/>
      </rPr>
      <t>2.13.3.2.01.01.001.03.05-14</t>
    </r>
    <r>
      <rPr>
        <b/>
        <sz val="11"/>
        <color theme="1"/>
        <rFont val="Arial"/>
        <family val="2"/>
      </rPr>
      <t xml:space="preserve">     RUBRO: </t>
    </r>
    <r>
      <rPr>
        <sz val="11"/>
        <color theme="1"/>
        <rFont val="Arial"/>
        <family val="2"/>
      </rPr>
      <t>PUENTES</t>
    </r>
  </si>
  <si>
    <r>
      <t xml:space="preserve">CODIGO PRESUPUESTAL: </t>
    </r>
    <r>
      <rPr>
        <sz val="11"/>
        <color theme="1"/>
        <rFont val="Arial"/>
        <family val="2"/>
      </rPr>
      <t xml:space="preserve">2.13.3.2.01.01.001.03.05-17  </t>
    </r>
    <r>
      <rPr>
        <b/>
        <sz val="11"/>
        <color theme="1"/>
        <rFont val="Arial"/>
        <family val="2"/>
      </rPr>
      <t xml:space="preserve">   RUBRO: </t>
    </r>
    <r>
      <rPr>
        <sz val="11"/>
        <color theme="1"/>
        <rFont val="Arial"/>
        <family val="2"/>
      </rPr>
      <t>PUENTES</t>
    </r>
  </si>
  <si>
    <r>
      <t xml:space="preserve">META DE RESULTADO No. 1: </t>
    </r>
    <r>
      <rPr>
        <sz val="11"/>
        <color theme="1"/>
        <rFont val="Arial"/>
        <family val="2"/>
      </rPr>
      <t>Aumentar el porcentaje de red vial urbana en buen estado</t>
    </r>
  </si>
  <si>
    <r>
      <t xml:space="preserve">META DE RESULTADO No. 2: </t>
    </r>
    <r>
      <rPr>
        <sz val="11"/>
        <color theme="1"/>
        <rFont val="Arial"/>
        <family val="2"/>
      </rPr>
      <t>Aumentar el porcentaje de red vial urbana en buen estado</t>
    </r>
  </si>
  <si>
    <r>
      <t xml:space="preserve">META DE RESULTADO No. 3: </t>
    </r>
    <r>
      <rPr>
        <sz val="11"/>
        <color theme="1"/>
        <rFont val="Arial"/>
        <family val="2"/>
      </rPr>
      <t>Aumentar el porcentaje de red vial urbana en buen estado</t>
    </r>
  </si>
  <si>
    <r>
      <t xml:space="preserve">META DE RESULTADO No. 4: </t>
    </r>
    <r>
      <rPr>
        <sz val="11"/>
        <color theme="1"/>
        <rFont val="Arial"/>
        <family val="2"/>
      </rPr>
      <t>Aumentar el porcentaje de red vial urbana en buen estado</t>
    </r>
  </si>
  <si>
    <r>
      <t xml:space="preserve">META DE RESULTADO No. 7: </t>
    </r>
    <r>
      <rPr>
        <sz val="11"/>
        <color theme="1"/>
        <rFont val="Arial"/>
        <family val="2"/>
      </rPr>
      <t>Aumentar el porcentaje de red vial urbana en buen estado</t>
    </r>
  </si>
  <si>
    <r>
      <t xml:space="preserve">META DE RESULTADO No. 8: </t>
    </r>
    <r>
      <rPr>
        <sz val="11"/>
        <color theme="1"/>
        <rFont val="Arial"/>
        <family val="2"/>
      </rPr>
      <t>Aumentar el porcentaje de red vial urbana en buen estado</t>
    </r>
  </si>
  <si>
    <r>
      <t xml:space="preserve">META DE RESULTADO No. 9: </t>
    </r>
    <r>
      <rPr>
        <sz val="11"/>
        <color theme="1"/>
        <rFont val="Arial"/>
        <family val="2"/>
      </rPr>
      <t>Aumentar el porcentaje de red vial urbana en buen estado</t>
    </r>
  </si>
  <si>
    <r>
      <t xml:space="preserve">META DE RESULTADO No. 10: </t>
    </r>
    <r>
      <rPr>
        <sz val="11"/>
        <color theme="1"/>
        <rFont val="Arial"/>
        <family val="2"/>
      </rPr>
      <t>Aumentar el porcentaje de red vial urbana en buen estado</t>
    </r>
  </si>
  <si>
    <r>
      <rPr>
        <b/>
        <sz val="11"/>
        <color theme="1"/>
        <rFont val="Arial"/>
        <family val="2"/>
      </rPr>
      <t xml:space="preserve">OBSERVACIONES:  </t>
    </r>
    <r>
      <rPr>
        <sz val="11"/>
        <color theme="1"/>
        <rFont val="Arial"/>
        <family val="2"/>
      </rPr>
      <t xml:space="preserve">    El presente Plan de Acción fue proyectado de conformidad al Decreto 0962 21/12/22 Por medio del cual se liquida el Presupuesto General de Rentas y Recursos de Capital y Gastos del Municipio de Ibagué para la vigencia fiscal del año 2023". Presupuesto Inicial del presente Plan: $17.774.716.556. </t>
    </r>
    <r>
      <rPr>
        <b/>
        <sz val="11"/>
        <color theme="1"/>
        <rFont val="Arial"/>
        <family val="2"/>
      </rPr>
      <t>Nota 01 al 31/12/23</t>
    </r>
    <r>
      <rPr>
        <sz val="11"/>
        <color theme="1"/>
        <rFont val="Arial"/>
        <family val="2"/>
      </rPr>
      <t xml:space="preserve"> se reporto modificaciones al presupuesto inicial de la vigencia por valor de $73.880.114.311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</si>
</sst>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&quot;S/.&quot;\ #,##0_);[Red]\(&quot;S/.&quot;\ #,##0\)"/>
    <numFmt numFmtId="169" formatCode="#,##0.0_);\(#,##0.0\)"/>
    <numFmt numFmtId="170" formatCode="0.0%"/>
    <numFmt numFmtId="171" formatCode="_-* #,##0_-;\-* #,##0_-;_-* &quot;-&quot;??_-;_-@_-"/>
    <numFmt numFmtId="172" formatCode="[$$-409]#,##0"/>
    <numFmt numFmtId="173" formatCode="dd/mm/yyyy;@"/>
    <numFmt numFmtId="174" formatCode="_ [$€]\ * #,##0.00_ ;_ [$€]\ * \-#,##0.00_ ;_ [$€]\ * &quot;-&quot;??_ ;_ @_ "/>
    <numFmt numFmtId="175" formatCode="#,##0_ ;\-#,##0\ "/>
    <numFmt numFmtId="177" formatCode="_-&quot;$&quot;* #,##0_-;\-&quot;$&quot;* #,##0_-;_-&quot;$&quot;* &quot;-&quot;??_-;_-@_-"/>
    <numFmt numFmtId="178" formatCode="\$#,##0_-"/>
  </numFmts>
  <fonts count="18">
    <font>
      <sz val="12"/>
      <name val="Arial MT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MT"/>
    </font>
    <font>
      <sz val="11"/>
      <color theme="1"/>
      <name val="Arial MT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73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1" fillId="0" borderId="0"/>
    <xf numFmtId="0" fontId="1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0">
    <xf numFmtId="0" fontId="0" fillId="0" borderId="0" xfId="0"/>
    <xf numFmtId="0" fontId="14" fillId="0" borderId="0" xfId="0" applyFont="1"/>
    <xf numFmtId="0" fontId="14" fillId="3" borderId="1" xfId="0" applyFont="1" applyFill="1" applyBorder="1" applyAlignment="1">
      <alignment horizontal="center" vertical="center" wrapText="1"/>
    </xf>
    <xf numFmtId="171" fontId="14" fillId="3" borderId="1" xfId="2" applyNumberFormat="1" applyFont="1" applyFill="1" applyBorder="1" applyAlignment="1" applyProtection="1">
      <alignment vertical="center"/>
    </xf>
    <xf numFmtId="175" fontId="14" fillId="0" borderId="1" xfId="0" applyNumberFormat="1" applyFont="1" applyBorder="1" applyAlignment="1">
      <alignment horizontal="center" vertical="center" wrapText="1"/>
    </xf>
    <xf numFmtId="0" fontId="14" fillId="0" borderId="0" xfId="51" applyFont="1"/>
    <xf numFmtId="0" fontId="14" fillId="0" borderId="0" xfId="51" applyFont="1" applyAlignment="1">
      <alignment vertical="center"/>
    </xf>
    <xf numFmtId="0" fontId="14" fillId="0" borderId="0" xfId="51" applyFont="1" applyAlignment="1">
      <alignment horizontal="center" vertical="center"/>
    </xf>
    <xf numFmtId="0" fontId="14" fillId="0" borderId="0" xfId="51" applyFont="1" applyAlignment="1">
      <alignment horizontal="center" vertical="center" wrapText="1"/>
    </xf>
    <xf numFmtId="0" fontId="14" fillId="0" borderId="4" xfId="51" applyFont="1" applyBorder="1" applyAlignment="1">
      <alignment horizontal="center"/>
    </xf>
    <xf numFmtId="0" fontId="14" fillId="0" borderId="5" xfId="51" applyFont="1" applyBorder="1" applyAlignment="1">
      <alignment horizontal="center"/>
    </xf>
    <xf numFmtId="171" fontId="14" fillId="0" borderId="0" xfId="51" applyNumberFormat="1" applyFont="1"/>
    <xf numFmtId="0" fontId="14" fillId="0" borderId="0" xfId="51" applyFont="1" applyFill="1"/>
    <xf numFmtId="0" fontId="14" fillId="0" borderId="0" xfId="51" applyFont="1" applyFill="1" applyAlignment="1">
      <alignment horizontal="center"/>
    </xf>
    <xf numFmtId="171" fontId="14" fillId="0" borderId="0" xfId="51" applyNumberFormat="1" applyFont="1" applyFill="1" applyAlignment="1">
      <alignment horizontal="center" wrapText="1"/>
    </xf>
    <xf numFmtId="171" fontId="14" fillId="0" borderId="0" xfId="51" applyNumberFormat="1" applyFont="1" applyFill="1" applyAlignment="1">
      <alignment horizontal="center" vertical="center"/>
    </xf>
    <xf numFmtId="4" fontId="14" fillId="0" borderId="0" xfId="51" applyNumberFormat="1" applyFont="1" applyFill="1" applyAlignment="1">
      <alignment horizontal="center" wrapText="1"/>
    </xf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horizontal="center" wrapText="1"/>
    </xf>
    <xf numFmtId="171" fontId="14" fillId="0" borderId="0" xfId="51" applyNumberFormat="1" applyFont="1" applyFill="1"/>
    <xf numFmtId="0" fontId="14" fillId="0" borderId="4" xfId="51" applyFont="1" applyFill="1" applyBorder="1" applyAlignment="1">
      <alignment horizontal="center"/>
    </xf>
    <xf numFmtId="0" fontId="14" fillId="0" borderId="5" xfId="51" applyFont="1" applyFill="1" applyBorder="1" applyAlignment="1">
      <alignment horizontal="center"/>
    </xf>
    <xf numFmtId="171" fontId="14" fillId="0" borderId="0" xfId="51" applyNumberFormat="1" applyFont="1" applyFill="1" applyAlignment="1">
      <alignment horizontal="left" vertical="center"/>
    </xf>
    <xf numFmtId="169" fontId="14" fillId="0" borderId="0" xfId="51" applyNumberFormat="1" applyFont="1" applyFill="1"/>
    <xf numFmtId="0" fontId="14" fillId="0" borderId="6" xfId="51" applyFont="1" applyFill="1" applyBorder="1"/>
    <xf numFmtId="0" fontId="14" fillId="0" borderId="1" xfId="51" applyFont="1" applyFill="1" applyBorder="1" applyAlignment="1">
      <alignment horizontal="center" vertical="center"/>
    </xf>
    <xf numFmtId="0" fontId="14" fillId="0" borderId="9" xfId="51" applyFont="1" applyBorder="1"/>
    <xf numFmtId="0" fontId="14" fillId="0" borderId="1" xfId="51" applyFont="1" applyBorder="1" applyAlignment="1">
      <alignment horizontal="center" vertical="center"/>
    </xf>
    <xf numFmtId="167" fontId="14" fillId="0" borderId="0" xfId="18" applyFont="1"/>
    <xf numFmtId="0" fontId="14" fillId="0" borderId="13" xfId="51" applyFont="1" applyBorder="1"/>
    <xf numFmtId="171" fontId="14" fillId="0" borderId="0" xfId="51" applyNumberFormat="1" applyFont="1" applyAlignment="1">
      <alignment horizontal="left" vertical="center"/>
    </xf>
    <xf numFmtId="0" fontId="17" fillId="0" borderId="0" xfId="0" applyFont="1"/>
    <xf numFmtId="171" fontId="14" fillId="0" borderId="0" xfId="51" applyNumberFormat="1" applyFont="1" applyAlignment="1">
      <alignment horizontal="center"/>
    </xf>
    <xf numFmtId="171" fontId="14" fillId="4" borderId="0" xfId="51" applyNumberFormat="1" applyFont="1" applyFill="1"/>
    <xf numFmtId="171" fontId="14" fillId="0" borderId="0" xfId="51" applyNumberFormat="1" applyFont="1" applyAlignment="1">
      <alignment wrapText="1"/>
    </xf>
    <xf numFmtId="171" fontId="15" fillId="0" borderId="0" xfId="51" applyNumberFormat="1" applyFont="1"/>
    <xf numFmtId="1" fontId="14" fillId="0" borderId="0" xfId="51" applyNumberFormat="1" applyFont="1" applyAlignment="1">
      <alignment horizontal="left"/>
    </xf>
    <xf numFmtId="1" fontId="14" fillId="0" borderId="0" xfId="51" applyNumberFormat="1" applyFont="1"/>
    <xf numFmtId="0" fontId="14" fillId="5" borderId="0" xfId="51" applyFont="1" applyFill="1"/>
    <xf numFmtId="171" fontId="14" fillId="5" borderId="0" xfId="51" applyNumberFormat="1" applyFont="1" applyFill="1"/>
    <xf numFmtId="0" fontId="14" fillId="6" borderId="0" xfId="51" applyFont="1" applyFill="1"/>
    <xf numFmtId="171" fontId="14" fillId="6" borderId="0" xfId="51" applyNumberFormat="1" applyFont="1" applyFill="1"/>
    <xf numFmtId="0" fontId="14" fillId="7" borderId="0" xfId="51" applyFont="1" applyFill="1"/>
    <xf numFmtId="171" fontId="14" fillId="7" borderId="0" xfId="51" applyNumberFormat="1" applyFont="1" applyFill="1"/>
    <xf numFmtId="0" fontId="14" fillId="8" borderId="0" xfId="51" applyFont="1" applyFill="1"/>
    <xf numFmtId="171" fontId="14" fillId="8" borderId="0" xfId="51" applyNumberFormat="1" applyFont="1" applyFill="1"/>
    <xf numFmtId="0" fontId="14" fillId="9" borderId="0" xfId="51" applyFont="1" applyFill="1"/>
    <xf numFmtId="171" fontId="14" fillId="9" borderId="0" xfId="51" applyNumberFormat="1" applyFont="1" applyFill="1"/>
    <xf numFmtId="0" fontId="14" fillId="4" borderId="0" xfId="51" applyFont="1" applyFill="1"/>
    <xf numFmtId="0" fontId="14" fillId="10" borderId="0" xfId="51" applyFont="1" applyFill="1"/>
    <xf numFmtId="171" fontId="14" fillId="10" borderId="0" xfId="51" applyNumberFormat="1" applyFont="1" applyFill="1"/>
    <xf numFmtId="171" fontId="14" fillId="11" borderId="0" xfId="51" applyNumberFormat="1" applyFont="1" applyFill="1"/>
    <xf numFmtId="171" fontId="14" fillId="12" borderId="0" xfId="51" applyNumberFormat="1" applyFont="1" applyFill="1"/>
    <xf numFmtId="0" fontId="14" fillId="3" borderId="0" xfId="51" applyFont="1" applyFill="1"/>
    <xf numFmtId="0" fontId="14" fillId="0" borderId="0" xfId="51" applyFont="1" applyAlignment="1">
      <alignment horizontal="center"/>
    </xf>
    <xf numFmtId="169" fontId="14" fillId="0" borderId="0" xfId="51" applyNumberFormat="1" applyFont="1"/>
    <xf numFmtId="0" fontId="14" fillId="0" borderId="6" xfId="51" applyFont="1" applyBorder="1"/>
    <xf numFmtId="0" fontId="14" fillId="0" borderId="12" xfId="51" applyFont="1" applyBorder="1" applyAlignment="1">
      <alignment horizontal="center" vertical="center"/>
    </xf>
    <xf numFmtId="0" fontId="14" fillId="0" borderId="8" xfId="51" applyFont="1" applyBorder="1" applyAlignment="1">
      <alignment horizontal="center" vertical="center"/>
    </xf>
    <xf numFmtId="0" fontId="16" fillId="0" borderId="8" xfId="51" applyFont="1" applyBorder="1" applyAlignment="1">
      <alignment horizontal="center" vertical="center"/>
    </xf>
    <xf numFmtId="177" fontId="17" fillId="0" borderId="1" xfId="18" applyNumberFormat="1" applyFont="1" applyBorder="1" applyAlignment="1">
      <alignment horizontal="center" vertical="center"/>
    </xf>
    <xf numFmtId="177" fontId="17" fillId="0" borderId="1" xfId="18" applyNumberFormat="1" applyFont="1" applyBorder="1"/>
    <xf numFmtId="177" fontId="17" fillId="3" borderId="1" xfId="18" applyNumberFormat="1" applyFont="1" applyFill="1" applyBorder="1" applyAlignment="1">
      <alignment horizontal="center" vertical="center"/>
    </xf>
    <xf numFmtId="177" fontId="17" fillId="3" borderId="1" xfId="18" applyNumberFormat="1" applyFont="1" applyFill="1" applyBorder="1"/>
    <xf numFmtId="0" fontId="17" fillId="3" borderId="0" xfId="0" applyFont="1" applyFill="1"/>
    <xf numFmtId="41" fontId="17" fillId="3" borderId="0" xfId="0" applyNumberFormat="1" applyFont="1" applyFill="1"/>
    <xf numFmtId="2" fontId="15" fillId="0" borderId="1" xfId="51" applyNumberFormat="1" applyFont="1" applyBorder="1" applyAlignment="1">
      <alignment horizontal="center" vertical="center"/>
    </xf>
    <xf numFmtId="2" fontId="15" fillId="0" borderId="4" xfId="51" applyNumberFormat="1" applyFont="1" applyBorder="1" applyAlignment="1">
      <alignment horizontal="center" vertical="center"/>
    </xf>
    <xf numFmtId="0" fontId="15" fillId="0" borderId="2" xfId="51" applyFont="1" applyBorder="1" applyAlignment="1">
      <alignment horizontal="center" vertical="center"/>
    </xf>
    <xf numFmtId="0" fontId="15" fillId="0" borderId="2" xfId="51" applyFont="1" applyBorder="1" applyAlignment="1">
      <alignment horizontal="center" vertical="center" wrapText="1"/>
    </xf>
    <xf numFmtId="175" fontId="14" fillId="0" borderId="3" xfId="0" applyNumberFormat="1" applyFont="1" applyBorder="1" applyAlignment="1">
      <alignment horizontal="center" vertical="center" wrapText="1"/>
    </xf>
    <xf numFmtId="171" fontId="14" fillId="2" borderId="1" xfId="0" applyNumberFormat="1" applyFont="1" applyFill="1" applyBorder="1" applyAlignment="1">
      <alignment horizontal="right" vertical="center" wrapText="1"/>
    </xf>
    <xf numFmtId="171" fontId="14" fillId="0" borderId="1" xfId="2" applyNumberFormat="1" applyFont="1" applyBorder="1" applyAlignment="1" applyProtection="1">
      <alignment vertical="center"/>
    </xf>
    <xf numFmtId="14" fontId="14" fillId="0" borderId="3" xfId="51" applyNumberFormat="1" applyFont="1" applyBorder="1" applyAlignment="1">
      <alignment horizontal="center" vertical="center"/>
    </xf>
    <xf numFmtId="175" fontId="14" fillId="3" borderId="1" xfId="0" applyNumberFormat="1" applyFont="1" applyFill="1" applyBorder="1" applyAlignment="1">
      <alignment horizontal="center" vertical="center" wrapText="1"/>
    </xf>
    <xf numFmtId="171" fontId="14" fillId="2" borderId="1" xfId="0" applyNumberFormat="1" applyFont="1" applyFill="1" applyBorder="1" applyAlignment="1">
      <alignment horizontal="center" vertical="center" wrapText="1"/>
    </xf>
    <xf numFmtId="0" fontId="15" fillId="0" borderId="3" xfId="51" applyFont="1" applyBorder="1" applyAlignment="1">
      <alignment horizontal="center" vertical="center" wrapText="1"/>
    </xf>
    <xf numFmtId="171" fontId="15" fillId="0" borderId="3" xfId="51" applyNumberFormat="1" applyFont="1" applyBorder="1" applyAlignment="1">
      <alignment horizontal="center" vertical="center" wrapText="1"/>
    </xf>
    <xf numFmtId="14" fontId="14" fillId="0" borderId="3" xfId="51" applyNumberFormat="1" applyFont="1" applyBorder="1" applyAlignment="1">
      <alignment vertical="center"/>
    </xf>
    <xf numFmtId="39" fontId="14" fillId="0" borderId="1" xfId="51" applyNumberFormat="1" applyFont="1" applyBorder="1" applyAlignment="1">
      <alignment horizontal="center" vertical="center"/>
    </xf>
    <xf numFmtId="171" fontId="15" fillId="0" borderId="2" xfId="51" applyNumberFormat="1" applyFont="1" applyBorder="1" applyAlignment="1">
      <alignment horizontal="center" vertical="center" wrapText="1"/>
    </xf>
    <xf numFmtId="171" fontId="14" fillId="2" borderId="2" xfId="0" applyNumberFormat="1" applyFont="1" applyFill="1" applyBorder="1" applyAlignment="1">
      <alignment horizontal="right" vertical="center" wrapText="1"/>
    </xf>
    <xf numFmtId="171" fontId="14" fillId="2" borderId="2" xfId="0" applyNumberFormat="1" applyFont="1" applyFill="1" applyBorder="1" applyAlignment="1">
      <alignment horizontal="center" vertical="center" wrapText="1"/>
    </xf>
    <xf numFmtId="171" fontId="14" fillId="2" borderId="2" xfId="0" applyNumberFormat="1" applyFont="1" applyFill="1" applyBorder="1" applyAlignment="1">
      <alignment vertical="center" wrapText="1"/>
    </xf>
    <xf numFmtId="14" fontId="14" fillId="0" borderId="2" xfId="51" applyNumberFormat="1" applyFont="1" applyBorder="1" applyAlignment="1">
      <alignment vertical="center"/>
    </xf>
    <xf numFmtId="39" fontId="14" fillId="0" borderId="2" xfId="51" applyNumberFormat="1" applyFont="1" applyBorder="1" applyAlignment="1">
      <alignment horizontal="center" vertical="center"/>
    </xf>
    <xf numFmtId="169" fontId="15" fillId="0" borderId="6" xfId="51" applyNumberFormat="1" applyFont="1" applyBorder="1" applyAlignment="1">
      <alignment vertical="center"/>
    </xf>
    <xf numFmtId="169" fontId="14" fillId="0" borderId="7" xfId="51" applyNumberFormat="1" applyFont="1" applyBorder="1" applyAlignment="1">
      <alignment vertical="top"/>
    </xf>
    <xf numFmtId="10" fontId="14" fillId="0" borderId="0" xfId="57" applyNumberFormat="1" applyFont="1"/>
    <xf numFmtId="0" fontId="14" fillId="0" borderId="9" xfId="51" applyFont="1" applyFill="1" applyBorder="1"/>
    <xf numFmtId="0" fontId="14" fillId="0" borderId="20" xfId="51" applyFont="1" applyBorder="1"/>
    <xf numFmtId="171" fontId="14" fillId="0" borderId="20" xfId="51" applyNumberFormat="1" applyFont="1" applyBorder="1"/>
    <xf numFmtId="0" fontId="14" fillId="0" borderId="60" xfId="51" applyFont="1" applyBorder="1"/>
    <xf numFmtId="0" fontId="14" fillId="0" borderId="0" xfId="51" applyFont="1" applyBorder="1"/>
    <xf numFmtId="0" fontId="14" fillId="0" borderId="10" xfId="51" applyFont="1" applyBorder="1"/>
    <xf numFmtId="0" fontId="15" fillId="0" borderId="13" xfId="50" applyFont="1" applyBorder="1"/>
    <xf numFmtId="1" fontId="14" fillId="3" borderId="3" xfId="0" applyNumberFormat="1" applyFont="1" applyFill="1" applyBorder="1" applyAlignment="1">
      <alignment horizontal="center" vertical="center" wrapText="1"/>
    </xf>
    <xf numFmtId="171" fontId="14" fillId="3" borderId="3" xfId="2" applyNumberFormat="1" applyFont="1" applyFill="1" applyBorder="1" applyAlignment="1" applyProtection="1">
      <alignment vertical="center"/>
    </xf>
    <xf numFmtId="14" fontId="14" fillId="0" borderId="3" xfId="50" applyNumberFormat="1" applyFont="1" applyBorder="1" applyAlignment="1" applyProtection="1">
      <alignment horizontal="center" vertical="center"/>
    </xf>
    <xf numFmtId="171" fontId="14" fillId="3" borderId="1" xfId="0" applyNumberFormat="1" applyFont="1" applyFill="1" applyBorder="1" applyAlignment="1">
      <alignment horizontal="right" vertical="center" wrapText="1"/>
    </xf>
    <xf numFmtId="14" fontId="14" fillId="0" borderId="1" xfId="50" applyNumberFormat="1" applyFont="1" applyBorder="1" applyAlignment="1" applyProtection="1">
      <alignment horizontal="center" vertical="center"/>
    </xf>
    <xf numFmtId="0" fontId="15" fillId="0" borderId="1" xfId="51" applyFont="1" applyBorder="1" applyAlignment="1">
      <alignment horizontal="center" vertical="center" wrapText="1"/>
    </xf>
    <xf numFmtId="171" fontId="15" fillId="0" borderId="1" xfId="51" applyNumberFormat="1" applyFont="1" applyBorder="1" applyAlignment="1">
      <alignment horizontal="center" vertical="center" wrapText="1"/>
    </xf>
    <xf numFmtId="14" fontId="14" fillId="0" borderId="1" xfId="51" applyNumberFormat="1" applyFont="1" applyBorder="1" applyAlignment="1">
      <alignment vertical="center"/>
    </xf>
    <xf numFmtId="171" fontId="14" fillId="0" borderId="2" xfId="51" applyNumberFormat="1" applyFont="1" applyBorder="1" applyAlignment="1">
      <alignment vertical="center"/>
    </xf>
    <xf numFmtId="2" fontId="15" fillId="0" borderId="0" xfId="51" applyNumberFormat="1" applyFont="1"/>
    <xf numFmtId="10" fontId="14" fillId="0" borderId="0" xfId="57" applyNumberFormat="1" applyFont="1" applyBorder="1" applyProtection="1"/>
    <xf numFmtId="39" fontId="14" fillId="0" borderId="0" xfId="51" applyNumberFormat="1" applyFont="1"/>
    <xf numFmtId="39" fontId="14" fillId="0" borderId="10" xfId="51" applyNumberFormat="1" applyFont="1" applyBorder="1"/>
    <xf numFmtId="169" fontId="14" fillId="0" borderId="11" xfId="51" applyNumberFormat="1" applyFont="1" applyBorder="1" applyAlignment="1">
      <alignment vertical="top"/>
    </xf>
    <xf numFmtId="171" fontId="14" fillId="0" borderId="0" xfId="51" applyNumberFormat="1" applyFont="1" applyBorder="1"/>
    <xf numFmtId="0" fontId="15" fillId="0" borderId="9" xfId="50" applyFont="1" applyBorder="1"/>
    <xf numFmtId="171" fontId="14" fillId="0" borderId="1" xfId="0" applyNumberFormat="1" applyFont="1" applyFill="1" applyBorder="1" applyAlignment="1">
      <alignment horizontal="right" vertical="center" wrapText="1"/>
    </xf>
    <xf numFmtId="14" fontId="14" fillId="0" borderId="3" xfId="50" applyNumberFormat="1" applyFont="1" applyFill="1" applyBorder="1" applyAlignment="1" applyProtection="1">
      <alignment horizontal="center" vertical="center"/>
    </xf>
    <xf numFmtId="14" fontId="14" fillId="0" borderId="1" xfId="50" applyNumberFormat="1" applyFont="1" applyFill="1" applyBorder="1" applyAlignment="1" applyProtection="1">
      <alignment horizontal="center" vertical="center"/>
    </xf>
    <xf numFmtId="175" fontId="14" fillId="3" borderId="3" xfId="0" applyNumberFormat="1" applyFont="1" applyFill="1" applyBorder="1" applyAlignment="1">
      <alignment horizontal="center" vertical="center" wrapText="1"/>
    </xf>
    <xf numFmtId="14" fontId="14" fillId="0" borderId="3" xfId="51" applyNumberFormat="1" applyFont="1" applyFill="1" applyBorder="1" applyAlignment="1">
      <alignment vertical="center"/>
    </xf>
    <xf numFmtId="14" fontId="14" fillId="0" borderId="2" xfId="51" applyNumberFormat="1" applyFont="1" applyFill="1" applyBorder="1" applyAlignment="1">
      <alignment vertical="center"/>
    </xf>
    <xf numFmtId="37" fontId="14" fillId="3" borderId="4" xfId="51" applyNumberFormat="1" applyFont="1" applyFill="1" applyBorder="1" applyAlignment="1">
      <alignment horizontal="center" vertical="center"/>
    </xf>
    <xf numFmtId="37" fontId="14" fillId="0" borderId="14" xfId="51" applyNumberFormat="1" applyFont="1" applyBorder="1" applyAlignment="1">
      <alignment horizontal="center" vertical="center"/>
    </xf>
    <xf numFmtId="37" fontId="14" fillId="3" borderId="16" xfId="51" applyNumberFormat="1" applyFont="1" applyFill="1" applyBorder="1" applyAlignment="1">
      <alignment horizontal="center" vertical="center"/>
    </xf>
    <xf numFmtId="0" fontId="15" fillId="0" borderId="13" xfId="51" applyFont="1" applyBorder="1"/>
    <xf numFmtId="3" fontId="14" fillId="0" borderId="1" xfId="0" applyNumberFormat="1" applyFont="1" applyFill="1" applyBorder="1" applyAlignment="1">
      <alignment horizontal="center" vertical="center" wrapText="1"/>
    </xf>
    <xf numFmtId="14" fontId="14" fillId="0" borderId="3" xfId="51" applyNumberFormat="1" applyFont="1" applyFill="1" applyBorder="1" applyAlignment="1">
      <alignment horizontal="center" vertical="center"/>
    </xf>
    <xf numFmtId="14" fontId="14" fillId="0" borderId="1" xfId="51" applyNumberFormat="1" applyFont="1" applyFill="1" applyBorder="1" applyAlignment="1">
      <alignment horizontal="center" vertical="center"/>
    </xf>
    <xf numFmtId="171" fontId="15" fillId="0" borderId="1" xfId="51" applyNumberFormat="1" applyFont="1" applyFill="1" applyBorder="1" applyAlignment="1">
      <alignment horizontal="center" vertical="center" wrapText="1"/>
    </xf>
    <xf numFmtId="171" fontId="14" fillId="0" borderId="1" xfId="2" applyNumberFormat="1" applyFont="1" applyFill="1" applyBorder="1" applyAlignment="1" applyProtection="1">
      <alignment vertical="center"/>
    </xf>
    <xf numFmtId="171" fontId="14" fillId="0" borderId="1" xfId="51" applyNumberFormat="1" applyFont="1" applyFill="1" applyBorder="1" applyAlignment="1">
      <alignment vertical="center"/>
    </xf>
    <xf numFmtId="14" fontId="14" fillId="0" borderId="1" xfId="51" applyNumberFormat="1" applyFont="1" applyFill="1" applyBorder="1" applyAlignment="1">
      <alignment vertical="center"/>
    </xf>
    <xf numFmtId="39" fontId="14" fillId="0" borderId="1" xfId="51" applyNumberFormat="1" applyFont="1" applyFill="1" applyBorder="1" applyAlignment="1">
      <alignment horizontal="center" vertical="center"/>
    </xf>
    <xf numFmtId="39" fontId="14" fillId="0" borderId="1" xfId="51" applyNumberFormat="1" applyFont="1" applyFill="1" applyBorder="1" applyAlignment="1">
      <alignment vertical="center"/>
    </xf>
    <xf numFmtId="171" fontId="15" fillId="0" borderId="2" xfId="51" applyNumberFormat="1" applyFont="1" applyFill="1" applyBorder="1" applyAlignment="1">
      <alignment horizontal="center" vertical="center" wrapText="1"/>
    </xf>
    <xf numFmtId="171" fontId="14" fillId="0" borderId="2" xfId="0" applyNumberFormat="1" applyFont="1" applyFill="1" applyBorder="1" applyAlignment="1">
      <alignment horizontal="right" vertical="center" wrapText="1"/>
    </xf>
    <xf numFmtId="39" fontId="14" fillId="0" borderId="2" xfId="51" applyNumberFormat="1" applyFont="1" applyFill="1" applyBorder="1" applyAlignment="1">
      <alignment horizontal="center" vertical="center"/>
    </xf>
    <xf numFmtId="39" fontId="14" fillId="0" borderId="2" xfId="51" applyNumberFormat="1" applyFont="1" applyFill="1" applyBorder="1" applyAlignment="1">
      <alignment vertical="center"/>
    </xf>
    <xf numFmtId="2" fontId="15" fillId="0" borderId="0" xfId="51" applyNumberFormat="1" applyFont="1" applyFill="1"/>
    <xf numFmtId="10" fontId="14" fillId="0" borderId="0" xfId="57" applyNumberFormat="1" applyFont="1" applyFill="1" applyBorder="1" applyProtection="1"/>
    <xf numFmtId="39" fontId="14" fillId="0" borderId="0" xfId="51" applyNumberFormat="1" applyFont="1" applyFill="1"/>
    <xf numFmtId="37" fontId="14" fillId="0" borderId="1" xfId="51" applyNumberFormat="1" applyFont="1" applyFill="1" applyBorder="1" applyAlignment="1">
      <alignment horizontal="center" vertical="top"/>
    </xf>
    <xf numFmtId="37" fontId="14" fillId="3" borderId="15" xfId="51" applyNumberFormat="1" applyFont="1" applyFill="1" applyBorder="1" applyAlignment="1">
      <alignment horizontal="center" vertical="top"/>
    </xf>
    <xf numFmtId="37" fontId="14" fillId="0" borderId="15" xfId="51" applyNumberFormat="1" applyFont="1" applyBorder="1" applyAlignment="1">
      <alignment horizontal="center" vertical="top"/>
    </xf>
    <xf numFmtId="37" fontId="14" fillId="3" borderId="1" xfId="51" applyNumberFormat="1" applyFont="1" applyFill="1" applyBorder="1" applyAlignment="1">
      <alignment horizontal="center" vertical="top"/>
    </xf>
    <xf numFmtId="37" fontId="14" fillId="0" borderId="1" xfId="51" applyNumberFormat="1" applyFont="1" applyBorder="1" applyAlignment="1">
      <alignment horizontal="center" vertical="top"/>
    </xf>
    <xf numFmtId="39" fontId="14" fillId="3" borderId="1" xfId="51" applyNumberFormat="1" applyFont="1" applyFill="1" applyBorder="1" applyAlignment="1">
      <alignment horizontal="center" vertical="top"/>
    </xf>
    <xf numFmtId="171" fontId="14" fillId="0" borderId="0" xfId="57" applyNumberFormat="1" applyFont="1"/>
    <xf numFmtId="178" fontId="14" fillId="5" borderId="0" xfId="0" applyNumberFormat="1" applyFont="1" applyFill="1" applyAlignment="1">
      <alignment vertical="center"/>
    </xf>
    <xf numFmtId="178" fontId="14" fillId="0" borderId="0" xfId="0" applyNumberFormat="1" applyFont="1" applyAlignment="1">
      <alignment vertical="center"/>
    </xf>
    <xf numFmtId="178" fontId="14" fillId="6" borderId="0" xfId="0" applyNumberFormat="1" applyFont="1" applyFill="1" applyAlignment="1">
      <alignment vertical="center"/>
    </xf>
    <xf numFmtId="178" fontId="14" fillId="7" borderId="0" xfId="0" applyNumberFormat="1" applyFont="1" applyFill="1" applyAlignment="1">
      <alignment vertical="center"/>
    </xf>
    <xf numFmtId="178" fontId="14" fillId="8" borderId="0" xfId="0" applyNumberFormat="1" applyFont="1" applyFill="1" applyAlignment="1">
      <alignment vertical="center"/>
    </xf>
    <xf numFmtId="178" fontId="14" fillId="9" borderId="0" xfId="0" applyNumberFormat="1" applyFont="1" applyFill="1" applyAlignment="1">
      <alignment vertical="center"/>
    </xf>
    <xf numFmtId="178" fontId="14" fillId="4" borderId="0" xfId="0" applyNumberFormat="1" applyFont="1" applyFill="1" applyAlignment="1">
      <alignment vertical="center"/>
    </xf>
    <xf numFmtId="178" fontId="14" fillId="10" borderId="0" xfId="0" applyNumberFormat="1" applyFont="1" applyFill="1" applyAlignment="1">
      <alignment vertical="center"/>
    </xf>
    <xf numFmtId="178" fontId="14" fillId="0" borderId="0" xfId="0" applyNumberFormat="1" applyFont="1"/>
    <xf numFmtId="178" fontId="14" fillId="11" borderId="0" xfId="0" applyNumberFormat="1" applyFont="1" applyFill="1" applyAlignment="1">
      <alignment vertical="center"/>
    </xf>
    <xf numFmtId="178" fontId="14" fillId="11" borderId="0" xfId="0" applyNumberFormat="1" applyFont="1" applyFill="1"/>
    <xf numFmtId="0" fontId="14" fillId="4" borderId="0" xfId="0" applyFont="1" applyFill="1" applyAlignment="1">
      <alignment horizontal="center" vertical="center"/>
    </xf>
    <xf numFmtId="178" fontId="14" fillId="9" borderId="0" xfId="0" applyNumberFormat="1" applyFont="1" applyFill="1"/>
    <xf numFmtId="0" fontId="14" fillId="11" borderId="0" xfId="0" applyFont="1" applyFill="1" applyAlignment="1">
      <alignment horizontal="center" vertical="center"/>
    </xf>
    <xf numFmtId="178" fontId="14" fillId="12" borderId="0" xfId="0" applyNumberFormat="1" applyFont="1" applyFill="1" applyAlignment="1">
      <alignment vertical="center"/>
    </xf>
    <xf numFmtId="3" fontId="14" fillId="0" borderId="3" xfId="0" applyNumberFormat="1" applyFont="1" applyFill="1" applyBorder="1" applyAlignment="1">
      <alignment horizontal="center" vertical="center" wrapText="1"/>
    </xf>
    <xf numFmtId="171" fontId="14" fillId="0" borderId="3" xfId="0" applyNumberFormat="1" applyFont="1" applyFill="1" applyBorder="1" applyAlignment="1">
      <alignment horizontal="right" vertical="center" wrapText="1"/>
    </xf>
    <xf numFmtId="0" fontId="15" fillId="0" borderId="2" xfId="51" applyFont="1" applyFill="1" applyBorder="1" applyAlignment="1">
      <alignment horizontal="center" vertical="center"/>
    </xf>
    <xf numFmtId="0" fontId="15" fillId="0" borderId="2" xfId="51" applyFont="1" applyFill="1" applyBorder="1" applyAlignment="1">
      <alignment horizontal="center" vertical="center" wrapText="1"/>
    </xf>
    <xf numFmtId="0" fontId="15" fillId="0" borderId="18" xfId="51" applyFont="1" applyBorder="1" applyAlignment="1">
      <alignment horizontal="justify" vertical="top"/>
    </xf>
    <xf numFmtId="0" fontId="15" fillId="0" borderId="19" xfId="51" applyFont="1" applyBorder="1" applyAlignment="1">
      <alignment horizontal="justify" vertical="top"/>
    </xf>
    <xf numFmtId="0" fontId="15" fillId="0" borderId="13" xfId="51" applyFont="1" applyBorder="1" applyAlignment="1">
      <alignment horizontal="justify" vertical="top"/>
    </xf>
    <xf numFmtId="0" fontId="15" fillId="0" borderId="20" xfId="51" applyFont="1" applyBorder="1" applyAlignment="1">
      <alignment horizontal="justify" vertical="top"/>
    </xf>
    <xf numFmtId="0" fontId="15" fillId="0" borderId="21" xfId="51" applyFont="1" applyBorder="1" applyAlignment="1">
      <alignment horizontal="justify" vertical="center" wrapText="1"/>
    </xf>
    <xf numFmtId="0" fontId="14" fillId="0" borderId="3" xfId="51" applyFont="1" applyBorder="1" applyAlignment="1">
      <alignment horizontal="justify" vertical="center" wrapText="1"/>
    </xf>
    <xf numFmtId="0" fontId="14" fillId="0" borderId="22" xfId="51" applyFont="1" applyBorder="1" applyAlignment="1">
      <alignment horizontal="justify" vertical="center" wrapText="1"/>
    </xf>
    <xf numFmtId="0" fontId="14" fillId="0" borderId="23" xfId="51" applyFont="1" applyBorder="1" applyAlignment="1">
      <alignment horizontal="left" vertical="top" wrapText="1"/>
    </xf>
    <xf numFmtId="0" fontId="14" fillId="0" borderId="24" xfId="51" applyFont="1" applyBorder="1" applyAlignment="1">
      <alignment horizontal="left" vertical="top" wrapText="1"/>
    </xf>
    <xf numFmtId="0" fontId="14" fillId="0" borderId="25" xfId="51" applyFont="1" applyBorder="1" applyAlignment="1">
      <alignment horizontal="left" vertical="top" wrapText="1"/>
    </xf>
    <xf numFmtId="0" fontId="15" fillId="0" borderId="21" xfId="51" applyFont="1" applyBorder="1" applyAlignment="1">
      <alignment horizontal="center" vertical="center"/>
    </xf>
    <xf numFmtId="0" fontId="15" fillId="0" borderId="26" xfId="51" applyFont="1" applyBorder="1" applyAlignment="1">
      <alignment horizontal="center" vertical="center"/>
    </xf>
    <xf numFmtId="0" fontId="15" fillId="0" borderId="27" xfId="51" applyFont="1" applyBorder="1" applyAlignment="1">
      <alignment horizontal="center" vertical="center"/>
    </xf>
    <xf numFmtId="0" fontId="15" fillId="0" borderId="7" xfId="51" applyFont="1" applyBorder="1" applyAlignment="1">
      <alignment horizontal="center" vertical="center"/>
    </xf>
    <xf numFmtId="169" fontId="15" fillId="0" borderId="27" xfId="51" applyNumberFormat="1" applyFont="1" applyBorder="1" applyAlignment="1">
      <alignment horizontal="center" vertical="top"/>
    </xf>
    <xf numFmtId="169" fontId="15" fillId="0" borderId="28" xfId="51" applyNumberFormat="1" applyFont="1" applyBorder="1" applyAlignment="1">
      <alignment horizontal="center" vertical="top"/>
    </xf>
    <xf numFmtId="2" fontId="15" fillId="0" borderId="29" xfId="51" applyNumberFormat="1" applyFont="1" applyBorder="1" applyAlignment="1">
      <alignment horizontal="center" vertical="center"/>
    </xf>
    <xf numFmtId="2" fontId="15" fillId="0" borderId="30" xfId="51" applyNumberFormat="1" applyFont="1" applyBorder="1" applyAlignment="1">
      <alignment horizontal="center" vertical="center"/>
    </xf>
    <xf numFmtId="2" fontId="15" fillId="0" borderId="31" xfId="51" applyNumberFormat="1" applyFont="1" applyBorder="1" applyAlignment="1">
      <alignment horizontal="center" vertical="center"/>
    </xf>
    <xf numFmtId="0" fontId="15" fillId="0" borderId="32" xfId="51" applyFont="1" applyBorder="1" applyAlignment="1">
      <alignment horizontal="center" vertical="center" wrapText="1"/>
    </xf>
    <xf numFmtId="0" fontId="15" fillId="0" borderId="33" xfId="51" applyFont="1" applyBorder="1" applyAlignment="1">
      <alignment horizontal="center" vertical="center" wrapText="1"/>
    </xf>
    <xf numFmtId="0" fontId="15" fillId="0" borderId="21" xfId="51" applyFont="1" applyBorder="1" applyAlignment="1">
      <alignment horizontal="center" vertical="center" wrapText="1"/>
    </xf>
    <xf numFmtId="0" fontId="15" fillId="0" borderId="34" xfId="51" applyFont="1" applyBorder="1" applyAlignment="1">
      <alignment horizontal="center" vertical="center" wrapText="1"/>
    </xf>
    <xf numFmtId="0" fontId="15" fillId="0" borderId="29" xfId="51" applyFont="1" applyBorder="1" applyAlignment="1">
      <alignment horizontal="center" vertical="center" wrapText="1"/>
    </xf>
    <xf numFmtId="0" fontId="15" fillId="0" borderId="35" xfId="51" applyFont="1" applyBorder="1" applyAlignment="1">
      <alignment horizontal="center" vertical="center" wrapText="1"/>
    </xf>
    <xf numFmtId="0" fontId="15" fillId="0" borderId="36" xfId="51" applyFont="1" applyBorder="1" applyAlignment="1">
      <alignment horizontal="center" vertical="center" wrapText="1"/>
    </xf>
    <xf numFmtId="0" fontId="15" fillId="0" borderId="37" xfId="51" applyFont="1" applyBorder="1" applyAlignment="1">
      <alignment horizontal="center" vertical="center" wrapText="1"/>
    </xf>
    <xf numFmtId="0" fontId="15" fillId="0" borderId="38" xfId="51" applyFont="1" applyBorder="1" applyAlignment="1">
      <alignment horizontal="center" vertical="center" wrapText="1"/>
    </xf>
    <xf numFmtId="0" fontId="14" fillId="0" borderId="34" xfId="51" applyFont="1" applyBorder="1" applyAlignment="1">
      <alignment horizontal="center" vertical="center" wrapText="1"/>
    </xf>
    <xf numFmtId="0" fontId="14" fillId="0" borderId="39" xfId="51" applyFont="1" applyBorder="1" applyAlignment="1">
      <alignment horizontal="center" vertical="center" wrapText="1"/>
    </xf>
    <xf numFmtId="0" fontId="14" fillId="0" borderId="29" xfId="51" applyFont="1" applyBorder="1" applyAlignment="1">
      <alignment horizontal="center" vertical="center" wrapText="1"/>
    </xf>
    <xf numFmtId="0" fontId="14" fillId="0" borderId="35" xfId="51" applyFont="1" applyBorder="1" applyAlignment="1">
      <alignment horizontal="center" vertical="center" wrapText="1"/>
    </xf>
    <xf numFmtId="0" fontId="14" fillId="0" borderId="0" xfId="51" applyFont="1" applyAlignment="1">
      <alignment horizontal="center" vertical="center" wrapText="1"/>
    </xf>
    <xf numFmtId="0" fontId="14" fillId="0" borderId="36" xfId="51" applyFont="1" applyBorder="1" applyAlignment="1">
      <alignment horizontal="center" vertical="center" wrapText="1"/>
    </xf>
    <xf numFmtId="0" fontId="14" fillId="0" borderId="37" xfId="51" applyFont="1" applyBorder="1" applyAlignment="1">
      <alignment horizontal="center" vertical="center" wrapText="1"/>
    </xf>
    <xf numFmtId="0" fontId="14" fillId="0" borderId="40" xfId="51" applyFont="1" applyBorder="1" applyAlignment="1">
      <alignment horizontal="center" vertical="center" wrapText="1"/>
    </xf>
    <xf numFmtId="0" fontId="14" fillId="0" borderId="38" xfId="51" applyFont="1" applyBorder="1" applyAlignment="1">
      <alignment horizontal="center" vertical="center" wrapText="1"/>
    </xf>
    <xf numFmtId="0" fontId="14" fillId="0" borderId="30" xfId="51" applyFont="1" applyBorder="1" applyAlignment="1">
      <alignment horizontal="center" vertical="center"/>
    </xf>
    <xf numFmtId="0" fontId="14" fillId="0" borderId="3" xfId="51" applyFont="1" applyBorder="1" applyAlignment="1">
      <alignment horizontal="center" vertical="center"/>
    </xf>
    <xf numFmtId="37" fontId="14" fillId="0" borderId="31" xfId="51" applyNumberFormat="1" applyFont="1" applyBorder="1" applyAlignment="1">
      <alignment horizontal="center" vertical="center"/>
    </xf>
    <xf numFmtId="37" fontId="14" fillId="0" borderId="22" xfId="51" applyNumberFormat="1" applyFont="1" applyBorder="1" applyAlignment="1">
      <alignment horizontal="center" vertical="center"/>
    </xf>
    <xf numFmtId="0" fontId="15" fillId="0" borderId="41" xfId="51" applyFont="1" applyBorder="1" applyAlignment="1">
      <alignment horizontal="justify" vertical="center" wrapText="1"/>
    </xf>
    <xf numFmtId="0" fontId="14" fillId="0" borderId="42" xfId="51" applyFont="1" applyBorder="1" applyAlignment="1">
      <alignment horizontal="justify" vertical="center" wrapText="1"/>
    </xf>
    <xf numFmtId="0" fontId="14" fillId="0" borderId="43" xfId="51" applyFont="1" applyBorder="1" applyAlignment="1">
      <alignment horizontal="justify" vertical="center" wrapText="1"/>
    </xf>
    <xf numFmtId="0" fontId="14" fillId="0" borderId="17" xfId="51" applyFont="1" applyBorder="1" applyAlignment="1">
      <alignment horizontal="justify" vertical="center" wrapText="1"/>
    </xf>
    <xf numFmtId="0" fontId="14" fillId="0" borderId="1" xfId="51" applyFont="1" applyBorder="1" applyAlignment="1">
      <alignment horizontal="justify" vertical="center" wrapText="1"/>
    </xf>
    <xf numFmtId="0" fontId="14" fillId="0" borderId="4" xfId="51" applyFont="1" applyBorder="1" applyAlignment="1">
      <alignment horizontal="justify" vertical="center" wrapText="1"/>
    </xf>
    <xf numFmtId="0" fontId="14" fillId="0" borderId="8" xfId="51" applyFont="1" applyBorder="1" applyAlignment="1">
      <alignment horizontal="center" vertical="center"/>
    </xf>
    <xf numFmtId="37" fontId="14" fillId="3" borderId="31" xfId="51" applyNumberFormat="1" applyFont="1" applyFill="1" applyBorder="1" applyAlignment="1">
      <alignment horizontal="center" vertical="center"/>
    </xf>
    <xf numFmtId="37" fontId="14" fillId="3" borderId="22" xfId="51" applyNumberFormat="1" applyFont="1" applyFill="1" applyBorder="1" applyAlignment="1">
      <alignment horizontal="center" vertical="center"/>
    </xf>
    <xf numFmtId="0" fontId="14" fillId="0" borderId="18" xfId="51" applyFont="1" applyBorder="1" applyAlignment="1">
      <alignment horizontal="left" vertical="top" wrapText="1"/>
    </xf>
    <xf numFmtId="0" fontId="14" fillId="0" borderId="19" xfId="51" applyFont="1" applyBorder="1" applyAlignment="1">
      <alignment horizontal="left" vertical="top" wrapText="1"/>
    </xf>
    <xf numFmtId="0" fontId="14" fillId="0" borderId="44" xfId="51" applyFont="1" applyBorder="1" applyAlignment="1">
      <alignment horizontal="left" vertical="top" wrapText="1"/>
    </xf>
    <xf numFmtId="0" fontId="14" fillId="0" borderId="45" xfId="51" applyFont="1" applyBorder="1" applyAlignment="1">
      <alignment horizontal="left" vertical="top" wrapText="1"/>
    </xf>
    <xf numFmtId="0" fontId="14" fillId="0" borderId="40" xfId="51" applyFont="1" applyBorder="1" applyAlignment="1">
      <alignment horizontal="left" vertical="top" wrapText="1"/>
    </xf>
    <xf numFmtId="0" fontId="14" fillId="0" borderId="46" xfId="51" applyFont="1" applyBorder="1" applyAlignment="1">
      <alignment horizontal="left" vertical="top" wrapText="1"/>
    </xf>
    <xf numFmtId="0" fontId="14" fillId="2" borderId="17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9" fontId="14" fillId="0" borderId="1" xfId="51" applyNumberFormat="1" applyFont="1" applyBorder="1" applyAlignment="1">
      <alignment horizontal="center" vertical="center"/>
    </xf>
    <xf numFmtId="39" fontId="14" fillId="0" borderId="4" xfId="51" applyNumberFormat="1" applyFont="1" applyBorder="1" applyAlignment="1">
      <alignment horizontal="center" vertical="center"/>
    </xf>
    <xf numFmtId="0" fontId="15" fillId="0" borderId="41" xfId="51" applyFont="1" applyBorder="1" applyAlignment="1">
      <alignment horizontal="center" vertical="center"/>
    </xf>
    <xf numFmtId="0" fontId="15" fillId="0" borderId="17" xfId="51" applyFont="1" applyBorder="1" applyAlignment="1">
      <alignment horizontal="center" vertical="center"/>
    </xf>
    <xf numFmtId="0" fontId="15" fillId="0" borderId="42" xfId="51" applyFont="1" applyBorder="1" applyAlignment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2" xfId="51" applyFont="1" applyBorder="1" applyAlignment="1">
      <alignment horizontal="center" vertical="center" wrapText="1"/>
    </xf>
    <xf numFmtId="0" fontId="15" fillId="0" borderId="39" xfId="51" applyFont="1" applyBorder="1" applyAlignment="1">
      <alignment horizontal="center" vertical="center" wrapText="1"/>
    </xf>
    <xf numFmtId="0" fontId="15" fillId="0" borderId="40" xfId="51" applyFont="1" applyBorder="1" applyAlignment="1">
      <alignment horizontal="center" vertical="center" wrapText="1"/>
    </xf>
    <xf numFmtId="0" fontId="15" fillId="0" borderId="42" xfId="51" applyFont="1" applyBorder="1" applyAlignment="1">
      <alignment horizontal="center"/>
    </xf>
    <xf numFmtId="0" fontId="15" fillId="0" borderId="43" xfId="51" applyFont="1" applyBorder="1" applyAlignment="1">
      <alignment horizontal="center"/>
    </xf>
    <xf numFmtId="0" fontId="15" fillId="0" borderId="4" xfId="51" applyFont="1" applyBorder="1" applyAlignment="1">
      <alignment horizontal="center" vertical="center"/>
    </xf>
    <xf numFmtId="0" fontId="15" fillId="0" borderId="5" xfId="51" applyFont="1" applyBorder="1" applyAlignment="1">
      <alignment horizontal="center" vertical="center"/>
    </xf>
    <xf numFmtId="0" fontId="14" fillId="0" borderId="41" xfId="29" applyFont="1" applyBorder="1" applyAlignment="1">
      <alignment horizontal="center"/>
    </xf>
    <xf numFmtId="0" fontId="14" fillId="0" borderId="17" xfId="29" applyFont="1" applyBorder="1" applyAlignment="1">
      <alignment horizontal="center"/>
    </xf>
    <xf numFmtId="0" fontId="14" fillId="0" borderId="26" xfId="29" applyFont="1" applyBorder="1" applyAlignment="1">
      <alignment horizontal="center"/>
    </xf>
    <xf numFmtId="0" fontId="14" fillId="0" borderId="42" xfId="29" applyFont="1" applyBorder="1" applyAlignment="1">
      <alignment horizontal="center" vertical="center"/>
    </xf>
    <xf numFmtId="0" fontId="14" fillId="0" borderId="62" xfId="29" applyFont="1" applyBorder="1" applyAlignment="1">
      <alignment horizontal="center" vertical="center"/>
    </xf>
    <xf numFmtId="0" fontId="14" fillId="0" borderId="1" xfId="29" applyFont="1" applyBorder="1" applyAlignment="1">
      <alignment horizontal="center" vertical="center"/>
    </xf>
    <xf numFmtId="0" fontId="14" fillId="0" borderId="15" xfId="29" applyFont="1" applyBorder="1" applyAlignment="1">
      <alignment horizontal="center" vertical="center"/>
    </xf>
    <xf numFmtId="0" fontId="15" fillId="0" borderId="62" xfId="29" applyFont="1" applyBorder="1" applyAlignment="1">
      <alignment horizontal="left"/>
    </xf>
    <xf numFmtId="0" fontId="15" fillId="0" borderId="58" xfId="29" applyFont="1" applyBorder="1" applyAlignment="1">
      <alignment horizontal="left"/>
    </xf>
    <xf numFmtId="0" fontId="15" fillId="0" borderId="63" xfId="29" applyFont="1" applyBorder="1" applyAlignment="1">
      <alignment horizontal="left"/>
    </xf>
    <xf numFmtId="0" fontId="14" fillId="0" borderId="47" xfId="29" applyFont="1" applyBorder="1" applyAlignment="1">
      <alignment horizontal="center" vertical="center"/>
    </xf>
    <xf numFmtId="0" fontId="14" fillId="0" borderId="19" xfId="29" applyFont="1" applyBorder="1" applyAlignment="1">
      <alignment horizontal="center" vertical="center"/>
    </xf>
    <xf numFmtId="0" fontId="14" fillId="0" borderId="52" xfId="29" applyFont="1" applyBorder="1" applyAlignment="1">
      <alignment horizontal="center" vertical="center"/>
    </xf>
    <xf numFmtId="0" fontId="14" fillId="0" borderId="20" xfId="29" applyFont="1" applyBorder="1" applyAlignment="1">
      <alignment horizontal="center" vertical="center"/>
    </xf>
    <xf numFmtId="0" fontId="15" fillId="0" borderId="15" xfId="29" applyFont="1" applyBorder="1" applyAlignment="1">
      <alignment horizontal="left"/>
    </xf>
    <xf numFmtId="0" fontId="15" fillId="0" borderId="49" xfId="29" applyFont="1" applyBorder="1" applyAlignment="1">
      <alignment horizontal="left"/>
    </xf>
    <xf numFmtId="0" fontId="15" fillId="0" borderId="50" xfId="29" applyFont="1" applyBorder="1" applyAlignment="1">
      <alignment horizontal="left"/>
    </xf>
    <xf numFmtId="0" fontId="15" fillId="0" borderId="64" xfId="29" applyFont="1" applyBorder="1" applyAlignment="1">
      <alignment horizontal="left"/>
    </xf>
    <xf numFmtId="0" fontId="15" fillId="0" borderId="24" xfId="29" applyFont="1" applyBorder="1" applyAlignment="1">
      <alignment horizontal="left"/>
    </xf>
    <xf numFmtId="0" fontId="15" fillId="0" borderId="65" xfId="29" applyFont="1" applyBorder="1" applyAlignment="1">
      <alignment horizontal="left"/>
    </xf>
    <xf numFmtId="0" fontId="15" fillId="0" borderId="17" xfId="51" applyFont="1" applyBorder="1" applyAlignment="1">
      <alignment horizontal="left" vertical="center"/>
    </xf>
    <xf numFmtId="0" fontId="15" fillId="0" borderId="1" xfId="51" applyFont="1" applyBorder="1" applyAlignment="1">
      <alignment horizontal="left" vertical="center"/>
    </xf>
    <xf numFmtId="0" fontId="15" fillId="0" borderId="47" xfId="51" applyFont="1" applyBorder="1" applyAlignment="1">
      <alignment horizontal="center" vertical="center" wrapText="1"/>
    </xf>
    <xf numFmtId="0" fontId="15" fillId="0" borderId="19" xfId="51" applyFont="1" applyBorder="1" applyAlignment="1">
      <alignment horizontal="center" vertical="center" wrapText="1"/>
    </xf>
    <xf numFmtId="0" fontId="15" fillId="0" borderId="48" xfId="51" applyFont="1" applyBorder="1" applyAlignment="1">
      <alignment horizontal="center" vertical="center" wrapText="1"/>
    </xf>
    <xf numFmtId="0" fontId="15" fillId="0" borderId="0" xfId="51" applyFont="1" applyBorder="1" applyAlignment="1">
      <alignment horizontal="center" vertical="center" wrapText="1"/>
    </xf>
    <xf numFmtId="0" fontId="15" fillId="0" borderId="52" xfId="51" applyFont="1" applyBorder="1" applyAlignment="1">
      <alignment horizontal="center" vertical="center" wrapText="1"/>
    </xf>
    <xf numFmtId="0" fontId="15" fillId="0" borderId="20" xfId="51" applyFont="1" applyBorder="1" applyAlignment="1">
      <alignment horizontal="center" vertical="center" wrapText="1"/>
    </xf>
    <xf numFmtId="0" fontId="15" fillId="0" borderId="53" xfId="51" applyFont="1" applyBorder="1" applyAlignment="1">
      <alignment horizontal="center" vertical="center" wrapText="1"/>
    </xf>
    <xf numFmtId="2" fontId="15" fillId="0" borderId="8" xfId="51" applyNumberFormat="1" applyFont="1" applyBorder="1" applyAlignment="1">
      <alignment horizontal="center" vertical="center"/>
    </xf>
    <xf numFmtId="2" fontId="15" fillId="0" borderId="12" xfId="51" applyNumberFormat="1" applyFont="1" applyBorder="1" applyAlignment="1">
      <alignment horizontal="center" vertical="center"/>
    </xf>
    <xf numFmtId="2" fontId="15" fillId="0" borderId="54" xfId="51" applyNumberFormat="1" applyFont="1" applyBorder="1" applyAlignment="1">
      <alignment horizontal="center" vertical="center"/>
    </xf>
    <xf numFmtId="2" fontId="15" fillId="0" borderId="47" xfId="51" applyNumberFormat="1" applyFont="1" applyBorder="1" applyAlignment="1">
      <alignment horizontal="center" vertical="center" wrapText="1"/>
    </xf>
    <xf numFmtId="2" fontId="15" fillId="0" borderId="19" xfId="51" applyNumberFormat="1" applyFont="1" applyBorder="1" applyAlignment="1">
      <alignment horizontal="center" vertical="center" wrapText="1"/>
    </xf>
    <xf numFmtId="2" fontId="15" fillId="0" borderId="48" xfId="51" applyNumberFormat="1" applyFont="1" applyBorder="1" applyAlignment="1">
      <alignment horizontal="center" vertical="center" wrapText="1"/>
    </xf>
    <xf numFmtId="2" fontId="15" fillId="0" borderId="35" xfId="51" applyNumberFormat="1" applyFont="1" applyBorder="1" applyAlignment="1">
      <alignment horizontal="center" vertical="center" wrapText="1"/>
    </xf>
    <xf numFmtId="2" fontId="15" fillId="0" borderId="0" xfId="51" applyNumberFormat="1" applyFont="1" applyBorder="1" applyAlignment="1">
      <alignment horizontal="center" vertical="center" wrapText="1"/>
    </xf>
    <xf numFmtId="2" fontId="15" fillId="0" borderId="36" xfId="51" applyNumberFormat="1" applyFont="1" applyBorder="1" applyAlignment="1">
      <alignment horizontal="center" vertical="center" wrapText="1"/>
    </xf>
    <xf numFmtId="2" fontId="15" fillId="0" borderId="52" xfId="51" applyNumberFormat="1" applyFont="1" applyBorder="1" applyAlignment="1">
      <alignment horizontal="center" vertical="center" wrapText="1"/>
    </xf>
    <xf numFmtId="2" fontId="15" fillId="0" borderId="20" xfId="51" applyNumberFormat="1" applyFont="1" applyBorder="1" applyAlignment="1">
      <alignment horizontal="center" vertical="center" wrapText="1"/>
    </xf>
    <xf numFmtId="2" fontId="15" fillId="0" borderId="53" xfId="51" applyNumberFormat="1" applyFont="1" applyBorder="1" applyAlignment="1">
      <alignment horizontal="center" vertical="center" wrapText="1"/>
    </xf>
    <xf numFmtId="0" fontId="14" fillId="0" borderId="34" xfId="29" applyFont="1" applyBorder="1" applyAlignment="1">
      <alignment horizontal="center"/>
    </xf>
    <xf numFmtId="0" fontId="14" fillId="0" borderId="11" xfId="29" applyFont="1" applyBorder="1" applyAlignment="1">
      <alignment horizontal="center"/>
    </xf>
    <xf numFmtId="0" fontId="14" fillId="0" borderId="35" xfId="29" applyFont="1" applyBorder="1" applyAlignment="1">
      <alignment horizontal="center"/>
    </xf>
    <xf numFmtId="0" fontId="14" fillId="0" borderId="10" xfId="29" applyFont="1" applyBorder="1" applyAlignment="1">
      <alignment horizontal="center"/>
    </xf>
    <xf numFmtId="0" fontId="14" fillId="0" borderId="52" xfId="29" applyFont="1" applyBorder="1" applyAlignment="1">
      <alignment horizontal="center"/>
    </xf>
    <xf numFmtId="0" fontId="14" fillId="0" borderId="60" xfId="29" applyFont="1" applyBorder="1" applyAlignment="1">
      <alignment horizontal="center"/>
    </xf>
    <xf numFmtId="0" fontId="15" fillId="0" borderId="17" xfId="51" applyFont="1" applyBorder="1" applyAlignment="1">
      <alignment horizontal="justify" vertical="center" wrapText="1"/>
    </xf>
    <xf numFmtId="0" fontId="15" fillId="0" borderId="1" xfId="51" applyFont="1" applyBorder="1" applyAlignment="1">
      <alignment horizontal="justify" vertical="center" wrapText="1"/>
    </xf>
    <xf numFmtId="0" fontId="15" fillId="0" borderId="51" xfId="51" applyFont="1" applyBorder="1" applyAlignment="1">
      <alignment horizontal="left" vertical="center"/>
    </xf>
    <xf numFmtId="0" fontId="15" fillId="0" borderId="49" xfId="51" applyFont="1" applyBorder="1" applyAlignment="1">
      <alignment horizontal="left" vertical="center"/>
    </xf>
    <xf numFmtId="0" fontId="15" fillId="0" borderId="50" xfId="51" applyFont="1" applyBorder="1" applyAlignment="1">
      <alignment horizontal="left" vertical="center"/>
    </xf>
    <xf numFmtId="0" fontId="15" fillId="0" borderId="9" xfId="51" applyFont="1" applyBorder="1" applyAlignment="1">
      <alignment vertical="center"/>
    </xf>
    <xf numFmtId="0" fontId="15" fillId="0" borderId="0" xfId="51" applyFont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15" fillId="0" borderId="20" xfId="51" applyFont="1" applyBorder="1" applyAlignment="1">
      <alignment horizontal="left"/>
    </xf>
    <xf numFmtId="0" fontId="15" fillId="0" borderId="41" xfId="51" applyFont="1" applyBorder="1" applyAlignment="1">
      <alignment horizontal="left" vertical="center" wrapText="1"/>
    </xf>
    <xf numFmtId="0" fontId="15" fillId="0" borderId="42" xfId="51" applyFont="1" applyBorder="1" applyAlignment="1">
      <alignment horizontal="left" vertical="center" wrapText="1"/>
    </xf>
    <xf numFmtId="0" fontId="15" fillId="3" borderId="42" xfId="51" applyFont="1" applyFill="1" applyBorder="1" applyAlignment="1">
      <alignment vertical="center" wrapText="1"/>
    </xf>
    <xf numFmtId="0" fontId="15" fillId="3" borderId="43" xfId="51" applyFont="1" applyFill="1" applyBorder="1" applyAlignment="1">
      <alignment vertical="center" wrapText="1"/>
    </xf>
    <xf numFmtId="2" fontId="15" fillId="0" borderId="1" xfId="51" applyNumberFormat="1" applyFont="1" applyBorder="1" applyAlignment="1">
      <alignment horizontal="center" vertical="center"/>
    </xf>
    <xf numFmtId="2" fontId="15" fillId="0" borderId="16" xfId="51" applyNumberFormat="1" applyFont="1" applyBorder="1" applyAlignment="1">
      <alignment horizontal="center" vertical="center"/>
    </xf>
    <xf numFmtId="2" fontId="15" fillId="0" borderId="14" xfId="51" applyNumberFormat="1" applyFont="1" applyBorder="1" applyAlignment="1">
      <alignment horizontal="center" vertical="center"/>
    </xf>
    <xf numFmtId="2" fontId="15" fillId="0" borderId="55" xfId="51" applyNumberFormat="1" applyFont="1" applyBorder="1" applyAlignment="1">
      <alignment horizontal="center" vertical="center"/>
    </xf>
    <xf numFmtId="2" fontId="15" fillId="0" borderId="1" xfId="51" applyNumberFormat="1" applyFont="1" applyBorder="1" applyAlignment="1">
      <alignment horizontal="center" vertical="center" wrapText="1"/>
    </xf>
    <xf numFmtId="2" fontId="15" fillId="0" borderId="4" xfId="51" applyNumberFormat="1" applyFont="1" applyBorder="1" applyAlignment="1">
      <alignment horizontal="center" vertical="center" wrapText="1"/>
    </xf>
    <xf numFmtId="0" fontId="15" fillId="0" borderId="17" xfId="51" applyFont="1" applyBorder="1" applyAlignment="1">
      <alignment horizontal="left" vertical="center" wrapText="1"/>
    </xf>
    <xf numFmtId="0" fontId="15" fillId="0" borderId="1" xfId="51" applyFont="1" applyBorder="1" applyAlignment="1">
      <alignment horizontal="left" vertical="center" wrapText="1"/>
    </xf>
    <xf numFmtId="0" fontId="14" fillId="0" borderId="1" xfId="51" applyFont="1" applyBorder="1" applyAlignment="1">
      <alignment horizontal="center" vertical="center" wrapText="1"/>
    </xf>
    <xf numFmtId="171" fontId="14" fillId="0" borderId="0" xfId="51" applyNumberFormat="1" applyFont="1" applyAlignment="1">
      <alignment horizontal="center"/>
    </xf>
    <xf numFmtId="0" fontId="14" fillId="0" borderId="15" xfId="51" applyFont="1" applyBorder="1" applyAlignment="1">
      <alignment horizontal="left" vertical="center" wrapText="1"/>
    </xf>
    <xf numFmtId="0" fontId="14" fillId="0" borderId="49" xfId="51" applyFont="1" applyBorder="1" applyAlignment="1">
      <alignment horizontal="left" vertical="center" wrapText="1"/>
    </xf>
    <xf numFmtId="0" fontId="14" fillId="0" borderId="61" xfId="51" applyFont="1" applyBorder="1" applyAlignment="1">
      <alignment horizontal="left" vertical="center" wrapText="1"/>
    </xf>
    <xf numFmtId="170" fontId="14" fillId="0" borderId="47" xfId="51" applyNumberFormat="1" applyFont="1" applyBorder="1" applyAlignment="1">
      <alignment horizontal="left" vertical="top"/>
    </xf>
    <xf numFmtId="170" fontId="14" fillId="0" borderId="19" xfId="51" applyNumberFormat="1" applyFont="1" applyBorder="1" applyAlignment="1">
      <alignment horizontal="left" vertical="top"/>
    </xf>
    <xf numFmtId="170" fontId="14" fillId="0" borderId="44" xfId="51" applyNumberFormat="1" applyFont="1" applyBorder="1" applyAlignment="1">
      <alignment horizontal="left" vertical="top"/>
    </xf>
    <xf numFmtId="170" fontId="14" fillId="0" borderId="35" xfId="51" applyNumberFormat="1" applyFont="1" applyBorder="1" applyAlignment="1">
      <alignment horizontal="left" vertical="top"/>
    </xf>
    <xf numFmtId="170" fontId="14" fillId="0" borderId="0" xfId="51" applyNumberFormat="1" applyFont="1" applyAlignment="1">
      <alignment horizontal="left" vertical="top"/>
    </xf>
    <xf numFmtId="170" fontId="14" fillId="0" borderId="10" xfId="51" applyNumberFormat="1" applyFont="1" applyBorder="1" applyAlignment="1">
      <alignment horizontal="left" vertical="top"/>
    </xf>
    <xf numFmtId="170" fontId="14" fillId="0" borderId="52" xfId="51" applyNumberFormat="1" applyFont="1" applyBorder="1" applyAlignment="1">
      <alignment horizontal="left" vertical="top"/>
    </xf>
    <xf numFmtId="170" fontId="14" fillId="0" borderId="20" xfId="51" applyNumberFormat="1" applyFont="1" applyBorder="1" applyAlignment="1">
      <alignment horizontal="left" vertical="top"/>
    </xf>
    <xf numFmtId="170" fontId="14" fillId="0" borderId="60" xfId="51" applyNumberFormat="1" applyFont="1" applyBorder="1" applyAlignment="1">
      <alignment horizontal="left" vertical="top"/>
    </xf>
    <xf numFmtId="0" fontId="14" fillId="0" borderId="18" xfId="51" applyFont="1" applyBorder="1" applyAlignment="1">
      <alignment horizontal="justify" vertical="top"/>
    </xf>
    <xf numFmtId="0" fontId="14" fillId="0" borderId="19" xfId="51" applyFont="1" applyBorder="1" applyAlignment="1">
      <alignment horizontal="justify" vertical="top"/>
    </xf>
    <xf numFmtId="0" fontId="14" fillId="0" borderId="48" xfId="51" applyFont="1" applyBorder="1" applyAlignment="1">
      <alignment horizontal="justify" vertical="top"/>
    </xf>
    <xf numFmtId="0" fontId="14" fillId="0" borderId="13" xfId="51" applyFont="1" applyBorder="1" applyAlignment="1">
      <alignment horizontal="justify" vertical="top"/>
    </xf>
    <xf numFmtId="0" fontId="14" fillId="0" borderId="20" xfId="51" applyFont="1" applyBorder="1" applyAlignment="1">
      <alignment horizontal="justify" vertical="top"/>
    </xf>
    <xf numFmtId="0" fontId="14" fillId="0" borderId="53" xfId="51" applyFont="1" applyBorder="1" applyAlignment="1">
      <alignment horizontal="justify" vertical="top"/>
    </xf>
    <xf numFmtId="0" fontId="14" fillId="0" borderId="1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9" fontId="14" fillId="0" borderId="1" xfId="51" applyNumberFormat="1" applyFont="1" applyFill="1" applyBorder="1" applyAlignment="1">
      <alignment horizontal="center" vertical="center"/>
    </xf>
    <xf numFmtId="39" fontId="14" fillId="0" borderId="4" xfId="51" applyNumberFormat="1" applyFont="1" applyFill="1" applyBorder="1" applyAlignment="1">
      <alignment horizontal="center" vertical="center"/>
    </xf>
    <xf numFmtId="0" fontId="15" fillId="0" borderId="17" xfId="51" applyFont="1" applyFill="1" applyBorder="1" applyAlignment="1">
      <alignment horizontal="center" vertical="center"/>
    </xf>
    <xf numFmtId="0" fontId="15" fillId="0" borderId="26" xfId="51" applyFont="1" applyFill="1" applyBorder="1" applyAlignment="1">
      <alignment horizontal="center" vertical="center"/>
    </xf>
    <xf numFmtId="0" fontId="15" fillId="0" borderId="8" xfId="51" applyFont="1" applyFill="1" applyBorder="1" applyAlignment="1">
      <alignment horizontal="center" vertical="center" wrapText="1"/>
    </xf>
    <xf numFmtId="0" fontId="15" fillId="0" borderId="54" xfId="51" applyFont="1" applyFill="1" applyBorder="1" applyAlignment="1">
      <alignment horizontal="center" vertical="center" wrapText="1"/>
    </xf>
    <xf numFmtId="2" fontId="15" fillId="0" borderId="42" xfId="51" applyNumberFormat="1" applyFont="1" applyFill="1" applyBorder="1" applyAlignment="1">
      <alignment horizontal="center" vertical="center"/>
    </xf>
    <xf numFmtId="2" fontId="15" fillId="0" borderId="43" xfId="51" applyNumberFormat="1" applyFont="1" applyFill="1" applyBorder="1" applyAlignment="1">
      <alignment horizontal="center" vertical="center"/>
    </xf>
    <xf numFmtId="0" fontId="15" fillId="0" borderId="42" xfId="51" applyFont="1" applyBorder="1" applyAlignment="1">
      <alignment horizontal="justify" vertical="center" wrapText="1"/>
    </xf>
    <xf numFmtId="170" fontId="14" fillId="0" borderId="37" xfId="51" applyNumberFormat="1" applyFont="1" applyBorder="1" applyAlignment="1">
      <alignment horizontal="left" vertical="top"/>
    </xf>
    <xf numFmtId="170" fontId="14" fillId="0" borderId="40" xfId="51" applyNumberFormat="1" applyFont="1" applyBorder="1" applyAlignment="1">
      <alignment horizontal="left" vertical="top"/>
    </xf>
    <xf numFmtId="170" fontId="14" fillId="0" borderId="46" xfId="51" applyNumberFormat="1" applyFont="1" applyBorder="1" applyAlignment="1">
      <alignment horizontal="left" vertical="top"/>
    </xf>
    <xf numFmtId="0" fontId="14" fillId="0" borderId="2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9" fontId="14" fillId="0" borderId="3" xfId="51" applyNumberFormat="1" applyFont="1" applyFill="1" applyBorder="1" applyAlignment="1">
      <alignment horizontal="center" vertical="center"/>
    </xf>
    <xf numFmtId="39" fontId="14" fillId="0" borderId="22" xfId="51" applyNumberFormat="1" applyFont="1" applyFill="1" applyBorder="1" applyAlignment="1">
      <alignment horizontal="center" vertical="center"/>
    </xf>
    <xf numFmtId="0" fontId="15" fillId="3" borderId="17" xfId="51" applyFont="1" applyFill="1" applyBorder="1" applyAlignment="1">
      <alignment horizontal="left" vertical="center"/>
    </xf>
    <xf numFmtId="0" fontId="15" fillId="3" borderId="1" xfId="51" applyFont="1" applyFill="1" applyBorder="1" applyAlignment="1">
      <alignment horizontal="left" vertical="center"/>
    </xf>
    <xf numFmtId="0" fontId="15" fillId="0" borderId="27" xfId="51" applyFont="1" applyBorder="1" applyAlignment="1">
      <alignment vertical="center"/>
    </xf>
    <xf numFmtId="0" fontId="15" fillId="0" borderId="28" xfId="51" applyFont="1" applyBorder="1" applyAlignment="1">
      <alignment vertical="center"/>
    </xf>
    <xf numFmtId="0" fontId="15" fillId="0" borderId="7" xfId="51" applyFont="1" applyBorder="1" applyAlignment="1">
      <alignment vertical="center"/>
    </xf>
    <xf numFmtId="0" fontId="15" fillId="0" borderId="0" xfId="51" applyFont="1" applyAlignment="1">
      <alignment horizontal="center" vertical="center" wrapText="1"/>
    </xf>
    <xf numFmtId="2" fontId="15" fillId="0" borderId="47" xfId="51" applyNumberFormat="1" applyFont="1" applyBorder="1" applyAlignment="1">
      <alignment horizontal="center" vertical="center"/>
    </xf>
    <xf numFmtId="2" fontId="15" fillId="0" borderId="19" xfId="51" applyNumberFormat="1" applyFont="1" applyBorder="1" applyAlignment="1">
      <alignment horizontal="center" vertical="center"/>
    </xf>
    <xf numFmtId="2" fontId="15" fillId="0" borderId="48" xfId="51" applyNumberFormat="1" applyFont="1" applyBorder="1" applyAlignment="1">
      <alignment horizontal="center" vertical="center"/>
    </xf>
    <xf numFmtId="2" fontId="15" fillId="0" borderId="35" xfId="51" applyNumberFormat="1" applyFont="1" applyBorder="1" applyAlignment="1">
      <alignment horizontal="center" vertical="center"/>
    </xf>
    <xf numFmtId="2" fontId="15" fillId="0" borderId="0" xfId="51" applyNumberFormat="1" applyFont="1" applyAlignment="1">
      <alignment horizontal="center" vertical="center"/>
    </xf>
    <xf numFmtId="2" fontId="15" fillId="0" borderId="36" xfId="51" applyNumberFormat="1" applyFont="1" applyBorder="1" applyAlignment="1">
      <alignment horizontal="center" vertical="center"/>
    </xf>
    <xf numFmtId="0" fontId="14" fillId="0" borderId="32" xfId="29" applyFont="1" applyBorder="1" applyAlignment="1">
      <alignment horizontal="center"/>
    </xf>
    <xf numFmtId="0" fontId="15" fillId="0" borderId="42" xfId="29" applyFont="1" applyBorder="1" applyAlignment="1">
      <alignment horizontal="left"/>
    </xf>
    <xf numFmtId="0" fontId="14" fillId="0" borderId="42" xfId="29" applyFont="1" applyBorder="1" applyAlignment="1">
      <alignment horizontal="center"/>
    </xf>
    <xf numFmtId="0" fontId="14" fillId="0" borderId="43" xfId="29" applyFont="1" applyBorder="1" applyAlignment="1">
      <alignment horizontal="center"/>
    </xf>
    <xf numFmtId="0" fontId="14" fillId="0" borderId="1" xfId="29" applyFont="1" applyBorder="1" applyAlignment="1">
      <alignment horizontal="center"/>
    </xf>
    <xf numFmtId="0" fontId="14" fillId="0" borderId="4" xfId="29" applyFont="1" applyBorder="1" applyAlignment="1">
      <alignment horizontal="center"/>
    </xf>
    <xf numFmtId="0" fontId="14" fillId="0" borderId="8" xfId="29" applyFont="1" applyBorder="1" applyAlignment="1">
      <alignment horizontal="center"/>
    </xf>
    <xf numFmtId="0" fontId="14" fillId="0" borderId="16" xfId="29" applyFont="1" applyBorder="1" applyAlignment="1">
      <alignment horizontal="center"/>
    </xf>
    <xf numFmtId="0" fontId="15" fillId="0" borderId="1" xfId="29" applyFont="1" applyBorder="1" applyAlignment="1">
      <alignment horizontal="left"/>
    </xf>
    <xf numFmtId="0" fontId="14" fillId="0" borderId="8" xfId="29" applyFont="1" applyBorder="1" applyAlignment="1">
      <alignment horizontal="center" vertical="center"/>
    </xf>
    <xf numFmtId="0" fontId="15" fillId="0" borderId="8" xfId="29" applyFont="1" applyBorder="1" applyAlignment="1">
      <alignment horizontal="left"/>
    </xf>
    <xf numFmtId="0" fontId="15" fillId="0" borderId="57" xfId="51" applyFont="1" applyBorder="1" applyAlignment="1">
      <alignment horizontal="left" vertical="center" wrapText="1"/>
    </xf>
    <xf numFmtId="0" fontId="15" fillId="0" borderId="58" xfId="51" applyFont="1" applyBorder="1" applyAlignment="1">
      <alignment horizontal="left" vertical="center" wrapText="1"/>
    </xf>
    <xf numFmtId="0" fontId="15" fillId="0" borderId="59" xfId="51" applyFont="1" applyBorder="1" applyAlignment="1">
      <alignment horizontal="left" vertical="center" wrapText="1"/>
    </xf>
    <xf numFmtId="170" fontId="14" fillId="0" borderId="23" xfId="51" applyNumberFormat="1" applyFont="1" applyBorder="1" applyAlignment="1">
      <alignment horizontal="left" vertical="top"/>
    </xf>
    <xf numFmtId="170" fontId="14" fillId="0" borderId="24" xfId="51" applyNumberFormat="1" applyFont="1" applyBorder="1" applyAlignment="1">
      <alignment horizontal="left" vertical="top"/>
    </xf>
    <xf numFmtId="170" fontId="14" fillId="0" borderId="25" xfId="51" applyNumberFormat="1" applyFont="1" applyBorder="1" applyAlignment="1">
      <alignment horizontal="left" vertical="top"/>
    </xf>
    <xf numFmtId="0" fontId="14" fillId="0" borderId="12" xfId="51" applyFont="1" applyBorder="1" applyAlignment="1">
      <alignment horizontal="center" vertical="center"/>
    </xf>
    <xf numFmtId="0" fontId="15" fillId="0" borderId="27" xfId="51" applyFont="1" applyBorder="1" applyAlignment="1">
      <alignment horizontal="justify" vertical="top"/>
    </xf>
    <xf numFmtId="0" fontId="15" fillId="0" borderId="28" xfId="51" applyFont="1" applyBorder="1" applyAlignment="1">
      <alignment horizontal="justify" vertical="top"/>
    </xf>
    <xf numFmtId="0" fontId="15" fillId="0" borderId="7" xfId="51" applyFont="1" applyBorder="1" applyAlignment="1">
      <alignment horizontal="justify" vertical="top"/>
    </xf>
    <xf numFmtId="0" fontId="15" fillId="0" borderId="56" xfId="51" applyFont="1" applyBorder="1" applyAlignment="1">
      <alignment horizontal="center" vertical="center" wrapText="1"/>
    </xf>
    <xf numFmtId="0" fontId="14" fillId="0" borderId="0" xfId="51" applyFont="1" applyBorder="1" applyAlignment="1">
      <alignment horizontal="center" vertical="center" wrapText="1"/>
    </xf>
    <xf numFmtId="0" fontId="15" fillId="0" borderId="6" xfId="51" applyFont="1" applyBorder="1" applyAlignment="1">
      <alignment horizontal="center" vertical="center"/>
    </xf>
    <xf numFmtId="0" fontId="15" fillId="0" borderId="11" xfId="51" applyFont="1" applyBorder="1" applyAlignment="1">
      <alignment horizontal="center" vertical="center"/>
    </xf>
    <xf numFmtId="169" fontId="15" fillId="0" borderId="39" xfId="51" applyNumberFormat="1" applyFont="1" applyBorder="1" applyAlignment="1">
      <alignment horizontal="center" vertical="top"/>
    </xf>
    <xf numFmtId="0" fontId="14" fillId="3" borderId="32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0" xfId="51" applyFont="1" applyAlignment="1">
      <alignment horizontal="center"/>
    </xf>
    <xf numFmtId="0" fontId="14" fillId="3" borderId="21" xfId="0" applyFont="1" applyFill="1" applyBorder="1" applyAlignment="1">
      <alignment horizontal="justify" vertical="center"/>
    </xf>
    <xf numFmtId="0" fontId="14" fillId="3" borderId="17" xfId="0" applyFont="1" applyFill="1" applyBorder="1" applyAlignment="1">
      <alignment horizontal="justify" vertical="center"/>
    </xf>
    <xf numFmtId="0" fontId="15" fillId="0" borderId="47" xfId="51" applyFont="1" applyBorder="1" applyAlignment="1">
      <alignment horizontal="justify" vertical="center" wrapText="1"/>
    </xf>
    <xf numFmtId="0" fontId="15" fillId="0" borderId="19" xfId="51" applyFont="1" applyBorder="1" applyAlignment="1">
      <alignment horizontal="justify" vertical="center" wrapText="1"/>
    </xf>
    <xf numFmtId="0" fontId="15" fillId="0" borderId="48" xfId="51" applyFont="1" applyBorder="1" applyAlignment="1">
      <alignment horizontal="justify" vertical="center" wrapText="1"/>
    </xf>
    <xf numFmtId="0" fontId="15" fillId="0" borderId="35" xfId="51" applyFont="1" applyBorder="1" applyAlignment="1">
      <alignment horizontal="justify" vertical="center" wrapText="1"/>
    </xf>
    <xf numFmtId="0" fontId="15" fillId="0" borderId="0" xfId="51" applyFont="1" applyAlignment="1">
      <alignment horizontal="justify" vertical="center" wrapText="1"/>
    </xf>
    <xf numFmtId="0" fontId="15" fillId="0" borderId="36" xfId="51" applyFont="1" applyBorder="1" applyAlignment="1">
      <alignment horizontal="justify" vertical="center" wrapText="1"/>
    </xf>
    <xf numFmtId="0" fontId="15" fillId="3" borderId="17" xfId="51" applyFont="1" applyFill="1" applyBorder="1" applyAlignment="1">
      <alignment horizontal="left" vertical="center" wrapText="1"/>
    </xf>
    <xf numFmtId="0" fontId="15" fillId="3" borderId="1" xfId="51" applyFont="1" applyFill="1" applyBorder="1" applyAlignment="1">
      <alignment horizontal="left" vertical="center" wrapText="1"/>
    </xf>
    <xf numFmtId="0" fontId="15" fillId="3" borderId="17" xfId="51" applyFont="1" applyFill="1" applyBorder="1" applyAlignment="1">
      <alignment horizontal="justify" vertical="center" wrapText="1"/>
    </xf>
    <xf numFmtId="0" fontId="15" fillId="3" borderId="1" xfId="51" applyFont="1" applyFill="1" applyBorder="1" applyAlignment="1">
      <alignment horizontal="justify" vertical="center" wrapText="1"/>
    </xf>
    <xf numFmtId="0" fontId="14" fillId="0" borderId="56" xfId="29" applyFont="1" applyBorder="1" applyAlignment="1">
      <alignment horizontal="center"/>
    </xf>
    <xf numFmtId="0" fontId="14" fillId="0" borderId="33" xfId="29" applyFont="1" applyBorder="1" applyAlignment="1">
      <alignment horizontal="center"/>
    </xf>
    <xf numFmtId="0" fontId="14" fillId="0" borderId="21" xfId="29" applyFont="1" applyBorder="1" applyAlignment="1">
      <alignment horizontal="center"/>
    </xf>
    <xf numFmtId="0" fontId="14" fillId="0" borderId="37" xfId="29" applyFont="1" applyBorder="1" applyAlignment="1">
      <alignment horizontal="center"/>
    </xf>
    <xf numFmtId="0" fontId="14" fillId="0" borderId="46" xfId="29" applyFont="1" applyBorder="1" applyAlignment="1">
      <alignment horizontal="center"/>
    </xf>
    <xf numFmtId="0" fontId="14" fillId="0" borderId="37" xfId="29" applyFont="1" applyBorder="1" applyAlignment="1">
      <alignment horizontal="center" vertical="center"/>
    </xf>
    <xf numFmtId="0" fontId="14" fillId="0" borderId="40" xfId="29" applyFont="1" applyBorder="1" applyAlignment="1">
      <alignment horizontal="center" vertical="center"/>
    </xf>
    <xf numFmtId="0" fontId="15" fillId="0" borderId="66" xfId="51" applyFont="1" applyBorder="1" applyAlignment="1">
      <alignment horizontal="left" vertical="center" wrapText="1"/>
    </xf>
    <xf numFmtId="0" fontId="15" fillId="0" borderId="67" xfId="51" applyFont="1" applyBorder="1" applyAlignment="1">
      <alignment horizontal="left" vertical="center" wrapText="1"/>
    </xf>
    <xf numFmtId="0" fontId="15" fillId="3" borderId="67" xfId="51" applyFont="1" applyFill="1" applyBorder="1" applyAlignment="1">
      <alignment vertical="center" wrapText="1"/>
    </xf>
    <xf numFmtId="0" fontId="15" fillId="3" borderId="68" xfId="51" applyFont="1" applyFill="1" applyBorder="1" applyAlignment="1">
      <alignment vertical="center" wrapText="1"/>
    </xf>
    <xf numFmtId="0" fontId="15" fillId="0" borderId="21" xfId="51" applyFont="1" applyBorder="1" applyAlignment="1">
      <alignment horizontal="left" vertical="center"/>
    </xf>
    <xf numFmtId="0" fontId="15" fillId="0" borderId="3" xfId="51" applyFont="1" applyBorder="1" applyAlignment="1">
      <alignment horizontal="left" vertical="center"/>
    </xf>
    <xf numFmtId="0" fontId="15" fillId="0" borderId="0" xfId="51" applyFont="1" applyBorder="1" applyAlignment="1">
      <alignment horizontal="justify" vertical="center" wrapText="1"/>
    </xf>
    <xf numFmtId="2" fontId="15" fillId="0" borderId="3" xfId="51" applyNumberFormat="1" applyFont="1" applyBorder="1" applyAlignment="1">
      <alignment horizontal="center" vertical="center" wrapText="1"/>
    </xf>
    <xf numFmtId="2" fontId="15" fillId="0" borderId="22" xfId="51" applyNumberFormat="1" applyFont="1" applyBorder="1" applyAlignment="1">
      <alignment horizontal="center" vertical="center" wrapText="1"/>
    </xf>
    <xf numFmtId="2" fontId="15" fillId="0" borderId="0" xfId="51" applyNumberFormat="1" applyFont="1" applyAlignment="1">
      <alignment horizontal="center" vertical="center" wrapText="1"/>
    </xf>
    <xf numFmtId="0" fontId="15" fillId="0" borderId="51" xfId="51" applyFont="1" applyBorder="1" applyAlignment="1">
      <alignment horizontal="justify" vertical="center" wrapText="1"/>
    </xf>
    <xf numFmtId="0" fontId="15" fillId="0" borderId="49" xfId="51" applyFont="1" applyBorder="1" applyAlignment="1">
      <alignment horizontal="justify" vertical="center" wrapText="1"/>
    </xf>
    <xf numFmtId="0" fontId="15" fillId="0" borderId="50" xfId="51" applyFont="1" applyBorder="1" applyAlignment="1">
      <alignment horizontal="justify" vertical="center" wrapText="1"/>
    </xf>
    <xf numFmtId="0" fontId="15" fillId="0" borderId="17" xfId="51" applyFont="1" applyFill="1" applyBorder="1" applyAlignment="1">
      <alignment horizontal="left" vertical="center"/>
    </xf>
    <xf numFmtId="0" fontId="15" fillId="0" borderId="1" xfId="51" applyFont="1" applyFill="1" applyBorder="1" applyAlignment="1">
      <alignment horizontal="left" vertical="center"/>
    </xf>
    <xf numFmtId="0" fontId="14" fillId="2" borderId="32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0" borderId="18" xfId="51" applyFont="1" applyBorder="1" applyAlignment="1">
      <alignment horizontal="justify" vertical="top" wrapText="1"/>
    </xf>
    <xf numFmtId="0" fontId="14" fillId="0" borderId="19" xfId="51" applyFont="1" applyBorder="1" applyAlignment="1">
      <alignment horizontal="justify" vertical="top" wrapText="1"/>
    </xf>
    <xf numFmtId="0" fontId="14" fillId="0" borderId="44" xfId="51" applyFont="1" applyBorder="1" applyAlignment="1">
      <alignment horizontal="justify" vertical="top" wrapText="1"/>
    </xf>
    <xf numFmtId="0" fontId="14" fillId="0" borderId="13" xfId="51" applyFont="1" applyBorder="1" applyAlignment="1">
      <alignment horizontal="justify" vertical="top" wrapText="1"/>
    </xf>
    <xf numFmtId="0" fontId="14" fillId="0" borderId="20" xfId="51" applyFont="1" applyBorder="1" applyAlignment="1">
      <alignment horizontal="justify" vertical="top" wrapText="1"/>
    </xf>
    <xf numFmtId="0" fontId="14" fillId="0" borderId="60" xfId="51" applyFont="1" applyBorder="1" applyAlignment="1">
      <alignment horizontal="justify" vertical="top" wrapText="1"/>
    </xf>
    <xf numFmtId="0" fontId="15" fillId="0" borderId="32" xfId="51" applyFont="1" applyBorder="1" applyAlignment="1">
      <alignment horizontal="justify" vertical="center" wrapText="1"/>
    </xf>
    <xf numFmtId="0" fontId="15" fillId="0" borderId="33" xfId="51" applyFont="1" applyBorder="1" applyAlignment="1">
      <alignment horizontal="justify" vertical="center" wrapText="1"/>
    </xf>
    <xf numFmtId="0" fontId="14" fillId="0" borderId="6" xfId="51" applyFont="1" applyBorder="1" applyAlignment="1">
      <alignment horizontal="left" vertical="top" wrapText="1"/>
    </xf>
    <xf numFmtId="0" fontId="14" fillId="0" borderId="39" xfId="51" applyFont="1" applyBorder="1" applyAlignment="1">
      <alignment horizontal="left" vertical="top" wrapText="1"/>
    </xf>
    <xf numFmtId="0" fontId="14" fillId="0" borderId="11" xfId="51" applyFont="1" applyBorder="1" applyAlignment="1">
      <alignment horizontal="left" vertical="top" wrapText="1"/>
    </xf>
    <xf numFmtId="0" fontId="14" fillId="0" borderId="9" xfId="51" applyFont="1" applyBorder="1" applyAlignment="1">
      <alignment horizontal="left" vertical="top" wrapText="1"/>
    </xf>
    <xf numFmtId="0" fontId="14" fillId="0" borderId="0" xfId="51" applyFont="1" applyAlignment="1">
      <alignment horizontal="left" vertical="top" wrapText="1"/>
    </xf>
    <xf numFmtId="0" fontId="14" fillId="0" borderId="10" xfId="51" applyFont="1" applyBorder="1" applyAlignment="1">
      <alignment horizontal="left" vertical="top" wrapText="1"/>
    </xf>
    <xf numFmtId="0" fontId="17" fillId="3" borderId="8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</cellXfs>
  <cellStyles count="58">
    <cellStyle name="Euro" xfId="1"/>
    <cellStyle name="Millares" xfId="2" builtinId="3"/>
    <cellStyle name="Millares [0] 2" xfId="3"/>
    <cellStyle name="Millares 10" xfId="4"/>
    <cellStyle name="Millares 11" xfId="5"/>
    <cellStyle name="Millares 12" xfId="6"/>
    <cellStyle name="Millares 13" xfId="7"/>
    <cellStyle name="Millares 2" xfId="8"/>
    <cellStyle name="Millares 2 2" xfId="9"/>
    <cellStyle name="Millares 3" xfId="10"/>
    <cellStyle name="Millares 4" xfId="11"/>
    <cellStyle name="Millares 5" xfId="12"/>
    <cellStyle name="Millares 6" xfId="13"/>
    <cellStyle name="Millares 7" xfId="14"/>
    <cellStyle name="Millares 8" xfId="15"/>
    <cellStyle name="Millares 9" xfId="16"/>
    <cellStyle name="Millares 9 2" xfId="17"/>
    <cellStyle name="Moneda" xfId="18" builtinId="4"/>
    <cellStyle name="Moneda 2" xfId="19"/>
    <cellStyle name="Moneda 3" xfId="20"/>
    <cellStyle name="Normal" xfId="0" builtinId="0"/>
    <cellStyle name="Normal 10" xfId="21"/>
    <cellStyle name="Normal 11" xfId="22"/>
    <cellStyle name="Normal 12" xfId="23"/>
    <cellStyle name="Normal 13" xfId="24"/>
    <cellStyle name="Normal 15" xfId="25"/>
    <cellStyle name="Normal 17" xfId="26"/>
    <cellStyle name="Normal 18" xfId="27"/>
    <cellStyle name="Normal 2" xfId="28"/>
    <cellStyle name="Normal 2 2" xfId="29"/>
    <cellStyle name="Normal 2 3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9" xfId="37"/>
    <cellStyle name="Normal 3" xfId="38"/>
    <cellStyle name="Normal 3 16" xfId="39"/>
    <cellStyle name="Normal 3 2" xfId="40"/>
    <cellStyle name="Normal 30" xfId="41"/>
    <cellStyle name="Normal 4" xfId="42"/>
    <cellStyle name="Normal 4 2" xfId="43"/>
    <cellStyle name="Normal 42" xfId="44"/>
    <cellStyle name="Normal 45" xfId="45"/>
    <cellStyle name="Normal 46" xfId="46"/>
    <cellStyle name="Normal 5" xfId="47"/>
    <cellStyle name="Normal 6" xfId="48"/>
    <cellStyle name="Normal 7" xfId="49"/>
    <cellStyle name="Normal 8" xfId="50"/>
    <cellStyle name="Normal 8 2" xfId="51"/>
    <cellStyle name="Normal 9" xfId="52"/>
    <cellStyle name="Porcentual 2" xfId="53"/>
    <cellStyle name="Porcentual 2 2" xfId="54"/>
    <cellStyle name="Porcentual 3" xfId="55"/>
    <cellStyle name="Porcentual 4" xfId="56"/>
    <cellStyle name="Porcentual 4 2" xfId="5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1</xdr:row>
      <xdr:rowOff>28575</xdr:rowOff>
    </xdr:from>
    <xdr:to>
      <xdr:col>14</xdr:col>
      <xdr:colOff>619125</xdr:colOff>
      <xdr:row>4</xdr:row>
      <xdr:rowOff>247650</xdr:rowOff>
    </xdr:to>
    <xdr:pic>
      <xdr:nvPicPr>
        <xdr:cNvPr id="17945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0725" y="28575"/>
          <a:ext cx="12954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828675</xdr:colOff>
          <xdr:row>1</xdr:row>
          <xdr:rowOff>76200</xdr:rowOff>
        </xdr:from>
        <xdr:to>
          <xdr:col>2</xdr:col>
          <xdr:colOff>3667125</xdr:colOff>
          <xdr:row>4</xdr:row>
          <xdr:rowOff>200025</xdr:rowOff>
        </xdr:to>
        <xdr:sp macro="" textlink="">
          <xdr:nvSpPr>
            <xdr:cNvPr id="17570" name="Object 162" hidden="1">
              <a:extLst>
                <a:ext uri="{63B3BB69-23CF-44E3-9099-C40C66FF867C}">
                  <a14:compatExt spid="_x0000_s17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1</xdr:row>
          <xdr:rowOff>333375</xdr:rowOff>
        </xdr:from>
        <xdr:to>
          <xdr:col>2</xdr:col>
          <xdr:colOff>4857750</xdr:colOff>
          <xdr:row>3</xdr:row>
          <xdr:rowOff>361950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161925</xdr:colOff>
      <xdr:row>1</xdr:row>
      <xdr:rowOff>152400</xdr:rowOff>
    </xdr:from>
    <xdr:to>
      <xdr:col>14</xdr:col>
      <xdr:colOff>895350</xdr:colOff>
      <xdr:row>4</xdr:row>
      <xdr:rowOff>219075</xdr:rowOff>
    </xdr:to>
    <xdr:pic>
      <xdr:nvPicPr>
        <xdr:cNvPr id="26681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8725" y="152400"/>
          <a:ext cx="181927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</xdr:row>
      <xdr:rowOff>104775</xdr:rowOff>
    </xdr:from>
    <xdr:to>
      <xdr:col>14</xdr:col>
      <xdr:colOff>695325</xdr:colOff>
      <xdr:row>4</xdr:row>
      <xdr:rowOff>295275</xdr:rowOff>
    </xdr:to>
    <xdr:pic>
      <xdr:nvPicPr>
        <xdr:cNvPr id="18967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104775"/>
          <a:ext cx="15049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609600</xdr:colOff>
          <xdr:row>1</xdr:row>
          <xdr:rowOff>95250</xdr:rowOff>
        </xdr:from>
        <xdr:to>
          <xdr:col>2</xdr:col>
          <xdr:colOff>4162425</xdr:colOff>
          <xdr:row>4</xdr:row>
          <xdr:rowOff>257175</xdr:rowOff>
        </xdr:to>
        <xdr:sp macro="" textlink="">
          <xdr:nvSpPr>
            <xdr:cNvPr id="18594" name="Object 162" hidden="1">
              <a:extLst>
                <a:ext uri="{63B3BB69-23CF-44E3-9099-C40C66FF867C}">
                  <a14:compatExt spid="_x0000_s18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1</xdr:row>
      <xdr:rowOff>28575</xdr:rowOff>
    </xdr:from>
    <xdr:to>
      <xdr:col>13</xdr:col>
      <xdr:colOff>590550</xdr:colOff>
      <xdr:row>4</xdr:row>
      <xdr:rowOff>238125</xdr:rowOff>
    </xdr:to>
    <xdr:pic>
      <xdr:nvPicPr>
        <xdr:cNvPr id="22842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2225" y="28575"/>
          <a:ext cx="12858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914400</xdr:colOff>
          <xdr:row>1</xdr:row>
          <xdr:rowOff>47625</xdr:rowOff>
        </xdr:from>
        <xdr:to>
          <xdr:col>1</xdr:col>
          <xdr:colOff>3952875</xdr:colOff>
          <xdr:row>4</xdr:row>
          <xdr:rowOff>238125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%20YAMILE\INFORME%20DICIEMBRE%202018\SEGUIMIENTO%20AL%20PLAN%20INDICATIVO\SEGUIMIENTO%20PLAN%20INDICA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AMILE%20LOZANO%20GUZMAN/2023/PLANEACION/HERRAMIENTAS/SEGUIMIENTO%20300923/EjecucionPresupuestal_GASTOS_._2023_%20-%203009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PLANEACION/HERRAMIENTAS/INFRAESTRUCTURA%20PLAN%20DE%20ACCION%202023-1201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SOCIAL"/>
      <sheetName val="ECONOMICA"/>
      <sheetName val="listas"/>
      <sheetName val="Población"/>
      <sheetName val="PLAN INDICATIVO"/>
      <sheetName val="seguimiento 2018"/>
      <sheetName val="REPORTE TOTAL 2018"/>
      <sheetName val="REPORTE POR MES"/>
      <sheetName val="AMBIENTAL"/>
      <sheetName val="INSTITU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l 300923"/>
      <sheetName val="Ejecucion Presupuestal"/>
    </sheetNames>
    <sheetDataSet>
      <sheetData sheetId="0">
        <row r="66">
          <cell r="R66">
            <v>50801231029</v>
          </cell>
          <cell r="X66">
            <v>38456390665</v>
          </cell>
        </row>
        <row r="68">
          <cell r="R68">
            <v>40182540932</v>
          </cell>
          <cell r="X68">
            <v>39265082587</v>
          </cell>
        </row>
        <row r="82">
          <cell r="R82">
            <v>50801231029</v>
          </cell>
          <cell r="X82">
            <v>38456390665</v>
          </cell>
        </row>
        <row r="96">
          <cell r="R96">
            <v>40182540932</v>
          </cell>
          <cell r="X96">
            <v>39265082587</v>
          </cell>
        </row>
        <row r="158">
          <cell r="R158">
            <v>90983771961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ONES COMUNALES"/>
      <sheetName val="INFRAESTRUCTURA RED VIAL"/>
      <sheetName val="SOLUCIONES DE VIVIENDA"/>
      <sheetName val="FORMACION DEPORTISTAS"/>
      <sheetName val="RESUMEN FTES VR EJECUCION"/>
    </sheetNames>
    <sheetDataSet>
      <sheetData sheetId="0"/>
      <sheetData sheetId="1"/>
      <sheetData sheetId="2">
        <row r="22">
          <cell r="H22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tabSelected="1" topLeftCell="B1" zoomScale="80" zoomScaleNormal="80" zoomScaleSheetLayoutView="70" workbookViewId="0">
      <selection activeCell="H25" sqref="H25"/>
    </sheetView>
  </sheetViews>
  <sheetFormatPr baseColWidth="10" defaultColWidth="9.77734375" defaultRowHeight="14.25"/>
  <cols>
    <col min="1" max="1" width="4.44140625" style="5" hidden="1" customWidth="1"/>
    <col min="2" max="2" width="4.44140625" style="5" customWidth="1"/>
    <col min="3" max="3" width="64.6640625" style="5" customWidth="1"/>
    <col min="4" max="4" width="13.33203125" style="5" customWidth="1"/>
    <col min="5" max="5" width="12.21875" style="5" customWidth="1"/>
    <col min="6" max="6" width="16.5546875" style="5" customWidth="1"/>
    <col min="7" max="7" width="12.5546875" style="5" customWidth="1"/>
    <col min="8" max="8" width="13.44140625" style="5" customWidth="1"/>
    <col min="9" max="9" width="14" style="5" customWidth="1"/>
    <col min="10" max="10" width="12.6640625" style="5" customWidth="1"/>
    <col min="11" max="11" width="10.77734375" style="88" customWidth="1"/>
    <col min="12" max="12" width="14.33203125" style="88" customWidth="1"/>
    <col min="13" max="13" width="11.6640625" style="5" customWidth="1"/>
    <col min="14" max="14" width="12.6640625" style="5" customWidth="1"/>
    <col min="15" max="15" width="12.5546875" style="5" customWidth="1"/>
    <col min="16" max="16" width="9.77734375" style="5"/>
    <col min="17" max="17" width="31.77734375" style="5" hidden="1" customWidth="1"/>
    <col min="18" max="18" width="0" style="54" hidden="1" customWidth="1"/>
    <col min="19" max="16384" width="9.77734375" style="5"/>
  </cols>
  <sheetData>
    <row r="1" spans="3:18" ht="15" thickBot="1"/>
    <row r="2" spans="3:18" ht="21.75" customHeight="1">
      <c r="C2" s="236"/>
      <c r="D2" s="239" t="s">
        <v>128</v>
      </c>
      <c r="E2" s="239"/>
      <c r="F2" s="239"/>
      <c r="G2" s="239"/>
      <c r="H2" s="239"/>
      <c r="I2" s="240"/>
      <c r="J2" s="243" t="s">
        <v>129</v>
      </c>
      <c r="K2" s="244"/>
      <c r="L2" s="244"/>
      <c r="M2" s="245"/>
      <c r="N2" s="277"/>
      <c r="O2" s="278"/>
    </row>
    <row r="3" spans="3:18" ht="21.75" customHeight="1">
      <c r="C3" s="237"/>
      <c r="D3" s="241"/>
      <c r="E3" s="241"/>
      <c r="F3" s="241"/>
      <c r="G3" s="241"/>
      <c r="H3" s="241"/>
      <c r="I3" s="242"/>
      <c r="J3" s="250" t="s">
        <v>130</v>
      </c>
      <c r="K3" s="251"/>
      <c r="L3" s="251"/>
      <c r="M3" s="252"/>
      <c r="N3" s="279"/>
      <c r="O3" s="280"/>
    </row>
    <row r="4" spans="3:18" ht="21.75" customHeight="1">
      <c r="C4" s="237"/>
      <c r="D4" s="246" t="s">
        <v>131</v>
      </c>
      <c r="E4" s="247"/>
      <c r="F4" s="247"/>
      <c r="G4" s="247"/>
      <c r="H4" s="247"/>
      <c r="I4" s="247"/>
      <c r="J4" s="250" t="s">
        <v>132</v>
      </c>
      <c r="K4" s="251"/>
      <c r="L4" s="251"/>
      <c r="M4" s="252"/>
      <c r="N4" s="279"/>
      <c r="O4" s="280"/>
    </row>
    <row r="5" spans="3:18" ht="21.75" customHeight="1" thickBot="1">
      <c r="C5" s="238"/>
      <c r="D5" s="248"/>
      <c r="E5" s="249"/>
      <c r="F5" s="249"/>
      <c r="G5" s="249"/>
      <c r="H5" s="249"/>
      <c r="I5" s="249"/>
      <c r="J5" s="253" t="s">
        <v>133</v>
      </c>
      <c r="K5" s="254"/>
      <c r="L5" s="254"/>
      <c r="M5" s="255"/>
      <c r="N5" s="281"/>
      <c r="O5" s="282"/>
    </row>
    <row r="6" spans="3:18" s="6" customFormat="1" ht="36" customHeight="1">
      <c r="C6" s="288" t="s">
        <v>137</v>
      </c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  <c r="R6" s="7"/>
    </row>
    <row r="7" spans="3:18" ht="24.75" customHeight="1" thickBot="1">
      <c r="C7" s="95" t="s">
        <v>83</v>
      </c>
      <c r="D7" s="291" t="s">
        <v>82</v>
      </c>
      <c r="E7" s="291"/>
      <c r="F7" s="291"/>
      <c r="G7" s="291"/>
      <c r="H7" s="291"/>
      <c r="I7" s="90"/>
      <c r="J7" s="90"/>
      <c r="K7" s="90"/>
      <c r="L7" s="90"/>
      <c r="M7" s="90"/>
      <c r="N7" s="90"/>
      <c r="O7" s="92"/>
    </row>
    <row r="8" spans="3:18" ht="39.75" customHeight="1">
      <c r="C8" s="292" t="s">
        <v>138</v>
      </c>
      <c r="D8" s="293"/>
      <c r="E8" s="294" t="s">
        <v>139</v>
      </c>
      <c r="F8" s="294"/>
      <c r="G8" s="294"/>
      <c r="H8" s="294"/>
      <c r="I8" s="294"/>
      <c r="J8" s="294"/>
      <c r="K8" s="294"/>
      <c r="L8" s="294"/>
      <c r="M8" s="294"/>
      <c r="N8" s="294"/>
      <c r="O8" s="295"/>
    </row>
    <row r="9" spans="3:18" ht="30" customHeight="1">
      <c r="C9" s="256" t="s">
        <v>140</v>
      </c>
      <c r="D9" s="257"/>
      <c r="E9" s="257"/>
      <c r="F9" s="257"/>
      <c r="G9" s="257"/>
      <c r="H9" s="258" t="s">
        <v>141</v>
      </c>
      <c r="I9" s="259"/>
      <c r="J9" s="260"/>
      <c r="K9" s="300" t="s">
        <v>14</v>
      </c>
      <c r="L9" s="300"/>
      <c r="M9" s="300"/>
      <c r="N9" s="300"/>
      <c r="O9" s="301"/>
    </row>
    <row r="10" spans="3:18" ht="36.75" customHeight="1">
      <c r="C10" s="302" t="s">
        <v>142</v>
      </c>
      <c r="D10" s="303"/>
      <c r="E10" s="303"/>
      <c r="F10" s="303"/>
      <c r="G10" s="303"/>
      <c r="H10" s="188"/>
      <c r="I10" s="261"/>
      <c r="J10" s="189"/>
      <c r="K10" s="66" t="s">
        <v>15</v>
      </c>
      <c r="L10" s="296" t="s">
        <v>16</v>
      </c>
      <c r="M10" s="296"/>
      <c r="N10" s="296"/>
      <c r="O10" s="67" t="s">
        <v>17</v>
      </c>
    </row>
    <row r="11" spans="3:18" ht="49.5" customHeight="1">
      <c r="C11" s="283" t="s">
        <v>143</v>
      </c>
      <c r="D11" s="284"/>
      <c r="E11" s="284"/>
      <c r="F11" s="284"/>
      <c r="G11" s="284"/>
      <c r="H11" s="188"/>
      <c r="I11" s="261"/>
      <c r="J11" s="189"/>
      <c r="K11" s="265"/>
      <c r="L11" s="268" t="s">
        <v>73</v>
      </c>
      <c r="M11" s="269"/>
      <c r="N11" s="270"/>
      <c r="O11" s="297"/>
    </row>
    <row r="12" spans="3:18" ht="25.5" customHeight="1">
      <c r="C12" s="283" t="s">
        <v>144</v>
      </c>
      <c r="D12" s="284"/>
      <c r="E12" s="284"/>
      <c r="F12" s="284"/>
      <c r="G12" s="284"/>
      <c r="H12" s="188"/>
      <c r="I12" s="261"/>
      <c r="J12" s="189"/>
      <c r="K12" s="266"/>
      <c r="L12" s="271"/>
      <c r="M12" s="272"/>
      <c r="N12" s="273"/>
      <c r="O12" s="298"/>
    </row>
    <row r="13" spans="3:18" ht="25.5" customHeight="1">
      <c r="C13" s="285" t="s">
        <v>145</v>
      </c>
      <c r="D13" s="286"/>
      <c r="E13" s="286"/>
      <c r="F13" s="286"/>
      <c r="G13" s="287"/>
      <c r="H13" s="188"/>
      <c r="I13" s="261"/>
      <c r="J13" s="189"/>
      <c r="K13" s="266"/>
      <c r="L13" s="271"/>
      <c r="M13" s="272"/>
      <c r="N13" s="273"/>
      <c r="O13" s="298"/>
    </row>
    <row r="14" spans="3:18" ht="25.5" customHeight="1">
      <c r="C14" s="285" t="s">
        <v>146</v>
      </c>
      <c r="D14" s="286"/>
      <c r="E14" s="286"/>
      <c r="F14" s="286"/>
      <c r="G14" s="287"/>
      <c r="H14" s="188"/>
      <c r="I14" s="261"/>
      <c r="J14" s="189"/>
      <c r="K14" s="266"/>
      <c r="L14" s="271"/>
      <c r="M14" s="272"/>
      <c r="N14" s="273"/>
      <c r="O14" s="298"/>
    </row>
    <row r="15" spans="3:18" ht="25.5" customHeight="1">
      <c r="C15" s="256" t="s">
        <v>147</v>
      </c>
      <c r="D15" s="257"/>
      <c r="E15" s="257"/>
      <c r="F15" s="257"/>
      <c r="G15" s="257"/>
      <c r="H15" s="188"/>
      <c r="I15" s="261"/>
      <c r="J15" s="189"/>
      <c r="K15" s="266"/>
      <c r="L15" s="271"/>
      <c r="M15" s="272"/>
      <c r="N15" s="273"/>
      <c r="O15" s="298"/>
    </row>
    <row r="16" spans="3:18" ht="25.5" customHeight="1">
      <c r="C16" s="256" t="s">
        <v>148</v>
      </c>
      <c r="D16" s="257"/>
      <c r="E16" s="257"/>
      <c r="F16" s="257"/>
      <c r="G16" s="257"/>
      <c r="H16" s="188"/>
      <c r="I16" s="261"/>
      <c r="J16" s="189"/>
      <c r="K16" s="266"/>
      <c r="L16" s="271"/>
      <c r="M16" s="272"/>
      <c r="N16" s="273"/>
      <c r="O16" s="298"/>
    </row>
    <row r="17" spans="1:17" ht="25.5" customHeight="1">
      <c r="C17" s="256" t="s">
        <v>149</v>
      </c>
      <c r="D17" s="257"/>
      <c r="E17" s="257"/>
      <c r="F17" s="257"/>
      <c r="G17" s="257"/>
      <c r="H17" s="188"/>
      <c r="I17" s="261"/>
      <c r="J17" s="189"/>
      <c r="K17" s="266"/>
      <c r="L17" s="271"/>
      <c r="M17" s="272"/>
      <c r="N17" s="273"/>
      <c r="O17" s="298"/>
    </row>
    <row r="18" spans="1:17" ht="25.5" customHeight="1" thickBot="1">
      <c r="C18" s="256" t="s">
        <v>150</v>
      </c>
      <c r="D18" s="257"/>
      <c r="E18" s="257"/>
      <c r="F18" s="257"/>
      <c r="G18" s="257"/>
      <c r="H18" s="262"/>
      <c r="I18" s="263"/>
      <c r="J18" s="264"/>
      <c r="K18" s="267"/>
      <c r="L18" s="274"/>
      <c r="M18" s="275"/>
      <c r="N18" s="276"/>
      <c r="O18" s="299"/>
    </row>
    <row r="19" spans="1:17" ht="24.95" customHeight="1">
      <c r="C19" s="225" t="s">
        <v>6</v>
      </c>
      <c r="D19" s="227" t="s">
        <v>12</v>
      </c>
      <c r="E19" s="227" t="s">
        <v>13</v>
      </c>
      <c r="F19" s="227" t="s">
        <v>186</v>
      </c>
      <c r="G19" s="186" t="s">
        <v>187</v>
      </c>
      <c r="H19" s="230"/>
      <c r="I19" s="230"/>
      <c r="J19" s="187"/>
      <c r="K19" s="227" t="s">
        <v>5</v>
      </c>
      <c r="L19" s="227"/>
      <c r="M19" s="232" t="s">
        <v>0</v>
      </c>
      <c r="N19" s="232"/>
      <c r="O19" s="233"/>
    </row>
    <row r="20" spans="1:17" ht="37.5" customHeight="1">
      <c r="C20" s="226"/>
      <c r="D20" s="228"/>
      <c r="E20" s="228"/>
      <c r="F20" s="228"/>
      <c r="G20" s="190"/>
      <c r="H20" s="231"/>
      <c r="I20" s="231"/>
      <c r="J20" s="191"/>
      <c r="K20" s="228"/>
      <c r="L20" s="228"/>
      <c r="M20" s="228" t="s">
        <v>10</v>
      </c>
      <c r="N20" s="228" t="s">
        <v>11</v>
      </c>
      <c r="O20" s="234" t="s">
        <v>1</v>
      </c>
    </row>
    <row r="21" spans="1:17" ht="39.75" customHeight="1" thickBot="1">
      <c r="C21" s="175"/>
      <c r="D21" s="229"/>
      <c r="E21" s="229"/>
      <c r="F21" s="229"/>
      <c r="G21" s="68" t="s">
        <v>18</v>
      </c>
      <c r="H21" s="68" t="s">
        <v>19</v>
      </c>
      <c r="I21" s="68" t="s">
        <v>27</v>
      </c>
      <c r="J21" s="68" t="s">
        <v>48</v>
      </c>
      <c r="K21" s="68" t="s">
        <v>8</v>
      </c>
      <c r="L21" s="69" t="s">
        <v>9</v>
      </c>
      <c r="M21" s="229"/>
      <c r="N21" s="229"/>
      <c r="O21" s="235"/>
      <c r="Q21" s="54">
        <v>2017</v>
      </c>
    </row>
    <row r="22" spans="1:17" ht="24.95" customHeight="1">
      <c r="A22" s="54"/>
      <c r="B22" s="54"/>
      <c r="C22" s="220" t="s">
        <v>49</v>
      </c>
      <c r="D22" s="221" t="s">
        <v>50</v>
      </c>
      <c r="E22" s="70">
        <v>8</v>
      </c>
      <c r="F22" s="71">
        <f>SUM(G22:I22)</f>
        <v>6295860529</v>
      </c>
      <c r="G22" s="71">
        <v>166456167</v>
      </c>
      <c r="H22" s="71">
        <v>1192664572</v>
      </c>
      <c r="I22" s="72">
        <v>4936739790</v>
      </c>
      <c r="J22" s="72"/>
      <c r="K22" s="73">
        <v>44928</v>
      </c>
      <c r="L22" s="73">
        <v>45291</v>
      </c>
      <c r="M22" s="223">
        <f>+E23/E22</f>
        <v>0.75</v>
      </c>
      <c r="N22" s="223">
        <f>+F23/F22</f>
        <v>0.60486644191987304</v>
      </c>
      <c r="O22" s="224">
        <f>+(M22+N22)/2</f>
        <v>0.67743322095993652</v>
      </c>
      <c r="Q22" s="8"/>
    </row>
    <row r="23" spans="1:17" ht="48.75" customHeight="1">
      <c r="A23" s="54"/>
      <c r="B23" s="54"/>
      <c r="C23" s="220"/>
      <c r="D23" s="222"/>
      <c r="E23" s="74">
        <f>+J29</f>
        <v>6</v>
      </c>
      <c r="F23" s="71">
        <f>+G23+H23+I23</f>
        <v>3808154757</v>
      </c>
      <c r="G23" s="75">
        <v>166456165</v>
      </c>
      <c r="H23" s="71">
        <v>1192664572</v>
      </c>
      <c r="I23" s="71">
        <v>2449034020</v>
      </c>
      <c r="J23" s="72"/>
      <c r="K23" s="73">
        <v>44928</v>
      </c>
      <c r="L23" s="73">
        <v>45291</v>
      </c>
      <c r="M23" s="223"/>
      <c r="N23" s="223"/>
      <c r="O23" s="224"/>
      <c r="Q23" s="8"/>
    </row>
    <row r="24" spans="1:17" ht="24.95" customHeight="1">
      <c r="C24" s="174" t="s">
        <v>7</v>
      </c>
      <c r="D24" s="76"/>
      <c r="E24" s="77"/>
      <c r="F24" s="72">
        <f t="shared" ref="F24:J25" si="0">+F22</f>
        <v>6295860529</v>
      </c>
      <c r="G24" s="72">
        <f t="shared" si="0"/>
        <v>166456167</v>
      </c>
      <c r="H24" s="72">
        <f t="shared" si="0"/>
        <v>1192664572</v>
      </c>
      <c r="I24" s="72">
        <f t="shared" si="0"/>
        <v>4936739790</v>
      </c>
      <c r="J24" s="72">
        <f t="shared" si="0"/>
        <v>0</v>
      </c>
      <c r="K24" s="78"/>
      <c r="L24" s="78"/>
      <c r="M24" s="79"/>
      <c r="N24" s="79"/>
      <c r="O24" s="9"/>
    </row>
    <row r="25" spans="1:17" ht="24.95" customHeight="1" thickBot="1">
      <c r="C25" s="175"/>
      <c r="D25" s="69"/>
      <c r="E25" s="80"/>
      <c r="F25" s="81">
        <f t="shared" si="0"/>
        <v>3808154757</v>
      </c>
      <c r="G25" s="82">
        <f t="shared" si="0"/>
        <v>166456165</v>
      </c>
      <c r="H25" s="81">
        <f t="shared" si="0"/>
        <v>1192664572</v>
      </c>
      <c r="I25" s="82">
        <f t="shared" si="0"/>
        <v>2449034020</v>
      </c>
      <c r="J25" s="83">
        <f t="shared" si="0"/>
        <v>0</v>
      </c>
      <c r="K25" s="84"/>
      <c r="L25" s="84"/>
      <c r="M25" s="85"/>
      <c r="N25" s="85"/>
      <c r="O25" s="10"/>
    </row>
    <row r="26" spans="1:17" ht="20.100000000000001" customHeight="1" thickBot="1">
      <c r="C26" s="86" t="s">
        <v>20</v>
      </c>
      <c r="D26" s="176" t="s">
        <v>21</v>
      </c>
      <c r="E26" s="177"/>
      <c r="F26" s="178" t="s">
        <v>22</v>
      </c>
      <c r="G26" s="179"/>
      <c r="H26" s="179"/>
      <c r="I26" s="179"/>
      <c r="J26" s="87"/>
      <c r="K26" s="180" t="s">
        <v>23</v>
      </c>
      <c r="L26" s="181"/>
      <c r="M26" s="181"/>
      <c r="N26" s="181"/>
      <c r="O26" s="182"/>
    </row>
    <row r="27" spans="1:17" ht="24.95" customHeight="1">
      <c r="C27" s="183" t="s">
        <v>151</v>
      </c>
      <c r="D27" s="186" t="s">
        <v>24</v>
      </c>
      <c r="E27" s="187"/>
      <c r="F27" s="192" t="s">
        <v>51</v>
      </c>
      <c r="G27" s="193"/>
      <c r="H27" s="194"/>
      <c r="I27" s="201" t="s">
        <v>2</v>
      </c>
      <c r="J27" s="203">
        <f>+E22</f>
        <v>8</v>
      </c>
      <c r="K27" s="205" t="s">
        <v>134</v>
      </c>
      <c r="L27" s="206"/>
      <c r="M27" s="206"/>
      <c r="N27" s="206"/>
      <c r="O27" s="207"/>
    </row>
    <row r="28" spans="1:17" ht="24.95" customHeight="1" thickBot="1">
      <c r="C28" s="184"/>
      <c r="D28" s="188"/>
      <c r="E28" s="189"/>
      <c r="F28" s="195"/>
      <c r="G28" s="196"/>
      <c r="H28" s="197"/>
      <c r="I28" s="202"/>
      <c r="J28" s="204"/>
      <c r="K28" s="208"/>
      <c r="L28" s="209"/>
      <c r="M28" s="209"/>
      <c r="N28" s="209"/>
      <c r="O28" s="210"/>
    </row>
    <row r="29" spans="1:17" ht="24.95" customHeight="1">
      <c r="C29" s="184"/>
      <c r="D29" s="188"/>
      <c r="E29" s="189"/>
      <c r="F29" s="195"/>
      <c r="G29" s="196"/>
      <c r="H29" s="197"/>
      <c r="I29" s="211" t="s">
        <v>3</v>
      </c>
      <c r="J29" s="212">
        <f>3+3</f>
        <v>6</v>
      </c>
      <c r="K29" s="214" t="s">
        <v>4</v>
      </c>
      <c r="L29" s="215"/>
      <c r="M29" s="215"/>
      <c r="N29" s="215"/>
      <c r="O29" s="216"/>
    </row>
    <row r="30" spans="1:17" ht="24.95" customHeight="1">
      <c r="C30" s="185"/>
      <c r="D30" s="190"/>
      <c r="E30" s="191"/>
      <c r="F30" s="198"/>
      <c r="G30" s="199"/>
      <c r="H30" s="200"/>
      <c r="I30" s="202"/>
      <c r="J30" s="213"/>
      <c r="K30" s="217"/>
      <c r="L30" s="218"/>
      <c r="M30" s="218"/>
      <c r="N30" s="218"/>
      <c r="O30" s="219"/>
    </row>
    <row r="31" spans="1:17" ht="36" customHeight="1">
      <c r="C31" s="164" t="s">
        <v>152</v>
      </c>
      <c r="D31" s="165"/>
      <c r="E31" s="165"/>
      <c r="F31" s="165"/>
      <c r="G31" s="165"/>
      <c r="H31" s="165"/>
      <c r="I31" s="165"/>
      <c r="J31" s="165"/>
      <c r="K31" s="168" t="s">
        <v>135</v>
      </c>
      <c r="L31" s="169"/>
      <c r="M31" s="169"/>
      <c r="N31" s="169"/>
      <c r="O31" s="170"/>
    </row>
    <row r="32" spans="1:17" ht="62.25" customHeight="1" thickBot="1">
      <c r="C32" s="166"/>
      <c r="D32" s="167"/>
      <c r="E32" s="167"/>
      <c r="F32" s="167"/>
      <c r="G32" s="167"/>
      <c r="H32" s="167"/>
      <c r="I32" s="167"/>
      <c r="J32" s="167"/>
      <c r="K32" s="171" t="s">
        <v>4</v>
      </c>
      <c r="L32" s="172"/>
      <c r="M32" s="172"/>
      <c r="N32" s="172"/>
      <c r="O32" s="173"/>
    </row>
    <row r="35" spans="4:7">
      <c r="G35" s="11"/>
    </row>
    <row r="36" spans="4:7">
      <c r="D36" s="5" t="s">
        <v>43</v>
      </c>
      <c r="E36" s="11">
        <v>1296750000</v>
      </c>
      <c r="F36" s="11"/>
      <c r="G36" s="11"/>
    </row>
    <row r="37" spans="4:7">
      <c r="D37" s="5" t="s">
        <v>44</v>
      </c>
      <c r="E37" s="11">
        <v>100000000</v>
      </c>
    </row>
    <row r="38" spans="4:7">
      <c r="D38" s="5" t="s">
        <v>45</v>
      </c>
      <c r="E38" s="11">
        <v>100000000</v>
      </c>
    </row>
    <row r="39" spans="4:7">
      <c r="E39" s="11">
        <f>SUM(E36:E38)</f>
        <v>1496750000</v>
      </c>
    </row>
    <row r="40" spans="4:7">
      <c r="E40" s="11"/>
    </row>
    <row r="41" spans="4:7">
      <c r="E41" s="11"/>
    </row>
  </sheetData>
  <mergeCells count="59">
    <mergeCell ref="N2:O5"/>
    <mergeCell ref="J3:M3"/>
    <mergeCell ref="C12:G12"/>
    <mergeCell ref="C14:G14"/>
    <mergeCell ref="C15:G15"/>
    <mergeCell ref="C6:O6"/>
    <mergeCell ref="D7:H7"/>
    <mergeCell ref="C8:D8"/>
    <mergeCell ref="E8:O8"/>
    <mergeCell ref="L10:N10"/>
    <mergeCell ref="O11:O18"/>
    <mergeCell ref="C9:G9"/>
    <mergeCell ref="C13:G13"/>
    <mergeCell ref="K9:O9"/>
    <mergeCell ref="C10:G10"/>
    <mergeCell ref="C11:G11"/>
    <mergeCell ref="C16:G16"/>
    <mergeCell ref="C18:G18"/>
    <mergeCell ref="H9:J18"/>
    <mergeCell ref="K11:K18"/>
    <mergeCell ref="L11:N18"/>
    <mergeCell ref="C17:G17"/>
    <mergeCell ref="C2:C5"/>
    <mergeCell ref="D2:I3"/>
    <mergeCell ref="J2:M2"/>
    <mergeCell ref="D4:I5"/>
    <mergeCell ref="J4:M4"/>
    <mergeCell ref="J5:M5"/>
    <mergeCell ref="K19:L20"/>
    <mergeCell ref="M19:O19"/>
    <mergeCell ref="M20:M21"/>
    <mergeCell ref="N20:N21"/>
    <mergeCell ref="O20:O21"/>
    <mergeCell ref="C19:C21"/>
    <mergeCell ref="D19:D21"/>
    <mergeCell ref="E19:E21"/>
    <mergeCell ref="F19:F21"/>
    <mergeCell ref="G19:J20"/>
    <mergeCell ref="C22:C23"/>
    <mergeCell ref="D22:D23"/>
    <mergeCell ref="M22:M23"/>
    <mergeCell ref="N22:N23"/>
    <mergeCell ref="O22:O23"/>
    <mergeCell ref="C31:J32"/>
    <mergeCell ref="K31:O31"/>
    <mergeCell ref="K32:O32"/>
    <mergeCell ref="C24:C25"/>
    <mergeCell ref="D26:E26"/>
    <mergeCell ref="F26:I26"/>
    <mergeCell ref="K26:O26"/>
    <mergeCell ref="C27:C30"/>
    <mergeCell ref="D27:E30"/>
    <mergeCell ref="F27:H30"/>
    <mergeCell ref="I27:I28"/>
    <mergeCell ref="J27:J28"/>
    <mergeCell ref="K27:O28"/>
    <mergeCell ref="I29:I30"/>
    <mergeCell ref="J29:J30"/>
    <mergeCell ref="K29:O30"/>
  </mergeCells>
  <pageMargins left="1.1417322834645669" right="0.55118110236220474" top="0.35433070866141736" bottom="0.23622047244094491" header="0" footer="0"/>
  <pageSetup paperSize="119" scale="5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7570" r:id="rId4">
          <objectPr defaultSize="0" autoPict="0" r:id="rId5">
            <anchor moveWithCells="1" sizeWithCells="1">
              <from>
                <xdr:col>2</xdr:col>
                <xdr:colOff>828675</xdr:colOff>
                <xdr:row>1</xdr:row>
                <xdr:rowOff>76200</xdr:rowOff>
              </from>
              <to>
                <xdr:col>2</xdr:col>
                <xdr:colOff>3667125</xdr:colOff>
                <xdr:row>4</xdr:row>
                <xdr:rowOff>200025</xdr:rowOff>
              </to>
            </anchor>
          </objectPr>
        </oleObject>
      </mc:Choice>
      <mc:Fallback>
        <oleObject shapeId="175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7"/>
  <sheetViews>
    <sheetView topLeftCell="B1" zoomScale="80" zoomScaleNormal="80" workbookViewId="0">
      <selection activeCell="M41" sqref="M41:M42"/>
    </sheetView>
  </sheetViews>
  <sheetFormatPr baseColWidth="10" defaultRowHeight="14.25"/>
  <cols>
    <col min="1" max="1" width="4.44140625" style="5" hidden="1" customWidth="1"/>
    <col min="2" max="2" width="5.6640625" style="5" customWidth="1"/>
    <col min="3" max="3" width="65.88671875" style="5" customWidth="1"/>
    <col min="4" max="4" width="17" style="5" customWidth="1"/>
    <col min="5" max="5" width="12.21875" style="5" customWidth="1"/>
    <col min="6" max="6" width="15.44140625" style="5" customWidth="1"/>
    <col min="7" max="7" width="16.109375" style="5" customWidth="1"/>
    <col min="8" max="8" width="15.109375" style="5" customWidth="1"/>
    <col min="9" max="9" width="14.5546875" style="5" customWidth="1"/>
    <col min="10" max="10" width="13.77734375" style="5" customWidth="1"/>
    <col min="11" max="11" width="10.77734375" style="88" customWidth="1"/>
    <col min="12" max="12" width="16.109375" style="88" customWidth="1"/>
    <col min="13" max="13" width="11.6640625" style="5" customWidth="1"/>
    <col min="14" max="14" width="12.6640625" style="5" customWidth="1"/>
    <col min="15" max="15" width="12.5546875" style="5" customWidth="1"/>
    <col min="16" max="16" width="11.5546875" style="1"/>
    <col min="17" max="17" width="14.109375" style="1" customWidth="1"/>
    <col min="18" max="18" width="11.88671875" style="1" bestFit="1" customWidth="1"/>
    <col min="19" max="16384" width="11.5546875" style="1"/>
  </cols>
  <sheetData>
    <row r="1" spans="3:18" ht="15" thickBot="1"/>
    <row r="2" spans="3:18" s="5" customFormat="1" ht="37.5" customHeight="1">
      <c r="C2" s="236"/>
      <c r="D2" s="239" t="s">
        <v>128</v>
      </c>
      <c r="E2" s="239"/>
      <c r="F2" s="239"/>
      <c r="G2" s="239"/>
      <c r="H2" s="239"/>
      <c r="I2" s="239"/>
      <c r="J2" s="355" t="s">
        <v>129</v>
      </c>
      <c r="K2" s="355"/>
      <c r="L2" s="355"/>
      <c r="M2" s="355"/>
      <c r="N2" s="356"/>
      <c r="O2" s="357"/>
    </row>
    <row r="3" spans="3:18" s="5" customFormat="1" ht="37.5" customHeight="1">
      <c r="C3" s="237"/>
      <c r="D3" s="241"/>
      <c r="E3" s="241"/>
      <c r="F3" s="241"/>
      <c r="G3" s="241"/>
      <c r="H3" s="241"/>
      <c r="I3" s="241"/>
      <c r="J3" s="362" t="s">
        <v>130</v>
      </c>
      <c r="K3" s="362"/>
      <c r="L3" s="362"/>
      <c r="M3" s="362"/>
      <c r="N3" s="358"/>
      <c r="O3" s="359"/>
    </row>
    <row r="4" spans="3:18" s="5" customFormat="1" ht="33.75" customHeight="1">
      <c r="C4" s="237"/>
      <c r="D4" s="241" t="s">
        <v>131</v>
      </c>
      <c r="E4" s="241"/>
      <c r="F4" s="241"/>
      <c r="G4" s="241"/>
      <c r="H4" s="241"/>
      <c r="I4" s="241"/>
      <c r="J4" s="362" t="s">
        <v>132</v>
      </c>
      <c r="K4" s="362"/>
      <c r="L4" s="362"/>
      <c r="M4" s="362"/>
      <c r="N4" s="358"/>
      <c r="O4" s="359"/>
    </row>
    <row r="5" spans="3:18" s="5" customFormat="1" ht="38.25" customHeight="1" thickBot="1">
      <c r="C5" s="354"/>
      <c r="D5" s="363"/>
      <c r="E5" s="363"/>
      <c r="F5" s="363"/>
      <c r="G5" s="363"/>
      <c r="H5" s="363"/>
      <c r="I5" s="363"/>
      <c r="J5" s="364" t="s">
        <v>133</v>
      </c>
      <c r="K5" s="364"/>
      <c r="L5" s="364"/>
      <c r="M5" s="364"/>
      <c r="N5" s="360"/>
      <c r="O5" s="361"/>
    </row>
    <row r="6" spans="3:18" s="6" customFormat="1" ht="36" customHeight="1" thickBot="1">
      <c r="C6" s="344" t="s">
        <v>188</v>
      </c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6"/>
    </row>
    <row r="7" spans="3:18" s="5" customFormat="1" ht="24.75" customHeight="1" thickBot="1">
      <c r="C7" s="121" t="s">
        <v>84</v>
      </c>
      <c r="D7" s="291" t="s">
        <v>82</v>
      </c>
      <c r="E7" s="291"/>
      <c r="F7" s="291"/>
      <c r="G7" s="291"/>
      <c r="H7" s="291"/>
      <c r="I7" s="90"/>
      <c r="J7" s="90"/>
      <c r="K7" s="90"/>
      <c r="L7" s="91"/>
      <c r="M7" s="91"/>
      <c r="N7" s="91"/>
      <c r="O7" s="92"/>
      <c r="R7" s="54"/>
    </row>
    <row r="8" spans="3:18" s="5" customFormat="1" ht="27.75" customHeight="1">
      <c r="C8" s="292" t="s">
        <v>189</v>
      </c>
      <c r="D8" s="293"/>
      <c r="E8" s="294" t="s">
        <v>139</v>
      </c>
      <c r="F8" s="294"/>
      <c r="G8" s="294"/>
      <c r="H8" s="294"/>
      <c r="I8" s="294"/>
      <c r="J8" s="294"/>
      <c r="K8" s="294"/>
      <c r="L8" s="294"/>
      <c r="M8" s="294"/>
      <c r="N8" s="294"/>
      <c r="O8" s="295"/>
    </row>
    <row r="9" spans="3:18" s="5" customFormat="1" ht="21.75" customHeight="1">
      <c r="C9" s="256" t="s">
        <v>190</v>
      </c>
      <c r="D9" s="257"/>
      <c r="E9" s="257"/>
      <c r="F9" s="257"/>
      <c r="G9" s="257"/>
      <c r="H9" s="258" t="s">
        <v>191</v>
      </c>
      <c r="I9" s="259"/>
      <c r="J9" s="260"/>
      <c r="K9" s="300" t="s">
        <v>14</v>
      </c>
      <c r="L9" s="300"/>
      <c r="M9" s="300"/>
      <c r="N9" s="300"/>
      <c r="O9" s="301"/>
    </row>
    <row r="10" spans="3:18" s="5" customFormat="1" ht="36.75" customHeight="1">
      <c r="C10" s="302" t="s">
        <v>192</v>
      </c>
      <c r="D10" s="303"/>
      <c r="E10" s="303"/>
      <c r="F10" s="303"/>
      <c r="G10" s="303"/>
      <c r="H10" s="188"/>
      <c r="I10" s="347"/>
      <c r="J10" s="189"/>
      <c r="K10" s="66" t="s">
        <v>15</v>
      </c>
      <c r="L10" s="296" t="s">
        <v>16</v>
      </c>
      <c r="M10" s="296"/>
      <c r="N10" s="296"/>
      <c r="O10" s="67" t="s">
        <v>17</v>
      </c>
    </row>
    <row r="11" spans="3:18" s="5" customFormat="1" ht="23.25" customHeight="1">
      <c r="C11" s="283" t="s">
        <v>193</v>
      </c>
      <c r="D11" s="284"/>
      <c r="E11" s="284"/>
      <c r="F11" s="284"/>
      <c r="G11" s="284"/>
      <c r="H11" s="188"/>
      <c r="I11" s="347"/>
      <c r="J11" s="189"/>
      <c r="K11" s="265"/>
      <c r="L11" s="348" t="s">
        <v>73</v>
      </c>
      <c r="M11" s="349"/>
      <c r="N11" s="350"/>
      <c r="O11" s="297"/>
    </row>
    <row r="12" spans="3:18" s="5" customFormat="1" ht="28.5" customHeight="1">
      <c r="C12" s="283" t="s">
        <v>194</v>
      </c>
      <c r="D12" s="284"/>
      <c r="E12" s="284"/>
      <c r="F12" s="284"/>
      <c r="G12" s="284"/>
      <c r="H12" s="188"/>
      <c r="I12" s="347"/>
      <c r="J12" s="189"/>
      <c r="K12" s="266"/>
      <c r="L12" s="351"/>
      <c r="M12" s="352"/>
      <c r="N12" s="353"/>
      <c r="O12" s="298"/>
    </row>
    <row r="13" spans="3:18" s="5" customFormat="1" ht="28.5" customHeight="1">
      <c r="C13" s="283" t="s">
        <v>195</v>
      </c>
      <c r="D13" s="284"/>
      <c r="E13" s="284"/>
      <c r="F13" s="284"/>
      <c r="G13" s="284"/>
      <c r="H13" s="188"/>
      <c r="I13" s="347"/>
      <c r="J13" s="189"/>
      <c r="K13" s="266"/>
      <c r="L13" s="351"/>
      <c r="M13" s="352"/>
      <c r="N13" s="353"/>
      <c r="O13" s="298"/>
    </row>
    <row r="14" spans="3:18" s="5" customFormat="1" ht="21.75" customHeight="1">
      <c r="C14" s="283" t="s">
        <v>196</v>
      </c>
      <c r="D14" s="284"/>
      <c r="E14" s="284"/>
      <c r="F14" s="284"/>
      <c r="G14" s="284"/>
      <c r="H14" s="188"/>
      <c r="I14" s="347"/>
      <c r="J14" s="189"/>
      <c r="K14" s="266"/>
      <c r="L14" s="351"/>
      <c r="M14" s="352"/>
      <c r="N14" s="353"/>
      <c r="O14" s="298"/>
    </row>
    <row r="15" spans="3:18" s="5" customFormat="1" ht="21.75" customHeight="1">
      <c r="C15" s="283" t="s">
        <v>197</v>
      </c>
      <c r="D15" s="284"/>
      <c r="E15" s="284"/>
      <c r="F15" s="284"/>
      <c r="G15" s="284"/>
      <c r="H15" s="188"/>
      <c r="I15" s="347"/>
      <c r="J15" s="189"/>
      <c r="K15" s="266"/>
      <c r="L15" s="351"/>
      <c r="M15" s="352"/>
      <c r="N15" s="353"/>
      <c r="O15" s="298"/>
    </row>
    <row r="16" spans="3:18" s="5" customFormat="1" ht="21.75" customHeight="1">
      <c r="C16" s="283" t="s">
        <v>198</v>
      </c>
      <c r="D16" s="284"/>
      <c r="E16" s="284"/>
      <c r="F16" s="284"/>
      <c r="G16" s="284"/>
      <c r="H16" s="188"/>
      <c r="I16" s="347"/>
      <c r="J16" s="189"/>
      <c r="K16" s="266"/>
      <c r="L16" s="351"/>
      <c r="M16" s="352"/>
      <c r="N16" s="353"/>
      <c r="O16" s="298"/>
    </row>
    <row r="17" spans="3:15" s="5" customFormat="1" ht="27.75" customHeight="1">
      <c r="C17" s="342" t="s">
        <v>199</v>
      </c>
      <c r="D17" s="343"/>
      <c r="E17" s="343"/>
      <c r="F17" s="343"/>
      <c r="G17" s="343"/>
      <c r="H17" s="188"/>
      <c r="I17" s="347"/>
      <c r="J17" s="189"/>
      <c r="K17" s="266"/>
      <c r="L17" s="351"/>
      <c r="M17" s="352"/>
      <c r="N17" s="353"/>
      <c r="O17" s="298"/>
    </row>
    <row r="18" spans="3:15" s="5" customFormat="1" ht="27.75" customHeight="1">
      <c r="C18" s="342" t="s">
        <v>200</v>
      </c>
      <c r="D18" s="343"/>
      <c r="E18" s="343"/>
      <c r="F18" s="343"/>
      <c r="G18" s="343"/>
      <c r="H18" s="188"/>
      <c r="I18" s="347"/>
      <c r="J18" s="189"/>
      <c r="K18" s="266"/>
      <c r="L18" s="351"/>
      <c r="M18" s="352"/>
      <c r="N18" s="353"/>
      <c r="O18" s="298"/>
    </row>
    <row r="19" spans="3:15" s="5" customFormat="1" ht="27.75" customHeight="1">
      <c r="C19" s="342" t="s">
        <v>201</v>
      </c>
      <c r="D19" s="343"/>
      <c r="E19" s="343"/>
      <c r="F19" s="343"/>
      <c r="G19" s="343"/>
      <c r="H19" s="188"/>
      <c r="I19" s="347"/>
      <c r="J19" s="189"/>
      <c r="K19" s="266"/>
      <c r="L19" s="351"/>
      <c r="M19" s="352"/>
      <c r="N19" s="353"/>
      <c r="O19" s="298"/>
    </row>
    <row r="20" spans="3:15" s="5" customFormat="1" ht="27.75" customHeight="1">
      <c r="C20" s="342" t="s">
        <v>202</v>
      </c>
      <c r="D20" s="343"/>
      <c r="E20" s="343"/>
      <c r="F20" s="343"/>
      <c r="G20" s="343"/>
      <c r="H20" s="188"/>
      <c r="I20" s="347"/>
      <c r="J20" s="189"/>
      <c r="K20" s="266"/>
      <c r="L20" s="351"/>
      <c r="M20" s="352"/>
      <c r="N20" s="353"/>
      <c r="O20" s="298"/>
    </row>
    <row r="21" spans="3:15" s="5" customFormat="1" ht="27.75" customHeight="1">
      <c r="C21" s="342" t="s">
        <v>203</v>
      </c>
      <c r="D21" s="343"/>
      <c r="E21" s="343"/>
      <c r="F21" s="343"/>
      <c r="G21" s="343"/>
      <c r="H21" s="188"/>
      <c r="I21" s="347"/>
      <c r="J21" s="189"/>
      <c r="K21" s="266"/>
      <c r="L21" s="351"/>
      <c r="M21" s="352"/>
      <c r="N21" s="353"/>
      <c r="O21" s="298"/>
    </row>
    <row r="22" spans="3:15" s="5" customFormat="1" ht="27.75" customHeight="1">
      <c r="C22" s="342" t="s">
        <v>204</v>
      </c>
      <c r="D22" s="343"/>
      <c r="E22" s="343"/>
      <c r="F22" s="343"/>
      <c r="G22" s="343"/>
      <c r="H22" s="188"/>
      <c r="I22" s="347"/>
      <c r="J22" s="189"/>
      <c r="K22" s="266"/>
      <c r="L22" s="351"/>
      <c r="M22" s="352"/>
      <c r="N22" s="353"/>
      <c r="O22" s="298"/>
    </row>
    <row r="23" spans="3:15" s="5" customFormat="1" ht="27.75" customHeight="1">
      <c r="C23" s="342" t="s">
        <v>205</v>
      </c>
      <c r="D23" s="343"/>
      <c r="E23" s="343"/>
      <c r="F23" s="343"/>
      <c r="G23" s="343"/>
      <c r="H23" s="188"/>
      <c r="I23" s="347"/>
      <c r="J23" s="189"/>
      <c r="K23" s="266"/>
      <c r="L23" s="351"/>
      <c r="M23" s="352"/>
      <c r="N23" s="353"/>
      <c r="O23" s="298"/>
    </row>
    <row r="24" spans="3:15" s="5" customFormat="1" ht="27.75" customHeight="1">
      <c r="C24" s="342" t="s">
        <v>206</v>
      </c>
      <c r="D24" s="343"/>
      <c r="E24" s="343"/>
      <c r="F24" s="343"/>
      <c r="G24" s="343"/>
      <c r="H24" s="188"/>
      <c r="I24" s="347"/>
      <c r="J24" s="189"/>
      <c r="K24" s="266"/>
      <c r="L24" s="351"/>
      <c r="M24" s="352"/>
      <c r="N24" s="353"/>
      <c r="O24" s="298"/>
    </row>
    <row r="25" spans="3:15" s="5" customFormat="1" ht="27.75" customHeight="1">
      <c r="C25" s="342" t="s">
        <v>207</v>
      </c>
      <c r="D25" s="343"/>
      <c r="E25" s="343"/>
      <c r="F25" s="343"/>
      <c r="G25" s="343"/>
      <c r="H25" s="188"/>
      <c r="I25" s="347"/>
      <c r="J25" s="189"/>
      <c r="K25" s="266"/>
      <c r="L25" s="351"/>
      <c r="M25" s="352"/>
      <c r="N25" s="353"/>
      <c r="O25" s="298"/>
    </row>
    <row r="26" spans="3:15" s="5" customFormat="1" ht="27.75" customHeight="1">
      <c r="C26" s="342" t="s">
        <v>208</v>
      </c>
      <c r="D26" s="343"/>
      <c r="E26" s="343"/>
      <c r="F26" s="343"/>
      <c r="G26" s="343"/>
      <c r="H26" s="188"/>
      <c r="I26" s="347"/>
      <c r="J26" s="189"/>
      <c r="K26" s="266"/>
      <c r="L26" s="351"/>
      <c r="M26" s="352"/>
      <c r="N26" s="353"/>
      <c r="O26" s="298"/>
    </row>
    <row r="27" spans="3:15" s="5" customFormat="1" ht="27.75" customHeight="1">
      <c r="C27" s="342" t="s">
        <v>209</v>
      </c>
      <c r="D27" s="343"/>
      <c r="E27" s="343"/>
      <c r="F27" s="343"/>
      <c r="G27" s="343"/>
      <c r="H27" s="188"/>
      <c r="I27" s="347"/>
      <c r="J27" s="189"/>
      <c r="K27" s="266"/>
      <c r="L27" s="351"/>
      <c r="M27" s="352"/>
      <c r="N27" s="353"/>
      <c r="O27" s="298"/>
    </row>
    <row r="28" spans="3:15" s="5" customFormat="1" ht="27.75" customHeight="1">
      <c r="C28" s="342" t="s">
        <v>210</v>
      </c>
      <c r="D28" s="343"/>
      <c r="E28" s="343"/>
      <c r="F28" s="343"/>
      <c r="G28" s="343"/>
      <c r="H28" s="188"/>
      <c r="I28" s="347"/>
      <c r="J28" s="189"/>
      <c r="K28" s="266"/>
      <c r="L28" s="351"/>
      <c r="M28" s="352"/>
      <c r="N28" s="353"/>
      <c r="O28" s="298"/>
    </row>
    <row r="29" spans="3:15" s="5" customFormat="1" ht="27.75" customHeight="1">
      <c r="C29" s="342" t="s">
        <v>211</v>
      </c>
      <c r="D29" s="343"/>
      <c r="E29" s="343"/>
      <c r="F29" s="343"/>
      <c r="G29" s="343"/>
      <c r="H29" s="188"/>
      <c r="I29" s="347"/>
      <c r="J29" s="189"/>
      <c r="K29" s="266"/>
      <c r="L29" s="351"/>
      <c r="M29" s="352"/>
      <c r="N29" s="353"/>
      <c r="O29" s="298"/>
    </row>
    <row r="30" spans="3:15" s="5" customFormat="1" ht="27.75" customHeight="1">
      <c r="C30" s="342" t="s">
        <v>212</v>
      </c>
      <c r="D30" s="343"/>
      <c r="E30" s="343"/>
      <c r="F30" s="343"/>
      <c r="G30" s="343"/>
      <c r="H30" s="188"/>
      <c r="I30" s="347"/>
      <c r="J30" s="189"/>
      <c r="K30" s="266"/>
      <c r="L30" s="351"/>
      <c r="M30" s="352"/>
      <c r="N30" s="353"/>
      <c r="O30" s="298"/>
    </row>
    <row r="31" spans="3:15" s="5" customFormat="1" ht="27.75" customHeight="1">
      <c r="C31" s="342" t="s">
        <v>213</v>
      </c>
      <c r="D31" s="343"/>
      <c r="E31" s="343"/>
      <c r="F31" s="343"/>
      <c r="G31" s="343"/>
      <c r="H31" s="188"/>
      <c r="I31" s="347"/>
      <c r="J31" s="189"/>
      <c r="K31" s="266"/>
      <c r="L31" s="351"/>
      <c r="M31" s="352"/>
      <c r="N31" s="353"/>
      <c r="O31" s="298"/>
    </row>
    <row r="32" spans="3:15" s="5" customFormat="1" ht="27.75" customHeight="1">
      <c r="C32" s="342" t="s">
        <v>214</v>
      </c>
      <c r="D32" s="343"/>
      <c r="E32" s="343"/>
      <c r="F32" s="343"/>
      <c r="G32" s="343"/>
      <c r="H32" s="188"/>
      <c r="I32" s="347"/>
      <c r="J32" s="189"/>
      <c r="K32" s="266"/>
      <c r="L32" s="351"/>
      <c r="M32" s="352"/>
      <c r="N32" s="353"/>
      <c r="O32" s="298"/>
    </row>
    <row r="33" spans="1:19" s="5" customFormat="1" ht="27.75" customHeight="1" thickBot="1">
      <c r="C33" s="342" t="s">
        <v>215</v>
      </c>
      <c r="D33" s="343"/>
      <c r="E33" s="343"/>
      <c r="F33" s="343"/>
      <c r="G33" s="343"/>
      <c r="H33" s="188"/>
      <c r="I33" s="347"/>
      <c r="J33" s="189"/>
      <c r="K33" s="266"/>
      <c r="L33" s="351"/>
      <c r="M33" s="352"/>
      <c r="N33" s="353"/>
      <c r="O33" s="298"/>
    </row>
    <row r="34" spans="1:19" s="5" customFormat="1" ht="24.95" customHeight="1">
      <c r="C34" s="225" t="s">
        <v>6</v>
      </c>
      <c r="D34" s="227" t="s">
        <v>12</v>
      </c>
      <c r="E34" s="227" t="s">
        <v>13</v>
      </c>
      <c r="F34" s="227" t="s">
        <v>184</v>
      </c>
      <c r="G34" s="186" t="s">
        <v>185</v>
      </c>
      <c r="H34" s="230"/>
      <c r="I34" s="230"/>
      <c r="J34" s="187"/>
      <c r="K34" s="227" t="s">
        <v>5</v>
      </c>
      <c r="L34" s="227"/>
      <c r="M34" s="232" t="s">
        <v>0</v>
      </c>
      <c r="N34" s="232"/>
      <c r="O34" s="233"/>
    </row>
    <row r="35" spans="1:19" s="5" customFormat="1" ht="37.5" customHeight="1">
      <c r="C35" s="226"/>
      <c r="D35" s="228"/>
      <c r="E35" s="228"/>
      <c r="F35" s="228"/>
      <c r="G35" s="190"/>
      <c r="H35" s="231"/>
      <c r="I35" s="231"/>
      <c r="J35" s="191"/>
      <c r="K35" s="228"/>
      <c r="L35" s="228"/>
      <c r="M35" s="228" t="s">
        <v>10</v>
      </c>
      <c r="N35" s="228" t="s">
        <v>11</v>
      </c>
      <c r="O35" s="234" t="s">
        <v>1</v>
      </c>
    </row>
    <row r="36" spans="1:19" s="12" customFormat="1" ht="39.75" customHeight="1" thickBot="1">
      <c r="C36" s="175"/>
      <c r="D36" s="229"/>
      <c r="E36" s="229"/>
      <c r="F36" s="229"/>
      <c r="G36" s="162" t="s">
        <v>18</v>
      </c>
      <c r="H36" s="162" t="s">
        <v>19</v>
      </c>
      <c r="I36" s="162" t="s">
        <v>27</v>
      </c>
      <c r="J36" s="162" t="s">
        <v>74</v>
      </c>
      <c r="K36" s="162" t="s">
        <v>8</v>
      </c>
      <c r="L36" s="163" t="s">
        <v>9</v>
      </c>
      <c r="M36" s="229"/>
      <c r="N36" s="229"/>
      <c r="O36" s="235"/>
    </row>
    <row r="37" spans="1:19" s="12" customFormat="1" ht="25.5" customHeight="1">
      <c r="A37" s="13"/>
      <c r="B37" s="13"/>
      <c r="C37" s="338" t="s">
        <v>42</v>
      </c>
      <c r="D37" s="339" t="s">
        <v>40</v>
      </c>
      <c r="E37" s="160">
        <v>90000</v>
      </c>
      <c r="F37" s="161">
        <f t="shared" ref="F37:F42" si="0">+G37+H37+I37+J37</f>
        <v>34343336437</v>
      </c>
      <c r="G37" s="161">
        <f>14326686926+3100000000+2732523000+45866127+157344689+14879602+1191594370+135901139</f>
        <v>21704795853</v>
      </c>
      <c r="H37" s="161">
        <f>5728224628+762938268+544954550+275292179+523129950+8717029+886104551+35370944+140</f>
        <v>8764732239</v>
      </c>
      <c r="I37" s="161">
        <v>3873808345</v>
      </c>
      <c r="J37" s="161"/>
      <c r="K37" s="123">
        <v>44928</v>
      </c>
      <c r="L37" s="123">
        <v>45291</v>
      </c>
      <c r="M37" s="340">
        <v>1</v>
      </c>
      <c r="N37" s="340">
        <f>+F38/F37</f>
        <v>0.99993996768474191</v>
      </c>
      <c r="O37" s="341">
        <f>+(M37+N37)/2</f>
        <v>0.99996998384237101</v>
      </c>
      <c r="R37" s="14"/>
      <c r="S37" s="15"/>
    </row>
    <row r="38" spans="1:19" s="12" customFormat="1" ht="26.25" customHeight="1">
      <c r="A38" s="13"/>
      <c r="B38" s="13"/>
      <c r="C38" s="324"/>
      <c r="D38" s="325"/>
      <c r="E38" s="122">
        <f>+J53</f>
        <v>173603.8</v>
      </c>
      <c r="F38" s="112">
        <f t="shared" si="0"/>
        <v>34341274727</v>
      </c>
      <c r="G38" s="112">
        <f>14326686926+3100000000+2732523000+45866127+157344689+14879602+1191594370+135901139</f>
        <v>21704795853</v>
      </c>
      <c r="H38" s="112">
        <f>5728224628+762938268+544954550+275292179+523129950+8717029+886104551+35370944</f>
        <v>8764732099</v>
      </c>
      <c r="I38" s="112">
        <f>873808345+2997938430</f>
        <v>3871746775</v>
      </c>
      <c r="J38" s="112"/>
      <c r="K38" s="124">
        <v>44928</v>
      </c>
      <c r="L38" s="124">
        <v>45291</v>
      </c>
      <c r="M38" s="326"/>
      <c r="N38" s="326"/>
      <c r="O38" s="327"/>
      <c r="R38" s="16"/>
      <c r="S38" s="17"/>
    </row>
    <row r="39" spans="1:19" s="12" customFormat="1" ht="26.25" customHeight="1">
      <c r="A39" s="13"/>
      <c r="B39" s="13"/>
      <c r="C39" s="324" t="s">
        <v>41</v>
      </c>
      <c r="D39" s="325" t="s">
        <v>39</v>
      </c>
      <c r="E39" s="122">
        <f>+J52</f>
        <v>90000</v>
      </c>
      <c r="F39" s="112">
        <f t="shared" si="0"/>
        <v>14605252434</v>
      </c>
      <c r="G39" s="112">
        <f>1610263273+600000000+2370422340+900000000+167477000+200000000+70684476+114516080+616902864</f>
        <v>6650266033</v>
      </c>
      <c r="H39" s="112">
        <f>50000000+(75000000+380000000)+449986401</f>
        <v>954986401</v>
      </c>
      <c r="I39" s="112"/>
      <c r="J39" s="112">
        <v>7000000000</v>
      </c>
      <c r="K39" s="123">
        <v>44928</v>
      </c>
      <c r="L39" s="123">
        <v>45291</v>
      </c>
      <c r="M39" s="326">
        <v>1</v>
      </c>
      <c r="N39" s="326">
        <f>+F40/F39</f>
        <v>0.5207203683994881</v>
      </c>
      <c r="O39" s="327">
        <f>+(M39+N39)/2</f>
        <v>0.76036018419974405</v>
      </c>
      <c r="R39" s="18"/>
      <c r="S39" s="17"/>
    </row>
    <row r="40" spans="1:19" s="12" customFormat="1" ht="25.5" customHeight="1">
      <c r="A40" s="13"/>
      <c r="B40" s="13"/>
      <c r="C40" s="324"/>
      <c r="D40" s="325"/>
      <c r="E40" s="122">
        <f>+J55</f>
        <v>101988.46</v>
      </c>
      <c r="F40" s="112">
        <f t="shared" si="0"/>
        <v>7605252428</v>
      </c>
      <c r="G40" s="112">
        <f>1610263273+600000000+2370422340+900000000+167477000+200000000+70684476+114516080+616902862</f>
        <v>6650266031</v>
      </c>
      <c r="H40" s="112">
        <f>50000000+(75000000+380000000)+449986397</f>
        <v>954986397</v>
      </c>
      <c r="I40" s="112"/>
      <c r="J40" s="112">
        <v>0</v>
      </c>
      <c r="K40" s="124">
        <v>44928</v>
      </c>
      <c r="L40" s="124">
        <v>45291</v>
      </c>
      <c r="M40" s="326"/>
      <c r="N40" s="326"/>
      <c r="O40" s="327"/>
      <c r="R40" s="18"/>
      <c r="S40" s="17"/>
    </row>
    <row r="41" spans="1:19" s="12" customFormat="1" ht="23.25" customHeight="1">
      <c r="A41" s="13"/>
      <c r="B41" s="13"/>
      <c r="C41" s="324" t="s">
        <v>78</v>
      </c>
      <c r="D41" s="325" t="s">
        <v>79</v>
      </c>
      <c r="E41" s="122">
        <v>1</v>
      </c>
      <c r="F41" s="112">
        <f t="shared" si="0"/>
        <v>2587536000</v>
      </c>
      <c r="G41" s="112">
        <v>2587536000</v>
      </c>
      <c r="H41" s="112"/>
      <c r="I41" s="112"/>
      <c r="J41" s="112"/>
      <c r="K41" s="123">
        <v>44928</v>
      </c>
      <c r="L41" s="123">
        <v>45291</v>
      </c>
      <c r="M41" s="326">
        <f>+E42/E41</f>
        <v>0</v>
      </c>
      <c r="N41" s="326">
        <f>+F42/F41</f>
        <v>1</v>
      </c>
      <c r="O41" s="327">
        <f>+(M41+N41)/2</f>
        <v>0.5</v>
      </c>
      <c r="R41" s="18"/>
      <c r="S41" s="17"/>
    </row>
    <row r="42" spans="1:19" s="12" customFormat="1" ht="23.25" customHeight="1">
      <c r="A42" s="13"/>
      <c r="B42" s="13"/>
      <c r="C42" s="324"/>
      <c r="D42" s="325"/>
      <c r="E42" s="122">
        <v>0</v>
      </c>
      <c r="F42" s="112">
        <f t="shared" si="0"/>
        <v>2587536000</v>
      </c>
      <c r="G42" s="112">
        <v>2587536000</v>
      </c>
      <c r="H42" s="112"/>
      <c r="I42" s="112"/>
      <c r="J42" s="112"/>
      <c r="K42" s="124">
        <v>44928</v>
      </c>
      <c r="L42" s="124">
        <v>45291</v>
      </c>
      <c r="M42" s="326"/>
      <c r="N42" s="326"/>
      <c r="O42" s="327"/>
      <c r="R42" s="18"/>
      <c r="S42" s="17"/>
    </row>
    <row r="43" spans="1:19" s="12" customFormat="1" ht="23.25" customHeight="1">
      <c r="A43" s="13"/>
      <c r="B43" s="13"/>
      <c r="C43" s="324" t="s">
        <v>80</v>
      </c>
      <c r="D43" s="325" t="s">
        <v>81</v>
      </c>
      <c r="E43" s="122">
        <v>1</v>
      </c>
      <c r="F43" s="112">
        <f>SUM(G43:J43)</f>
        <v>118705996</v>
      </c>
      <c r="G43" s="112"/>
      <c r="H43" s="112">
        <v>118705996</v>
      </c>
      <c r="I43" s="112"/>
      <c r="J43" s="112"/>
      <c r="K43" s="123">
        <v>44928</v>
      </c>
      <c r="L43" s="123">
        <v>45291</v>
      </c>
      <c r="M43" s="326">
        <f>+E44/E43</f>
        <v>1</v>
      </c>
      <c r="N43" s="326">
        <f>+F44/F43</f>
        <v>1</v>
      </c>
      <c r="O43" s="327">
        <f>+(M43+N43)/2</f>
        <v>1</v>
      </c>
      <c r="R43" s="18"/>
      <c r="S43" s="17"/>
    </row>
    <row r="44" spans="1:19" s="12" customFormat="1" ht="23.25" customHeight="1">
      <c r="A44" s="13"/>
      <c r="B44" s="13"/>
      <c r="C44" s="324"/>
      <c r="D44" s="325"/>
      <c r="E44" s="122">
        <v>1</v>
      </c>
      <c r="F44" s="112">
        <f>+G44+H44+I44+J44</f>
        <v>118705996</v>
      </c>
      <c r="G44" s="112"/>
      <c r="H44" s="112">
        <v>118705996</v>
      </c>
      <c r="I44" s="112"/>
      <c r="J44" s="112"/>
      <c r="K44" s="124">
        <v>44928</v>
      </c>
      <c r="L44" s="124">
        <v>45291</v>
      </c>
      <c r="M44" s="326"/>
      <c r="N44" s="326"/>
      <c r="O44" s="327"/>
      <c r="Q44" s="19"/>
      <c r="R44" s="18"/>
      <c r="S44" s="17"/>
    </row>
    <row r="45" spans="1:19" s="12" customFormat="1" ht="23.25" customHeight="1">
      <c r="A45" s="13"/>
      <c r="B45" s="13"/>
      <c r="C45" s="324" t="s">
        <v>46</v>
      </c>
      <c r="D45" s="325" t="s">
        <v>47</v>
      </c>
      <c r="E45" s="122">
        <v>2</v>
      </c>
      <c r="F45" s="112">
        <f>SUM(G45:J45)</f>
        <v>40000000000</v>
      </c>
      <c r="G45" s="112"/>
      <c r="H45" s="112"/>
      <c r="I45" s="112">
        <f>40000000000</f>
        <v>40000000000</v>
      </c>
      <c r="J45" s="112"/>
      <c r="K45" s="123">
        <v>44928</v>
      </c>
      <c r="L45" s="123">
        <v>45291</v>
      </c>
      <c r="M45" s="326">
        <f>+E46/E45</f>
        <v>0.5</v>
      </c>
      <c r="N45" s="326">
        <f>+F46/F45</f>
        <v>0.97865941477499996</v>
      </c>
      <c r="O45" s="327">
        <f>+(M45+N45)/2</f>
        <v>0.73932970738750003</v>
      </c>
      <c r="R45" s="18"/>
      <c r="S45" s="17"/>
    </row>
    <row r="46" spans="1:19" s="12" customFormat="1" ht="23.25" customHeight="1">
      <c r="A46" s="13"/>
      <c r="B46" s="13"/>
      <c r="C46" s="324"/>
      <c r="D46" s="325"/>
      <c r="E46" s="122">
        <v>1</v>
      </c>
      <c r="F46" s="112">
        <f>+G46+H46+I46+J46</f>
        <v>39146376591</v>
      </c>
      <c r="G46" s="112"/>
      <c r="H46" s="112"/>
      <c r="I46" s="112">
        <f>39146376591</f>
        <v>39146376591</v>
      </c>
      <c r="J46" s="112"/>
      <c r="K46" s="124">
        <v>44928</v>
      </c>
      <c r="L46" s="124">
        <v>45291</v>
      </c>
      <c r="M46" s="326"/>
      <c r="N46" s="326"/>
      <c r="O46" s="327"/>
      <c r="Q46" s="19"/>
      <c r="R46" s="18"/>
      <c r="S46" s="17"/>
    </row>
    <row r="47" spans="1:19" s="12" customFormat="1" ht="24.95" customHeight="1">
      <c r="C47" s="328" t="s">
        <v>7</v>
      </c>
      <c r="D47" s="330"/>
      <c r="E47" s="125"/>
      <c r="F47" s="126">
        <f>+F37+F39+F41+F45+F43</f>
        <v>91654830867</v>
      </c>
      <c r="G47" s="126">
        <f t="shared" ref="G47:J48" si="1">+G37+G39+G41+G45+G43</f>
        <v>30942597886</v>
      </c>
      <c r="H47" s="126">
        <f t="shared" si="1"/>
        <v>9838424636</v>
      </c>
      <c r="I47" s="126">
        <f t="shared" si="1"/>
        <v>43873808345</v>
      </c>
      <c r="J47" s="126">
        <f t="shared" si="1"/>
        <v>7000000000</v>
      </c>
      <c r="K47" s="127"/>
      <c r="L47" s="128"/>
      <c r="M47" s="129"/>
      <c r="N47" s="130"/>
      <c r="O47" s="20"/>
    </row>
    <row r="48" spans="1:19" s="12" customFormat="1" ht="24.95" customHeight="1" thickBot="1">
      <c r="C48" s="329"/>
      <c r="D48" s="331"/>
      <c r="E48" s="131"/>
      <c r="F48" s="132">
        <f>+F38+F40+F42+F46+F44</f>
        <v>83799145742</v>
      </c>
      <c r="G48" s="132">
        <f t="shared" si="1"/>
        <v>30942597884</v>
      </c>
      <c r="H48" s="132">
        <f t="shared" si="1"/>
        <v>9838424492</v>
      </c>
      <c r="I48" s="132">
        <f t="shared" si="1"/>
        <v>43018123366</v>
      </c>
      <c r="J48" s="132">
        <f t="shared" si="1"/>
        <v>0</v>
      </c>
      <c r="K48" s="117"/>
      <c r="L48" s="117"/>
      <c r="M48" s="133"/>
      <c r="N48" s="134"/>
      <c r="O48" s="21"/>
    </row>
    <row r="49" spans="1:17" s="12" customFormat="1" ht="20.100000000000001" customHeight="1" thickBot="1">
      <c r="F49" s="22"/>
      <c r="G49" s="22"/>
      <c r="H49" s="22"/>
      <c r="I49" s="22"/>
      <c r="J49" s="135"/>
      <c r="K49" s="136"/>
      <c r="L49" s="136"/>
      <c r="M49" s="23"/>
      <c r="N49" s="137"/>
      <c r="O49" s="137"/>
    </row>
    <row r="50" spans="1:17" s="12" customFormat="1" ht="20.100000000000001" customHeight="1" thickBot="1">
      <c r="A50" s="24"/>
      <c r="B50" s="89"/>
      <c r="C50" s="283" t="s">
        <v>216</v>
      </c>
      <c r="D50" s="284" t="s">
        <v>24</v>
      </c>
      <c r="E50" s="284"/>
      <c r="F50" s="304" t="s">
        <v>32</v>
      </c>
      <c r="G50" s="304"/>
      <c r="H50" s="304"/>
      <c r="I50" s="25" t="s">
        <v>2</v>
      </c>
      <c r="J50" s="138">
        <v>6000</v>
      </c>
      <c r="K50" s="332" t="s">
        <v>23</v>
      </c>
      <c r="L50" s="332"/>
      <c r="M50" s="332"/>
      <c r="N50" s="332"/>
      <c r="O50" s="333"/>
    </row>
    <row r="51" spans="1:17" s="5" customFormat="1" ht="24.95" customHeight="1">
      <c r="A51" s="26"/>
      <c r="B51" s="26"/>
      <c r="C51" s="283"/>
      <c r="D51" s="284"/>
      <c r="E51" s="284"/>
      <c r="F51" s="304"/>
      <c r="G51" s="304"/>
      <c r="H51" s="304"/>
      <c r="I51" s="27" t="s">
        <v>3</v>
      </c>
      <c r="J51" s="139">
        <f>+(9132.44)+(104.21+2311.39)</f>
        <v>11548.04</v>
      </c>
      <c r="K51" s="334" t="s">
        <v>134</v>
      </c>
      <c r="L51" s="206"/>
      <c r="M51" s="206"/>
      <c r="N51" s="206"/>
      <c r="O51" s="207"/>
    </row>
    <row r="52" spans="1:17" s="5" customFormat="1" ht="24.95" customHeight="1">
      <c r="A52" s="26"/>
      <c r="B52" s="26"/>
      <c r="C52" s="283" t="s">
        <v>217</v>
      </c>
      <c r="D52" s="284" t="s">
        <v>25</v>
      </c>
      <c r="E52" s="284"/>
      <c r="F52" s="304" t="s">
        <v>29</v>
      </c>
      <c r="G52" s="304"/>
      <c r="H52" s="304"/>
      <c r="I52" s="27" t="s">
        <v>2</v>
      </c>
      <c r="J52" s="140">
        <v>90000</v>
      </c>
      <c r="K52" s="209"/>
      <c r="L52" s="209"/>
      <c r="M52" s="209"/>
      <c r="N52" s="209"/>
      <c r="O52" s="210"/>
    </row>
    <row r="53" spans="1:17" s="5" customFormat="1" ht="24.95" customHeight="1">
      <c r="A53" s="26"/>
      <c r="B53" s="26"/>
      <c r="C53" s="283"/>
      <c r="D53" s="284"/>
      <c r="E53" s="284"/>
      <c r="F53" s="304"/>
      <c r="G53" s="304"/>
      <c r="H53" s="304"/>
      <c r="I53" s="27" t="s">
        <v>3</v>
      </c>
      <c r="J53" s="141">
        <v>173603.8</v>
      </c>
      <c r="K53" s="309" t="s">
        <v>4</v>
      </c>
      <c r="L53" s="310"/>
      <c r="M53" s="310"/>
      <c r="N53" s="310"/>
      <c r="O53" s="311"/>
    </row>
    <row r="54" spans="1:17" s="5" customFormat="1" ht="24.95" customHeight="1">
      <c r="A54" s="26"/>
      <c r="B54" s="26"/>
      <c r="C54" s="283" t="s">
        <v>218</v>
      </c>
      <c r="D54" s="284" t="s">
        <v>26</v>
      </c>
      <c r="E54" s="284"/>
      <c r="F54" s="304" t="s">
        <v>30</v>
      </c>
      <c r="G54" s="304"/>
      <c r="H54" s="304"/>
      <c r="I54" s="27" t="s">
        <v>2</v>
      </c>
      <c r="J54" s="142">
        <v>90000</v>
      </c>
      <c r="K54" s="312"/>
      <c r="L54" s="313"/>
      <c r="M54" s="313"/>
      <c r="N54" s="313"/>
      <c r="O54" s="314"/>
    </row>
    <row r="55" spans="1:17" s="5" customFormat="1" ht="24.95" customHeight="1">
      <c r="A55" s="26"/>
      <c r="B55" s="26"/>
      <c r="C55" s="283"/>
      <c r="D55" s="284"/>
      <c r="E55" s="284"/>
      <c r="F55" s="304"/>
      <c r="G55" s="304"/>
      <c r="H55" s="304"/>
      <c r="I55" s="27" t="s">
        <v>3</v>
      </c>
      <c r="J55" s="141">
        <v>101988.46</v>
      </c>
      <c r="K55" s="312"/>
      <c r="L55" s="313"/>
      <c r="M55" s="313"/>
      <c r="N55" s="313"/>
      <c r="O55" s="314"/>
    </row>
    <row r="56" spans="1:17" s="5" customFormat="1" ht="24.95" customHeight="1">
      <c r="A56" s="26"/>
      <c r="B56" s="26"/>
      <c r="C56" s="283" t="s">
        <v>219</v>
      </c>
      <c r="D56" s="284" t="s">
        <v>35</v>
      </c>
      <c r="E56" s="284"/>
      <c r="F56" s="304" t="s">
        <v>34</v>
      </c>
      <c r="G56" s="304"/>
      <c r="H56" s="304"/>
      <c r="I56" s="27" t="s">
        <v>2</v>
      </c>
      <c r="J56" s="142">
        <v>1</v>
      </c>
      <c r="K56" s="312"/>
      <c r="L56" s="313"/>
      <c r="M56" s="313"/>
      <c r="N56" s="313"/>
      <c r="O56" s="314"/>
    </row>
    <row r="57" spans="1:17" s="5" customFormat="1" ht="24.95" customHeight="1">
      <c r="A57" s="26"/>
      <c r="B57" s="26"/>
      <c r="C57" s="283"/>
      <c r="D57" s="284"/>
      <c r="E57" s="284"/>
      <c r="F57" s="304"/>
      <c r="G57" s="304"/>
      <c r="H57" s="304"/>
      <c r="I57" s="27" t="s">
        <v>3</v>
      </c>
      <c r="J57" s="141">
        <v>3</v>
      </c>
      <c r="K57" s="312"/>
      <c r="L57" s="313"/>
      <c r="M57" s="313"/>
      <c r="N57" s="313"/>
      <c r="O57" s="314"/>
    </row>
    <row r="58" spans="1:17" s="5" customFormat="1" ht="24.95" customHeight="1">
      <c r="A58" s="26"/>
      <c r="B58" s="26"/>
      <c r="C58" s="283" t="s">
        <v>220</v>
      </c>
      <c r="D58" s="284" t="s">
        <v>28</v>
      </c>
      <c r="E58" s="284"/>
      <c r="F58" s="304" t="s">
        <v>37</v>
      </c>
      <c r="G58" s="304"/>
      <c r="H58" s="304"/>
      <c r="I58" s="27" t="s">
        <v>2</v>
      </c>
      <c r="J58" s="142">
        <v>1</v>
      </c>
      <c r="K58" s="312"/>
      <c r="L58" s="313"/>
      <c r="M58" s="313"/>
      <c r="N58" s="313"/>
      <c r="O58" s="314"/>
    </row>
    <row r="59" spans="1:17" s="5" customFormat="1" ht="24.95" customHeight="1">
      <c r="A59" s="26"/>
      <c r="B59" s="26"/>
      <c r="C59" s="283"/>
      <c r="D59" s="284"/>
      <c r="E59" s="284"/>
      <c r="F59" s="304"/>
      <c r="G59" s="304"/>
      <c r="H59" s="304"/>
      <c r="I59" s="27" t="s">
        <v>3</v>
      </c>
      <c r="J59" s="141">
        <v>8</v>
      </c>
      <c r="K59" s="335"/>
      <c r="L59" s="336"/>
      <c r="M59" s="336"/>
      <c r="N59" s="336"/>
      <c r="O59" s="337"/>
    </row>
    <row r="60" spans="1:17" s="5" customFormat="1" ht="24.95" customHeight="1">
      <c r="A60" s="26"/>
      <c r="B60" s="26"/>
      <c r="C60" s="283" t="s">
        <v>221</v>
      </c>
      <c r="D60" s="284" t="s">
        <v>36</v>
      </c>
      <c r="E60" s="284"/>
      <c r="F60" s="304" t="s">
        <v>31</v>
      </c>
      <c r="G60" s="304"/>
      <c r="H60" s="304"/>
      <c r="I60" s="27" t="s">
        <v>2</v>
      </c>
      <c r="J60" s="142">
        <v>1</v>
      </c>
      <c r="K60" s="306" t="s">
        <v>136</v>
      </c>
      <c r="L60" s="307"/>
      <c r="M60" s="307"/>
      <c r="N60" s="307"/>
      <c r="O60" s="308"/>
    </row>
    <row r="61" spans="1:17" s="5" customFormat="1" ht="24.95" customHeight="1">
      <c r="A61" s="26"/>
      <c r="B61" s="26"/>
      <c r="C61" s="283"/>
      <c r="D61" s="284"/>
      <c r="E61" s="284"/>
      <c r="F61" s="304"/>
      <c r="G61" s="304"/>
      <c r="H61" s="304"/>
      <c r="I61" s="27" t="s">
        <v>3</v>
      </c>
      <c r="J61" s="143">
        <f>1.022+4.9</f>
        <v>5.9220000000000006</v>
      </c>
      <c r="K61" s="309" t="s">
        <v>4</v>
      </c>
      <c r="L61" s="310"/>
      <c r="M61" s="310"/>
      <c r="N61" s="310"/>
      <c r="O61" s="311"/>
    </row>
    <row r="62" spans="1:17" s="5" customFormat="1" ht="24" customHeight="1">
      <c r="A62" s="26"/>
      <c r="B62" s="26"/>
      <c r="C62" s="283" t="s">
        <v>222</v>
      </c>
      <c r="D62" s="284" t="s">
        <v>36</v>
      </c>
      <c r="E62" s="284"/>
      <c r="F62" s="304" t="s">
        <v>75</v>
      </c>
      <c r="G62" s="304"/>
      <c r="H62" s="304"/>
      <c r="I62" s="27" t="s">
        <v>2</v>
      </c>
      <c r="J62" s="142">
        <v>1</v>
      </c>
      <c r="K62" s="312"/>
      <c r="L62" s="313"/>
      <c r="M62" s="313"/>
      <c r="N62" s="313"/>
      <c r="O62" s="314"/>
    </row>
    <row r="63" spans="1:17" s="5" customFormat="1" ht="24" customHeight="1">
      <c r="A63" s="26"/>
      <c r="B63" s="26"/>
      <c r="C63" s="283"/>
      <c r="D63" s="284"/>
      <c r="E63" s="284"/>
      <c r="F63" s="304"/>
      <c r="G63" s="304"/>
      <c r="H63" s="304"/>
      <c r="I63" s="27" t="s">
        <v>3</v>
      </c>
      <c r="J63" s="141">
        <v>0</v>
      </c>
      <c r="K63" s="312"/>
      <c r="L63" s="313"/>
      <c r="M63" s="313"/>
      <c r="N63" s="313"/>
      <c r="O63" s="314"/>
      <c r="Q63" s="11"/>
    </row>
    <row r="64" spans="1:17" s="5" customFormat="1" ht="24" customHeight="1">
      <c r="A64" s="26"/>
      <c r="B64" s="26"/>
      <c r="C64" s="283" t="s">
        <v>223</v>
      </c>
      <c r="D64" s="284" t="s">
        <v>38</v>
      </c>
      <c r="E64" s="284"/>
      <c r="F64" s="304" t="s">
        <v>33</v>
      </c>
      <c r="G64" s="304"/>
      <c r="H64" s="304"/>
      <c r="I64" s="27" t="s">
        <v>2</v>
      </c>
      <c r="J64" s="142">
        <v>200</v>
      </c>
      <c r="K64" s="312"/>
      <c r="L64" s="313"/>
      <c r="M64" s="313"/>
      <c r="N64" s="313"/>
      <c r="O64" s="314"/>
      <c r="Q64" s="11"/>
    </row>
    <row r="65" spans="1:17" s="5" customFormat="1" ht="24" customHeight="1">
      <c r="A65" s="26"/>
      <c r="B65" s="26"/>
      <c r="C65" s="283"/>
      <c r="D65" s="284"/>
      <c r="E65" s="284"/>
      <c r="F65" s="304"/>
      <c r="G65" s="304"/>
      <c r="H65" s="304"/>
      <c r="I65" s="27" t="s">
        <v>3</v>
      </c>
      <c r="J65" s="141">
        <v>120</v>
      </c>
      <c r="K65" s="312"/>
      <c r="L65" s="313"/>
      <c r="M65" s="313"/>
      <c r="N65" s="313"/>
      <c r="O65" s="314"/>
      <c r="Q65" s="11"/>
    </row>
    <row r="66" spans="1:17" s="5" customFormat="1" ht="24" customHeight="1">
      <c r="A66" s="26"/>
      <c r="B66" s="26"/>
      <c r="C66" s="318" t="s">
        <v>224</v>
      </c>
      <c r="D66" s="319"/>
      <c r="E66" s="319"/>
      <c r="F66" s="319"/>
      <c r="G66" s="319"/>
      <c r="H66" s="319"/>
      <c r="I66" s="319"/>
      <c r="J66" s="320"/>
      <c r="K66" s="312"/>
      <c r="L66" s="313"/>
      <c r="M66" s="313"/>
      <c r="N66" s="313"/>
      <c r="O66" s="314"/>
      <c r="P66" s="28"/>
      <c r="Q66" s="11"/>
    </row>
    <row r="67" spans="1:17" s="5" customFormat="1" ht="94.5" customHeight="1" thickBot="1">
      <c r="A67" s="29"/>
      <c r="B67" s="29"/>
      <c r="C67" s="321"/>
      <c r="D67" s="322"/>
      <c r="E67" s="322"/>
      <c r="F67" s="322"/>
      <c r="G67" s="322"/>
      <c r="H67" s="322"/>
      <c r="I67" s="322"/>
      <c r="J67" s="323"/>
      <c r="K67" s="315"/>
      <c r="L67" s="316"/>
      <c r="M67" s="316"/>
      <c r="N67" s="316"/>
      <c r="O67" s="317"/>
      <c r="Q67" s="11"/>
    </row>
    <row r="68" spans="1:17">
      <c r="G68" s="30"/>
      <c r="H68" s="30"/>
      <c r="I68" s="11"/>
      <c r="J68" s="11"/>
    </row>
    <row r="69" spans="1:17">
      <c r="D69" s="11">
        <f>+'[2]Ejecucion Presupuestal 300923'!$R$158</f>
        <v>90983771961</v>
      </c>
      <c r="E69" s="11">
        <f>+F47</f>
        <v>91654830867</v>
      </c>
      <c r="F69" s="11">
        <f>+D69-E69</f>
        <v>-671058906</v>
      </c>
      <c r="G69" s="5" t="s">
        <v>2</v>
      </c>
      <c r="H69" s="11"/>
      <c r="K69" s="11"/>
      <c r="L69" s="144"/>
    </row>
    <row r="70" spans="1:17">
      <c r="D70" s="11">
        <f>+'[2]Ejecucion Presupuestal 300923'!$X$66+'[2]Ejecucion Presupuestal 300923'!$X$68</f>
        <v>77721473252</v>
      </c>
      <c r="E70" s="11">
        <f>+F48</f>
        <v>83799145742</v>
      </c>
      <c r="F70" s="11">
        <f>+D70-E70</f>
        <v>-6077672490</v>
      </c>
      <c r="G70" s="5" t="s">
        <v>3</v>
      </c>
      <c r="H70" s="11"/>
      <c r="I70" s="11"/>
      <c r="K70" s="144"/>
      <c r="L70" s="144"/>
    </row>
    <row r="71" spans="1:17">
      <c r="E71" s="11"/>
      <c r="F71" s="11"/>
      <c r="H71" s="11"/>
      <c r="K71" s="144"/>
      <c r="L71" s="144"/>
    </row>
    <row r="72" spans="1:17">
      <c r="E72" s="11"/>
      <c r="F72" s="11"/>
      <c r="G72" s="305" t="s">
        <v>87</v>
      </c>
      <c r="H72" s="305"/>
      <c r="I72" s="305" t="s">
        <v>19</v>
      </c>
      <c r="J72" s="305"/>
    </row>
    <row r="73" spans="1:17">
      <c r="E73" s="11"/>
      <c r="F73" s="11"/>
      <c r="G73" s="32" t="s">
        <v>88</v>
      </c>
      <c r="H73" s="54" t="s">
        <v>89</v>
      </c>
      <c r="I73" s="32" t="s">
        <v>88</v>
      </c>
      <c r="J73" s="54" t="s">
        <v>89</v>
      </c>
    </row>
    <row r="74" spans="1:17">
      <c r="E74" s="11" t="s">
        <v>90</v>
      </c>
      <c r="F74" s="11">
        <v>22425333894</v>
      </c>
      <c r="G74" s="11"/>
      <c r="H74" s="11"/>
    </row>
    <row r="75" spans="1:17">
      <c r="E75" s="11" t="s">
        <v>87</v>
      </c>
      <c r="F75" s="11">
        <v>16697109266</v>
      </c>
      <c r="G75" s="71">
        <v>14326686926</v>
      </c>
      <c r="H75" s="11">
        <f>+F75-G75</f>
        <v>2370422340</v>
      </c>
    </row>
    <row r="76" spans="1:17">
      <c r="E76" s="11" t="s">
        <v>19</v>
      </c>
      <c r="F76" s="11">
        <v>5728224628</v>
      </c>
      <c r="G76" s="11"/>
      <c r="H76" s="11"/>
      <c r="I76" s="33">
        <f>+F76</f>
        <v>5728224628</v>
      </c>
    </row>
    <row r="77" spans="1:17">
      <c r="E77" s="11" t="s">
        <v>125</v>
      </c>
      <c r="F77" s="11">
        <v>1262278846</v>
      </c>
      <c r="G77" s="11">
        <v>1191594370</v>
      </c>
      <c r="H77" s="11">
        <f>+F77-G77</f>
        <v>70684476</v>
      </c>
      <c r="I77" s="11"/>
    </row>
    <row r="78" spans="1:17">
      <c r="E78" s="11"/>
      <c r="F78" s="11"/>
      <c r="G78" s="11"/>
      <c r="H78" s="11"/>
      <c r="I78" s="11"/>
    </row>
    <row r="79" spans="1:17">
      <c r="E79" s="11"/>
      <c r="F79" s="11"/>
      <c r="G79" s="11"/>
      <c r="H79" s="11"/>
    </row>
    <row r="80" spans="1:17">
      <c r="E80" s="11"/>
      <c r="F80" s="11"/>
      <c r="G80" s="11"/>
      <c r="H80" s="11"/>
    </row>
    <row r="81" spans="5:9">
      <c r="E81" s="11" t="s">
        <v>91</v>
      </c>
      <c r="F81" s="11">
        <v>1760000000</v>
      </c>
      <c r="G81" s="11"/>
      <c r="H81" s="11"/>
    </row>
    <row r="82" spans="5:9">
      <c r="E82" s="11" t="s">
        <v>87</v>
      </c>
      <c r="F82" s="11"/>
      <c r="G82" s="11"/>
      <c r="H82" s="11"/>
    </row>
    <row r="83" spans="5:9">
      <c r="E83" s="11" t="s">
        <v>19</v>
      </c>
      <c r="F83" s="11"/>
      <c r="G83" s="11"/>
      <c r="H83" s="11"/>
      <c r="I83" s="33">
        <v>886104551</v>
      </c>
    </row>
    <row r="84" spans="5:9">
      <c r="E84" s="11" t="s">
        <v>126</v>
      </c>
      <c r="F84" s="11">
        <v>179989112</v>
      </c>
      <c r="G84" s="11">
        <v>135901139</v>
      </c>
      <c r="H84" s="11"/>
      <c r="I84" s="33">
        <f>8717029+35370944</f>
        <v>44087973</v>
      </c>
    </row>
    <row r="85" spans="5:9">
      <c r="E85" s="11"/>
      <c r="F85" s="11"/>
      <c r="G85" s="11"/>
      <c r="H85" s="11"/>
      <c r="I85" s="11"/>
    </row>
    <row r="86" spans="5:9">
      <c r="E86" s="11"/>
      <c r="F86" s="11"/>
    </row>
    <row r="87" spans="5:9" ht="28.5">
      <c r="E87" s="34" t="s">
        <v>92</v>
      </c>
      <c r="F87" s="11">
        <v>4762938268</v>
      </c>
      <c r="G87" s="11"/>
    </row>
    <row r="88" spans="5:9">
      <c r="E88" s="11" t="s">
        <v>87</v>
      </c>
      <c r="F88" s="11">
        <v>4000000000</v>
      </c>
      <c r="G88" s="71">
        <v>3100000000</v>
      </c>
      <c r="H88" s="11">
        <v>900000000</v>
      </c>
    </row>
    <row r="89" spans="5:9">
      <c r="E89" s="11" t="s">
        <v>19</v>
      </c>
      <c r="F89" s="11">
        <v>762938268</v>
      </c>
      <c r="G89" s="11"/>
      <c r="H89" s="11"/>
      <c r="I89" s="33">
        <f>+F89</f>
        <v>762938268</v>
      </c>
    </row>
    <row r="90" spans="5:9">
      <c r="E90" s="11"/>
      <c r="F90" s="11"/>
    </row>
    <row r="91" spans="5:9">
      <c r="E91" s="11"/>
      <c r="F91" s="11"/>
    </row>
    <row r="92" spans="5:9" ht="28.5">
      <c r="E92" s="34" t="s">
        <v>93</v>
      </c>
      <c r="F92" s="11">
        <v>3175292179</v>
      </c>
    </row>
    <row r="93" spans="5:9">
      <c r="E93" s="11" t="s">
        <v>87</v>
      </c>
      <c r="F93" s="11">
        <v>2900000000</v>
      </c>
      <c r="G93" s="71">
        <v>2732523000</v>
      </c>
      <c r="H93" s="11">
        <f>+F93-G93</f>
        <v>167477000</v>
      </c>
    </row>
    <row r="94" spans="5:9">
      <c r="E94" s="11" t="s">
        <v>19</v>
      </c>
      <c r="F94" s="11">
        <v>275292179</v>
      </c>
      <c r="G94" s="11"/>
      <c r="I94" s="33">
        <f>+F94</f>
        <v>275292179</v>
      </c>
    </row>
    <row r="95" spans="5:9">
      <c r="E95" s="11"/>
      <c r="F95" s="11"/>
    </row>
    <row r="96" spans="5:9" ht="28.5">
      <c r="E96" s="34" t="s">
        <v>94</v>
      </c>
      <c r="F96" s="11"/>
    </row>
    <row r="97" spans="4:10">
      <c r="E97" s="11" t="s">
        <v>19</v>
      </c>
      <c r="F97" s="11">
        <v>544924550</v>
      </c>
      <c r="I97" s="33">
        <f>+F97</f>
        <v>544924550</v>
      </c>
    </row>
    <row r="98" spans="4:10">
      <c r="E98" s="11"/>
      <c r="F98" s="11"/>
    </row>
    <row r="99" spans="4:10" ht="28.5">
      <c r="E99" s="34" t="s">
        <v>95</v>
      </c>
      <c r="F99" s="11"/>
    </row>
    <row r="100" spans="4:10">
      <c r="E100" s="11" t="s">
        <v>19</v>
      </c>
      <c r="F100" s="11">
        <v>523129950</v>
      </c>
      <c r="I100" s="33">
        <f>+F100</f>
        <v>523129950</v>
      </c>
    </row>
    <row r="101" spans="4:10">
      <c r="E101" s="11"/>
      <c r="F101" s="11"/>
    </row>
    <row r="102" spans="4:10" ht="15">
      <c r="E102" s="11"/>
      <c r="F102" s="35">
        <f>+F74+F87+F92+F97+F100</f>
        <v>31431618841</v>
      </c>
      <c r="G102" s="35">
        <f>SUM(G74:G101)</f>
        <v>21486705435</v>
      </c>
      <c r="H102" s="35">
        <f>SUM(H74:H101)</f>
        <v>3508583816</v>
      </c>
      <c r="I102" s="35">
        <f>SUM(I74:I101)</f>
        <v>8764702099</v>
      </c>
      <c r="J102" s="35">
        <f>SUM(J74:J101)</f>
        <v>0</v>
      </c>
    </row>
    <row r="103" spans="4:10">
      <c r="E103" s="11"/>
      <c r="F103" s="11"/>
    </row>
    <row r="104" spans="4:10">
      <c r="E104" s="11" t="s">
        <v>88</v>
      </c>
      <c r="F104" s="11"/>
      <c r="G104" s="11">
        <f>+G102</f>
        <v>21486705435</v>
      </c>
      <c r="I104" s="11">
        <f>+I102</f>
        <v>8764702099</v>
      </c>
    </row>
    <row r="105" spans="4:10">
      <c r="E105" s="11" t="s">
        <v>89</v>
      </c>
      <c r="F105" s="11"/>
      <c r="H105" s="11">
        <f>+H102</f>
        <v>3508583816</v>
      </c>
    </row>
    <row r="106" spans="4:10">
      <c r="E106" s="11"/>
      <c r="F106" s="11"/>
      <c r="G106" s="11">
        <f>+G37+G39+G41</f>
        <v>30942597886</v>
      </c>
      <c r="H106" s="11"/>
    </row>
    <row r="107" spans="4:10">
      <c r="E107" s="11"/>
      <c r="F107" s="11"/>
      <c r="G107" s="11" t="e">
        <f>+#REF!</f>
        <v>#REF!</v>
      </c>
      <c r="H107" s="11" t="e">
        <f>+G107-G106</f>
        <v>#REF!</v>
      </c>
    </row>
    <row r="108" spans="4:10">
      <c r="E108" s="11"/>
      <c r="F108" s="11"/>
    </row>
    <row r="109" spans="4:10">
      <c r="D109" s="36" t="s">
        <v>96</v>
      </c>
      <c r="E109" s="11">
        <f>+'[2]Ejecucion Presupuestal 300923'!$R$82</f>
        <v>50801231029</v>
      </c>
      <c r="F109" s="11">
        <f>+'[2]Ejecucion Presupuestal 300923'!$X$82</f>
        <v>38456390665</v>
      </c>
      <c r="G109" s="11">
        <f>+G37+G39</f>
        <v>28355061886</v>
      </c>
      <c r="H109" s="11">
        <f>+H37+H39</f>
        <v>9719718640</v>
      </c>
      <c r="I109" s="11">
        <f>+I37+I39</f>
        <v>3873808345</v>
      </c>
      <c r="J109" s="11">
        <f>+J37+J39</f>
        <v>7000000000</v>
      </c>
    </row>
    <row r="110" spans="4:10">
      <c r="D110" s="36">
        <v>2023730010004</v>
      </c>
      <c r="E110" s="11">
        <v>0</v>
      </c>
      <c r="F110" s="11">
        <v>0</v>
      </c>
    </row>
    <row r="111" spans="4:10">
      <c r="D111" s="36" t="s">
        <v>97</v>
      </c>
      <c r="E111" s="11">
        <f>+'[2]Ejecucion Presupuestal 300923'!$R$96</f>
        <v>40182540932</v>
      </c>
      <c r="F111" s="11">
        <f>+'[2]Ejecucion Presupuestal 300923'!$X$96</f>
        <v>39265082587</v>
      </c>
    </row>
    <row r="112" spans="4:10">
      <c r="D112" s="36"/>
      <c r="E112" s="11">
        <f>SUM(E109:E111)</f>
        <v>90983771961</v>
      </c>
      <c r="F112" s="11">
        <f>SUM(F109:F111)</f>
        <v>77721473252</v>
      </c>
    </row>
    <row r="113" spans="4:18">
      <c r="D113" s="36"/>
      <c r="E113" s="11"/>
      <c r="F113" s="11"/>
    </row>
    <row r="114" spans="4:18">
      <c r="D114" s="36"/>
      <c r="E114" s="11"/>
      <c r="F114" s="11"/>
    </row>
    <row r="115" spans="4:18" s="5" customFormat="1">
      <c r="D115" s="11"/>
      <c r="E115" s="11"/>
      <c r="G115" s="11" t="s">
        <v>18</v>
      </c>
      <c r="H115" s="11" t="s">
        <v>19</v>
      </c>
      <c r="I115" s="11" t="s">
        <v>27</v>
      </c>
      <c r="J115" s="11" t="s">
        <v>98</v>
      </c>
      <c r="K115" s="88"/>
      <c r="L115" s="88"/>
      <c r="R115" s="54"/>
    </row>
    <row r="116" spans="4:18" s="5" customFormat="1">
      <c r="D116" s="36"/>
      <c r="F116" s="11"/>
      <c r="K116" s="88"/>
      <c r="L116" s="88"/>
      <c r="R116" s="54"/>
    </row>
    <row r="117" spans="4:18" s="5" customFormat="1">
      <c r="D117" s="37" t="s">
        <v>97</v>
      </c>
      <c r="E117" s="38" t="s">
        <v>99</v>
      </c>
      <c r="F117" s="39"/>
      <c r="G117" s="39">
        <v>1000000000</v>
      </c>
      <c r="H117" s="11"/>
      <c r="I117" s="11"/>
      <c r="J117" s="11"/>
      <c r="K117" s="88"/>
      <c r="L117" s="11">
        <f>+G118+H122</f>
        <v>-1009566250</v>
      </c>
      <c r="R117" s="54"/>
    </row>
    <row r="118" spans="4:18" s="5" customFormat="1">
      <c r="D118" s="37" t="s">
        <v>97</v>
      </c>
      <c r="E118" s="145" t="s">
        <v>100</v>
      </c>
      <c r="F118" s="145" t="s">
        <v>101</v>
      </c>
      <c r="G118" s="39">
        <v>-1000000000</v>
      </c>
      <c r="H118" s="11"/>
      <c r="I118" s="11"/>
      <c r="J118" s="11"/>
      <c r="K118" s="88"/>
      <c r="L118" s="11">
        <f>+G118+H122</f>
        <v>-1009566250</v>
      </c>
      <c r="M118" s="37" t="str">
        <f>+D118</f>
        <v>2020730010005</v>
      </c>
      <c r="N118" s="5" t="s">
        <v>101</v>
      </c>
      <c r="R118" s="54"/>
    </row>
    <row r="119" spans="4:18" s="5" customFormat="1">
      <c r="D119" s="37" t="s">
        <v>97</v>
      </c>
      <c r="E119" s="146" t="s">
        <v>102</v>
      </c>
      <c r="F119" s="11" t="s">
        <v>44</v>
      </c>
      <c r="G119" s="11"/>
      <c r="H119" s="11"/>
      <c r="I119" s="11">
        <v>40000000000</v>
      </c>
      <c r="J119" s="11"/>
      <c r="K119" s="88"/>
      <c r="L119" s="88"/>
      <c r="R119" s="54"/>
    </row>
    <row r="120" spans="4:18" s="5" customFormat="1">
      <c r="D120" s="37" t="s">
        <v>97</v>
      </c>
      <c r="E120" s="40" t="s">
        <v>99</v>
      </c>
      <c r="F120" s="41"/>
      <c r="G120" s="41"/>
      <c r="H120" s="41">
        <v>1500000000</v>
      </c>
      <c r="I120" s="11"/>
      <c r="J120" s="11"/>
      <c r="K120" s="88"/>
      <c r="L120" s="88"/>
      <c r="R120" s="54"/>
    </row>
    <row r="121" spans="4:18" s="5" customFormat="1">
      <c r="D121" s="37" t="s">
        <v>97</v>
      </c>
      <c r="E121" s="147" t="s">
        <v>103</v>
      </c>
      <c r="F121" s="147" t="s">
        <v>101</v>
      </c>
      <c r="G121" s="41"/>
      <c r="H121" s="147">
        <v>-1307892818</v>
      </c>
      <c r="I121" s="11"/>
      <c r="J121" s="11"/>
      <c r="K121" s="88"/>
      <c r="L121" s="88"/>
      <c r="R121" s="54"/>
    </row>
    <row r="122" spans="4:18" s="5" customFormat="1">
      <c r="D122" s="37" t="s">
        <v>97</v>
      </c>
      <c r="E122" s="147" t="s">
        <v>104</v>
      </c>
      <c r="F122" s="147" t="s">
        <v>101</v>
      </c>
      <c r="G122" s="41"/>
      <c r="H122" s="147">
        <v>-9566250</v>
      </c>
      <c r="I122" s="11"/>
      <c r="J122" s="11"/>
      <c r="K122" s="88"/>
      <c r="L122" s="11">
        <f>+G133</f>
        <v>300000000</v>
      </c>
      <c r="M122" s="37" t="str">
        <f>+D133</f>
        <v>2020730010003</v>
      </c>
      <c r="N122" s="11" t="str">
        <f>+F133</f>
        <v>ADICION</v>
      </c>
      <c r="R122" s="54"/>
    </row>
    <row r="123" spans="4:18" s="5" customFormat="1">
      <c r="D123" s="37" t="s">
        <v>96</v>
      </c>
      <c r="E123" s="42" t="s">
        <v>99</v>
      </c>
      <c r="F123" s="43"/>
      <c r="G123" s="43">
        <v>3600000000</v>
      </c>
      <c r="H123" s="11"/>
      <c r="I123" s="11"/>
      <c r="J123" s="11"/>
      <c r="K123" s="88"/>
      <c r="L123" s="11"/>
      <c r="R123" s="54"/>
    </row>
    <row r="124" spans="4:18" s="5" customFormat="1">
      <c r="D124" s="37" t="s">
        <v>96</v>
      </c>
      <c r="E124" s="148" t="s">
        <v>105</v>
      </c>
      <c r="F124" s="43" t="s">
        <v>101</v>
      </c>
      <c r="G124" s="43">
        <v>-3600000000</v>
      </c>
      <c r="H124" s="11"/>
      <c r="I124" s="11"/>
      <c r="J124" s="11"/>
      <c r="K124" s="88"/>
      <c r="L124" s="11"/>
      <c r="R124" s="54"/>
    </row>
    <row r="125" spans="4:18" s="5" customFormat="1" ht="14.25" customHeight="1">
      <c r="D125" s="37" t="s">
        <v>96</v>
      </c>
      <c r="E125" s="44" t="s">
        <v>99</v>
      </c>
      <c r="F125" s="45"/>
      <c r="G125" s="45"/>
      <c r="H125" s="45">
        <v>4095000000</v>
      </c>
      <c r="I125" s="11"/>
      <c r="J125" s="11"/>
      <c r="K125" s="88"/>
      <c r="L125" s="11"/>
      <c r="R125" s="54"/>
    </row>
    <row r="126" spans="4:18" s="5" customFormat="1">
      <c r="D126" s="37" t="s">
        <v>96</v>
      </c>
      <c r="E126" s="149" t="s">
        <v>105</v>
      </c>
      <c r="F126" s="149" t="s">
        <v>101</v>
      </c>
      <c r="G126" s="45"/>
      <c r="H126" s="45">
        <v>-4045000000</v>
      </c>
      <c r="I126" s="11"/>
      <c r="J126" s="11"/>
      <c r="K126" s="88"/>
      <c r="L126" s="11"/>
      <c r="R126" s="54"/>
    </row>
    <row r="127" spans="4:18" s="5" customFormat="1">
      <c r="D127" s="37" t="s">
        <v>96</v>
      </c>
      <c r="E127" s="46" t="s">
        <v>99</v>
      </c>
      <c r="F127" s="47"/>
      <c r="G127" s="47">
        <v>5314716556</v>
      </c>
      <c r="H127" s="11"/>
      <c r="I127" s="11"/>
      <c r="J127" s="11"/>
      <c r="K127" s="88"/>
      <c r="L127" s="11"/>
      <c r="R127" s="54"/>
    </row>
    <row r="128" spans="4:18" s="5" customFormat="1">
      <c r="D128" s="37" t="s">
        <v>96</v>
      </c>
      <c r="E128" s="150" t="s">
        <v>105</v>
      </c>
      <c r="F128" s="47" t="s">
        <v>27</v>
      </c>
      <c r="G128" s="150">
        <v>5647008399</v>
      </c>
      <c r="H128" s="11"/>
      <c r="I128" s="11"/>
      <c r="J128" s="11"/>
      <c r="K128" s="88"/>
      <c r="L128" s="11"/>
      <c r="R128" s="54"/>
    </row>
    <row r="129" spans="4:18" s="5" customFormat="1">
      <c r="D129" s="37" t="s">
        <v>96</v>
      </c>
      <c r="E129" s="150" t="s">
        <v>106</v>
      </c>
      <c r="F129" s="47" t="s">
        <v>27</v>
      </c>
      <c r="G129" s="150">
        <v>8000000000</v>
      </c>
      <c r="H129" s="11"/>
      <c r="I129" s="11"/>
      <c r="J129" s="11"/>
      <c r="K129" s="88"/>
      <c r="L129" s="11"/>
      <c r="R129" s="54"/>
    </row>
    <row r="130" spans="4:18" s="5" customFormat="1">
      <c r="D130" s="37" t="s">
        <v>96</v>
      </c>
      <c r="E130" s="150" t="s">
        <v>107</v>
      </c>
      <c r="F130" s="47" t="s">
        <v>27</v>
      </c>
      <c r="G130" s="150">
        <v>3000000000</v>
      </c>
      <c r="H130" s="11"/>
      <c r="I130" s="11"/>
      <c r="J130" s="11"/>
      <c r="K130" s="88"/>
      <c r="L130" s="11"/>
      <c r="R130" s="54"/>
    </row>
    <row r="131" spans="4:18" s="5" customFormat="1">
      <c r="D131" s="37" t="s">
        <v>96</v>
      </c>
      <c r="E131" s="150" t="s">
        <v>108</v>
      </c>
      <c r="F131" s="47" t="s">
        <v>27</v>
      </c>
      <c r="G131" s="150">
        <v>1000000000</v>
      </c>
      <c r="H131" s="11"/>
      <c r="I131" s="11"/>
      <c r="J131" s="11"/>
      <c r="K131" s="88"/>
      <c r="L131" s="11"/>
      <c r="R131" s="54"/>
    </row>
    <row r="132" spans="4:18" s="5" customFormat="1">
      <c r="D132" s="37" t="s">
        <v>96</v>
      </c>
      <c r="E132" s="150" t="s">
        <v>109</v>
      </c>
      <c r="F132" s="47" t="s">
        <v>44</v>
      </c>
      <c r="G132" s="150">
        <v>2900000000</v>
      </c>
      <c r="H132" s="11"/>
      <c r="I132" s="11"/>
      <c r="J132" s="11"/>
      <c r="K132" s="88"/>
      <c r="L132" s="11"/>
      <c r="R132" s="54"/>
    </row>
    <row r="133" spans="4:18" s="5" customFormat="1">
      <c r="D133" s="37" t="s">
        <v>96</v>
      </c>
      <c r="E133" s="150" t="s">
        <v>110</v>
      </c>
      <c r="F133" s="47" t="s">
        <v>44</v>
      </c>
      <c r="G133" s="150">
        <v>300000000</v>
      </c>
      <c r="H133" s="11"/>
      <c r="I133" s="11"/>
      <c r="J133" s="11"/>
      <c r="K133" s="88"/>
      <c r="L133" s="11">
        <f>+G138+H164</f>
        <v>3121712888</v>
      </c>
      <c r="M133" s="37" t="str">
        <f>+M122</f>
        <v>2020730010003</v>
      </c>
      <c r="N133" s="11" t="str">
        <f>+F138</f>
        <v>CREDITO</v>
      </c>
      <c r="R133" s="54"/>
    </row>
    <row r="134" spans="4:18" s="5" customFormat="1">
      <c r="D134" s="37" t="s">
        <v>96</v>
      </c>
      <c r="E134" s="48" t="s">
        <v>99</v>
      </c>
      <c r="F134" s="33"/>
      <c r="G134" s="33">
        <v>150000000</v>
      </c>
      <c r="H134" s="11"/>
      <c r="I134" s="11"/>
      <c r="J134" s="11"/>
      <c r="K134" s="88"/>
      <c r="L134" s="11"/>
      <c r="R134" s="54"/>
    </row>
    <row r="135" spans="4:18" s="5" customFormat="1">
      <c r="D135" s="37" t="s">
        <v>96</v>
      </c>
      <c r="E135" s="151" t="s">
        <v>105</v>
      </c>
      <c r="F135" s="151" t="s">
        <v>101</v>
      </c>
      <c r="G135" s="151">
        <v>-150000000</v>
      </c>
      <c r="H135" s="11"/>
      <c r="I135" s="11"/>
      <c r="J135" s="11"/>
      <c r="K135" s="88"/>
      <c r="L135" s="11"/>
      <c r="R135" s="54"/>
    </row>
    <row r="136" spans="4:18" s="5" customFormat="1">
      <c r="D136" s="37" t="s">
        <v>96</v>
      </c>
      <c r="E136" s="42" t="s">
        <v>99</v>
      </c>
      <c r="F136" s="43"/>
      <c r="G136" s="43">
        <v>1215000000</v>
      </c>
      <c r="H136" s="11"/>
      <c r="I136" s="11"/>
      <c r="J136" s="11"/>
      <c r="K136" s="88"/>
      <c r="L136" s="11"/>
      <c r="R136" s="54"/>
    </row>
    <row r="137" spans="4:18" s="5" customFormat="1">
      <c r="D137" s="37" t="s">
        <v>96</v>
      </c>
      <c r="E137" s="148" t="s">
        <v>111</v>
      </c>
      <c r="F137" s="43"/>
      <c r="G137" s="43">
        <v>75000000</v>
      </c>
      <c r="H137" s="11"/>
      <c r="I137" s="11"/>
      <c r="J137" s="11"/>
      <c r="K137" s="88"/>
      <c r="L137" s="11"/>
      <c r="R137" s="54"/>
    </row>
    <row r="138" spans="4:18" s="5" customFormat="1">
      <c r="D138" s="37" t="s">
        <v>96</v>
      </c>
      <c r="E138" s="148" t="s">
        <v>112</v>
      </c>
      <c r="F138" s="43" t="s">
        <v>27</v>
      </c>
      <c r="G138" s="43">
        <v>3109536220</v>
      </c>
      <c r="H138" s="11"/>
      <c r="I138" s="11"/>
      <c r="J138" s="11"/>
      <c r="K138" s="88"/>
      <c r="L138" s="11">
        <f>+H155</f>
        <v>-432554550</v>
      </c>
      <c r="M138" s="37" t="str">
        <f>+M133</f>
        <v>2020730010003</v>
      </c>
      <c r="N138" s="11" t="str">
        <f>+F155</f>
        <v>CONTRACREDITO</v>
      </c>
      <c r="R138" s="54"/>
    </row>
    <row r="139" spans="4:18" s="5" customFormat="1">
      <c r="D139" s="37" t="s">
        <v>96</v>
      </c>
      <c r="E139" s="148" t="s">
        <v>105</v>
      </c>
      <c r="F139" s="43"/>
      <c r="G139" s="43">
        <v>-1100483920</v>
      </c>
      <c r="H139" s="11"/>
      <c r="I139" s="11"/>
      <c r="J139" s="11"/>
      <c r="K139" s="88"/>
      <c r="L139" s="11"/>
      <c r="R139" s="54"/>
    </row>
    <row r="140" spans="4:18" s="5" customFormat="1">
      <c r="D140" s="37" t="s">
        <v>96</v>
      </c>
      <c r="E140" s="49" t="s">
        <v>99</v>
      </c>
      <c r="F140" s="50"/>
      <c r="G140" s="50">
        <v>900000000</v>
      </c>
      <c r="H140" s="11"/>
      <c r="I140" s="11"/>
      <c r="J140" s="11"/>
      <c r="K140" s="88"/>
      <c r="L140" s="11"/>
      <c r="R140" s="54"/>
    </row>
    <row r="141" spans="4:18" s="5" customFormat="1">
      <c r="D141" s="37" t="s">
        <v>96</v>
      </c>
      <c r="E141" s="152" t="s">
        <v>113</v>
      </c>
      <c r="F141" s="50" t="s">
        <v>44</v>
      </c>
      <c r="G141" s="50">
        <v>333587528</v>
      </c>
      <c r="H141" s="11"/>
      <c r="I141" s="11"/>
      <c r="J141" s="11"/>
      <c r="K141" s="88"/>
      <c r="L141" s="11"/>
      <c r="R141" s="54"/>
    </row>
    <row r="142" spans="4:18" s="5" customFormat="1">
      <c r="D142" s="37" t="s">
        <v>96</v>
      </c>
      <c r="E142" s="152" t="s">
        <v>114</v>
      </c>
      <c r="F142" s="50" t="s">
        <v>44</v>
      </c>
      <c r="G142" s="50">
        <v>34215444</v>
      </c>
      <c r="H142" s="11"/>
      <c r="I142" s="11"/>
      <c r="J142" s="11"/>
      <c r="K142" s="88"/>
      <c r="L142" s="11"/>
      <c r="R142" s="54"/>
    </row>
    <row r="143" spans="4:18" s="5" customFormat="1">
      <c r="D143" s="37" t="s">
        <v>96</v>
      </c>
      <c r="E143" s="152" t="s">
        <v>115</v>
      </c>
      <c r="F143" s="50" t="s">
        <v>44</v>
      </c>
      <c r="G143" s="50">
        <v>71996000</v>
      </c>
      <c r="H143" s="11"/>
      <c r="I143" s="11"/>
      <c r="J143" s="11"/>
      <c r="K143" s="88"/>
      <c r="L143" s="11"/>
      <c r="R143" s="54"/>
    </row>
    <row r="144" spans="4:18" s="5" customFormat="1">
      <c r="D144" s="37" t="s">
        <v>96</v>
      </c>
      <c r="E144" s="152" t="s">
        <v>116</v>
      </c>
      <c r="F144" s="50" t="s">
        <v>44</v>
      </c>
      <c r="G144" s="50">
        <v>125944000</v>
      </c>
      <c r="H144" s="11"/>
      <c r="I144" s="11"/>
      <c r="J144" s="11"/>
      <c r="K144" s="88"/>
      <c r="L144" s="11"/>
      <c r="R144" s="54"/>
    </row>
    <row r="145" spans="4:18" s="5" customFormat="1">
      <c r="D145" s="37" t="s">
        <v>96</v>
      </c>
      <c r="E145" s="152" t="s">
        <v>117</v>
      </c>
      <c r="F145" s="50" t="s">
        <v>27</v>
      </c>
      <c r="G145" s="50">
        <v>109912000</v>
      </c>
      <c r="H145" s="11"/>
      <c r="I145" s="11"/>
      <c r="J145" s="11"/>
      <c r="K145" s="88"/>
      <c r="L145" s="11"/>
      <c r="R145" s="54"/>
    </row>
    <row r="146" spans="4:18" s="5" customFormat="1">
      <c r="D146" s="37" t="s">
        <v>96</v>
      </c>
      <c r="E146" s="152" t="s">
        <v>105</v>
      </c>
      <c r="F146" s="50" t="s">
        <v>101</v>
      </c>
      <c r="G146" s="50">
        <v>-796524479</v>
      </c>
      <c r="H146" s="11"/>
      <c r="I146" s="11"/>
      <c r="J146" s="11"/>
      <c r="K146" s="88"/>
      <c r="L146" s="11"/>
      <c r="R146" s="54"/>
    </row>
    <row r="147" spans="4:18" s="5" customFormat="1">
      <c r="D147" s="37" t="s">
        <v>96</v>
      </c>
      <c r="E147" s="152" t="s">
        <v>118</v>
      </c>
      <c r="F147" s="50" t="s">
        <v>101</v>
      </c>
      <c r="G147" s="50">
        <v>-150400000</v>
      </c>
      <c r="H147" s="11"/>
      <c r="I147" s="11"/>
      <c r="J147" s="11"/>
      <c r="K147" s="88"/>
      <c r="L147" s="11"/>
      <c r="R147" s="54"/>
    </row>
    <row r="148" spans="4:18" s="5" customFormat="1">
      <c r="D148" s="37" t="s">
        <v>96</v>
      </c>
      <c r="E148" s="146" t="s">
        <v>111</v>
      </c>
      <c r="F148" s="146" t="s">
        <v>27</v>
      </c>
      <c r="G148" s="11">
        <v>75400000</v>
      </c>
      <c r="H148" s="11"/>
      <c r="I148" s="11"/>
      <c r="J148" s="11"/>
      <c r="K148" s="88"/>
      <c r="L148" s="11"/>
      <c r="R148" s="54"/>
    </row>
    <row r="149" spans="4:18" s="5" customFormat="1">
      <c r="D149" s="37" t="s">
        <v>96</v>
      </c>
      <c r="E149" s="146" t="s">
        <v>102</v>
      </c>
      <c r="F149" s="153" t="s">
        <v>44</v>
      </c>
      <c r="G149" s="11"/>
      <c r="H149" s="11"/>
      <c r="I149" s="153">
        <v>3873808345</v>
      </c>
      <c r="J149" s="11"/>
      <c r="K149" s="88"/>
      <c r="L149" s="11"/>
      <c r="R149" s="54"/>
    </row>
    <row r="150" spans="4:18" s="5" customFormat="1">
      <c r="D150" s="37" t="s">
        <v>96</v>
      </c>
      <c r="E150" s="154" t="s">
        <v>119</v>
      </c>
      <c r="F150" s="155" t="s">
        <v>101</v>
      </c>
      <c r="G150" s="51"/>
      <c r="H150" s="51"/>
      <c r="I150" s="155">
        <v>-3873808345</v>
      </c>
      <c r="J150" s="11"/>
      <c r="K150" s="88"/>
      <c r="L150" s="11"/>
      <c r="R150" s="54"/>
    </row>
    <row r="151" spans="4:18" s="5" customFormat="1">
      <c r="D151" s="37" t="s">
        <v>96</v>
      </c>
      <c r="E151" s="154" t="s">
        <v>119</v>
      </c>
      <c r="F151" s="51" t="s">
        <v>27</v>
      </c>
      <c r="G151" s="154"/>
      <c r="H151" s="51"/>
      <c r="I151" s="154">
        <v>3873808345</v>
      </c>
      <c r="J151" s="11"/>
      <c r="K151" s="88"/>
      <c r="L151" s="11"/>
      <c r="R151" s="54"/>
    </row>
    <row r="152" spans="4:18" s="5" customFormat="1">
      <c r="D152" s="37" t="s">
        <v>96</v>
      </c>
      <c r="E152" s="151" t="s">
        <v>105</v>
      </c>
      <c r="F152" s="33" t="s">
        <v>27</v>
      </c>
      <c r="G152" s="151"/>
      <c r="H152" s="151">
        <v>4045000000</v>
      </c>
      <c r="I152" s="11"/>
      <c r="J152" s="11"/>
      <c r="K152" s="88"/>
      <c r="L152" s="11"/>
      <c r="R152" s="54"/>
    </row>
    <row r="153" spans="4:18" s="5" customFormat="1">
      <c r="D153" s="37" t="s">
        <v>96</v>
      </c>
      <c r="E153" s="151" t="s">
        <v>106</v>
      </c>
      <c r="F153" s="33" t="s">
        <v>27</v>
      </c>
      <c r="G153" s="151"/>
      <c r="H153" s="151">
        <v>3000000000</v>
      </c>
      <c r="I153" s="11"/>
      <c r="J153" s="11"/>
      <c r="K153" s="88"/>
      <c r="L153" s="11"/>
      <c r="R153" s="54"/>
    </row>
    <row r="154" spans="4:18" s="5" customFormat="1">
      <c r="D154" s="37" t="s">
        <v>96</v>
      </c>
      <c r="E154" s="151" t="s">
        <v>103</v>
      </c>
      <c r="F154" s="33" t="s">
        <v>101</v>
      </c>
      <c r="G154" s="33"/>
      <c r="H154" s="151">
        <v>1307892818</v>
      </c>
      <c r="I154" s="11"/>
      <c r="J154" s="11"/>
      <c r="K154" s="88"/>
      <c r="L154" s="11"/>
      <c r="R154" s="54"/>
    </row>
    <row r="155" spans="4:18" s="5" customFormat="1">
      <c r="D155" s="37" t="s">
        <v>96</v>
      </c>
      <c r="E155" s="156" t="s">
        <v>120</v>
      </c>
      <c r="F155" s="33" t="s">
        <v>101</v>
      </c>
      <c r="G155" s="33"/>
      <c r="H155" s="151">
        <v>-432554550</v>
      </c>
      <c r="I155" s="11"/>
      <c r="J155" s="11"/>
      <c r="K155" s="88"/>
      <c r="L155" s="11">
        <f>+G161+G162</f>
        <v>-3234494554</v>
      </c>
      <c r="M155" s="37">
        <v>2023730010004</v>
      </c>
      <c r="N155" s="11" t="str">
        <f>+F161</f>
        <v>CONTRACREDITO</v>
      </c>
      <c r="R155" s="54"/>
    </row>
    <row r="156" spans="4:18" s="5" customFormat="1">
      <c r="D156" s="37" t="s">
        <v>96</v>
      </c>
      <c r="E156" s="146" t="s">
        <v>121</v>
      </c>
      <c r="F156" s="11" t="s">
        <v>44</v>
      </c>
      <c r="G156" s="11"/>
      <c r="H156" s="11"/>
      <c r="I156" s="11"/>
      <c r="J156" s="11">
        <v>7000000000</v>
      </c>
      <c r="K156" s="88"/>
      <c r="L156" s="11"/>
      <c r="R156" s="54"/>
    </row>
    <row r="157" spans="4:18" s="5" customFormat="1">
      <c r="D157" s="37" t="s">
        <v>96</v>
      </c>
      <c r="E157" s="150" t="s">
        <v>122</v>
      </c>
      <c r="F157" s="157" t="s">
        <v>44</v>
      </c>
      <c r="G157" s="47"/>
      <c r="H157" s="157">
        <v>1780000000</v>
      </c>
      <c r="I157" s="11"/>
      <c r="J157" s="11"/>
      <c r="K157" s="88"/>
      <c r="L157" s="11"/>
      <c r="R157" s="54"/>
    </row>
    <row r="158" spans="4:18" s="5" customFormat="1">
      <c r="D158" s="37" t="s">
        <v>96</v>
      </c>
      <c r="E158" s="150" t="s">
        <v>119</v>
      </c>
      <c r="F158" s="150"/>
      <c r="G158" s="47"/>
      <c r="H158" s="150">
        <v>-893808345</v>
      </c>
      <c r="I158" s="11"/>
      <c r="J158" s="11"/>
      <c r="K158" s="88"/>
      <c r="L158" s="11"/>
      <c r="R158" s="54"/>
    </row>
    <row r="159" spans="4:18" s="5" customFormat="1">
      <c r="D159" s="37" t="s">
        <v>96</v>
      </c>
      <c r="E159" s="146" t="s">
        <v>119</v>
      </c>
      <c r="F159" s="146" t="s">
        <v>27</v>
      </c>
      <c r="G159" s="11"/>
      <c r="H159" s="146">
        <v>455000000</v>
      </c>
      <c r="I159" s="11"/>
      <c r="J159" s="11"/>
      <c r="K159" s="88"/>
      <c r="L159" s="11"/>
      <c r="R159" s="54"/>
    </row>
    <row r="160" spans="4:18" s="5" customFormat="1">
      <c r="D160" s="36">
        <v>2023730010004</v>
      </c>
      <c r="E160" s="154" t="s">
        <v>123</v>
      </c>
      <c r="F160" s="51" t="s">
        <v>44</v>
      </c>
      <c r="G160" s="155">
        <v>3234494554</v>
      </c>
      <c r="H160" s="11"/>
      <c r="I160" s="11"/>
      <c r="J160" s="11"/>
      <c r="K160" s="88"/>
      <c r="L160" s="11"/>
      <c r="R160" s="54"/>
    </row>
    <row r="161" spans="4:18" s="5" customFormat="1">
      <c r="D161" s="36">
        <v>2023730010004</v>
      </c>
      <c r="E161" s="158" t="s">
        <v>120</v>
      </c>
      <c r="F161" s="51" t="s">
        <v>101</v>
      </c>
      <c r="G161" s="154">
        <v>-124958334</v>
      </c>
      <c r="H161" s="11"/>
      <c r="I161" s="11"/>
      <c r="J161" s="11"/>
      <c r="K161" s="88"/>
      <c r="L161" s="11">
        <f>SUM(L118:L155)</f>
        <v>-1254902466</v>
      </c>
      <c r="R161" s="54"/>
    </row>
    <row r="162" spans="4:18" s="5" customFormat="1">
      <c r="D162" s="36">
        <v>2023730010004</v>
      </c>
      <c r="E162" s="158" t="s">
        <v>112</v>
      </c>
      <c r="F162" s="51" t="s">
        <v>101</v>
      </c>
      <c r="G162" s="154">
        <v>-3109536220</v>
      </c>
      <c r="H162" s="11"/>
      <c r="I162" s="11"/>
      <c r="J162" s="11"/>
      <c r="K162" s="88"/>
      <c r="L162" s="11"/>
      <c r="R162" s="54"/>
    </row>
    <row r="163" spans="4:18" s="5" customFormat="1">
      <c r="D163" s="37" t="s">
        <v>96</v>
      </c>
      <c r="E163" s="159" t="s">
        <v>119</v>
      </c>
      <c r="F163" s="52"/>
      <c r="G163" s="159"/>
      <c r="H163" s="159">
        <v>438808345</v>
      </c>
      <c r="I163" s="11"/>
      <c r="J163" s="11"/>
      <c r="K163" s="88"/>
      <c r="L163" s="11"/>
      <c r="R163" s="54"/>
    </row>
    <row r="164" spans="4:18" s="5" customFormat="1">
      <c r="D164" s="37" t="s">
        <v>96</v>
      </c>
      <c r="E164" s="159" t="s">
        <v>124</v>
      </c>
      <c r="F164" s="52" t="s">
        <v>27</v>
      </c>
      <c r="G164" s="159"/>
      <c r="H164" s="159">
        <v>12176668</v>
      </c>
      <c r="I164" s="11"/>
      <c r="J164" s="11"/>
      <c r="K164" s="88"/>
      <c r="L164" s="11"/>
      <c r="R164" s="54"/>
    </row>
    <row r="165" spans="4:18" s="5" customFormat="1">
      <c r="D165" s="37" t="s">
        <v>96</v>
      </c>
      <c r="F165" s="11"/>
      <c r="G165" s="11"/>
      <c r="H165" s="11"/>
      <c r="I165" s="11"/>
      <c r="J165" s="11"/>
      <c r="K165" s="88"/>
      <c r="L165" s="11"/>
      <c r="R165" s="54"/>
    </row>
    <row r="166" spans="4:18" s="5" customFormat="1">
      <c r="D166" s="11"/>
      <c r="F166" s="11"/>
      <c r="G166" s="11"/>
      <c r="H166" s="11"/>
      <c r="I166" s="11"/>
      <c r="J166" s="11"/>
      <c r="K166" s="88"/>
      <c r="L166" s="88"/>
      <c r="R166" s="54"/>
    </row>
    <row r="167" spans="4:18" s="5" customFormat="1">
      <c r="D167" s="11"/>
      <c r="F167" s="11">
        <f>SUM(G167:J167)</f>
        <v>90983771961</v>
      </c>
      <c r="G167" s="11">
        <f>SUM(G117:G166)</f>
        <v>30164907748</v>
      </c>
      <c r="H167" s="11">
        <f>SUM(H117:H166)</f>
        <v>9945055868</v>
      </c>
      <c r="I167" s="11">
        <f>SUM(I117:I166)</f>
        <v>43873808345</v>
      </c>
      <c r="J167" s="11">
        <f>SUM(J117:J166)</f>
        <v>7000000000</v>
      </c>
      <c r="K167" s="88"/>
      <c r="L167" s="88"/>
      <c r="R167" s="54"/>
    </row>
    <row r="168" spans="4:18" s="5" customFormat="1">
      <c r="D168" s="11"/>
      <c r="F168" s="11">
        <f>+'[2]Ejecucion Presupuestal 300923'!$R$66+'[2]Ejecucion Presupuestal 300923'!$R$68</f>
        <v>90983771961</v>
      </c>
      <c r="G168" s="11"/>
      <c r="H168" s="11"/>
      <c r="I168" s="11"/>
      <c r="J168" s="11"/>
      <c r="K168" s="88"/>
      <c r="L168" s="88"/>
      <c r="R168" s="54"/>
    </row>
    <row r="169" spans="4:18" s="5" customFormat="1">
      <c r="D169" s="11"/>
      <c r="F169" s="11">
        <f>+F168-F167</f>
        <v>0</v>
      </c>
      <c r="G169" s="11"/>
      <c r="H169" s="11"/>
      <c r="I169" s="11"/>
      <c r="J169" s="11"/>
      <c r="K169" s="88"/>
      <c r="L169" s="88"/>
      <c r="R169" s="54"/>
    </row>
    <row r="170" spans="4:18" s="5" customFormat="1">
      <c r="D170" s="11"/>
      <c r="F170" s="11"/>
      <c r="G170" s="11"/>
      <c r="H170" s="11"/>
      <c r="I170" s="11"/>
      <c r="J170" s="11"/>
      <c r="K170" s="88"/>
      <c r="L170" s="88"/>
      <c r="R170" s="54"/>
    </row>
    <row r="171" spans="4:18" s="5" customFormat="1">
      <c r="D171" s="11"/>
      <c r="F171" s="11"/>
      <c r="G171" s="11"/>
      <c r="H171" s="11"/>
      <c r="I171" s="11"/>
      <c r="J171" s="11"/>
      <c r="K171" s="88"/>
      <c r="L171" s="88"/>
      <c r="R171" s="54"/>
    </row>
    <row r="172" spans="4:18">
      <c r="G172" s="11">
        <f>+G47-G167</f>
        <v>777690138</v>
      </c>
      <c r="H172" s="11">
        <f>+H47-H167</f>
        <v>-106631232</v>
      </c>
      <c r="I172" s="11">
        <f>+I47-I167</f>
        <v>0</v>
      </c>
      <c r="J172" s="11">
        <f>+J47-J167</f>
        <v>0</v>
      </c>
    </row>
    <row r="173" spans="4:18">
      <c r="F173" s="11"/>
      <c r="G173" s="11"/>
      <c r="H173" s="11"/>
    </row>
    <row r="174" spans="4:18">
      <c r="F174" s="11"/>
      <c r="G174" s="11"/>
      <c r="H174" s="11"/>
    </row>
    <row r="175" spans="4:18">
      <c r="G175" s="11"/>
      <c r="H175" s="11"/>
    </row>
    <row r="176" spans="4:18">
      <c r="G176" s="11"/>
      <c r="H176" s="11"/>
    </row>
    <row r="177" spans="7:8">
      <c r="G177" s="11"/>
      <c r="H177" s="11"/>
    </row>
  </sheetData>
  <mergeCells count="112">
    <mergeCell ref="C2:C5"/>
    <mergeCell ref="D2:I3"/>
    <mergeCell ref="J2:M2"/>
    <mergeCell ref="N2:O5"/>
    <mergeCell ref="J3:M3"/>
    <mergeCell ref="D4:I5"/>
    <mergeCell ref="J4:M4"/>
    <mergeCell ref="J5:M5"/>
    <mergeCell ref="C6:O6"/>
    <mergeCell ref="D7:H7"/>
    <mergeCell ref="C8:D8"/>
    <mergeCell ref="E8:O8"/>
    <mergeCell ref="C9:G9"/>
    <mergeCell ref="H9:J33"/>
    <mergeCell ref="K9:O9"/>
    <mergeCell ref="C10:G10"/>
    <mergeCell ref="L10:N10"/>
    <mergeCell ref="C11:G11"/>
    <mergeCell ref="K11:K33"/>
    <mergeCell ref="L11:N33"/>
    <mergeCell ref="O11:O33"/>
    <mergeCell ref="C12:G12"/>
    <mergeCell ref="C13:G13"/>
    <mergeCell ref="C14:G14"/>
    <mergeCell ref="C15:G15"/>
    <mergeCell ref="C16:G16"/>
    <mergeCell ref="C17:G17"/>
    <mergeCell ref="C24:G24"/>
    <mergeCell ref="C25:G25"/>
    <mergeCell ref="C26:G26"/>
    <mergeCell ref="C27:G27"/>
    <mergeCell ref="C28:G28"/>
    <mergeCell ref="C29:G29"/>
    <mergeCell ref="C18:G18"/>
    <mergeCell ref="C19:G19"/>
    <mergeCell ref="C20:G20"/>
    <mergeCell ref="C21:G21"/>
    <mergeCell ref="C22:G22"/>
    <mergeCell ref="C23:G23"/>
    <mergeCell ref="C30:G30"/>
    <mergeCell ref="C31:G31"/>
    <mergeCell ref="C32:G32"/>
    <mergeCell ref="C33:G33"/>
    <mergeCell ref="C34:C36"/>
    <mergeCell ref="D34:D36"/>
    <mergeCell ref="E34:E36"/>
    <mergeCell ref="F34:F36"/>
    <mergeCell ref="G34:J35"/>
    <mergeCell ref="K34:L35"/>
    <mergeCell ref="M34:O34"/>
    <mergeCell ref="M35:M36"/>
    <mergeCell ref="N35:N36"/>
    <mergeCell ref="O35:O36"/>
    <mergeCell ref="C37:C38"/>
    <mergeCell ref="D37:D38"/>
    <mergeCell ref="M37:M38"/>
    <mergeCell ref="N37:N38"/>
    <mergeCell ref="O37:O38"/>
    <mergeCell ref="C39:C40"/>
    <mergeCell ref="D39:D40"/>
    <mergeCell ref="M39:M40"/>
    <mergeCell ref="N39:N40"/>
    <mergeCell ref="O39:O40"/>
    <mergeCell ref="C41:C42"/>
    <mergeCell ref="D41:D42"/>
    <mergeCell ref="M41:M42"/>
    <mergeCell ref="N41:N42"/>
    <mergeCell ref="O41:O42"/>
    <mergeCell ref="C43:C44"/>
    <mergeCell ref="D43:D44"/>
    <mergeCell ref="M43:M44"/>
    <mergeCell ref="N43:N44"/>
    <mergeCell ref="O43:O44"/>
    <mergeCell ref="C45:C46"/>
    <mergeCell ref="D45:D46"/>
    <mergeCell ref="M45:M46"/>
    <mergeCell ref="N45:N46"/>
    <mergeCell ref="O45:O46"/>
    <mergeCell ref="C47:C48"/>
    <mergeCell ref="D47:D48"/>
    <mergeCell ref="C50:C51"/>
    <mergeCell ref="D50:E51"/>
    <mergeCell ref="F50:H51"/>
    <mergeCell ref="K50:O50"/>
    <mergeCell ref="K51:O52"/>
    <mergeCell ref="C52:C53"/>
    <mergeCell ref="D52:E53"/>
    <mergeCell ref="F52:H53"/>
    <mergeCell ref="K53:O59"/>
    <mergeCell ref="C54:C55"/>
    <mergeCell ref="D54:E55"/>
    <mergeCell ref="F54:H55"/>
    <mergeCell ref="C56:C57"/>
    <mergeCell ref="D56:E57"/>
    <mergeCell ref="F56:H57"/>
    <mergeCell ref="C58:C59"/>
    <mergeCell ref="D58:E59"/>
    <mergeCell ref="F58:H59"/>
    <mergeCell ref="G72:H72"/>
    <mergeCell ref="I72:J72"/>
    <mergeCell ref="C60:C61"/>
    <mergeCell ref="D60:E61"/>
    <mergeCell ref="F60:H61"/>
    <mergeCell ref="K60:O60"/>
    <mergeCell ref="K61:O67"/>
    <mergeCell ref="C62:C63"/>
    <mergeCell ref="D62:E63"/>
    <mergeCell ref="F62:H63"/>
    <mergeCell ref="C64:C65"/>
    <mergeCell ref="D64:E65"/>
    <mergeCell ref="F64:H65"/>
    <mergeCell ref="C66:J67"/>
  </mergeCells>
  <pageMargins left="0.83" right="0.35433070866141736" top="0.47" bottom="1.68" header="0" footer="0"/>
  <pageSetup paperSize="119" scale="55" orientation="landscape" r:id="rId1"/>
  <drawing r:id="rId2"/>
  <legacyDrawing r:id="rId3"/>
  <oleObjects>
    <mc:AlternateContent xmlns:mc="http://schemas.openxmlformats.org/markup-compatibility/2006">
      <mc:Choice Requires="x14">
        <oleObject shapeId="26625" r:id="rId4">
          <objectPr defaultSize="0" autoPict="0" r:id="rId5">
            <anchor moveWithCells="1" sizeWithCells="1">
              <from>
                <xdr:col>2</xdr:col>
                <xdr:colOff>323850</xdr:colOff>
                <xdr:row>1</xdr:row>
                <xdr:rowOff>333375</xdr:rowOff>
              </from>
              <to>
                <xdr:col>2</xdr:col>
                <xdr:colOff>4857750</xdr:colOff>
                <xdr:row>3</xdr:row>
                <xdr:rowOff>361950</xdr:rowOff>
              </to>
            </anchor>
          </objectPr>
        </oleObject>
      </mc:Choice>
      <mc:Fallback>
        <oleObject shapeId="266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topLeftCell="B1" zoomScale="80" zoomScaleNormal="80" workbookViewId="0">
      <selection activeCell="I22" sqref="I22"/>
    </sheetView>
  </sheetViews>
  <sheetFormatPr baseColWidth="10" defaultColWidth="9.77734375" defaultRowHeight="14.25"/>
  <cols>
    <col min="1" max="1" width="4.44140625" style="5" hidden="1" customWidth="1"/>
    <col min="2" max="2" width="4.44140625" style="5" customWidth="1"/>
    <col min="3" max="3" width="61.77734375" style="5" customWidth="1"/>
    <col min="4" max="4" width="13.33203125" style="5" customWidth="1"/>
    <col min="5" max="5" width="10.5546875" style="5" customWidth="1"/>
    <col min="6" max="6" width="16.5546875" style="5" customWidth="1"/>
    <col min="7" max="7" width="13.6640625" style="5" customWidth="1"/>
    <col min="8" max="8" width="13.77734375" style="5" customWidth="1"/>
    <col min="9" max="9" width="14.33203125" style="5" customWidth="1"/>
    <col min="10" max="10" width="14" style="5" customWidth="1"/>
    <col min="11" max="11" width="10.21875" style="88" customWidth="1"/>
    <col min="12" max="12" width="16.109375" style="88" customWidth="1"/>
    <col min="13" max="13" width="10.77734375" style="5" customWidth="1"/>
    <col min="14" max="14" width="13.44140625" style="5" customWidth="1"/>
    <col min="15" max="15" width="12.33203125" style="5" customWidth="1"/>
    <col min="16" max="16" width="9.77734375" style="5"/>
    <col min="17" max="17" width="13.44140625" style="5" bestFit="1" customWidth="1"/>
    <col min="18" max="18" width="36.109375" style="5" customWidth="1"/>
    <col min="19" max="16384" width="9.77734375" style="5"/>
  </cols>
  <sheetData>
    <row r="1" spans="3:18" ht="15" thickBot="1"/>
    <row r="2" spans="3:18" ht="27" customHeight="1">
      <c r="C2" s="236"/>
      <c r="D2" s="239" t="s">
        <v>128</v>
      </c>
      <c r="E2" s="239"/>
      <c r="F2" s="239"/>
      <c r="G2" s="239"/>
      <c r="H2" s="239"/>
      <c r="I2" s="239"/>
      <c r="J2" s="355" t="s">
        <v>129</v>
      </c>
      <c r="K2" s="355"/>
      <c r="L2" s="355"/>
      <c r="M2" s="355"/>
      <c r="N2" s="356"/>
      <c r="O2" s="357"/>
    </row>
    <row r="3" spans="3:18" ht="27" customHeight="1">
      <c r="C3" s="237"/>
      <c r="D3" s="241"/>
      <c r="E3" s="241"/>
      <c r="F3" s="241"/>
      <c r="G3" s="241"/>
      <c r="H3" s="241"/>
      <c r="I3" s="241"/>
      <c r="J3" s="362" t="s">
        <v>130</v>
      </c>
      <c r="K3" s="362"/>
      <c r="L3" s="362"/>
      <c r="M3" s="362"/>
      <c r="N3" s="358"/>
      <c r="O3" s="359"/>
    </row>
    <row r="4" spans="3:18" ht="27" customHeight="1">
      <c r="C4" s="237"/>
      <c r="D4" s="241" t="s">
        <v>131</v>
      </c>
      <c r="E4" s="241"/>
      <c r="F4" s="241"/>
      <c r="G4" s="241"/>
      <c r="H4" s="241"/>
      <c r="I4" s="241"/>
      <c r="J4" s="362" t="s">
        <v>132</v>
      </c>
      <c r="K4" s="362"/>
      <c r="L4" s="362"/>
      <c r="M4" s="362"/>
      <c r="N4" s="358"/>
      <c r="O4" s="359"/>
    </row>
    <row r="5" spans="3:18" ht="27" customHeight="1">
      <c r="C5" s="237"/>
      <c r="D5" s="241"/>
      <c r="E5" s="241"/>
      <c r="F5" s="241"/>
      <c r="G5" s="241"/>
      <c r="H5" s="241"/>
      <c r="I5" s="241"/>
      <c r="J5" s="362" t="s">
        <v>133</v>
      </c>
      <c r="K5" s="362"/>
      <c r="L5" s="362"/>
      <c r="M5" s="362"/>
      <c r="N5" s="358"/>
      <c r="O5" s="359"/>
    </row>
    <row r="6" spans="3:18" s="6" customFormat="1" ht="36" customHeight="1">
      <c r="C6" s="288" t="s">
        <v>137</v>
      </c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</row>
    <row r="7" spans="3:18" ht="24.75" customHeight="1" thickBot="1">
      <c r="C7" s="95" t="s">
        <v>84</v>
      </c>
      <c r="D7" s="291" t="s">
        <v>82</v>
      </c>
      <c r="E7" s="291"/>
      <c r="F7" s="291"/>
      <c r="G7" s="291"/>
      <c r="H7" s="291"/>
      <c r="I7" s="90"/>
      <c r="J7" s="90"/>
      <c r="K7" s="90"/>
      <c r="L7" s="90"/>
      <c r="M7" s="90"/>
      <c r="N7" s="90"/>
      <c r="O7" s="92"/>
      <c r="R7" s="54"/>
    </row>
    <row r="8" spans="3:18" ht="30" customHeight="1">
      <c r="C8" s="292" t="s">
        <v>153</v>
      </c>
      <c r="D8" s="293"/>
      <c r="E8" s="294" t="s">
        <v>139</v>
      </c>
      <c r="F8" s="294"/>
      <c r="G8" s="294"/>
      <c r="H8" s="294"/>
      <c r="I8" s="294"/>
      <c r="J8" s="294"/>
      <c r="K8" s="294"/>
      <c r="L8" s="294"/>
      <c r="M8" s="294"/>
      <c r="N8" s="294"/>
      <c r="O8" s="295"/>
    </row>
    <row r="9" spans="3:18" ht="30" customHeight="1">
      <c r="C9" s="342" t="s">
        <v>154</v>
      </c>
      <c r="D9" s="343"/>
      <c r="E9" s="343"/>
      <c r="F9" s="343"/>
      <c r="G9" s="343"/>
      <c r="H9" s="387" t="s">
        <v>155</v>
      </c>
      <c r="I9" s="388"/>
      <c r="J9" s="389"/>
      <c r="K9" s="300" t="s">
        <v>14</v>
      </c>
      <c r="L9" s="300"/>
      <c r="M9" s="300"/>
      <c r="N9" s="300"/>
      <c r="O9" s="301"/>
    </row>
    <row r="10" spans="3:18" ht="29.25" customHeight="1">
      <c r="C10" s="393" t="s">
        <v>156</v>
      </c>
      <c r="D10" s="394"/>
      <c r="E10" s="394"/>
      <c r="F10" s="394"/>
      <c r="G10" s="394"/>
      <c r="H10" s="390"/>
      <c r="I10" s="391"/>
      <c r="J10" s="392"/>
      <c r="K10" s="66" t="s">
        <v>15</v>
      </c>
      <c r="L10" s="296" t="s">
        <v>16</v>
      </c>
      <c r="M10" s="296"/>
      <c r="N10" s="296"/>
      <c r="O10" s="67" t="s">
        <v>17</v>
      </c>
    </row>
    <row r="11" spans="3:18" ht="35.25" customHeight="1">
      <c r="C11" s="395" t="s">
        <v>157</v>
      </c>
      <c r="D11" s="396"/>
      <c r="E11" s="396"/>
      <c r="F11" s="396"/>
      <c r="G11" s="396"/>
      <c r="H11" s="390"/>
      <c r="I11" s="391"/>
      <c r="J11" s="392"/>
      <c r="K11" s="266"/>
      <c r="L11" s="351" t="s">
        <v>73</v>
      </c>
      <c r="M11" s="352"/>
      <c r="N11" s="353"/>
      <c r="O11" s="298"/>
    </row>
    <row r="12" spans="3:18" ht="27" customHeight="1">
      <c r="C12" s="283" t="s">
        <v>158</v>
      </c>
      <c r="D12" s="284"/>
      <c r="E12" s="284"/>
      <c r="F12" s="284"/>
      <c r="G12" s="284"/>
      <c r="H12" s="390"/>
      <c r="I12" s="391"/>
      <c r="J12" s="392"/>
      <c r="K12" s="266"/>
      <c r="L12" s="351"/>
      <c r="M12" s="352"/>
      <c r="N12" s="353"/>
      <c r="O12" s="298"/>
    </row>
    <row r="13" spans="3:18" ht="27" customHeight="1">
      <c r="C13" s="342" t="s">
        <v>159</v>
      </c>
      <c r="D13" s="343"/>
      <c r="E13" s="343"/>
      <c r="F13" s="343"/>
      <c r="G13" s="343"/>
      <c r="H13" s="390"/>
      <c r="I13" s="391"/>
      <c r="J13" s="392"/>
      <c r="K13" s="266"/>
      <c r="L13" s="351"/>
      <c r="M13" s="352"/>
      <c r="N13" s="353"/>
      <c r="O13" s="298"/>
    </row>
    <row r="14" spans="3:18" ht="27" customHeight="1">
      <c r="C14" s="342" t="s">
        <v>160</v>
      </c>
      <c r="D14" s="343"/>
      <c r="E14" s="343"/>
      <c r="F14" s="343"/>
      <c r="G14" s="343"/>
      <c r="H14" s="390"/>
      <c r="I14" s="391"/>
      <c r="J14" s="392"/>
      <c r="K14" s="266"/>
      <c r="L14" s="351"/>
      <c r="M14" s="352"/>
      <c r="N14" s="353"/>
      <c r="O14" s="298"/>
    </row>
    <row r="15" spans="3:18" ht="27" customHeight="1">
      <c r="C15" s="342" t="s">
        <v>148</v>
      </c>
      <c r="D15" s="343"/>
      <c r="E15" s="343"/>
      <c r="F15" s="343"/>
      <c r="G15" s="343"/>
      <c r="H15" s="390"/>
      <c r="I15" s="391"/>
      <c r="J15" s="392"/>
      <c r="K15" s="266"/>
      <c r="L15" s="351"/>
      <c r="M15" s="352"/>
      <c r="N15" s="353"/>
      <c r="O15" s="298"/>
    </row>
    <row r="16" spans="3:18" s="53" customFormat="1" ht="36.75" customHeight="1">
      <c r="C16" s="342" t="s">
        <v>149</v>
      </c>
      <c r="D16" s="343"/>
      <c r="E16" s="343"/>
      <c r="F16" s="343"/>
      <c r="G16" s="343"/>
      <c r="H16" s="390"/>
      <c r="I16" s="391"/>
      <c r="J16" s="392"/>
      <c r="K16" s="266"/>
      <c r="L16" s="351"/>
      <c r="M16" s="352"/>
      <c r="N16" s="353"/>
      <c r="O16" s="298"/>
    </row>
    <row r="17" spans="1:18" s="53" customFormat="1" ht="36.75" customHeight="1" thickBot="1">
      <c r="C17" s="342" t="s">
        <v>161</v>
      </c>
      <c r="D17" s="343"/>
      <c r="E17" s="343"/>
      <c r="F17" s="343"/>
      <c r="G17" s="343"/>
      <c r="H17" s="390"/>
      <c r="I17" s="391"/>
      <c r="J17" s="392"/>
      <c r="K17" s="266"/>
      <c r="L17" s="351"/>
      <c r="M17" s="352"/>
      <c r="N17" s="353"/>
      <c r="O17" s="298"/>
    </row>
    <row r="18" spans="1:18" ht="24.95" customHeight="1">
      <c r="C18" s="225" t="s">
        <v>6</v>
      </c>
      <c r="D18" s="227" t="s">
        <v>12</v>
      </c>
      <c r="E18" s="227" t="s">
        <v>13</v>
      </c>
      <c r="F18" s="227" t="s">
        <v>184</v>
      </c>
      <c r="G18" s="186" t="s">
        <v>185</v>
      </c>
      <c r="H18" s="230"/>
      <c r="I18" s="230"/>
      <c r="J18" s="187"/>
      <c r="K18" s="227" t="s">
        <v>5</v>
      </c>
      <c r="L18" s="227"/>
      <c r="M18" s="232" t="s">
        <v>0</v>
      </c>
      <c r="N18" s="232"/>
      <c r="O18" s="233"/>
    </row>
    <row r="19" spans="1:18" ht="29.25" customHeight="1">
      <c r="C19" s="226"/>
      <c r="D19" s="228"/>
      <c r="E19" s="228"/>
      <c r="F19" s="228"/>
      <c r="G19" s="190"/>
      <c r="H19" s="231"/>
      <c r="I19" s="231"/>
      <c r="J19" s="191"/>
      <c r="K19" s="228"/>
      <c r="L19" s="228"/>
      <c r="M19" s="228" t="s">
        <v>10</v>
      </c>
      <c r="N19" s="228" t="s">
        <v>11</v>
      </c>
      <c r="O19" s="234" t="s">
        <v>1</v>
      </c>
    </row>
    <row r="20" spans="1:18" ht="31.5" customHeight="1" thickBot="1">
      <c r="C20" s="175"/>
      <c r="D20" s="229"/>
      <c r="E20" s="229"/>
      <c r="F20" s="229"/>
      <c r="G20" s="68" t="s">
        <v>18</v>
      </c>
      <c r="H20" s="68" t="s">
        <v>19</v>
      </c>
      <c r="I20" s="68" t="s">
        <v>27</v>
      </c>
      <c r="J20" s="68" t="s">
        <v>48</v>
      </c>
      <c r="K20" s="68" t="s">
        <v>8</v>
      </c>
      <c r="L20" s="69" t="s">
        <v>9</v>
      </c>
      <c r="M20" s="229"/>
      <c r="N20" s="229"/>
      <c r="O20" s="235"/>
    </row>
    <row r="21" spans="1:18" ht="24.95" customHeight="1">
      <c r="A21" s="384">
        <v>2</v>
      </c>
      <c r="B21" s="54"/>
      <c r="C21" s="385" t="s">
        <v>53</v>
      </c>
      <c r="D21" s="382" t="s">
        <v>54</v>
      </c>
      <c r="E21" s="96">
        <v>72</v>
      </c>
      <c r="F21" s="97">
        <f>+G21+H21+I21+J21</f>
        <v>222353172</v>
      </c>
      <c r="G21" s="97">
        <v>222353172</v>
      </c>
      <c r="H21" s="97"/>
      <c r="I21" s="97"/>
      <c r="J21" s="97"/>
      <c r="K21" s="98">
        <v>44928</v>
      </c>
      <c r="L21" s="98">
        <v>45291</v>
      </c>
      <c r="M21" s="223">
        <f>+E22/E21</f>
        <v>0.98611111111111116</v>
      </c>
      <c r="N21" s="223">
        <f>+F22/F21</f>
        <v>1</v>
      </c>
      <c r="O21" s="224">
        <f>+(M21+N21)/2</f>
        <v>0.99305555555555558</v>
      </c>
      <c r="Q21" s="28"/>
      <c r="R21" s="54"/>
    </row>
    <row r="22" spans="1:18" ht="24.95" customHeight="1">
      <c r="A22" s="384"/>
      <c r="B22" s="54"/>
      <c r="C22" s="386"/>
      <c r="D22" s="383"/>
      <c r="E22" s="96">
        <v>71</v>
      </c>
      <c r="F22" s="99">
        <f>+G22+H22+I22+J22</f>
        <v>222353172</v>
      </c>
      <c r="G22" s="97">
        <v>222353172</v>
      </c>
      <c r="H22" s="99"/>
      <c r="I22" s="3"/>
      <c r="J22" s="3"/>
      <c r="K22" s="100">
        <v>44928</v>
      </c>
      <c r="L22" s="100">
        <v>45291</v>
      </c>
      <c r="M22" s="223"/>
      <c r="N22" s="223"/>
      <c r="O22" s="224"/>
    </row>
    <row r="23" spans="1:18" ht="24.95" customHeight="1">
      <c r="A23" s="54"/>
      <c r="B23" s="54"/>
      <c r="C23" s="380" t="s">
        <v>55</v>
      </c>
      <c r="D23" s="382" t="s">
        <v>56</v>
      </c>
      <c r="E23" s="2">
        <f>1816-(76+0+946)</f>
        <v>794</v>
      </c>
      <c r="F23" s="3">
        <f>+G23+H23+I23+J23</f>
        <v>3845527995</v>
      </c>
      <c r="G23" s="3">
        <f>84220822+1948696640</f>
        <v>2032917462</v>
      </c>
      <c r="H23" s="3">
        <v>312610533</v>
      </c>
      <c r="I23" s="3"/>
      <c r="J23" s="3">
        <v>1500000000</v>
      </c>
      <c r="K23" s="98">
        <v>44928</v>
      </c>
      <c r="L23" s="98">
        <v>45291</v>
      </c>
      <c r="M23" s="223">
        <f>+E24/E23</f>
        <v>0.84256926952141054</v>
      </c>
      <c r="N23" s="223">
        <f>+F24/F23</f>
        <v>0.99999999947991536</v>
      </c>
      <c r="O23" s="224">
        <f>+(M23+N23)/2</f>
        <v>0.92128463450066289</v>
      </c>
    </row>
    <row r="24" spans="1:18" ht="48" customHeight="1">
      <c r="A24" s="54"/>
      <c r="B24" s="54"/>
      <c r="C24" s="381"/>
      <c r="D24" s="383"/>
      <c r="E24" s="2">
        <f>582+(21+42+21+3)</f>
        <v>669</v>
      </c>
      <c r="F24" s="99">
        <f>+G24+H24+I24+J24</f>
        <v>3845527993</v>
      </c>
      <c r="G24" s="99">
        <f>84220822+1948696640</f>
        <v>2032917462</v>
      </c>
      <c r="H24" s="99">
        <v>312610531</v>
      </c>
      <c r="I24" s="3"/>
      <c r="J24" s="3">
        <v>1500000000</v>
      </c>
      <c r="K24" s="100">
        <v>44928</v>
      </c>
      <c r="L24" s="100">
        <v>45291</v>
      </c>
      <c r="M24" s="223"/>
      <c r="N24" s="223"/>
      <c r="O24" s="224"/>
    </row>
    <row r="25" spans="1:18" ht="24.95" customHeight="1">
      <c r="C25" s="226" t="s">
        <v>7</v>
      </c>
      <c r="D25" s="101"/>
      <c r="E25" s="102"/>
      <c r="F25" s="72">
        <f>+F21+F23</f>
        <v>4067881167</v>
      </c>
      <c r="G25" s="72">
        <f t="shared" ref="F25:J26" si="0">+G21+G23</f>
        <v>2255270634</v>
      </c>
      <c r="H25" s="72">
        <f t="shared" si="0"/>
        <v>312610533</v>
      </c>
      <c r="I25" s="72">
        <f t="shared" si="0"/>
        <v>0</v>
      </c>
      <c r="J25" s="72">
        <f t="shared" si="0"/>
        <v>1500000000</v>
      </c>
      <c r="K25" s="103"/>
      <c r="L25" s="103"/>
      <c r="M25" s="79"/>
      <c r="N25" s="79"/>
      <c r="O25" s="9"/>
    </row>
    <row r="26" spans="1:18" ht="24.95" customHeight="1" thickBot="1">
      <c r="C26" s="175"/>
      <c r="D26" s="69"/>
      <c r="E26" s="80"/>
      <c r="F26" s="81">
        <f t="shared" si="0"/>
        <v>4067881165</v>
      </c>
      <c r="G26" s="81">
        <f t="shared" si="0"/>
        <v>2255270634</v>
      </c>
      <c r="H26" s="81">
        <f t="shared" si="0"/>
        <v>312610531</v>
      </c>
      <c r="I26" s="81">
        <f t="shared" si="0"/>
        <v>0</v>
      </c>
      <c r="J26" s="81">
        <f t="shared" si="0"/>
        <v>1500000000</v>
      </c>
      <c r="K26" s="104"/>
      <c r="L26" s="84"/>
      <c r="M26" s="85"/>
      <c r="N26" s="85"/>
      <c r="O26" s="10"/>
    </row>
    <row r="27" spans="1:18" ht="20.100000000000001" hidden="1" customHeight="1" thickBot="1">
      <c r="C27" s="26"/>
      <c r="F27" s="30"/>
      <c r="G27" s="30"/>
      <c r="H27" s="30"/>
      <c r="I27" s="105"/>
      <c r="J27" s="105"/>
      <c r="K27" s="106"/>
      <c r="L27" s="106"/>
      <c r="M27" s="55"/>
      <c r="N27" s="107"/>
      <c r="O27" s="108"/>
    </row>
    <row r="28" spans="1:18" ht="20.100000000000001" customHeight="1" thickBot="1">
      <c r="C28" s="86" t="s">
        <v>20</v>
      </c>
      <c r="D28" s="377" t="s">
        <v>21</v>
      </c>
      <c r="E28" s="378"/>
      <c r="F28" s="379" t="s">
        <v>22</v>
      </c>
      <c r="G28" s="379"/>
      <c r="H28" s="379"/>
      <c r="I28" s="379"/>
      <c r="J28" s="109"/>
      <c r="K28" s="180" t="s">
        <v>23</v>
      </c>
      <c r="L28" s="181"/>
      <c r="M28" s="181"/>
      <c r="N28" s="181"/>
      <c r="O28" s="182"/>
    </row>
    <row r="29" spans="1:18" ht="21.75" customHeight="1">
      <c r="A29" s="56"/>
      <c r="B29" s="56"/>
      <c r="C29" s="375" t="s">
        <v>162</v>
      </c>
      <c r="D29" s="186" t="s">
        <v>24</v>
      </c>
      <c r="E29" s="187"/>
      <c r="F29" s="192" t="s">
        <v>57</v>
      </c>
      <c r="G29" s="193"/>
      <c r="H29" s="194"/>
      <c r="I29" s="201" t="s">
        <v>2</v>
      </c>
      <c r="J29" s="203">
        <v>100</v>
      </c>
      <c r="K29" s="365" t="s">
        <v>134</v>
      </c>
      <c r="L29" s="366"/>
      <c r="M29" s="366"/>
      <c r="N29" s="366"/>
      <c r="O29" s="367"/>
    </row>
    <row r="30" spans="1:18" ht="51" customHeight="1" thickBot="1">
      <c r="A30" s="26"/>
      <c r="B30" s="26"/>
      <c r="C30" s="184"/>
      <c r="D30" s="188"/>
      <c r="E30" s="189"/>
      <c r="F30" s="195"/>
      <c r="G30" s="196"/>
      <c r="H30" s="197"/>
      <c r="I30" s="202"/>
      <c r="J30" s="204"/>
      <c r="K30" s="214" t="s">
        <v>4</v>
      </c>
      <c r="L30" s="215"/>
      <c r="M30" s="215"/>
      <c r="N30" s="215"/>
      <c r="O30" s="216"/>
    </row>
    <row r="31" spans="1:18" ht="43.5" customHeight="1">
      <c r="A31" s="26"/>
      <c r="B31" s="26"/>
      <c r="C31" s="184"/>
      <c r="D31" s="188"/>
      <c r="E31" s="189"/>
      <c r="F31" s="195"/>
      <c r="G31" s="196"/>
      <c r="H31" s="197"/>
      <c r="I31" s="371" t="s">
        <v>3</v>
      </c>
      <c r="J31" s="203">
        <v>158</v>
      </c>
      <c r="K31" s="217"/>
      <c r="L31" s="218"/>
      <c r="M31" s="218"/>
      <c r="N31" s="218"/>
      <c r="O31" s="219"/>
    </row>
    <row r="32" spans="1:18" ht="43.5" customHeight="1" thickBot="1">
      <c r="A32" s="26"/>
      <c r="B32" s="26"/>
      <c r="C32" s="184"/>
      <c r="D32" s="188"/>
      <c r="E32" s="189"/>
      <c r="F32" s="195"/>
      <c r="G32" s="376"/>
      <c r="H32" s="197"/>
      <c r="I32" s="371"/>
      <c r="J32" s="204"/>
      <c r="K32" s="168" t="s">
        <v>135</v>
      </c>
      <c r="L32" s="169"/>
      <c r="M32" s="169"/>
      <c r="N32" s="169"/>
      <c r="O32" s="170"/>
    </row>
    <row r="33" spans="1:15" ht="151.5" customHeight="1" thickBot="1">
      <c r="A33" s="29"/>
      <c r="B33" s="29"/>
      <c r="C33" s="372" t="s">
        <v>163</v>
      </c>
      <c r="D33" s="373"/>
      <c r="E33" s="373"/>
      <c r="F33" s="373"/>
      <c r="G33" s="373"/>
      <c r="H33" s="373"/>
      <c r="I33" s="373"/>
      <c r="J33" s="374"/>
      <c r="K33" s="368" t="s">
        <v>4</v>
      </c>
      <c r="L33" s="369"/>
      <c r="M33" s="369"/>
      <c r="N33" s="369"/>
      <c r="O33" s="370"/>
    </row>
    <row r="34" spans="1:15" hidden="1">
      <c r="G34" s="11">
        <f>+G21+G23+J23</f>
        <v>3755270634</v>
      </c>
    </row>
    <row r="35" spans="1:15" hidden="1">
      <c r="D35" s="5" t="s">
        <v>43</v>
      </c>
      <c r="E35" s="11">
        <v>503000000</v>
      </c>
      <c r="G35" s="11">
        <f>+G22+G24+J24</f>
        <v>3755270634</v>
      </c>
    </row>
    <row r="36" spans="1:15" hidden="1">
      <c r="D36" s="5" t="s">
        <v>58</v>
      </c>
      <c r="E36" s="11">
        <v>5500000000</v>
      </c>
    </row>
    <row r="37" spans="1:15" hidden="1">
      <c r="D37" s="5" t="s">
        <v>58</v>
      </c>
      <c r="E37" s="11">
        <v>1500000000</v>
      </c>
    </row>
    <row r="38" spans="1:15" hidden="1">
      <c r="D38" s="5" t="s">
        <v>59</v>
      </c>
      <c r="E38" s="11">
        <v>-165000000</v>
      </c>
    </row>
    <row r="39" spans="1:15" hidden="1">
      <c r="E39" s="11">
        <f>SUM(E35:E38)</f>
        <v>7338000000</v>
      </c>
    </row>
    <row r="40" spans="1:15" hidden="1">
      <c r="E40" s="11"/>
    </row>
    <row r="41" spans="1:15">
      <c r="E41" s="11"/>
    </row>
  </sheetData>
  <mergeCells count="64">
    <mergeCell ref="C2:C5"/>
    <mergeCell ref="D2:I3"/>
    <mergeCell ref="J2:M2"/>
    <mergeCell ref="N2:O5"/>
    <mergeCell ref="J3:M3"/>
    <mergeCell ref="D4:I5"/>
    <mergeCell ref="J4:M4"/>
    <mergeCell ref="J5:M5"/>
    <mergeCell ref="C6:O6"/>
    <mergeCell ref="D7:H7"/>
    <mergeCell ref="C8:D8"/>
    <mergeCell ref="E8:O8"/>
    <mergeCell ref="C9:G9"/>
    <mergeCell ref="H9:J17"/>
    <mergeCell ref="K9:O9"/>
    <mergeCell ref="C10:G10"/>
    <mergeCell ref="L10:N10"/>
    <mergeCell ref="C11:G11"/>
    <mergeCell ref="K11:K17"/>
    <mergeCell ref="L11:N17"/>
    <mergeCell ref="O11:O17"/>
    <mergeCell ref="C12:G12"/>
    <mergeCell ref="C16:G16"/>
    <mergeCell ref="C17:G17"/>
    <mergeCell ref="C14:G14"/>
    <mergeCell ref="C13:G13"/>
    <mergeCell ref="C15:G15"/>
    <mergeCell ref="A21:A22"/>
    <mergeCell ref="C21:C22"/>
    <mergeCell ref="D21:D22"/>
    <mergeCell ref="M21:M22"/>
    <mergeCell ref="N21:N22"/>
    <mergeCell ref="C25:C26"/>
    <mergeCell ref="M18:O18"/>
    <mergeCell ref="M19:M20"/>
    <mergeCell ref="N19:N20"/>
    <mergeCell ref="O19:O20"/>
    <mergeCell ref="O21:O22"/>
    <mergeCell ref="C18:C20"/>
    <mergeCell ref="D18:D20"/>
    <mergeCell ref="E18:E20"/>
    <mergeCell ref="F18:F20"/>
    <mergeCell ref="G18:J19"/>
    <mergeCell ref="K18:L19"/>
    <mergeCell ref="C23:C24"/>
    <mergeCell ref="D23:D24"/>
    <mergeCell ref="M23:M24"/>
    <mergeCell ref="N23:N24"/>
    <mergeCell ref="O23:O24"/>
    <mergeCell ref="D28:E28"/>
    <mergeCell ref="F28:I28"/>
    <mergeCell ref="K28:O28"/>
    <mergeCell ref="K29:O29"/>
    <mergeCell ref="K32:O32"/>
    <mergeCell ref="K30:O31"/>
    <mergeCell ref="K33:O33"/>
    <mergeCell ref="I31:I32"/>
    <mergeCell ref="J31:J32"/>
    <mergeCell ref="C33:J33"/>
    <mergeCell ref="C29:C32"/>
    <mergeCell ref="D29:E32"/>
    <mergeCell ref="F29:H32"/>
    <mergeCell ref="I29:I30"/>
    <mergeCell ref="J29:J30"/>
  </mergeCells>
  <pageMargins left="0.71" right="0.27559055118110237" top="0.43" bottom="2" header="0" footer="0"/>
  <pageSetup paperSize="119" scale="5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8594" r:id="rId4">
          <objectPr defaultSize="0" autoPict="0" r:id="rId5">
            <anchor moveWithCells="1" sizeWithCells="1">
              <from>
                <xdr:col>2</xdr:col>
                <xdr:colOff>609600</xdr:colOff>
                <xdr:row>1</xdr:row>
                <xdr:rowOff>95250</xdr:rowOff>
              </from>
              <to>
                <xdr:col>2</xdr:col>
                <xdr:colOff>4162425</xdr:colOff>
                <xdr:row>4</xdr:row>
                <xdr:rowOff>257175</xdr:rowOff>
              </to>
            </anchor>
          </objectPr>
        </oleObject>
      </mc:Choice>
      <mc:Fallback>
        <oleObject shapeId="1859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9"/>
  <sheetViews>
    <sheetView zoomScale="80" zoomScaleNormal="80" zoomScaleSheetLayoutView="70" workbookViewId="0">
      <selection activeCell="K35" sqref="K35"/>
    </sheetView>
  </sheetViews>
  <sheetFormatPr baseColWidth="10" defaultColWidth="9.77734375" defaultRowHeight="14.25"/>
  <cols>
    <col min="1" max="1" width="4.6640625" style="5" customWidth="1"/>
    <col min="2" max="2" width="64.6640625" style="5" customWidth="1"/>
    <col min="3" max="3" width="13.33203125" style="5" customWidth="1"/>
    <col min="4" max="4" width="12.21875" style="5" customWidth="1"/>
    <col min="5" max="5" width="16.5546875" style="5" customWidth="1"/>
    <col min="6" max="6" width="15.44140625" style="5" customWidth="1"/>
    <col min="7" max="7" width="13.5546875" style="5" customWidth="1"/>
    <col min="8" max="8" width="14.33203125" style="5" customWidth="1"/>
    <col min="9" max="9" width="16.21875" style="5" customWidth="1"/>
    <col min="10" max="10" width="10.77734375" style="88" customWidth="1"/>
    <col min="11" max="11" width="14.33203125" style="88" customWidth="1"/>
    <col min="12" max="12" width="11.6640625" style="5" customWidth="1"/>
    <col min="13" max="13" width="12.6640625" style="5" customWidth="1"/>
    <col min="14" max="14" width="12.5546875" style="5" customWidth="1"/>
    <col min="15" max="15" width="9.77734375" style="5"/>
    <col min="16" max="16" width="31.77734375" style="5" hidden="1" customWidth="1"/>
    <col min="17" max="17" width="0" style="54" hidden="1" customWidth="1"/>
    <col min="18" max="16384" width="9.77734375" style="5"/>
  </cols>
  <sheetData>
    <row r="1" spans="2:17" ht="15" thickBot="1"/>
    <row r="2" spans="2:17" ht="21.75" customHeight="1">
      <c r="B2" s="397"/>
      <c r="C2" s="239" t="s">
        <v>128</v>
      </c>
      <c r="D2" s="239"/>
      <c r="E2" s="239"/>
      <c r="F2" s="239"/>
      <c r="G2" s="239"/>
      <c r="H2" s="240"/>
      <c r="I2" s="243" t="s">
        <v>129</v>
      </c>
      <c r="J2" s="244"/>
      <c r="K2" s="244"/>
      <c r="L2" s="245"/>
      <c r="M2" s="277"/>
      <c r="N2" s="278"/>
    </row>
    <row r="3" spans="2:17" ht="21.75" customHeight="1">
      <c r="B3" s="398"/>
      <c r="C3" s="241"/>
      <c r="D3" s="241"/>
      <c r="E3" s="241"/>
      <c r="F3" s="241"/>
      <c r="G3" s="241"/>
      <c r="H3" s="242"/>
      <c r="I3" s="250" t="s">
        <v>130</v>
      </c>
      <c r="J3" s="251"/>
      <c r="K3" s="251"/>
      <c r="L3" s="252"/>
      <c r="M3" s="279"/>
      <c r="N3" s="280"/>
    </row>
    <row r="4" spans="2:17" ht="21.75" customHeight="1">
      <c r="B4" s="398"/>
      <c r="C4" s="246" t="s">
        <v>131</v>
      </c>
      <c r="D4" s="247"/>
      <c r="E4" s="247"/>
      <c r="F4" s="247"/>
      <c r="G4" s="247"/>
      <c r="H4" s="247"/>
      <c r="I4" s="250" t="s">
        <v>132</v>
      </c>
      <c r="J4" s="251"/>
      <c r="K4" s="251"/>
      <c r="L4" s="252"/>
      <c r="M4" s="279"/>
      <c r="N4" s="280"/>
    </row>
    <row r="5" spans="2:17" ht="21.75" customHeight="1">
      <c r="B5" s="399"/>
      <c r="C5" s="402"/>
      <c r="D5" s="403"/>
      <c r="E5" s="403"/>
      <c r="F5" s="403"/>
      <c r="G5" s="403"/>
      <c r="H5" s="403"/>
      <c r="I5" s="250" t="s">
        <v>133</v>
      </c>
      <c r="J5" s="251"/>
      <c r="K5" s="251"/>
      <c r="L5" s="252"/>
      <c r="M5" s="400"/>
      <c r="N5" s="401"/>
    </row>
    <row r="6" spans="2:17" ht="21.75" customHeight="1">
      <c r="B6" s="26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Q6" s="5"/>
    </row>
    <row r="7" spans="2:17" s="6" customFormat="1" ht="36" customHeight="1">
      <c r="B7" s="288" t="s">
        <v>137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90"/>
      <c r="Q7" s="7"/>
    </row>
    <row r="8" spans="2:17" ht="24.75" customHeight="1" thickBot="1">
      <c r="B8" s="111" t="s">
        <v>84</v>
      </c>
      <c r="C8" s="291" t="s">
        <v>82</v>
      </c>
      <c r="D8" s="291"/>
      <c r="E8" s="291"/>
      <c r="F8" s="291"/>
      <c r="G8" s="291"/>
      <c r="H8" s="93"/>
      <c r="I8" s="110"/>
      <c r="J8" s="110"/>
      <c r="K8" s="110"/>
      <c r="L8" s="93"/>
      <c r="M8" s="93"/>
      <c r="N8" s="94"/>
    </row>
    <row r="9" spans="2:17" ht="25.5" customHeight="1" thickBot="1">
      <c r="B9" s="404" t="s">
        <v>164</v>
      </c>
      <c r="C9" s="405"/>
      <c r="D9" s="406" t="s">
        <v>139</v>
      </c>
      <c r="E9" s="406"/>
      <c r="F9" s="406"/>
      <c r="G9" s="406"/>
      <c r="H9" s="406"/>
      <c r="I9" s="406"/>
      <c r="J9" s="406"/>
      <c r="K9" s="406"/>
      <c r="L9" s="406"/>
      <c r="M9" s="406"/>
      <c r="N9" s="407"/>
    </row>
    <row r="10" spans="2:17" ht="30" customHeight="1">
      <c r="B10" s="408" t="s">
        <v>165</v>
      </c>
      <c r="C10" s="409"/>
      <c r="D10" s="409"/>
      <c r="E10" s="409"/>
      <c r="F10" s="409"/>
      <c r="G10" s="390" t="s">
        <v>166</v>
      </c>
      <c r="H10" s="410"/>
      <c r="I10" s="392"/>
      <c r="J10" s="411" t="s">
        <v>14</v>
      </c>
      <c r="K10" s="411"/>
      <c r="L10" s="411"/>
      <c r="M10" s="411"/>
      <c r="N10" s="412"/>
    </row>
    <row r="11" spans="2:17" ht="30" customHeight="1">
      <c r="B11" s="302" t="s">
        <v>167</v>
      </c>
      <c r="C11" s="303"/>
      <c r="D11" s="303"/>
      <c r="E11" s="303"/>
      <c r="F11" s="303"/>
      <c r="G11" s="390"/>
      <c r="H11" s="391"/>
      <c r="I11" s="392"/>
      <c r="J11" s="66" t="s">
        <v>15</v>
      </c>
      <c r="K11" s="296" t="s">
        <v>16</v>
      </c>
      <c r="L11" s="296"/>
      <c r="M11" s="296"/>
      <c r="N11" s="67" t="s">
        <v>17</v>
      </c>
    </row>
    <row r="12" spans="2:17" ht="44.25" customHeight="1">
      <c r="B12" s="283" t="s">
        <v>168</v>
      </c>
      <c r="C12" s="284"/>
      <c r="D12" s="284"/>
      <c r="E12" s="284"/>
      <c r="F12" s="284"/>
      <c r="G12" s="390"/>
      <c r="H12" s="391"/>
      <c r="I12" s="392"/>
      <c r="J12" s="265"/>
      <c r="K12" s="268" t="s">
        <v>52</v>
      </c>
      <c r="L12" s="269"/>
      <c r="M12" s="270"/>
      <c r="N12" s="297"/>
    </row>
    <row r="13" spans="2:17" ht="25.5" customHeight="1">
      <c r="B13" s="283" t="s">
        <v>169</v>
      </c>
      <c r="C13" s="284"/>
      <c r="D13" s="284"/>
      <c r="E13" s="284"/>
      <c r="F13" s="284"/>
      <c r="G13" s="390"/>
      <c r="H13" s="391"/>
      <c r="I13" s="392"/>
      <c r="J13" s="266"/>
      <c r="K13" s="271"/>
      <c r="L13" s="413"/>
      <c r="M13" s="273"/>
      <c r="N13" s="298"/>
    </row>
    <row r="14" spans="2:17" ht="40.5" customHeight="1">
      <c r="B14" s="283" t="s">
        <v>170</v>
      </c>
      <c r="C14" s="284"/>
      <c r="D14" s="284"/>
      <c r="E14" s="284"/>
      <c r="F14" s="284"/>
      <c r="G14" s="390"/>
      <c r="H14" s="391"/>
      <c r="I14" s="392"/>
      <c r="J14" s="266"/>
      <c r="K14" s="271"/>
      <c r="L14" s="413"/>
      <c r="M14" s="273"/>
      <c r="N14" s="298"/>
    </row>
    <row r="15" spans="2:17" ht="25.5" customHeight="1">
      <c r="B15" s="414" t="s">
        <v>171</v>
      </c>
      <c r="C15" s="415"/>
      <c r="D15" s="415"/>
      <c r="E15" s="415"/>
      <c r="F15" s="416"/>
      <c r="G15" s="390"/>
      <c r="H15" s="391"/>
      <c r="I15" s="392"/>
      <c r="J15" s="266"/>
      <c r="K15" s="271"/>
      <c r="L15" s="413"/>
      <c r="M15" s="273"/>
      <c r="N15" s="298"/>
    </row>
    <row r="16" spans="2:17" ht="40.5" customHeight="1">
      <c r="B16" s="283" t="s">
        <v>172</v>
      </c>
      <c r="C16" s="284"/>
      <c r="D16" s="284"/>
      <c r="E16" s="284"/>
      <c r="F16" s="284"/>
      <c r="G16" s="390"/>
      <c r="H16" s="391"/>
      <c r="I16" s="392"/>
      <c r="J16" s="266"/>
      <c r="K16" s="271"/>
      <c r="L16" s="413"/>
      <c r="M16" s="273"/>
      <c r="N16" s="298"/>
    </row>
    <row r="17" spans="1:17" ht="25.5" customHeight="1">
      <c r="B17" s="414" t="s">
        <v>173</v>
      </c>
      <c r="C17" s="415"/>
      <c r="D17" s="415"/>
      <c r="E17" s="415"/>
      <c r="F17" s="416"/>
      <c r="G17" s="390"/>
      <c r="H17" s="391"/>
      <c r="I17" s="392"/>
      <c r="J17" s="266"/>
      <c r="K17" s="271"/>
      <c r="L17" s="413"/>
      <c r="M17" s="273"/>
      <c r="N17" s="298"/>
    </row>
    <row r="18" spans="1:17" s="12" customFormat="1" ht="25.5" customHeight="1">
      <c r="B18" s="417" t="s">
        <v>174</v>
      </c>
      <c r="C18" s="418"/>
      <c r="D18" s="418"/>
      <c r="E18" s="418"/>
      <c r="F18" s="418"/>
      <c r="G18" s="390"/>
      <c r="H18" s="391"/>
      <c r="I18" s="392"/>
      <c r="J18" s="266"/>
      <c r="K18" s="271"/>
      <c r="L18" s="413"/>
      <c r="M18" s="273"/>
      <c r="N18" s="298"/>
      <c r="Q18" s="13"/>
    </row>
    <row r="19" spans="1:17" s="12" customFormat="1" ht="25.5" customHeight="1">
      <c r="B19" s="417" t="s">
        <v>174</v>
      </c>
      <c r="C19" s="418"/>
      <c r="D19" s="418"/>
      <c r="E19" s="418"/>
      <c r="F19" s="418"/>
      <c r="G19" s="390"/>
      <c r="H19" s="391"/>
      <c r="I19" s="392"/>
      <c r="J19" s="266"/>
      <c r="K19" s="271"/>
      <c r="L19" s="413"/>
      <c r="M19" s="273"/>
      <c r="N19" s="298"/>
      <c r="Q19" s="13"/>
    </row>
    <row r="20" spans="1:17" ht="25.5" customHeight="1">
      <c r="B20" s="417" t="s">
        <v>175</v>
      </c>
      <c r="C20" s="418"/>
      <c r="D20" s="418"/>
      <c r="E20" s="418"/>
      <c r="F20" s="418"/>
      <c r="G20" s="390"/>
      <c r="H20" s="391"/>
      <c r="I20" s="392"/>
      <c r="J20" s="266"/>
      <c r="K20" s="271"/>
      <c r="L20" s="413"/>
      <c r="M20" s="273"/>
      <c r="N20" s="298"/>
    </row>
    <row r="21" spans="1:17" ht="25.5" customHeight="1">
      <c r="B21" s="417" t="s">
        <v>175</v>
      </c>
      <c r="C21" s="418"/>
      <c r="D21" s="418"/>
      <c r="E21" s="418"/>
      <c r="F21" s="418"/>
      <c r="G21" s="390"/>
      <c r="H21" s="391"/>
      <c r="I21" s="392"/>
      <c r="J21" s="266"/>
      <c r="K21" s="271"/>
      <c r="L21" s="413"/>
      <c r="M21" s="273"/>
      <c r="N21" s="298"/>
    </row>
    <row r="22" spans="1:17" ht="25.5" customHeight="1">
      <c r="B22" s="417" t="s">
        <v>175</v>
      </c>
      <c r="C22" s="418"/>
      <c r="D22" s="418"/>
      <c r="E22" s="418"/>
      <c r="F22" s="418"/>
      <c r="G22" s="390"/>
      <c r="H22" s="391"/>
      <c r="I22" s="392"/>
      <c r="J22" s="266"/>
      <c r="K22" s="271"/>
      <c r="L22" s="413"/>
      <c r="M22" s="273"/>
      <c r="N22" s="298"/>
    </row>
    <row r="23" spans="1:17" ht="25.5" customHeight="1">
      <c r="B23" s="417" t="s">
        <v>176</v>
      </c>
      <c r="C23" s="418"/>
      <c r="D23" s="418"/>
      <c r="E23" s="418"/>
      <c r="F23" s="418"/>
      <c r="G23" s="390"/>
      <c r="H23" s="391"/>
      <c r="I23" s="392"/>
      <c r="J23" s="266"/>
      <c r="K23" s="271"/>
      <c r="L23" s="413"/>
      <c r="M23" s="273"/>
      <c r="N23" s="298"/>
    </row>
    <row r="24" spans="1:17" ht="25.5" customHeight="1">
      <c r="B24" s="417" t="s">
        <v>177</v>
      </c>
      <c r="C24" s="418"/>
      <c r="D24" s="418"/>
      <c r="E24" s="418"/>
      <c r="F24" s="418"/>
      <c r="G24" s="390"/>
      <c r="H24" s="391"/>
      <c r="I24" s="392"/>
      <c r="J24" s="266"/>
      <c r="K24" s="271"/>
      <c r="L24" s="413"/>
      <c r="M24" s="273"/>
      <c r="N24" s="298"/>
    </row>
    <row r="25" spans="1:17" ht="25.5" customHeight="1">
      <c r="B25" s="417" t="s">
        <v>178</v>
      </c>
      <c r="C25" s="418"/>
      <c r="D25" s="418"/>
      <c r="E25" s="418"/>
      <c r="F25" s="418"/>
      <c r="G25" s="390"/>
      <c r="H25" s="391"/>
      <c r="I25" s="392"/>
      <c r="J25" s="266"/>
      <c r="K25" s="271"/>
      <c r="L25" s="413"/>
      <c r="M25" s="273"/>
      <c r="N25" s="298"/>
    </row>
    <row r="26" spans="1:17" ht="25.5" customHeight="1">
      <c r="B26" s="417" t="s">
        <v>179</v>
      </c>
      <c r="C26" s="418"/>
      <c r="D26" s="418"/>
      <c r="E26" s="418"/>
      <c r="F26" s="418"/>
      <c r="G26" s="390"/>
      <c r="H26" s="391"/>
      <c r="I26" s="392"/>
      <c r="J26" s="266"/>
      <c r="K26" s="271"/>
      <c r="L26" s="413"/>
      <c r="M26" s="273"/>
      <c r="N26" s="298"/>
    </row>
    <row r="27" spans="1:17" ht="25.5" customHeight="1">
      <c r="B27" s="417" t="s">
        <v>180</v>
      </c>
      <c r="C27" s="418"/>
      <c r="D27" s="418"/>
      <c r="E27" s="418"/>
      <c r="F27" s="418"/>
      <c r="G27" s="390"/>
      <c r="H27" s="391"/>
      <c r="I27" s="392"/>
      <c r="J27" s="266"/>
      <c r="K27" s="271"/>
      <c r="L27" s="413"/>
      <c r="M27" s="273"/>
      <c r="N27" s="298"/>
    </row>
    <row r="28" spans="1:17" ht="23.25" customHeight="1" thickBot="1">
      <c r="B28" s="417" t="s">
        <v>149</v>
      </c>
      <c r="C28" s="418"/>
      <c r="D28" s="418"/>
      <c r="E28" s="418"/>
      <c r="F28" s="418"/>
      <c r="G28" s="390"/>
      <c r="H28" s="391"/>
      <c r="I28" s="392"/>
      <c r="J28" s="266"/>
      <c r="K28" s="271"/>
      <c r="L28" s="413"/>
      <c r="M28" s="273"/>
      <c r="N28" s="298"/>
    </row>
    <row r="29" spans="1:17" ht="24.95" customHeight="1">
      <c r="B29" s="225" t="s">
        <v>6</v>
      </c>
      <c r="C29" s="227" t="s">
        <v>12</v>
      </c>
      <c r="D29" s="227" t="s">
        <v>13</v>
      </c>
      <c r="E29" s="227" t="s">
        <v>184</v>
      </c>
      <c r="F29" s="186" t="s">
        <v>185</v>
      </c>
      <c r="G29" s="230"/>
      <c r="H29" s="230"/>
      <c r="I29" s="187"/>
      <c r="J29" s="227" t="s">
        <v>5</v>
      </c>
      <c r="K29" s="227"/>
      <c r="L29" s="232" t="s">
        <v>0</v>
      </c>
      <c r="M29" s="232"/>
      <c r="N29" s="233"/>
    </row>
    <row r="30" spans="1:17" ht="37.5" customHeight="1">
      <c r="B30" s="226"/>
      <c r="C30" s="228"/>
      <c r="D30" s="228"/>
      <c r="E30" s="228"/>
      <c r="F30" s="190"/>
      <c r="G30" s="231"/>
      <c r="H30" s="231"/>
      <c r="I30" s="191"/>
      <c r="J30" s="228"/>
      <c r="K30" s="228"/>
      <c r="L30" s="228" t="s">
        <v>10</v>
      </c>
      <c r="M30" s="228" t="s">
        <v>11</v>
      </c>
      <c r="N30" s="234" t="s">
        <v>1</v>
      </c>
    </row>
    <row r="31" spans="1:17" ht="39.75" customHeight="1" thickBot="1">
      <c r="B31" s="175"/>
      <c r="C31" s="229"/>
      <c r="D31" s="229"/>
      <c r="E31" s="229"/>
      <c r="F31" s="68" t="s">
        <v>18</v>
      </c>
      <c r="G31" s="68" t="s">
        <v>19</v>
      </c>
      <c r="H31" s="68" t="s">
        <v>27</v>
      </c>
      <c r="I31" s="68" t="s">
        <v>48</v>
      </c>
      <c r="J31" s="68" t="s">
        <v>8</v>
      </c>
      <c r="K31" s="69" t="s">
        <v>9</v>
      </c>
      <c r="L31" s="229"/>
      <c r="M31" s="229"/>
      <c r="N31" s="235"/>
      <c r="P31" s="54">
        <v>2017</v>
      </c>
    </row>
    <row r="32" spans="1:17" ht="30" customHeight="1">
      <c r="A32" s="54"/>
      <c r="B32" s="220" t="s">
        <v>60</v>
      </c>
      <c r="C32" s="221" t="s">
        <v>61</v>
      </c>
      <c r="D32" s="4">
        <v>2</v>
      </c>
      <c r="E32" s="112">
        <f>SUM(F32:I32)</f>
        <v>10957100409</v>
      </c>
      <c r="F32" s="112">
        <f>2497492562+207856647+79346304+37648406+37648406+152909207+91425112+352202908+(25510063)</f>
        <v>3482039615</v>
      </c>
      <c r="G32" s="112">
        <v>353161933</v>
      </c>
      <c r="H32" s="112">
        <v>4260787063</v>
      </c>
      <c r="I32" s="112">
        <v>2861111798</v>
      </c>
      <c r="J32" s="113">
        <v>44928</v>
      </c>
      <c r="K32" s="98">
        <v>45291</v>
      </c>
      <c r="L32" s="223">
        <f>+D33/D32</f>
        <v>1</v>
      </c>
      <c r="M32" s="223">
        <f>+E33/E32</f>
        <v>0.99767182347082939</v>
      </c>
      <c r="N32" s="224">
        <f>+(L32+M32)/2</f>
        <v>0.99883591173541464</v>
      </c>
      <c r="P32" s="8"/>
    </row>
    <row r="33" spans="1:16" ht="40.5" customHeight="1">
      <c r="A33" s="54"/>
      <c r="B33" s="220"/>
      <c r="C33" s="222"/>
      <c r="D33" s="74">
        <f>+I45</f>
        <v>2</v>
      </c>
      <c r="E33" s="112">
        <f>+F33+G33+H33+I33</f>
        <v>10931590345</v>
      </c>
      <c r="F33" s="112">
        <f>2497492562+207856647+79346304+37648406+37648406+152909207+91425112+352202908</f>
        <v>3456529552</v>
      </c>
      <c r="G33" s="112">
        <v>353161932</v>
      </c>
      <c r="H33" s="112">
        <v>4260787063</v>
      </c>
      <c r="I33" s="112">
        <v>2861111798</v>
      </c>
      <c r="J33" s="114">
        <v>44928</v>
      </c>
      <c r="K33" s="100">
        <v>45291</v>
      </c>
      <c r="L33" s="223"/>
      <c r="M33" s="223"/>
      <c r="N33" s="224"/>
      <c r="P33" s="8"/>
    </row>
    <row r="34" spans="1:16" ht="40.5" customHeight="1">
      <c r="A34" s="54"/>
      <c r="B34" s="419" t="s">
        <v>65</v>
      </c>
      <c r="C34" s="221" t="s">
        <v>64</v>
      </c>
      <c r="D34" s="70">
        <v>3</v>
      </c>
      <c r="E34" s="112">
        <f>SUM(F34:I34)</f>
        <v>14092349625</v>
      </c>
      <c r="F34" s="112">
        <f>127958334+1000000000+1884622+51716958+57960385</f>
        <v>1239520299</v>
      </c>
      <c r="G34" s="112">
        <f>(37621581+470321217+124961953+9484140)+200677444+8910789</f>
        <v>851977124</v>
      </c>
      <c r="H34" s="112">
        <v>12000852202</v>
      </c>
      <c r="I34" s="112"/>
      <c r="J34" s="113">
        <v>44928</v>
      </c>
      <c r="K34" s="98">
        <v>45291</v>
      </c>
      <c r="L34" s="223">
        <f>+D35/D34</f>
        <v>0</v>
      </c>
      <c r="M34" s="223">
        <f>+E35/E34</f>
        <v>0.96575206293890115</v>
      </c>
      <c r="N34" s="224">
        <f>+(L34+M34)/2</f>
        <v>0.48287603146945057</v>
      </c>
      <c r="P34" s="8"/>
    </row>
    <row r="35" spans="1:16" ht="40.5" customHeight="1">
      <c r="A35" s="54"/>
      <c r="B35" s="420"/>
      <c r="C35" s="222"/>
      <c r="D35" s="115">
        <v>0</v>
      </c>
      <c r="E35" s="112">
        <f>+F35+G35+H35+I35</f>
        <v>13609715722</v>
      </c>
      <c r="F35" s="112">
        <f>127958334+1000000000+1884622+51716958+57960385</f>
        <v>1239520299</v>
      </c>
      <c r="G35" s="112">
        <f>(37621581+470321217+124961953+9484140)+200677444+8910789</f>
        <v>851977124</v>
      </c>
      <c r="H35" s="112">
        <v>11518218299</v>
      </c>
      <c r="I35" s="112"/>
      <c r="J35" s="114">
        <v>44928</v>
      </c>
      <c r="K35" s="100">
        <v>45291</v>
      </c>
      <c r="L35" s="223"/>
      <c r="M35" s="223"/>
      <c r="N35" s="224"/>
      <c r="P35" s="8"/>
    </row>
    <row r="36" spans="1:16" ht="40.5" customHeight="1">
      <c r="A36" s="54"/>
      <c r="B36" s="419" t="s">
        <v>76</v>
      </c>
      <c r="C36" s="221" t="s">
        <v>64</v>
      </c>
      <c r="D36" s="70">
        <v>1</v>
      </c>
      <c r="E36" s="112">
        <f>+F36+G36+H36+I36</f>
        <v>7682227101</v>
      </c>
      <c r="F36" s="112"/>
      <c r="G36" s="112"/>
      <c r="H36" s="112">
        <v>7682227101</v>
      </c>
      <c r="I36" s="112"/>
      <c r="J36" s="113">
        <v>44957</v>
      </c>
      <c r="K36" s="98">
        <v>45291</v>
      </c>
      <c r="L36" s="223">
        <f>+D37/D36</f>
        <v>0</v>
      </c>
      <c r="M36" s="223">
        <f>+E37/E36</f>
        <v>0</v>
      </c>
      <c r="N36" s="224">
        <f>+(L36+M36)/2</f>
        <v>0</v>
      </c>
      <c r="P36" s="8"/>
    </row>
    <row r="37" spans="1:16" ht="40.5" customHeight="1">
      <c r="A37" s="54"/>
      <c r="B37" s="420"/>
      <c r="C37" s="222"/>
      <c r="D37" s="115">
        <v>0</v>
      </c>
      <c r="E37" s="112">
        <f>+F37+G37+H37+I37</f>
        <v>0</v>
      </c>
      <c r="F37" s="112"/>
      <c r="G37" s="112"/>
      <c r="H37" s="112">
        <v>0</v>
      </c>
      <c r="I37" s="112"/>
      <c r="J37" s="114">
        <v>44928</v>
      </c>
      <c r="K37" s="100">
        <v>45291</v>
      </c>
      <c r="L37" s="223"/>
      <c r="M37" s="223"/>
      <c r="N37" s="224"/>
      <c r="P37" s="8"/>
    </row>
    <row r="38" spans="1:16" ht="40.5" customHeight="1">
      <c r="A38" s="54"/>
      <c r="B38" s="419" t="s">
        <v>77</v>
      </c>
      <c r="C38" s="221" t="s">
        <v>64</v>
      </c>
      <c r="D38" s="70">
        <v>1</v>
      </c>
      <c r="E38" s="112">
        <f>+F38+G38+H38+I38</f>
        <v>12603555313</v>
      </c>
      <c r="F38" s="112">
        <v>1538991729</v>
      </c>
      <c r="G38" s="112"/>
      <c r="H38" s="112">
        <v>11064563584</v>
      </c>
      <c r="I38" s="112"/>
      <c r="J38" s="113">
        <v>44957</v>
      </c>
      <c r="K38" s="98">
        <v>45291</v>
      </c>
      <c r="L38" s="223">
        <f>+D39/D38</f>
        <v>0</v>
      </c>
      <c r="M38" s="223">
        <f>+E39/E38</f>
        <v>0</v>
      </c>
      <c r="N38" s="224">
        <f>+(L38+M38)/2</f>
        <v>0</v>
      </c>
      <c r="P38" s="8"/>
    </row>
    <row r="39" spans="1:16" ht="40.5" customHeight="1">
      <c r="A39" s="54"/>
      <c r="B39" s="420"/>
      <c r="C39" s="222"/>
      <c r="D39" s="115">
        <v>0</v>
      </c>
      <c r="E39" s="112">
        <f>+F39+G39+H39+I39</f>
        <v>0</v>
      </c>
      <c r="F39" s="112">
        <v>0</v>
      </c>
      <c r="G39" s="112"/>
      <c r="H39" s="112">
        <v>0</v>
      </c>
      <c r="I39" s="112"/>
      <c r="J39" s="114">
        <v>44928</v>
      </c>
      <c r="K39" s="100">
        <v>45291</v>
      </c>
      <c r="L39" s="223"/>
      <c r="M39" s="223"/>
      <c r="N39" s="224"/>
      <c r="P39" s="8"/>
    </row>
    <row r="40" spans="1:16" ht="24.95" customHeight="1">
      <c r="B40" s="174" t="s">
        <v>7</v>
      </c>
      <c r="C40" s="76"/>
      <c r="D40" s="77"/>
      <c r="E40" s="112">
        <f t="shared" ref="E40:I41" si="0">+E32+E34+E36+E38</f>
        <v>45335232448</v>
      </c>
      <c r="F40" s="112">
        <f t="shared" si="0"/>
        <v>6260551643</v>
      </c>
      <c r="G40" s="112">
        <f t="shared" si="0"/>
        <v>1205139057</v>
      </c>
      <c r="H40" s="112">
        <f t="shared" si="0"/>
        <v>35008429950</v>
      </c>
      <c r="I40" s="112">
        <f t="shared" si="0"/>
        <v>2861111798</v>
      </c>
      <c r="J40" s="116"/>
      <c r="K40" s="78"/>
      <c r="L40" s="79"/>
      <c r="M40" s="79"/>
      <c r="N40" s="9"/>
    </row>
    <row r="41" spans="1:16" ht="24.95" customHeight="1" thickBot="1">
      <c r="B41" s="175"/>
      <c r="C41" s="69"/>
      <c r="D41" s="80"/>
      <c r="E41" s="112">
        <f t="shared" si="0"/>
        <v>24541306067</v>
      </c>
      <c r="F41" s="112">
        <f t="shared" si="0"/>
        <v>4696049851</v>
      </c>
      <c r="G41" s="112">
        <f t="shared" si="0"/>
        <v>1205139056</v>
      </c>
      <c r="H41" s="112">
        <f t="shared" si="0"/>
        <v>15779005362</v>
      </c>
      <c r="I41" s="112">
        <f t="shared" si="0"/>
        <v>2861111798</v>
      </c>
      <c r="J41" s="117"/>
      <c r="K41" s="84"/>
      <c r="L41" s="85"/>
      <c r="M41" s="85"/>
      <c r="N41" s="10"/>
    </row>
    <row r="42" spans="1:16" ht="20.100000000000001" customHeight="1" thickBot="1">
      <c r="B42" s="86" t="s">
        <v>20</v>
      </c>
      <c r="C42" s="176" t="s">
        <v>21</v>
      </c>
      <c r="D42" s="177"/>
      <c r="E42" s="178" t="s">
        <v>22</v>
      </c>
      <c r="F42" s="179"/>
      <c r="G42" s="179"/>
      <c r="H42" s="179"/>
      <c r="I42" s="87"/>
      <c r="J42" s="180" t="s">
        <v>23</v>
      </c>
      <c r="K42" s="181"/>
      <c r="L42" s="181"/>
      <c r="M42" s="181"/>
      <c r="N42" s="182"/>
    </row>
    <row r="43" spans="1:16" ht="24.95" customHeight="1" thickBot="1">
      <c r="B43" s="427" t="s">
        <v>181</v>
      </c>
      <c r="C43" s="186" t="s">
        <v>24</v>
      </c>
      <c r="D43" s="187"/>
      <c r="E43" s="192" t="s">
        <v>62</v>
      </c>
      <c r="F43" s="193"/>
      <c r="G43" s="194"/>
      <c r="H43" s="201" t="s">
        <v>2</v>
      </c>
      <c r="I43" s="203">
        <v>2</v>
      </c>
      <c r="J43" s="365" t="s">
        <v>134</v>
      </c>
      <c r="K43" s="366"/>
      <c r="L43" s="366"/>
      <c r="M43" s="366"/>
      <c r="N43" s="367"/>
    </row>
    <row r="44" spans="1:16" ht="24.95" customHeight="1">
      <c r="B44" s="428"/>
      <c r="C44" s="188"/>
      <c r="D44" s="189"/>
      <c r="E44" s="195"/>
      <c r="F44" s="196"/>
      <c r="G44" s="197"/>
      <c r="H44" s="202"/>
      <c r="I44" s="204"/>
      <c r="J44" s="429" t="s">
        <v>4</v>
      </c>
      <c r="K44" s="430"/>
      <c r="L44" s="430"/>
      <c r="M44" s="430"/>
      <c r="N44" s="431"/>
    </row>
    <row r="45" spans="1:16" ht="24.95" customHeight="1">
      <c r="B45" s="168"/>
      <c r="C45" s="190"/>
      <c r="D45" s="191"/>
      <c r="E45" s="198"/>
      <c r="F45" s="199"/>
      <c r="G45" s="200"/>
      <c r="H45" s="27" t="s">
        <v>3</v>
      </c>
      <c r="I45" s="118">
        <f>1+1</f>
        <v>2</v>
      </c>
      <c r="J45" s="432"/>
      <c r="K45" s="433"/>
      <c r="L45" s="433"/>
      <c r="M45" s="433"/>
      <c r="N45" s="434"/>
    </row>
    <row r="46" spans="1:16" ht="24.95" customHeight="1">
      <c r="B46" s="428" t="s">
        <v>182</v>
      </c>
      <c r="C46" s="188" t="s">
        <v>25</v>
      </c>
      <c r="D46" s="189"/>
      <c r="E46" s="195" t="s">
        <v>63</v>
      </c>
      <c r="F46" s="196"/>
      <c r="G46" s="197"/>
      <c r="H46" s="57" t="s">
        <v>2</v>
      </c>
      <c r="I46" s="119">
        <v>5</v>
      </c>
      <c r="J46" s="432"/>
      <c r="K46" s="433"/>
      <c r="L46" s="433"/>
      <c r="M46" s="433"/>
      <c r="N46" s="434"/>
    </row>
    <row r="47" spans="1:16" ht="24.95" customHeight="1">
      <c r="B47" s="428"/>
      <c r="C47" s="188"/>
      <c r="D47" s="189"/>
      <c r="E47" s="195"/>
      <c r="F47" s="196"/>
      <c r="G47" s="197"/>
      <c r="H47" s="58" t="s">
        <v>3</v>
      </c>
      <c r="I47" s="120">
        <v>0</v>
      </c>
      <c r="J47" s="217"/>
      <c r="K47" s="218"/>
      <c r="L47" s="218"/>
      <c r="M47" s="218"/>
      <c r="N47" s="219"/>
    </row>
    <row r="48" spans="1:16" ht="36" customHeight="1">
      <c r="B48" s="421" t="s">
        <v>183</v>
      </c>
      <c r="C48" s="422"/>
      <c r="D48" s="422"/>
      <c r="E48" s="422"/>
      <c r="F48" s="422"/>
      <c r="G48" s="422"/>
      <c r="H48" s="422"/>
      <c r="I48" s="423"/>
      <c r="J48" s="168" t="s">
        <v>135</v>
      </c>
      <c r="K48" s="169"/>
      <c r="L48" s="169"/>
      <c r="M48" s="169"/>
      <c r="N48" s="170"/>
    </row>
    <row r="49" spans="2:14" ht="65.25" customHeight="1" thickBot="1">
      <c r="B49" s="424"/>
      <c r="C49" s="425"/>
      <c r="D49" s="425"/>
      <c r="E49" s="425"/>
      <c r="F49" s="425"/>
      <c r="G49" s="425"/>
      <c r="H49" s="425"/>
      <c r="I49" s="426"/>
      <c r="J49" s="171" t="s">
        <v>4</v>
      </c>
      <c r="K49" s="172"/>
      <c r="L49" s="172"/>
      <c r="M49" s="172"/>
      <c r="N49" s="173"/>
    </row>
  </sheetData>
  <mergeCells count="84">
    <mergeCell ref="B48:I49"/>
    <mergeCell ref="J48:N48"/>
    <mergeCell ref="J49:N49"/>
    <mergeCell ref="B40:B41"/>
    <mergeCell ref="C42:D42"/>
    <mergeCell ref="E42:H42"/>
    <mergeCell ref="J42:N42"/>
    <mergeCell ref="B43:B45"/>
    <mergeCell ref="C43:D45"/>
    <mergeCell ref="E43:G45"/>
    <mergeCell ref="H43:H44"/>
    <mergeCell ref="I43:I44"/>
    <mergeCell ref="J43:N43"/>
    <mergeCell ref="J44:N47"/>
    <mergeCell ref="B46:B47"/>
    <mergeCell ref="C46:D47"/>
    <mergeCell ref="E46:G47"/>
    <mergeCell ref="B38:B39"/>
    <mergeCell ref="C38:C39"/>
    <mergeCell ref="L38:L39"/>
    <mergeCell ref="M38:M39"/>
    <mergeCell ref="N38:N39"/>
    <mergeCell ref="B36:B37"/>
    <mergeCell ref="C36:C37"/>
    <mergeCell ref="L36:L37"/>
    <mergeCell ref="M36:M37"/>
    <mergeCell ref="N36:N37"/>
    <mergeCell ref="B34:B35"/>
    <mergeCell ref="C34:C35"/>
    <mergeCell ref="L34:L35"/>
    <mergeCell ref="M34:M35"/>
    <mergeCell ref="N34:N35"/>
    <mergeCell ref="B32:B33"/>
    <mergeCell ref="C32:C33"/>
    <mergeCell ref="L32:L33"/>
    <mergeCell ref="M32:M33"/>
    <mergeCell ref="N32:N33"/>
    <mergeCell ref="J29:K30"/>
    <mergeCell ref="L29:N29"/>
    <mergeCell ref="L30:L31"/>
    <mergeCell ref="M30:M31"/>
    <mergeCell ref="N30:N31"/>
    <mergeCell ref="B26:F26"/>
    <mergeCell ref="B27:F27"/>
    <mergeCell ref="B28:F28"/>
    <mergeCell ref="B29:B31"/>
    <mergeCell ref="C29:C31"/>
    <mergeCell ref="D29:D31"/>
    <mergeCell ref="E29:E31"/>
    <mergeCell ref="F29:I30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  <mergeCell ref="B7:N7"/>
    <mergeCell ref="C8:G8"/>
    <mergeCell ref="B9:C9"/>
    <mergeCell ref="D9:N9"/>
    <mergeCell ref="B10:F10"/>
    <mergeCell ref="G10:I28"/>
    <mergeCell ref="J10:N10"/>
    <mergeCell ref="B11:F11"/>
    <mergeCell ref="K11:M11"/>
    <mergeCell ref="B12:F12"/>
    <mergeCell ref="J12:J28"/>
    <mergeCell ref="K12:M28"/>
    <mergeCell ref="N12:N28"/>
    <mergeCell ref="B13:F13"/>
    <mergeCell ref="B14:F14"/>
    <mergeCell ref="B15:F15"/>
    <mergeCell ref="B2:B5"/>
    <mergeCell ref="C2:H3"/>
    <mergeCell ref="I2:L2"/>
    <mergeCell ref="M2:N5"/>
    <mergeCell ref="I3:L3"/>
    <mergeCell ref="C4:H5"/>
    <mergeCell ref="I4:L4"/>
    <mergeCell ref="I5:L5"/>
  </mergeCells>
  <pageMargins left="0.75" right="0.55118110236220474" top="0.35433070866141736" bottom="0.42" header="0" footer="0"/>
  <pageSetup paperSize="119" scale="5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2529" r:id="rId4">
          <objectPr defaultSize="0" autoPict="0" r:id="rId5">
            <anchor moveWithCells="1" sizeWithCells="1">
              <from>
                <xdr:col>1</xdr:col>
                <xdr:colOff>914400</xdr:colOff>
                <xdr:row>1</xdr:row>
                <xdr:rowOff>47625</xdr:rowOff>
              </from>
              <to>
                <xdr:col>1</xdr:col>
                <xdr:colOff>3952875</xdr:colOff>
                <xdr:row>4</xdr:row>
                <xdr:rowOff>238125</xdr:rowOff>
              </to>
            </anchor>
          </objectPr>
        </oleObject>
      </mc:Choice>
      <mc:Fallback>
        <oleObject shapeId="2252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D29" sqref="D29"/>
    </sheetView>
  </sheetViews>
  <sheetFormatPr baseColWidth="10" defaultRowHeight="14.25"/>
  <cols>
    <col min="1" max="1" width="27.88671875" style="31" customWidth="1"/>
    <col min="2" max="2" width="20.33203125" style="31" customWidth="1"/>
    <col min="3" max="3" width="19.33203125" style="31" customWidth="1"/>
    <col min="4" max="4" width="15.6640625" style="31" customWidth="1"/>
    <col min="5" max="5" width="17.109375" style="31" customWidth="1"/>
    <col min="6" max="6" width="16.21875" style="31" customWidth="1"/>
    <col min="7" max="16384" width="11.5546875" style="31"/>
  </cols>
  <sheetData>
    <row r="1" spans="1:6" ht="15">
      <c r="A1" s="438" t="s">
        <v>86</v>
      </c>
      <c r="B1" s="438"/>
      <c r="C1" s="438"/>
      <c r="D1" s="438"/>
      <c r="E1" s="438"/>
      <c r="F1" s="438"/>
    </row>
    <row r="3" spans="1:6" ht="15">
      <c r="B3" s="59" t="s">
        <v>66</v>
      </c>
      <c r="C3" s="59" t="s">
        <v>18</v>
      </c>
      <c r="D3" s="59" t="s">
        <v>19</v>
      </c>
      <c r="E3" s="59" t="s">
        <v>27</v>
      </c>
      <c r="F3" s="59" t="s">
        <v>48</v>
      </c>
    </row>
    <row r="4" spans="1:6" hidden="1">
      <c r="A4" s="439" t="s">
        <v>67</v>
      </c>
      <c r="B4" s="60">
        <f>+C4+D4+E4+F4</f>
        <v>0</v>
      </c>
      <c r="C4" s="61">
        <v>0</v>
      </c>
      <c r="D4" s="61">
        <v>0</v>
      </c>
      <c r="E4" s="61">
        <v>0</v>
      </c>
      <c r="F4" s="61">
        <v>0</v>
      </c>
    </row>
    <row r="5" spans="1:6" hidden="1">
      <c r="A5" s="439"/>
      <c r="B5" s="60"/>
      <c r="C5" s="61"/>
      <c r="D5" s="61"/>
      <c r="E5" s="61"/>
      <c r="F5" s="61"/>
    </row>
    <row r="6" spans="1:6" s="64" customFormat="1">
      <c r="A6" s="437" t="s">
        <v>68</v>
      </c>
      <c r="B6" s="62">
        <f>+C6+D6+E6+F6</f>
        <v>6295860529</v>
      </c>
      <c r="C6" s="63">
        <f>+'SALONES COMUNALES'!G24</f>
        <v>166456167</v>
      </c>
      <c r="D6" s="63">
        <f>+'SALONES COMUNALES'!H24</f>
        <v>1192664572</v>
      </c>
      <c r="E6" s="63">
        <f>+'SALONES COMUNALES'!I24</f>
        <v>4936739790</v>
      </c>
      <c r="F6" s="63">
        <v>0</v>
      </c>
    </row>
    <row r="7" spans="1:6" s="64" customFormat="1">
      <c r="A7" s="437"/>
      <c r="B7" s="62">
        <f>SUM(C7:F7)</f>
        <v>3808154757</v>
      </c>
      <c r="C7" s="63">
        <f>+'SALONES COMUNALES'!G25</f>
        <v>166456165</v>
      </c>
      <c r="D7" s="63">
        <f>+'SALONES COMUNALES'!H25</f>
        <v>1192664572</v>
      </c>
      <c r="E7" s="63">
        <f>+'SALONES COMUNALES'!I25</f>
        <v>2449034020</v>
      </c>
      <c r="F7" s="63"/>
    </row>
    <row r="8" spans="1:6" s="64" customFormat="1">
      <c r="A8" s="437" t="s">
        <v>69</v>
      </c>
      <c r="B8" s="62">
        <f t="shared" ref="B8:B13" si="0">+C8+D8+E8+F8</f>
        <v>91654830867</v>
      </c>
      <c r="C8" s="63">
        <f>+'INFRAESTRUCTURA RED VIAL '!G47</f>
        <v>30942597886</v>
      </c>
      <c r="D8" s="63">
        <f>+'INFRAESTRUCTURA RED VIAL '!H47</f>
        <v>9838424636</v>
      </c>
      <c r="E8" s="63">
        <f>+'INFRAESTRUCTURA RED VIAL '!I47</f>
        <v>43873808345</v>
      </c>
      <c r="F8" s="63">
        <f>+'INFRAESTRUCTURA RED VIAL '!J47</f>
        <v>7000000000</v>
      </c>
    </row>
    <row r="9" spans="1:6" s="64" customFormat="1">
      <c r="A9" s="437"/>
      <c r="B9" s="62">
        <f t="shared" si="0"/>
        <v>83799145742</v>
      </c>
      <c r="C9" s="63">
        <f>+'INFRAESTRUCTURA RED VIAL '!G48</f>
        <v>30942597884</v>
      </c>
      <c r="D9" s="63">
        <f>+'INFRAESTRUCTURA RED VIAL '!H48</f>
        <v>9838424492</v>
      </c>
      <c r="E9" s="63">
        <f>+'INFRAESTRUCTURA RED VIAL '!I48</f>
        <v>43018123366</v>
      </c>
      <c r="F9" s="63">
        <f>+'INFRAESTRUCTURA RED VIAL '!J48</f>
        <v>0</v>
      </c>
    </row>
    <row r="10" spans="1:6" s="64" customFormat="1">
      <c r="A10" s="437" t="s">
        <v>70</v>
      </c>
      <c r="B10" s="62">
        <f t="shared" si="0"/>
        <v>4067881167</v>
      </c>
      <c r="C10" s="63">
        <f>+'SOLUCIONES DE VIVIENDA'!G25</f>
        <v>2255270634</v>
      </c>
      <c r="D10" s="63">
        <f>+'SOLUCIONES DE VIVIENDA'!H25</f>
        <v>312610533</v>
      </c>
      <c r="E10" s="63">
        <f>+'[3]SOLUCIONES DE VIVIENDA'!H22</f>
        <v>0</v>
      </c>
      <c r="F10" s="63">
        <f>+'SOLUCIONES DE VIVIENDA'!J25</f>
        <v>1500000000</v>
      </c>
    </row>
    <row r="11" spans="1:6" s="64" customFormat="1">
      <c r="A11" s="437"/>
      <c r="B11" s="62">
        <f t="shared" si="0"/>
        <v>4067881165</v>
      </c>
      <c r="C11" s="63">
        <f>+'SOLUCIONES DE VIVIENDA'!G26</f>
        <v>2255270634</v>
      </c>
      <c r="D11" s="63">
        <f>+'SOLUCIONES DE VIVIENDA'!H26</f>
        <v>312610531</v>
      </c>
      <c r="E11" s="63">
        <f>+'[3]SOLUCIONES DE VIVIENDA'!H23</f>
        <v>0</v>
      </c>
      <c r="F11" s="63">
        <f>+'SOLUCIONES DE VIVIENDA'!J26</f>
        <v>1500000000</v>
      </c>
    </row>
    <row r="12" spans="1:6" s="64" customFormat="1">
      <c r="A12" s="437" t="s">
        <v>71</v>
      </c>
      <c r="B12" s="62">
        <f t="shared" si="0"/>
        <v>45335232448</v>
      </c>
      <c r="C12" s="63">
        <f>+'FORMACION DEPORTISTAS'!F40</f>
        <v>6260551643</v>
      </c>
      <c r="D12" s="63">
        <f>+'FORMACION DEPORTISTAS'!G40</f>
        <v>1205139057</v>
      </c>
      <c r="E12" s="63">
        <f>+'FORMACION DEPORTISTAS'!H40</f>
        <v>35008429950</v>
      </c>
      <c r="F12" s="63">
        <f>+'FORMACION DEPORTISTAS'!I40</f>
        <v>2861111798</v>
      </c>
    </row>
    <row r="13" spans="1:6" s="64" customFormat="1">
      <c r="A13" s="437"/>
      <c r="B13" s="62">
        <f t="shared" si="0"/>
        <v>24541306067</v>
      </c>
      <c r="C13" s="63">
        <f>+'FORMACION DEPORTISTAS'!F41</f>
        <v>4696049851</v>
      </c>
      <c r="D13" s="63">
        <f>+'FORMACION DEPORTISTAS'!G41</f>
        <v>1205139056</v>
      </c>
      <c r="E13" s="63">
        <f>+'FORMACION DEPORTISTAS'!H41</f>
        <v>15779005362</v>
      </c>
      <c r="F13" s="63">
        <f>+'FORMACION DEPORTISTAS'!I41</f>
        <v>2861111798</v>
      </c>
    </row>
    <row r="14" spans="1:6" s="64" customFormat="1">
      <c r="A14" s="437" t="s">
        <v>85</v>
      </c>
      <c r="B14" s="63">
        <f t="shared" ref="B14:F15" si="1">+B4+B6+B8+B10+B12</f>
        <v>147353805011</v>
      </c>
      <c r="C14" s="63">
        <f t="shared" si="1"/>
        <v>39624876330</v>
      </c>
      <c r="D14" s="63">
        <f t="shared" si="1"/>
        <v>12548838798</v>
      </c>
      <c r="E14" s="63">
        <f t="shared" si="1"/>
        <v>83818978085</v>
      </c>
      <c r="F14" s="63">
        <f t="shared" si="1"/>
        <v>11361111798</v>
      </c>
    </row>
    <row r="15" spans="1:6" s="64" customFormat="1">
      <c r="A15" s="437"/>
      <c r="B15" s="63">
        <f t="shared" si="1"/>
        <v>116216487731</v>
      </c>
      <c r="C15" s="63">
        <f t="shared" si="1"/>
        <v>38060374534</v>
      </c>
      <c r="D15" s="63">
        <f t="shared" si="1"/>
        <v>12548838651</v>
      </c>
      <c r="E15" s="63">
        <f t="shared" si="1"/>
        <v>61246162748</v>
      </c>
      <c r="F15" s="63">
        <f t="shared" si="1"/>
        <v>4361111798</v>
      </c>
    </row>
    <row r="16" spans="1:6" s="64" customFormat="1" hidden="1"/>
    <row r="17" spans="1:6" s="64" customFormat="1" hidden="1">
      <c r="A17" s="437" t="s">
        <v>72</v>
      </c>
      <c r="B17" s="63"/>
      <c r="C17" s="63"/>
      <c r="D17" s="63"/>
      <c r="E17" s="63"/>
      <c r="F17" s="63"/>
    </row>
    <row r="18" spans="1:6" s="64" customFormat="1" hidden="1">
      <c r="A18" s="437"/>
      <c r="B18" s="63"/>
      <c r="C18" s="63"/>
      <c r="D18" s="63"/>
      <c r="E18" s="63"/>
      <c r="F18" s="63"/>
    </row>
    <row r="19" spans="1:6" s="64" customFormat="1">
      <c r="C19" s="65"/>
      <c r="D19" s="65"/>
      <c r="E19" s="65"/>
      <c r="F19" s="65"/>
    </row>
    <row r="20" spans="1:6" s="64" customFormat="1" hidden="1">
      <c r="A20" s="435" t="s">
        <v>127</v>
      </c>
      <c r="B20" s="63">
        <f t="shared" ref="B20:F21" si="2">+B14+B17</f>
        <v>147353805011</v>
      </c>
      <c r="C20" s="63">
        <f t="shared" si="2"/>
        <v>39624876330</v>
      </c>
      <c r="D20" s="63">
        <f t="shared" si="2"/>
        <v>12548838798</v>
      </c>
      <c r="E20" s="63">
        <f t="shared" si="2"/>
        <v>83818978085</v>
      </c>
      <c r="F20" s="63">
        <f t="shared" si="2"/>
        <v>11361111798</v>
      </c>
    </row>
    <row r="21" spans="1:6" s="64" customFormat="1" hidden="1">
      <c r="A21" s="436"/>
      <c r="B21" s="63">
        <f t="shared" si="2"/>
        <v>116216487731</v>
      </c>
      <c r="C21" s="63">
        <f t="shared" si="2"/>
        <v>38060374534</v>
      </c>
      <c r="D21" s="63">
        <f t="shared" si="2"/>
        <v>12548838651</v>
      </c>
      <c r="E21" s="63">
        <f t="shared" si="2"/>
        <v>61246162748</v>
      </c>
      <c r="F21" s="63">
        <f t="shared" si="2"/>
        <v>4361111798</v>
      </c>
    </row>
    <row r="22" spans="1:6" s="64" customFormat="1" hidden="1"/>
    <row r="23" spans="1:6" s="64" customFormat="1"/>
  </sheetData>
  <mergeCells count="9">
    <mergeCell ref="A20:A21"/>
    <mergeCell ref="A14:A15"/>
    <mergeCell ref="A17:A18"/>
    <mergeCell ref="A1:F1"/>
    <mergeCell ref="A4:A5"/>
    <mergeCell ref="A6:A7"/>
    <mergeCell ref="A8:A9"/>
    <mergeCell ref="A10:A11"/>
    <mergeCell ref="A12:A13"/>
  </mergeCells>
  <pageMargins left="1.59" right="0.70866141732283472" top="0.74803149606299213" bottom="0.74803149606299213" header="0.31496062992125984" footer="0.31496062992125984"/>
  <pageSetup paperSize="11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SALONES COMUNALES</vt:lpstr>
      <vt:lpstr>INFRAESTRUCTURA RED VIAL </vt:lpstr>
      <vt:lpstr>SOLUCIONES DE VIVIENDA</vt:lpstr>
      <vt:lpstr>FORMACION DEPORTISTAS</vt:lpstr>
      <vt:lpstr>RESUMEN FTES VR EJECUCION</vt:lpstr>
      <vt:lpstr>'FORMACION DEPORTISTAS'!Área_de_impresión</vt:lpstr>
      <vt:lpstr>'INFRAESTRUCTURA RED VIAL '!Área_de_impresión</vt:lpstr>
      <vt:lpstr>'SALONES COMUNALES'!Área_de_impresión</vt:lpstr>
      <vt:lpstr>'SOLUCIONES DE VIVIENDA'!Área_de_impresión</vt:lpstr>
      <vt:lpstr>'FORMACION DEPORTISTAS'!Títulos_a_imprimir</vt:lpstr>
      <vt:lpstr>'INFRAESTRUCTURA RED VIAL '!Títulos_a_imprimir</vt:lpstr>
      <vt:lpstr>'SALONES COMUNALES'!Títulos_a_imprimir</vt:lpstr>
      <vt:lpstr>'SOLUCIONES DE VIVIENDA'!Títulos_a_imprimir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Findeter S.A.</dc:creator>
  <cp:lastModifiedBy>equipo 60</cp:lastModifiedBy>
  <cp:lastPrinted>2024-01-16T16:10:17Z</cp:lastPrinted>
  <dcterms:created xsi:type="dcterms:W3CDTF">2001-08-21T17:31:33Z</dcterms:created>
  <dcterms:modified xsi:type="dcterms:W3CDTF">2024-02-14T18:39:57Z</dcterms:modified>
</cp:coreProperties>
</file>