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120" yWindow="-120" windowWidth="20730" windowHeight="11040"/>
  </bookViews>
  <sheets>
    <sheet name="SETP " sheetId="1" r:id="rId1"/>
    <sheet name="ANEXO SETP" sheetId="9" r:id="rId2"/>
    <sheet name="FORTALECIMIENTO" sheetId="2" r:id="rId3"/>
    <sheet name="ANEXO FORTALECIMIENTO" sheetId="8" r:id="rId4"/>
    <sheet name="MOVILIDAD SOST" sheetId="4" r:id="rId5"/>
    <sheet name="ANEXO MOV SOST" sheetId="10" r:id="rId6"/>
    <sheet name="MODERNIZACION TECNOLOGICA" sheetId="5" r:id="rId7"/>
    <sheet name="ANEXO MODERNIZACION" sheetId="7" r:id="rId8"/>
    <sheet name="Hoja6" sheetId="6" state="hidden" r:id="rId9"/>
  </sheets>
  <definedNames>
    <definedName name="_xlnm.Print_Area" localSheetId="2">FORTALECIMIENTO!$A$2:$P$95</definedName>
    <definedName name="_xlnm.Print_Area" localSheetId="6">'MODERNIZACION TECNOLOGICA'!$A$1:$P$44</definedName>
    <definedName name="_xlnm.Print_Area" localSheetId="4">'MOVILIDAD SOST'!$A$1:$P$36</definedName>
    <definedName name="_xlnm.Print_Area" localSheetId="0">'SETP '!$A$2:$O$37</definedName>
    <definedName name="_xlnm.Print_Titles" localSheetId="2">FORTALECIMIENTO!$15:$17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4" l="1"/>
  <c r="M23" i="4"/>
  <c r="N21" i="4"/>
  <c r="M21" i="4"/>
  <c r="M23" i="5" l="1"/>
  <c r="F32" i="5"/>
  <c r="F57" i="2" l="1"/>
  <c r="F56" i="2"/>
  <c r="F55" i="2"/>
  <c r="F54" i="2"/>
  <c r="F53" i="2"/>
  <c r="F52" i="2"/>
  <c r="F50" i="2"/>
  <c r="F49" i="2"/>
  <c r="F48" i="2"/>
  <c r="F47" i="2"/>
  <c r="F46" i="2"/>
  <c r="F44" i="2"/>
  <c r="F42" i="2"/>
  <c r="F41" i="2"/>
  <c r="F40" i="2"/>
  <c r="F38" i="2"/>
  <c r="F37" i="2"/>
  <c r="F36" i="2"/>
  <c r="F34" i="2"/>
  <c r="F32" i="2"/>
  <c r="F31" i="2"/>
  <c r="F30" i="2"/>
  <c r="F28" i="2"/>
  <c r="F26" i="2"/>
  <c r="F25" i="2"/>
  <c r="F24" i="2"/>
  <c r="F23" i="2"/>
  <c r="F22" i="2"/>
  <c r="F21" i="2"/>
  <c r="G44" i="2"/>
  <c r="G42" i="2"/>
  <c r="G29" i="2"/>
  <c r="F29" i="2" s="1"/>
  <c r="G39" i="2"/>
  <c r="F39" i="2" s="1"/>
  <c r="G37" i="2"/>
  <c r="G33" i="2"/>
  <c r="F33" i="2" s="1"/>
  <c r="G35" i="2"/>
  <c r="F35" i="2" s="1"/>
  <c r="J221" i="8"/>
  <c r="G184" i="8"/>
  <c r="H210" i="8" l="1"/>
  <c r="G201" i="8" l="1"/>
  <c r="G30" i="5"/>
  <c r="G28" i="5"/>
  <c r="G22" i="5"/>
  <c r="F20" i="5"/>
  <c r="G20" i="5"/>
  <c r="G45" i="7"/>
  <c r="G52" i="7"/>
  <c r="G51" i="7"/>
  <c r="G50" i="7" s="1"/>
  <c r="G19" i="2" l="1"/>
  <c r="F19" i="2" s="1"/>
  <c r="H94" i="8" l="1"/>
  <c r="J118" i="8" s="1"/>
  <c r="H48" i="8"/>
  <c r="H46" i="8"/>
  <c r="H27" i="8"/>
  <c r="H24" i="8"/>
  <c r="H16" i="8"/>
  <c r="H3" i="8"/>
  <c r="G41" i="7"/>
  <c r="G25" i="4"/>
  <c r="G24" i="4"/>
  <c r="G212" i="8"/>
  <c r="G51" i="2" s="1"/>
  <c r="F51" i="2" s="1"/>
  <c r="G211" i="8"/>
  <c r="G45" i="2" s="1"/>
  <c r="F45" i="2" l="1"/>
  <c r="H184" i="8"/>
  <c r="G186" i="8" s="1"/>
  <c r="G27" i="2" l="1"/>
  <c r="F27" i="2" s="1"/>
  <c r="M19" i="5" l="1"/>
  <c r="G22" i="4"/>
  <c r="G26" i="4" s="1"/>
  <c r="G44" i="7"/>
  <c r="G43" i="7" l="1"/>
  <c r="G18" i="5" s="1"/>
  <c r="G43" i="2"/>
  <c r="F43" i="2" l="1"/>
  <c r="G65" i="2"/>
  <c r="F18" i="5"/>
  <c r="F19" i="5"/>
  <c r="N19" i="5" s="1"/>
  <c r="O19" i="5" s="1"/>
  <c r="F21" i="5"/>
  <c r="F22" i="5"/>
  <c r="F23" i="5"/>
  <c r="F25" i="5"/>
  <c r="F26" i="5"/>
  <c r="F27" i="5"/>
  <c r="F28" i="5"/>
  <c r="F29" i="5"/>
  <c r="F30" i="5"/>
  <c r="M19" i="4" l="1"/>
  <c r="M21" i="5"/>
  <c r="M25" i="5"/>
  <c r="M27" i="5"/>
  <c r="M29" i="5"/>
  <c r="N21" i="5" l="1"/>
  <c r="O21" i="5" s="1"/>
  <c r="N27" i="5"/>
  <c r="O27" i="5" s="1"/>
  <c r="N29" i="5"/>
  <c r="O29" i="5" s="1"/>
  <c r="N25" i="5" l="1"/>
  <c r="O25" i="5" s="1"/>
  <c r="M17" i="5" l="1"/>
  <c r="F26" i="4"/>
  <c r="C7" i="6" s="1"/>
  <c r="F25" i="4"/>
  <c r="C6" i="6" s="1"/>
  <c r="F24" i="4"/>
  <c r="F23" i="4"/>
  <c r="F22" i="4"/>
  <c r="F21" i="4"/>
  <c r="F20" i="4"/>
  <c r="F19" i="4"/>
  <c r="F18" i="4"/>
  <c r="M17" i="4"/>
  <c r="F17" i="4"/>
  <c r="F63" i="2"/>
  <c r="M62" i="2"/>
  <c r="F62" i="2"/>
  <c r="M56" i="2"/>
  <c r="M54" i="2"/>
  <c r="M52" i="2"/>
  <c r="M50" i="2"/>
  <c r="M48" i="2"/>
  <c r="M46" i="2"/>
  <c r="M44" i="2"/>
  <c r="M42" i="2"/>
  <c r="M40" i="2"/>
  <c r="M38" i="2"/>
  <c r="M36" i="2"/>
  <c r="M34" i="2"/>
  <c r="M32" i="2"/>
  <c r="M30" i="2"/>
  <c r="M28" i="2"/>
  <c r="M26" i="2"/>
  <c r="M24" i="2"/>
  <c r="M22" i="2"/>
  <c r="N22" i="2"/>
  <c r="M20" i="2"/>
  <c r="M18" i="2"/>
  <c r="F18" i="2"/>
  <c r="F19" i="1"/>
  <c r="F20" i="1"/>
  <c r="F21" i="1"/>
  <c r="F18" i="1"/>
  <c r="O23" i="4" l="1"/>
  <c r="D6" i="6"/>
  <c r="N19" i="4"/>
  <c r="O19" i="4" s="1"/>
  <c r="N50" i="2"/>
  <c r="O50" i="2" s="1"/>
  <c r="N30" i="2"/>
  <c r="O30" i="2" s="1"/>
  <c r="O21" i="4"/>
  <c r="N17" i="4"/>
  <c r="O17" i="4" s="1"/>
  <c r="N52" i="2"/>
  <c r="O52" i="2" s="1"/>
  <c r="N42" i="2"/>
  <c r="O42" i="2" s="1"/>
  <c r="N54" i="2"/>
  <c r="O54" i="2" s="1"/>
  <c r="N48" i="2"/>
  <c r="O48" i="2" s="1"/>
  <c r="N46" i="2"/>
  <c r="O46" i="2" s="1"/>
  <c r="N44" i="2"/>
  <c r="O44" i="2" s="1"/>
  <c r="N40" i="2"/>
  <c r="O40" i="2" s="1"/>
  <c r="N36" i="2"/>
  <c r="O36" i="2" s="1"/>
  <c r="N32" i="2"/>
  <c r="O32" i="2" s="1"/>
  <c r="N28" i="2"/>
  <c r="O28" i="2" s="1"/>
  <c r="O22" i="2"/>
  <c r="N56" i="2"/>
  <c r="O56" i="2" s="1"/>
  <c r="N18" i="2"/>
  <c r="O18" i="2" s="1"/>
  <c r="N38" i="2"/>
  <c r="O38" i="2" s="1"/>
  <c r="N34" i="2"/>
  <c r="O34" i="2" s="1"/>
  <c r="N24" i="2"/>
  <c r="O24" i="2" s="1"/>
  <c r="N62" i="2"/>
  <c r="O62" i="2" s="1"/>
  <c r="G29" i="1"/>
  <c r="C3" i="6" s="1"/>
  <c r="G28" i="1"/>
  <c r="F27" i="1"/>
  <c r="M26" i="1"/>
  <c r="F26" i="1"/>
  <c r="F25" i="1"/>
  <c r="M24" i="1"/>
  <c r="F24" i="1"/>
  <c r="F23" i="1"/>
  <c r="M22" i="1"/>
  <c r="F22" i="1"/>
  <c r="F29" i="1"/>
  <c r="F28" i="1"/>
  <c r="C2" i="6" s="1"/>
  <c r="N22" i="1" l="1"/>
  <c r="O22" i="1" s="1"/>
  <c r="N26" i="1"/>
  <c r="O26" i="1" s="1"/>
  <c r="D2" i="6"/>
  <c r="N24" i="1"/>
  <c r="O24" i="1" s="1"/>
  <c r="O20" i="1"/>
  <c r="O18" i="1"/>
  <c r="G32" i="5"/>
  <c r="F24" i="5" l="1"/>
  <c r="N23" i="5" l="1"/>
  <c r="O23" i="5" s="1"/>
  <c r="N26" i="2" l="1"/>
  <c r="O26" i="2" s="1"/>
  <c r="C5" i="6" l="1"/>
  <c r="F65" i="2"/>
  <c r="G64" i="2" l="1"/>
  <c r="F64" i="2" s="1"/>
  <c r="F20" i="2"/>
  <c r="N20" i="2" s="1"/>
  <c r="O20" i="2" s="1"/>
  <c r="C4" i="6" l="1"/>
  <c r="D4" i="6" l="1"/>
  <c r="F17" i="5"/>
  <c r="F31" i="5" s="1"/>
  <c r="C8" i="6" s="1"/>
  <c r="C10" i="6" s="1"/>
  <c r="G31" i="5"/>
  <c r="N17" i="5" l="1"/>
  <c r="O17" i="5" s="1"/>
  <c r="C9" i="6"/>
  <c r="C11" i="6" s="1"/>
  <c r="D10" i="6" s="1"/>
  <c r="D8" i="6" l="1"/>
</calcChain>
</file>

<file path=xl/sharedStrings.xml><?xml version="1.0" encoding="utf-8"?>
<sst xmlns="http://schemas.openxmlformats.org/spreadsheetml/2006/main" count="1333" uniqueCount="726">
  <si>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</si>
  <si>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</si>
  <si>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</si>
  <si>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</si>
  <si>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</si>
  <si>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</si>
  <si>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 xml:space="preserve">DIMENSION:  </t>
  </si>
  <si>
    <t xml:space="preserve">ECONOMICA </t>
  </si>
  <si>
    <r>
      <t xml:space="preserve">Objetivos: </t>
    </r>
    <r>
      <rPr>
        <sz val="14"/>
        <rFont val="Arial"/>
        <family val="2"/>
      </rPr>
      <t>Promover el desarrollo de un sistema de transporte público de calidad bajo criterios de seguridad, sostenibilidad, inclusión, eficiencia, accesibilidad, conectividad, confiabilidad y comodidad, que incentive el uso del transporte público por parte de ibaguereños y visitantes</t>
    </r>
  </si>
  <si>
    <t xml:space="preserve">RELACION DE CONTRATOS Y CONVENIOS </t>
  </si>
  <si>
    <t xml:space="preserve">SECTOR:  </t>
  </si>
  <si>
    <t>VIAS, TRANSPORTE Y MOVILIDAD SEGURA E INCLUYENTE</t>
  </si>
  <si>
    <t>No</t>
  </si>
  <si>
    <t>OBJETO</t>
  </si>
  <si>
    <t>VALOR</t>
  </si>
  <si>
    <t xml:space="preserve">PROGRAMA:  </t>
  </si>
  <si>
    <t>PRESTACIÓN DE SERVICIOS DE TRANSPORTE PÚBLICO DE PASAJEROS (Cód. KPT 2408) SUBPROGRAMA PRESTACIÓN DE SERVICIOS DE TRANSPORTE PÚBLICO DE PASAJEROS (Cód. KPT 2408)</t>
  </si>
  <si>
    <t xml:space="preserve">NOMBRE  DEL PROYECTO POAI: </t>
  </si>
  <si>
    <t xml:space="preserve">IMPLEMENTACIÓN DEL SISTEMA ESTRATÉGICO DE TRASPORTE PÚBLICO DE PASAJEROS PARA IBAGUÉ </t>
  </si>
  <si>
    <t xml:space="preserve">CODIGO BPIN: </t>
  </si>
  <si>
    <t>PRINCIPALES ACTIVIDADES</t>
  </si>
  <si>
    <r>
      <t>PROG</t>
    </r>
    <r>
      <rPr>
        <b/>
        <sz val="11"/>
        <rFont val="Arial"/>
        <family val="2"/>
      </rPr>
      <t xml:space="preserve">  EJEC</t>
    </r>
  </si>
  <si>
    <t>UNIDAD DE MEDIDA</t>
  </si>
  <si>
    <t>CANT.</t>
  </si>
  <si>
    <t>PROGRAMACION (dd/mm/aa)</t>
  </si>
  <si>
    <t>INDICADORES DE GESTION</t>
  </si>
  <si>
    <t>INDICE FISICO</t>
  </si>
  <si>
    <t>INDICE INVERSION</t>
  </si>
  <si>
    <t>EFICIENCIA</t>
  </si>
  <si>
    <t>MPIO</t>
  </si>
  <si>
    <t>SGP</t>
  </si>
  <si>
    <t>REGALIAS</t>
  </si>
  <si>
    <t>OTROS</t>
  </si>
  <si>
    <t xml:space="preserve">INICIO </t>
  </si>
  <si>
    <t>TERMINACION</t>
  </si>
  <si>
    <t>P</t>
  </si>
  <si>
    <t xml:space="preserve">UNIDAD </t>
  </si>
  <si>
    <t>E</t>
  </si>
  <si>
    <t>SEMAFORIZACIÓN ZONA CENTRO</t>
  </si>
  <si>
    <t>Intersecciones Implementadas</t>
  </si>
  <si>
    <t>PARADEROS TIPO III ADECUACIÓN DE ESPACIO PÚBLICO Y SEÑAL</t>
  </si>
  <si>
    <t>Numero</t>
  </si>
  <si>
    <t>INTERVENTORÍAS</t>
  </si>
  <si>
    <t>Interventorias contratadas</t>
  </si>
  <si>
    <t>TOTAL  PLAN  DE  ACCION</t>
  </si>
  <si>
    <t>METAS DE RESULTADO</t>
  </si>
  <si>
    <t>METAS DE PRODUCTO</t>
  </si>
  <si>
    <t>INDICADORES</t>
  </si>
  <si>
    <t>SECRETARIO DESPACHO</t>
  </si>
  <si>
    <r>
      <rPr>
        <b/>
        <sz val="11"/>
        <rFont val="Arial"/>
        <family val="2"/>
      </rPr>
      <t xml:space="preserve">META DE RESULTADO No. 1: </t>
    </r>
    <r>
      <rPr>
        <sz val="11"/>
        <rFont val="Arial"/>
        <family val="2"/>
      </rPr>
      <t xml:space="preserve"> Viajes en transporte público diarios</t>
    </r>
  </si>
  <si>
    <r>
      <rPr>
        <b/>
        <sz val="11"/>
        <rFont val="Arial"/>
        <family val="2"/>
      </rPr>
      <t>META DE PRODUCTO No. 1:</t>
    </r>
    <r>
      <rPr>
        <sz val="11"/>
        <rFont val="Arial"/>
        <family val="2"/>
      </rPr>
      <t xml:space="preserve"> Gestionar y/o implementar el Sistema de transporte público en la ciudad (Cód KPT 2408001)</t>
    </r>
  </si>
  <si>
    <t>Sistema de transporte público implementado</t>
  </si>
  <si>
    <t xml:space="preserve">OBSERVACIONES: </t>
  </si>
  <si>
    <t>IBAGUÉ ECONÓMICA Y PRODUCTIVA</t>
  </si>
  <si>
    <r>
      <t xml:space="preserve">Objetivos: </t>
    </r>
    <r>
      <rPr>
        <sz val="14"/>
        <rFont val="Arial"/>
        <family val="2"/>
      </rPr>
      <t xml:space="preserve">Aumentar niveles de desarrollo en torno a una movilidad sostenible en la ciudad </t>
    </r>
  </si>
  <si>
    <t>LAS VIAS VIBRAN CON MOVILIDAD Y SOSTENBILIDAD</t>
  </si>
  <si>
    <t xml:space="preserve">PROGRAMA: </t>
  </si>
  <si>
    <t xml:space="preserve">SEGURIDAD DE TRANSPORTE            </t>
  </si>
  <si>
    <t>ANEXO No. 1 -  LISTA DE CONTRATOS Y/O CONVENIOS</t>
  </si>
  <si>
    <r>
      <t>NOMBRE  DEL PROYECTO:</t>
    </r>
    <r>
      <rPr>
        <sz val="14"/>
        <rFont val="Arial"/>
        <family val="2"/>
      </rPr>
      <t xml:space="preserve"> </t>
    </r>
  </si>
  <si>
    <t>FORTALECIMIENTO DE LA SEGURIDAD VIAL PARA LA REGULACION Y CONTROL DEL TRANSITO EN EL MUNICIPIO DE IBAGUE</t>
  </si>
  <si>
    <t xml:space="preserve">2020730010054
</t>
  </si>
  <si>
    <t>DESARROLLAR UNA ESTRATEGIA DE ARTICULACIÓN CON CENTROS DE ENSEÑANZA DE CONDUCCIÓN, CENTROS DE EVALUACIÓN DE CONDUCTORES E INFRACTORES Y EMPRESAS DE TRANSPORTE PÚBLICO.</t>
  </si>
  <si>
    <t>Estrategia desarrollada</t>
  </si>
  <si>
    <t>FORTALECER UN PROGRAMA PARA EL CONTROL AL TRÁNSITO MEDIANTE PERSONAL CALIFICADO PARA LA EJECUCIÓN DE ACTIVIDADES DEL PROYECTO Y ELEMENTOS DE PROMOCIÓN</t>
  </si>
  <si>
    <t>Programa fortalecido</t>
  </si>
  <si>
    <t>ELEMENTOS DE PROMOCION DEL PROYECTO PARA FORTALECER MEDIANTE (CAMPAÑAS, PAPELERIA, ELEMENTOS DE PROMOCION)</t>
  </si>
  <si>
    <t>Elementos de promoción implementado</t>
  </si>
  <si>
    <t xml:space="preserve"> ADQUISICIÓN DE ELEMENTOS PARA LA PROMOCIÓN DE CAMPAÑAS DE SEGURIDAD VIAL</t>
  </si>
  <si>
    <t>Elementos adquiridos</t>
  </si>
  <si>
    <t>IMPLEMENTACIÓN DE CAMPAÑAS DE CULTURA CIUDADANA Y CAPACITACIÓN EN MOVILIDAD SEGURA.</t>
  </si>
  <si>
    <t>Campañas implementadas</t>
  </si>
  <si>
    <t xml:space="preserve">PROGRAMA DE APOYO A VÍCTIMAS POR ACCIDENTE DE TRÁNSITO VFAT MEDIANTE PERSONAL CALIFICADO PARA LA EJECUCIÓN DE ACTIVIDADES </t>
  </si>
  <si>
    <t>Programa implementado</t>
  </si>
  <si>
    <t>ADQUISICIÓN DE ELEMENTOS, CAMPAÑAS Y LOGÍSTICA PARA EL FUNCIONAMIENTO DEL PROGRAMA DE victimas</t>
  </si>
  <si>
    <t>Elementos, campañas y logistica adquiridos</t>
  </si>
  <si>
    <t xml:space="preserve">IMPLEMENTAR DISPOSITIVOS PARA EL CONTROL DE TRÁNSITO A TRAVÉS DE DEMARCACIÓN HORIZONTAL </t>
  </si>
  <si>
    <t>Demarcación horizontal implementada.</t>
  </si>
  <si>
    <t>INSTALAR SEÑALES VERTICALES NUEVAS</t>
  </si>
  <si>
    <t>Numero de señales verticales instaladas.</t>
  </si>
  <si>
    <t>Numero de señales verticales repuestas</t>
  </si>
  <si>
    <t>Numero de pasos peatonales mantenidos</t>
  </si>
  <si>
    <t>INTERVENIR Y/O MANTENER Y/O MODERNIZAR INTERSECCIONES SEMAFORIZADAS DE LA CIUDAD</t>
  </si>
  <si>
    <t>Numero de intersecciones intervenidas, mantenidas o modernizadas</t>
  </si>
  <si>
    <t>PAGO DE ENERGÍA PROPORCIONADA A LOS SEMÁFOROS DEL MUNICIPIO DE IBAGUÉ POR PARTE DE LA SECRETARIA DE MOVILIDAD</t>
  </si>
  <si>
    <t>Recibos pagos</t>
  </si>
  <si>
    <t>ADQUIRIR EQUIPOS DE COMUNICACIÓN PARA LA OPERACIÓN DEL PROGRAMA DEL CUERPO DE AGENTE DE TRÁNSITO DE IBAGUÉ</t>
  </si>
  <si>
    <t>Adquisición efectuada</t>
  </si>
  <si>
    <t>ADQUISICIÓN DE MOBILIARIO, ELEMENTOS DE OFICINA Y EQUIPOS DE CÓMPUTO</t>
  </si>
  <si>
    <t>Adqisición realizada</t>
  </si>
  <si>
    <t>AUMENTAR EL PARQUE AUTOMOTOR DEL CUERPO DE AGENTES DE TRÁNSITO (MOTOS, NECRO MÓVIL, CAMIONETA)</t>
  </si>
  <si>
    <t>Parque automotor adquirido</t>
  </si>
  <si>
    <t>Dispositivos tecnologicos para el control de transito, elementos tecnologicos para el control de transporte público (plataformas, bases de datos, software)</t>
  </si>
  <si>
    <t>Dispositivos tecnologicos adquiridos</t>
  </si>
  <si>
    <t>DOTACIÓN Y ELEMENTOS DE PROTECCIÓN PARA EL CUERPO DE AGENTES Y PERSONAL QUE CUMPLA ACTIVIDADES DE CONTROL AL TRANSITO</t>
  </si>
  <si>
    <t>Proceso de adquisición realizado</t>
  </si>
  <si>
    <t>ADQUIRIR ELEMENTOS DE CONTROL DE TRÁFICO Y SEÑALIZACIÓN</t>
  </si>
  <si>
    <t>FORMACIÓN Y/O CAPACITACIONES ORIENTADAS A FORTALECER LAS COMPETENCIAS Y LA CALIDAD DE LOS CONOCIMIENTOS PARA LA GESTIÓN DEL PERSONAL DE LA SECRETARIA DE MOVILIDAD Y CUERPO DE AGENTES DE TRÁNSITO DEL MUNICIPIO.</t>
  </si>
  <si>
    <t>Proceso de formación realizado</t>
  </si>
  <si>
    <r>
      <rPr>
        <b/>
        <sz val="12"/>
        <rFont val="Arial MT"/>
      </rPr>
      <t xml:space="preserve">META DE RESULTADO No. 1: </t>
    </r>
    <r>
      <rPr>
        <sz val="12"/>
        <rFont val="Arial MT"/>
      </rPr>
      <t>Disminuir el número de victimas fatales en accidente de transito</t>
    </r>
  </si>
  <si>
    <r>
      <t xml:space="preserve">META DE PRODUCTO No. 1 </t>
    </r>
    <r>
      <rPr>
        <sz val="11"/>
        <rFont val="Arial"/>
        <family val="2"/>
      </rPr>
      <t>Realizar 8 Campañas de seguridad vial</t>
    </r>
  </si>
  <si>
    <t>Numero de campañas realizadas</t>
  </si>
  <si>
    <r>
      <rPr>
        <b/>
        <sz val="12"/>
        <rFont val="Arial MT"/>
      </rPr>
      <t>META DE RESULTADO No. 2:</t>
    </r>
    <r>
      <rPr>
        <sz val="12"/>
        <rFont val="Arial MT"/>
      </rPr>
      <t xml:space="preserve"> Disminuir el número de  accidente de transito</t>
    </r>
  </si>
  <si>
    <r>
      <t xml:space="preserve">META DE PRODUCTO No. 2 </t>
    </r>
    <r>
      <rPr>
        <sz val="11"/>
        <rFont val="Arial"/>
        <family val="2"/>
      </rPr>
      <t>Implementar dispositivos para el control de tránsito a través de demarcación Horizontal y/o lineal</t>
    </r>
  </si>
  <si>
    <t xml:space="preserve">Número de metros lineales de demarcación horizontal y/o lineal implementados </t>
  </si>
  <si>
    <t>FIRMA</t>
  </si>
  <si>
    <r>
      <t xml:space="preserve">META DE PRODUCTO No. 4 </t>
    </r>
    <r>
      <rPr>
        <sz val="11"/>
        <rFont val="Arial"/>
        <family val="2"/>
      </rPr>
      <t>Instalar 902 señales verticales nuevas</t>
    </r>
  </si>
  <si>
    <t>Número de señales verticales instaladas</t>
  </si>
  <si>
    <r>
      <t xml:space="preserve">META DE PRODUCTO No. 5 </t>
    </r>
    <r>
      <rPr>
        <sz val="11"/>
        <rFont val="Arial"/>
        <family val="2"/>
      </rPr>
      <t>Desarrollar una estrategia de articulación con centros de enseñanza de conducción, centros de evaluación de conductores e infractores y empresas de transporte público.</t>
    </r>
  </si>
  <si>
    <t>Estrategias implementadas</t>
  </si>
  <si>
    <r>
      <t xml:space="preserve">META DE PRODUCTO No. 6  </t>
    </r>
    <r>
      <rPr>
        <sz val="11"/>
        <rFont val="Arial"/>
        <family val="2"/>
      </rPr>
      <t xml:space="preserve">Programa de apoyo a víctimas por accidente de tránsito VFAT </t>
    </r>
  </si>
  <si>
    <t>Número de programa implementado</t>
  </si>
  <si>
    <r>
      <t xml:space="preserve">META DE PRODUCTO No. 7  </t>
    </r>
    <r>
      <rPr>
        <sz val="11"/>
        <rFont val="Arial"/>
        <family val="2"/>
      </rPr>
      <t>Intervenir y/o mantener y/o modernizar intersecciones semaforizadas</t>
    </r>
  </si>
  <si>
    <t>Semáforos mantenidos y/o modernizados</t>
  </si>
  <si>
    <r>
      <t xml:space="preserve">META DE PRODUCTO No. 8 </t>
    </r>
    <r>
      <rPr>
        <sz val="11"/>
        <rFont val="Arial"/>
        <family val="2"/>
      </rPr>
      <t xml:space="preserve"> Mantenimiento de 10 pasos peatonales</t>
    </r>
  </si>
  <si>
    <t>Demarcación horizontal transversal realizada / Reductores de velocidad instalados en la red vial</t>
  </si>
  <si>
    <r>
      <t xml:space="preserve">META DE PRODUCTO No. 9 </t>
    </r>
    <r>
      <rPr>
        <sz val="11"/>
        <rFont val="Arial"/>
        <family val="2"/>
      </rPr>
      <t>Programa de educación vial y cultura ciudadana</t>
    </r>
  </si>
  <si>
    <t>Programa de vigías de transito implementado</t>
  </si>
  <si>
    <r>
      <t>META DE PRODUCTO No. 10</t>
    </r>
    <r>
      <rPr>
        <sz val="11"/>
        <rFont val="Arial"/>
        <family val="2"/>
      </rPr>
      <t xml:space="preserve"> Implementar un centro de control de tránsito para el monitoreo de vías</t>
    </r>
  </si>
  <si>
    <t>Centro de control de tránsito para el monitoreo de vías implementado</t>
  </si>
  <si>
    <r>
      <t xml:space="preserve">META DE PRODUCTO No. 11 </t>
    </r>
    <r>
      <rPr>
        <sz val="11"/>
        <rFont val="Arial"/>
        <family val="2"/>
      </rPr>
      <t>Estrategia para realizar operativos de control y de regulación de tránsito para mejorar la movilidad</t>
    </r>
  </si>
  <si>
    <t>Estrategia implementada</t>
  </si>
  <si>
    <r>
      <t xml:space="preserve">META DE PRODUCTO No. 12 </t>
    </r>
    <r>
      <rPr>
        <sz val="11"/>
        <rFont val="Arial"/>
        <family val="2"/>
      </rPr>
      <t>Aumentar en 30 el cuerpo de agentes de tránsito para la regulación del tránsito en la ciudad</t>
    </r>
  </si>
  <si>
    <t>Número de nuevos agentes de transito</t>
  </si>
  <si>
    <r>
      <t xml:space="preserve">META DE PRODUCTO No. 13 </t>
    </r>
    <r>
      <rPr>
        <sz val="11"/>
        <rFont val="Arial"/>
        <family val="2"/>
      </rPr>
      <t>Programa de agentes de tránsito</t>
    </r>
  </si>
  <si>
    <t>Programa de agentes de tránsito implementado</t>
  </si>
  <si>
    <t>SEGURIDAD DE TRANSPORTE</t>
  </si>
  <si>
    <t>ANEXO No. 2 -  LISTA DE CONTRATOS Y/O CONVENIOS</t>
  </si>
  <si>
    <t>DESARROLLO DE UN PLAN DE MOVILIDAD SOSTENIBLE PARA LA CIUDAD DE IBAGUE</t>
  </si>
  <si>
    <t>Diagnostico elaborado</t>
  </si>
  <si>
    <t>Adquisición de elementos de promoción, edición, impresión, etc y logística para la formulación y/o implementaciòn de una Política Pública integral de Movilidad para la ciudad</t>
  </si>
  <si>
    <t>Adqusición de elementos realizada</t>
  </si>
  <si>
    <t>Formulación  de la política pública integrada y sostenible de movilidad</t>
  </si>
  <si>
    <t>Politica publidca formulada</t>
  </si>
  <si>
    <t>FORTALECIMIENTO SISTEMA DE BICICLETAS PÚBLICAS DEL MUNICIPIO DE IBAGUÉ (MANTENIMIENTO, SUMINISTROS, ADQUISICIÓN DE MAQUINARIA Y EQUIPOS, ADQUISICIÓN DE BICICLETAS, PERSONAL PARA OPERAR EL SISTEMA, ELEMENTOS DE PROTECCIÓN, ZONAS DE ESTACIONAMIENTO ENTRE OTROS)</t>
  </si>
  <si>
    <t>Sistema fortalecido</t>
  </si>
  <si>
    <r>
      <rPr>
        <b/>
        <sz val="11"/>
        <rFont val="Arial"/>
        <family val="2"/>
      </rPr>
      <t>META DE PRODUCTO No. 1:</t>
    </r>
    <r>
      <rPr>
        <sz val="11"/>
        <rFont val="Arial"/>
        <family val="2"/>
      </rPr>
      <t xml:space="preserve"> Diagnóstico para implementación de la NTC-ISO 39001 Sistema de Gestión de la Seguridad Vial</t>
    </r>
  </si>
  <si>
    <t>Diagnóstico NTC-ISO 39001 realizado</t>
  </si>
  <si>
    <r>
      <rPr>
        <b/>
        <sz val="11"/>
        <rFont val="Arial"/>
        <family val="2"/>
      </rPr>
      <t>META DE PRODUCTO No. 2:</t>
    </r>
    <r>
      <rPr>
        <sz val="11"/>
        <rFont val="Arial"/>
        <family val="2"/>
      </rPr>
      <t>Formulación de la política pública integrada y sostenible de movilidad</t>
    </r>
  </si>
  <si>
    <t>Política pública formulada</t>
  </si>
  <si>
    <t>META DE PRODUCTO No. 3: Formulación e implementación del Plan Integral de Movilidad Sostenible</t>
  </si>
  <si>
    <t>Plan integral de movilidad formulado e implementado</t>
  </si>
  <si>
    <r>
      <t xml:space="preserve">Objetivos: </t>
    </r>
    <r>
      <rPr>
        <sz val="14"/>
        <rFont val="Arial"/>
        <family val="2"/>
      </rPr>
      <t>Eficiencia en la prestación de servicios en la secretaria de movilidad de Ibagué</t>
    </r>
  </si>
  <si>
    <t>ANEXO No. 3 -  LISTA DE CONTRATOS Y/O CONVENIOS</t>
  </si>
  <si>
    <t>MODERNIZACIÓN TECNOLÓGICA PARA LA PRESTACIÓN DE SERVICIOS DE CALIDAD EN LA SECRETARÌA DE MOVILIDAD</t>
  </si>
  <si>
    <t>Mantener en funcionamiento una Plataforma Tecnológica Integral para la optima prestación de servicio en la Secretaría de Movilidad</t>
  </si>
  <si>
    <t>ADQUISICIÓN DE ESPECIES VENALES Y NO VENALES PARA EL  OPTIMO FUNCIONAMIENTO DE LA SECRETARIA DE MOVILIDAD DE IBAGUÉ</t>
  </si>
  <si>
    <t>Adqusición realizada</t>
  </si>
  <si>
    <t>Adquisición de equipos de cómputo, servidor, planta eléctrica y ups, licencias, entre
otros elementos que conformarán la infraestructura tecnológica para el funcionamiento de la estrategía</t>
  </si>
  <si>
    <t>Suministro de equipos, insumos de equipos y mantenimiento de equipos para la óptima prestación del servicio</t>
  </si>
  <si>
    <t>Suministros, insumos y mantenimientos realizado</t>
  </si>
  <si>
    <t>Valoración y planificacion implementado</t>
  </si>
  <si>
    <t>Desarrollar sistema de turnos web para la prestación de servicios de la Secretaría de Movilidad</t>
  </si>
  <si>
    <t>Sistema de turnos web implementado</t>
  </si>
  <si>
    <r>
      <rPr>
        <b/>
        <sz val="11"/>
        <rFont val="Arial"/>
        <family val="2"/>
      </rPr>
      <t>META DE RESULTADO No. 1:</t>
    </r>
    <r>
      <rPr>
        <sz val="11"/>
        <rFont val="Arial"/>
        <family val="2"/>
      </rPr>
      <t xml:space="preserve"> Aumentar el nivel de satisfacción de los usuarios y ciudadanos respecto al funcionamiento de cada entidad.</t>
    </r>
  </si>
  <si>
    <r>
      <rPr>
        <b/>
        <sz val="10"/>
        <rFont val="Arial"/>
        <family val="2"/>
      </rPr>
      <t>META DE PRODUCTO No. 1:</t>
    </r>
    <r>
      <rPr>
        <sz val="10"/>
        <rFont val="Arial"/>
        <family val="2"/>
      </rPr>
      <t xml:space="preserve"> Plataforma tecnológica prestación remota del servicio</t>
    </r>
  </si>
  <si>
    <t xml:space="preserve">Plataforma tecnológica para la prestación remota del servicio habilitada </t>
  </si>
  <si>
    <r>
      <rPr>
        <b/>
        <sz val="10"/>
        <rFont val="Arial"/>
        <family val="2"/>
      </rPr>
      <t>META DE PRODUCTO No. 2:</t>
    </r>
    <r>
      <rPr>
        <sz val="10"/>
        <rFont val="Arial"/>
        <family val="2"/>
      </rPr>
      <t xml:space="preserve">Estrategia para la optimización de los diferentes servicios que se ofrecen en la secretaria de movilidad </t>
    </r>
  </si>
  <si>
    <t>Estrategia para la optimización de los diferentes servicios que se ofrecen en la secretaria de movilidad implementada</t>
  </si>
  <si>
    <r>
      <rPr>
        <b/>
        <sz val="10"/>
        <rFont val="Arial"/>
        <family val="2"/>
      </rPr>
      <t>META DE PRODUCTO No. 3:</t>
    </r>
    <r>
      <rPr>
        <sz val="10"/>
        <rFont val="Arial"/>
        <family val="2"/>
      </rPr>
      <t xml:space="preserve">Archivo digital de la secretaria de Movilidad </t>
    </r>
  </si>
  <si>
    <t>Archivo digitalizado</t>
  </si>
  <si>
    <r>
      <rPr>
        <b/>
        <sz val="10"/>
        <rFont val="Arial"/>
        <family val="2"/>
      </rPr>
      <t>META DE PRODUCTO No. 4:</t>
    </r>
    <r>
      <rPr>
        <sz val="10"/>
        <rFont val="Arial"/>
        <family val="2"/>
      </rPr>
      <t>Habilitar una plataforma tecnológica para la prestación de los servicios de tránsito y transporte e infraestructura vial</t>
    </r>
  </si>
  <si>
    <t>Turnos web implementados</t>
  </si>
  <si>
    <t>Realizar digitalización, indexación y control de  el archivo de los expedientes e historial vehicular</t>
  </si>
  <si>
    <t>TOTALES</t>
  </si>
  <si>
    <t>SETP</t>
  </si>
  <si>
    <t>FORTALECIMIENTO</t>
  </si>
  <si>
    <t>MOV SOSTENIBLE</t>
  </si>
  <si>
    <t>MODERNIZACION</t>
  </si>
  <si>
    <r>
      <rPr>
        <b/>
        <sz val="14"/>
        <rFont val="Arial"/>
        <family val="2"/>
      </rPr>
      <t xml:space="preserve">CODIGO PRESUPUESTAL: </t>
    </r>
    <r>
      <rPr>
        <sz val="14"/>
        <rFont val="Arial"/>
        <family val="2"/>
      </rPr>
      <t xml:space="preserve">         10303301           </t>
    </r>
    <r>
      <rPr>
        <b/>
        <sz val="14"/>
        <rFont val="Arial"/>
        <family val="2"/>
      </rPr>
      <t xml:space="preserve"> RUBRO:    </t>
    </r>
    <r>
      <rPr>
        <sz val="14"/>
        <rFont val="Arial"/>
        <family val="2"/>
      </rPr>
      <t xml:space="preserve">         10303301197</t>
    </r>
  </si>
  <si>
    <t>implementación de la norma NTC-ISO 39001 Sistema de
Gestión de la Seguridad Vial</t>
  </si>
  <si>
    <r>
      <t>CODIGO PRESUPUESTAL:      10303309                    RUBRO:</t>
    </r>
    <r>
      <rPr>
        <sz val="14"/>
        <rFont val="Arial"/>
        <family val="2"/>
      </rPr>
      <t xml:space="preserve">                </t>
    </r>
    <r>
      <rPr>
        <b/>
        <sz val="14"/>
        <rFont val="Arial"/>
        <family val="2"/>
      </rPr>
      <t>2.10.3.2.01.01.003.07.01 / 2.10.3.2.02.01.003 /2.10.3.2.02.01.004 / 2.10.3.2.02.02.005 / 2.10.3.2.02.02.005 / 2.10.3.2.02.02.006 / 2.10.3.2.02.02.008 / 2.10.3.2.02.02.008 / 2.10.3.2.02.02.009 / 2.10.3.2.02.02.009</t>
    </r>
  </si>
  <si>
    <r>
      <t>CODIGO PRESUPUESTAL:             10303301                      RUBRO:</t>
    </r>
    <r>
      <rPr>
        <sz val="14"/>
        <rFont val="Arial"/>
        <family val="2"/>
      </rPr>
      <t xml:space="preserve">               </t>
    </r>
    <r>
      <rPr>
        <b/>
        <sz val="14"/>
        <rFont val="Arial"/>
        <family val="2"/>
      </rPr>
      <t>2.10.3.2.02.01.003
2.10.3.2.02.01.004
2.10.3.2.02.02.008</t>
    </r>
  </si>
  <si>
    <t>PLAN DE ACCIÓN 2023              /                      SECRETARÍA / ENTIDAD:  SECRETARIA DE MOVILIDAD                            /                               GRUPO: OPERATIVO Y CONTROL DE TRANSITO</t>
  </si>
  <si>
    <t>PLAN DE ACCIÓN 2023         /                      SECRETARÍA / ENTIDAD:  SECRETARIA DE MOVILIDAD                            /                               GRUPO: OPERATIVO Y CONTROL DE TRANSITO</t>
  </si>
  <si>
    <t>FECHA DE PROGRAMACION:  ENERO 2023</t>
  </si>
  <si>
    <t xml:space="preserve">PLAN DE ACCIÓN 2023         /                                                                            SECRETARÍA / ENTIDAD:  SECRETARIA DE MOVILIDAD                            /                               GRUPO: TRAMITES Y SERVICIOS </t>
  </si>
  <si>
    <t xml:space="preserve">Personal calificado para la ejecución de las actividades del proyecto </t>
  </si>
  <si>
    <t>Contratación del personal para tramites</t>
  </si>
  <si>
    <t>FECHA</t>
  </si>
  <si>
    <t xml:space="preserve">No </t>
  </si>
  <si>
    <t>N° CONTRATO</t>
  </si>
  <si>
    <t>BENEFICIARIO</t>
  </si>
  <si>
    <t>NIT</t>
  </si>
  <si>
    <t>META</t>
  </si>
  <si>
    <t>ACTIVIDAD</t>
  </si>
  <si>
    <t>16/02/2023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</si>
  <si>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</si>
  <si>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</si>
  <si>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</si>
  <si>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JUAN  CARLOS GOMEZ</t>
  </si>
  <si>
    <t>ALVARO ANDRES SUAREZ GALEANO</t>
  </si>
  <si>
    <t>ALEXANDER  MORENO BARRAGAN</t>
  </si>
  <si>
    <t>07/03/2023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</si>
  <si>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6;</t>
  </si>
  <si>
    <t>CAMPO ELIAS OLARTE SACHICA</t>
  </si>
  <si>
    <t>23/03/2023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</si>
  <si>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12;</t>
  </si>
  <si>
    <t>WILSON ANDRES AVILEZ FLOREZ</t>
  </si>
  <si>
    <t>31/03/2023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</si>
  <si>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13;</t>
  </si>
  <si>
    <t>SANDRA MILENA ALAPE VARGAS</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</si>
  <si>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11;</t>
  </si>
  <si>
    <t>DIANA PATRICIA IDARRAGA RUIZ</t>
  </si>
  <si>
    <t xml:space="preserve">Estrategia para la optimización de los diferentes servicios que se ofrecen en la secretaria de movilidad </t>
  </si>
  <si>
    <t>21/02/2023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</si>
  <si>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6;</t>
  </si>
  <si>
    <t>DIEGO EDUARDO OTAVO CORTES</t>
  </si>
  <si>
    <t>MOV01- CONTRATAR LA PRESTACION DE SERVICIOS PROFESIONAL EN ARAS DE FORTALECER LOS PROCESOS Y PROCEDIMIENTOS QUE SE ENCUENTRAN A CARGO DE LA SECRETARIA DE MOVILIDAD EN EL MARCO DEL PROYECTO  FORTALECIMIENTO DE LA SEGURIDAD VIAL PARALA REGULACIÓN YCONTROL DEL TRÁNSITO EN EL MUNICIPIO DE IBAGUE . DES 1;</t>
  </si>
  <si>
    <t>ALFONSO  PINEDA LOPEZ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</si>
  <si>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12;</t>
  </si>
  <si>
    <t>LYDA VIVIANA BOCANEGRA QUINATANA</t>
  </si>
  <si>
    <t>25/02/2023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</si>
  <si>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2;</t>
  </si>
  <si>
    <t>GABRIEL  FERNANDO ZABALA  ALVAREZ</t>
  </si>
  <si>
    <t>MOVO1- CONTRATAR LA PRESTACION ED SERVICIOS DE APOYO A LA GESTION EN ARAS DE FORTALECER LOS PROCESOS, PROCEDIMIENTOS Y METAS QUE SE ENCUENTRAN A CARGO DE LA SECRETARIA DE MOVILIDAD DE LA CIUDAD DE IBAGUE, EN LE MARCO DEL PROYECTO  FORTALECIMIENTO DE LA SEGURIDAD VIAL PARA LAREGULACIÓN YCONTROL DEL TRÁNSITO EN LE MUNICIPIO DE IBAGUÉ  TRAM 24;</t>
  </si>
  <si>
    <t>MARIA  ALEJANDRA GIRALDO  COBA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</si>
  <si>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5;</t>
  </si>
  <si>
    <t>EFRAIN  OLARTE AGUDELO</t>
  </si>
  <si>
    <t>MOV01-CONTRATAR LA PRESTACION DE SERVICIOS PROFESIONALES EN ARAS DE FORTALECER LOS PROCESOS Y PROCEDIMIENTOS QUE SE ENCUENTRAN A CARGO DE LA
SECRETARIA DE MOVILIDAD EN LE MARCO DEL PROYECTO  FORTALECIMIENTO DE LA SEGURIDAD VIAL PARA LAREGULACIÓN YCONTROL DEL TRÁNSITO EN EL MUNICIPIO DE IBAGUÉ  TRAM 1;</t>
  </si>
  <si>
    <t>CARLOS ALBERTO ÑUSTES BERNAL</t>
  </si>
  <si>
    <t>27/02/2023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</si>
  <si>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6;</t>
  </si>
  <si>
    <t>DANIELA ALEJANDRA MACHADO RODRIGUEZ</t>
  </si>
  <si>
    <t>06/03/2023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</si>
  <si>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t>
  </si>
  <si>
    <t>ORLANDO  VEGA MORALES</t>
  </si>
  <si>
    <t>09/03/2023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</si>
  <si>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8;</t>
  </si>
  <si>
    <t>DIANA MARCELA ESPINOSA CALLEJAS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</si>
  <si>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8;</t>
  </si>
  <si>
    <t>JEISON  ANTONIO MORALES ROCHAQUIRA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</si>
  <si>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7;</t>
  </si>
  <si>
    <t>WENDY MELISSA PEÑA ALVAREZ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</si>
  <si>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12;</t>
  </si>
  <si>
    <t>GHINA FERNANDA TORRES REYES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</si>
  <si>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9;</t>
  </si>
  <si>
    <t>ADELA AIDALY ENCISO PEÑA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</si>
  <si>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4;</t>
  </si>
  <si>
    <t>MARCO TULIO PULIDO CALDERON</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</si>
  <si>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6;</t>
  </si>
  <si>
    <t>OSCAR ARMANDO CABRERA URUEÑA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</si>
  <si>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2;</t>
  </si>
  <si>
    <t>LINA MARIA ZEA CAMPIÑO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</si>
  <si>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4;</t>
  </si>
  <si>
    <t>WILLIAM ERNESTO CERVERA ACOSTA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</si>
  <si>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11;</t>
  </si>
  <si>
    <t>BEATRIZ  GARAY MONTILLA</t>
  </si>
  <si>
    <t>10/03/2023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</si>
  <si>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t>
  </si>
  <si>
    <t>ROBERTO  CRISTANCHO  SANTOS</t>
  </si>
  <si>
    <t>14/03/2023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</si>
  <si>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2;</t>
  </si>
  <si>
    <t>FRANCISCO JAVIER MESA ROBAYO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</si>
  <si>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22;</t>
  </si>
  <si>
    <t>LEONARDO  ÑUNGO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</si>
  <si>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2;</t>
  </si>
  <si>
    <t>ZHARICK DAYANA TRUJILLO RUIZ</t>
  </si>
  <si>
    <t>15/03/2023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</si>
  <si>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3;</t>
  </si>
  <si>
    <t>LUZ NEIRA LAISECA REINOSO</t>
  </si>
  <si>
    <t>21/03/2023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</si>
  <si>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14;</t>
  </si>
  <si>
    <t>NATALIA  RODRIGUEZ PUENTES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</si>
  <si>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23;</t>
  </si>
  <si>
    <t>FRANKLIN  VILLANUEVA ASCENCIO</t>
  </si>
  <si>
    <t>22/03/2023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</si>
  <si>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1;</t>
  </si>
  <si>
    <t>LUIS FRANCISCO GRANADA CORRECHA</t>
  </si>
  <si>
    <t>29/03/2023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</si>
  <si>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13;</t>
  </si>
  <si>
    <t>ALEXANDER  RODRIGUEZ LOPEZ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</si>
  <si>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3;</t>
  </si>
  <si>
    <t>FREDDY YEFEER ARIAS CALDERON</t>
  </si>
  <si>
    <t>30/03/2023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</si>
  <si>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5;</t>
  </si>
  <si>
    <t>LUISA FERNANDA CUBILLOS SANCHEZ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</si>
  <si>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11;</t>
  </si>
  <si>
    <t>RODRIGUEZ MENDOZA CARLOS HERNANDO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</si>
  <si>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9;</t>
  </si>
  <si>
    <t>JORGE ANDRES PLATA LIEVANO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</si>
  <si>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4;</t>
  </si>
  <si>
    <t>ANGELA MARIA FERREIRA CADAVID</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</si>
  <si>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6;</t>
  </si>
  <si>
    <t>MELISSA  MENDEZ GARZON</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</si>
  <si>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18;</t>
  </si>
  <si>
    <t>MARIA  ALEJANDRA  ROJAS ROJAS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</si>
  <si>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19;</t>
  </si>
  <si>
    <t>ALMIR  PEREZ SANCHEZ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</si>
  <si>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1;</t>
  </si>
  <si>
    <t>LAURA CATERINE RUBIO SUAREZ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</si>
  <si>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15;</t>
  </si>
  <si>
    <t>MARIA FERNANDA GOMEZ  MARTINEZ</t>
  </si>
  <si>
    <t>PAGO DE ENERGIA PROPORCIONADA A LOS SEMAFOROS DEL MUNICIPIO DE IBAGUÉ POR PARTE DE LA SECRETARIA DE MOVILIDAD, DURANTE EL TIEMPO COMPRENDIDO ENTRE EL 03/DIC/2022 - 02/ENE/2023;</t>
  </si>
  <si>
    <t>PAGO DE ENERGIA PROPORCIONADA A LOS SEMAFOROS DEL MUNICIPIO DE IBAGUÉ POR PARTE DE LA SECRETARIA DE MOVILIDAD, DURANTE EL TIEMPO COMPRENDIDO ENTRE EL 03/ENE/2023 - 01/FEB/2023;</t>
  </si>
  <si>
    <t>PAGO DE ENERGIA PROPORCIONADA A LOS SEMAFOROS DEL MUNICIPIO DE IBAGUÉ POR PARTE DE LA SECRETARIA DE MOVILIDAD, DURANTE EL TIEMPO COMPRENDIDO ENTRE EL 02/FEB/2023 - 02/MAR/2023;</t>
  </si>
  <si>
    <t>CELSIA COLOMBIA S.A. E.S.P.</t>
  </si>
  <si>
    <t>TOTAL</t>
  </si>
  <si>
    <t>23/02/2023</t>
  </si>
  <si>
    <t>ADICION Y PRORROGA N°01 DEL CONTRATO 4306 DEL 25 DE NOVIEMBRE DE 2022 MOV01- CONTRATAR EL SUMINISTRO DE ELEMENTOS E INSUMOS PARA EL MANTENIMIENTO DE LA RED DE SEMAFOROS DEL MUNICIPIO DE IBAGUE;</t>
  </si>
  <si>
    <t>PROTOLED INGENIERIA S.A.S</t>
  </si>
  <si>
    <t>Intervenir y/o mantener y/o 
modernizar intersecciones 
semaforizadas</t>
  </si>
  <si>
    <t>Intervenir y/o mantener y/o modernizar intersecciones semaforizadas de la ciudad</t>
  </si>
  <si>
    <t>Pago de energía proporcionada a los semáforos del municipio de Ibagué por parte de la secretaria de movilidad</t>
  </si>
  <si>
    <t>Programa de apoyo a víctimas por 
accidente de tránsito VFAT</t>
  </si>
  <si>
    <t xml:space="preserve">Programa de apoyo a víctimas por accidente de tránsito VFAT mediante Personal calificado para la ejecuciòn de actividades </t>
  </si>
  <si>
    <t>Desarrollar una estrategia de articulación con centros de enseñanza de conducción, centros de evaluación de conductores e infractores y empresas de transporte público.</t>
  </si>
  <si>
    <t>Contratación personal calificado para seguimiento de la estrategía</t>
  </si>
  <si>
    <t xml:space="preserve">APORTES CORRESPONDIENTE A LA VIGENCIA 2023 DEL CONVENIO DE COFINANCIACION PARA LA IMPLEMENTACIÓN DEL PROYECTO SISTEMA ESTRATEGICO DE TRANSPORTE PÚBLICO DE IBAGUÉ  – CONPES 4017DEL 2020 </t>
  </si>
  <si>
    <t>PAGO TRANSFERENCIA DE CAPITAL AL SISTEMA ESTRATÉGICO DE TRANSPORTE PUBLICO DE IBAGUÉ S.A.S VIGENCIA 2023. EN CUMPLIMIENTO DEL CONVENIO DE COFINANCIACION PARA LA IMPLEMENTACION DEL SISTEMA ESTRATEGICO DE TRANSPORTE PUBLICO DE IBAGUE. NUMERAL 6.2 LITERAL K.;</t>
  </si>
  <si>
    <t>RELACION DE TRANSFERENCIA</t>
  </si>
  <si>
    <t>14/04/2023</t>
  </si>
  <si>
    <t>29/05/2023</t>
  </si>
  <si>
    <t>APORTES CORRESPONDIENTE A LA VIGENCIA 2023 DEL CONVENIO DE COFINANCIACION PARA LA IMPLEMENTACIÓN DEL PROYECTO SISTEMA ESTRATEGICO DE TRANSPORTE PÚBLICO DE IBAGUÉ  – CONPES 4017DEL 2020 ;</t>
  </si>
  <si>
    <t>CONCEPTO: PAGO TRANSFERENCIA DE CAPITAL AL SISTEMA ESTRATÉGICO DE TRANSPORTE PUBLICO DE IBAGUÉ S.A.S VIGENCIA 2023. EN CUMPLIMIENTO DEL CONVENIO DE COFINANCIACION PARA LA IMPLEMENTACION DEL SISTEMA ESTRATEGICO DE TRANSPORTE PUBLICO DE IBAGUE. NUMERAL 6.2 LITERAL K.;</t>
  </si>
  <si>
    <t>SISTEMA ESTRATÉGICO DE TRANSPORTE PÚBLICO DE IBAGUÉ S.A.S</t>
  </si>
  <si>
    <t>N° RESOLUCIÓN</t>
  </si>
  <si>
    <t>RS 00122 DEL 14 ABRIL 2023</t>
  </si>
  <si>
    <t>RS 00315 DEL 25 MAYO 2023</t>
  </si>
  <si>
    <t>02/05/2023</t>
  </si>
  <si>
    <t>31/05/2023</t>
  </si>
  <si>
    <t>PAGO DE ENERGIA PROPORCIONADA A LOS SEMAFOROS DEL MUNICIPIO DE IBAGUÉ POR PARTE DE LA SECRETARIA DE MOVILIDAD, DURANTE EL TIEMPO COMPRENDIDO ENTRE EL 03/MAR/2023 - 01/ABR/2023;</t>
  </si>
  <si>
    <t>PAGO DE ENERGIA PROPORCIONADA A LOS SEMAFOROS DEL MUNICIPIO DE IBAGUÉ POR PARTE DE LA SECRETARIA DE MOVILIDAD, DURANTE EL TIEMPO COMPRENDIDO ENTRE EL 02/ABR/2023 - 01/MAY/2023;</t>
  </si>
  <si>
    <t>PRODUCTO PD</t>
  </si>
  <si>
    <t>ACTIVIDADES</t>
  </si>
  <si>
    <t>Plataforma tecnológica prestación remota del servicio</t>
  </si>
  <si>
    <t>Archivo digital de la secretaria de Movilidad</t>
  </si>
  <si>
    <t>Realizar planificación y valoración para  la digitalización de archivo de los expedientes e historial vehicular</t>
  </si>
  <si>
    <t>Implementar turnos web en todos los tramites ofertados en la Secretaría de Movilidad</t>
  </si>
  <si>
    <t>Realizar el diagnotisto y planeación para el desarrollo de un sistema turnos web en la Secretaría de Movilidad</t>
  </si>
  <si>
    <t>13/04/2023</t>
  </si>
  <si>
    <t>CONTRATAR LA COMPRA DE CERTIFICADOS DE FIRMA DIGITAL CON SUS CORRESPONDIENTES DISPOSITIVOS CRIPTOGRAFICOS DE ALMANCENAMIENTO DEL CERTIFICADO DIGITAL “TOKEN” PARA EL PROCESO DE APROBACIÓN DE TRAMITES ANTE EL REGISTRO ÚNICO NACIONAL DE TRANSITO (RUNT) EN LA SECRETARIA DE MOVILIDAD DEL MUNICIPIO DE IBAGUE.;</t>
  </si>
  <si>
    <t>ANDES SERVICIO DE CERTIFICACION DIGITAL S.A</t>
  </si>
  <si>
    <t>17/05/2023</t>
  </si>
  <si>
    <t>MOV01- CONTRATAR LA PRESTACION DE SERVICIOS DE UNA PLATAFORMA TECNOLOGICA PARA APOYAR Y COMPLEMENTAR LA GESTION Y OPERACIÓN DE LA SECRETARIA DE MOVILIDAD DE LA CIUDAD DE IBAGUE INCLUYENDO SOPORTE Y MANTENIMIENTO DE LA MISMA.;</t>
  </si>
  <si>
    <t>INVERSION COMERCIAL Y SERVICIOS S.A.S</t>
  </si>
  <si>
    <t>24/05/2023</t>
  </si>
  <si>
    <t>PAGO DE LA PRESTACIÓN DE SERVICIO DE TELEFONIA Y OTROS SERVICIOS DE TELECOMUNICACIONES PARA EL CUERPO DE AGENTES DE TRANSITO DE LA SECRETARÍA DE MOVILIDAD IBAGUÉ.;</t>
  </si>
  <si>
    <t>COLOMBIA TELECOMUNICACIONES S.A. ESP</t>
  </si>
  <si>
    <t>28/06/2023</t>
  </si>
  <si>
    <t>MOV01- CONTRATAR LA PRESTACION DE SERVICIOS PROFESIONAL EN ARAS DE FORTALECER PROYECTO  DESARROLLO DE UN PLAN DE MOVILIDAD SOSTENIBLE PARA LA CIUDAD DE IBAGUE .;</t>
  </si>
  <si>
    <t>DIANA MILENA MORENO HERNANDEZ</t>
  </si>
  <si>
    <t>25/04/2023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</si>
  <si>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14;</t>
  </si>
  <si>
    <t>KELLY GIOHANA NIETO MAYORGA</t>
  </si>
  <si>
    <t>26/04/2023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</si>
  <si>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8;</t>
  </si>
  <si>
    <t>MARIA FRANCELLY BARRIOS SALAS</t>
  </si>
  <si>
    <t>27/04/2023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</si>
  <si>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9;</t>
  </si>
  <si>
    <t>JONATHAN DAVID CUBILLOS  MIRANDA</t>
  </si>
  <si>
    <t>23/05/2023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</si>
  <si>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20;</t>
  </si>
  <si>
    <t>CARMEN EDILMA HERNANDEZ GOMEZ</t>
  </si>
  <si>
    <t>30/05/2023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</si>
  <si>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15;</t>
  </si>
  <si>
    <t>GUSTAVO EDUARDO GIRALDO ESCAMILLA</t>
  </si>
  <si>
    <t>01/06/2023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</si>
  <si>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19;</t>
  </si>
  <si>
    <t>LORENA DEL PILAR ROCHA PENAGOS</t>
  </si>
  <si>
    <t>07/06/2023</t>
  </si>
  <si>
    <t>MOV01- CONTRATAR LA PRESTACION DE SERVICIOS PROFESIONALES EN ARAS DE FORTALECER LOS PROCESOS, PROCEDIMIENTOS Y METAS QUE SE ENCUENTRAN A CARGO DE LA SECRETARIA DE MOVILIDAD DE LA CIUDAD DE IBAGUE, EN EL MARCO DEL PROYECTO  MODERNIZACIÓN TECNOLÓGICA PARA LA PRESTACIÓN DE SERVICIOS DE CALIDAD EN LA SECRETARÌA DE MOVILIDAD  TRAM 23;</t>
  </si>
  <si>
    <t>OMAR DANIEL SOLANO VARGAS</t>
  </si>
  <si>
    <t>09/06/2023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</si>
  <si>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17;</t>
  </si>
  <si>
    <t>CAROL DANIELA BARBOSA ALDANA</t>
  </si>
  <si>
    <t>7 MESES Plataforma funcionando</t>
  </si>
  <si>
    <t>10/04/2023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</si>
  <si>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6;</t>
  </si>
  <si>
    <t>BIBIANA ANDREA VASQUEZ LUNA</t>
  </si>
  <si>
    <t>11/04/2023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</si>
  <si>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3;</t>
  </si>
  <si>
    <t>HENRY MAURICIO GUZMAN SOLANO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</si>
  <si>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SEM 3;</t>
  </si>
  <si>
    <t>FRANCISCO JAVIER GIRALDO BUSTAMANTE</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</si>
  <si>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5;</t>
  </si>
  <si>
    <t>MAURO IVAN FONSECA BUSTOS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</si>
  <si>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21;</t>
  </si>
  <si>
    <t>NELSON  ROMERO DUARTE</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</si>
  <si>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7;</t>
  </si>
  <si>
    <t>LESLIE MARIAM VERA MEDINA</t>
  </si>
  <si>
    <t>18/04/2023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</si>
  <si>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10;</t>
  </si>
  <si>
    <t>LINDA  VANESSA VILLA ORJUELA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</si>
  <si>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7;</t>
  </si>
  <si>
    <t>LUIS CARLOS TIJARO NAVARRO</t>
  </si>
  <si>
    <t>19/04/2023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</si>
  <si>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2;</t>
  </si>
  <si>
    <t>PAULA ANDREA CHAVARO ESTEFAN</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</si>
  <si>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8;</t>
  </si>
  <si>
    <t>CARLOS ANDRES PEREZ MORALES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</si>
  <si>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8;</t>
  </si>
  <si>
    <t>JORGE ARMANDO BARRAGAN CEDIEL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</si>
  <si>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15;</t>
  </si>
  <si>
    <t>EDGAR  LOPEZ ARANZALEZ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</si>
  <si>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5;</t>
  </si>
  <si>
    <t>DANIEL FERNANDO PEÑALOZA ARANDA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</si>
  <si>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9;</t>
  </si>
  <si>
    <t>PAOLA ANDREA SANDOVAL RAMIREZ</t>
  </si>
  <si>
    <t>08/05/2023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</si>
  <si>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12;</t>
  </si>
  <si>
    <t>IVONNE KATHERINE SUAREZ LONDOÑO</t>
  </si>
  <si>
    <t>15/05/2023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</si>
  <si>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23;</t>
  </si>
  <si>
    <t>LEUGER CAMILO CORTES LEAL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</si>
  <si>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18;</t>
  </si>
  <si>
    <t>PAOLA ANDREA JIMENEZ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</si>
  <si>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t>
  </si>
  <si>
    <t>YONA GISEL REINA BONILLA</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</si>
  <si>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11;</t>
  </si>
  <si>
    <t>LYDA SORAYA MELO MORALES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</si>
  <si>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22;</t>
  </si>
  <si>
    <t>ALVARO  JAVIER MORA URUEÑA</t>
  </si>
  <si>
    <t>16/05/2023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</si>
  <si>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29;</t>
  </si>
  <si>
    <t>NICOLLE VALENTINA SAENZ CAMARGO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</si>
  <si>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20;</t>
  </si>
  <si>
    <t>LAURA GISSEL GAITAN WILCHES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</si>
  <si>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13;</t>
  </si>
  <si>
    <t>VICTOR ALFONSO ACOSTA RUEDA</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</si>
  <si>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16;</t>
  </si>
  <si>
    <t>MARIO ANDRES HERNANDEZ REINOSO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</si>
  <si>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17;</t>
  </si>
  <si>
    <t>EDNA MARGARITA  RUTH DORADO NUÑEZ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</si>
  <si>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16;</t>
  </si>
  <si>
    <t>DUNIA YADIRA BEDOYA LOPEZ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</si>
  <si>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10;</t>
  </si>
  <si>
    <t>MAURICIO  GARCIA GUTIERREZ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</si>
  <si>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8;</t>
  </si>
  <si>
    <t>WILBERT ANDREDY RODRIGUEZ ANGEL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</si>
  <si>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20;</t>
  </si>
  <si>
    <t>LIZ JOHANA BARRETO DELGADO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</si>
  <si>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12;</t>
  </si>
  <si>
    <t>CRISTIAN  EDUARDO DIAZ MARTINEZ</t>
  </si>
  <si>
    <t>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12;</t>
  </si>
  <si>
    <t>FABER HUMBERTO CHAVARRO LUGO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</si>
  <si>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25;</t>
  </si>
  <si>
    <t>LUCIA MARGARITA FLOREZ CESPEDES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</si>
  <si>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27;</t>
  </si>
  <si>
    <t>CARLOS GIOVANNY ARANGO GOMEZ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</si>
  <si>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24;</t>
  </si>
  <si>
    <t>SONIA  MOSQUERA TRUJILLO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</si>
  <si>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11;</t>
  </si>
  <si>
    <t>JORGE FILEMON OLAYA CHAVES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</si>
  <si>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17;</t>
  </si>
  <si>
    <t>JUAN DAVID PEREZ MORA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</si>
  <si>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5;</t>
  </si>
  <si>
    <t>SONIA CAMILA GOMEZ MOSQUERA</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</si>
  <si>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10;</t>
  </si>
  <si>
    <t>RODRIGUEZ CRIALES NELSA MILENA</t>
  </si>
  <si>
    <t>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11;</t>
  </si>
  <si>
    <t>MILENA  CEDENO POLANCO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</si>
  <si>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30;</t>
  </si>
  <si>
    <t>PAULA ANDREA GOMEZ BERNAL</t>
  </si>
  <si>
    <t>05/06/2023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</si>
  <si>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20;</t>
  </si>
  <si>
    <t>OSCAR ALONSO URBINA ARIAS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</si>
  <si>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10;</t>
  </si>
  <si>
    <t>LUISA FERNANDA ACOSTA RESTREPO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</si>
  <si>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7;</t>
  </si>
  <si>
    <t>MARIA CAMILA SALAS RUEDA</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</si>
  <si>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14;</t>
  </si>
  <si>
    <t>DIANA MARIA PADILLA LEAL</t>
  </si>
  <si>
    <t>21/06/2023</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</si>
  <si>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13;</t>
  </si>
  <si>
    <t>JUAN PABLO OVIEDO ROA</t>
  </si>
  <si>
    <t xml:space="preserve">campañas </t>
  </si>
  <si>
    <t>programa cultura ciudadana</t>
  </si>
  <si>
    <t>% ejecución financiera</t>
  </si>
  <si>
    <t>Programa de agentes de tránsito</t>
  </si>
  <si>
    <t>Implementar un centro de control de 
tránsito para el monitoreo de vías</t>
  </si>
  <si>
    <t>25/07/2023</t>
  </si>
  <si>
    <t>TRANSFERENCIA DE CAPITAL AL INSTITUTO DE FINANCIAMIENTO PROMOCIÓN Y DESARROLLO DE IBAGUÉ-INFIBAGUE PARA LA ADMINISTRACIÓN Y MANTENIMIENTO DEL SISTEMA PILOTO DE BICICLETAS DE USO COMPARTIDO EN EL MUNICIPIO DE IBAGUÉ 2023;</t>
  </si>
  <si>
    <t>INSTITUTO DE  FINANCIAMIENTO PROMOCION Y DESARROLLO DE IBAGUE INFIBAGUE</t>
  </si>
  <si>
    <t>25/08/2023</t>
  </si>
  <si>
    <t>MOV01- CONTRATAR LA PRESTACION DE SERVICIOS PROFESIONALES EN ARAS DE FORTALECER LOS PROCESOS, PROCEDIMIENTOS Y METAS QUE SE ENCUENTRAN A CARGO DE LA SECRETARIA DE MOVILIDAD DE LA CIUDAD DE IBAGUE, EN EL MARCO DEL PROYECTO  MODERNIZACIÓN TECNOLÓGICA PARA LA PRESTACIÓN DE SERVICIOS DE CALIDAD EN LA SECRETARÌA DE MOVILIDAD  TRAM 24;</t>
  </si>
  <si>
    <t>DAIRO JULIAN MACETA VANEGAS</t>
  </si>
  <si>
    <t>29/08/2023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</si>
  <si>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18;</t>
  </si>
  <si>
    <t>MARIA ANGELICA CALDERON VARGAS</t>
  </si>
  <si>
    <t>15/09/2023</t>
  </si>
  <si>
    <t>ADICION Y PRORROGA 001 CONTRATO 109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3;</t>
  </si>
  <si>
    <t>OBJETO: ADICION Y PRORROGA 001 CONTRATO 108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</si>
  <si>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ADICION Y PRORROGA 001 CONTRATO 110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t>
  </si>
  <si>
    <t>07/07/2023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</si>
  <si>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19;</t>
  </si>
  <si>
    <t>OSCAR DANIEL MURILLO ERAZO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</si>
  <si>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SEM 4;</t>
  </si>
  <si>
    <t>JONATHAN DUVAN PRADA ALVAREZ</t>
  </si>
  <si>
    <t>14/07/2023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</si>
  <si>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16;</t>
  </si>
  <si>
    <t>DAVID SANTIAGO ANDRADE BOCANEGRA</t>
  </si>
  <si>
    <t>18/07/2023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</si>
  <si>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13;</t>
  </si>
  <si>
    <t>JIMENA PATRICIA JARAMILLO GUZMAN</t>
  </si>
  <si>
    <t>27/07/2023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</si>
  <si>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15;</t>
  </si>
  <si>
    <t>MARIA CAMILA MORENO SERNA</t>
  </si>
  <si>
    <t>31/07/2023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</si>
  <si>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3;</t>
  </si>
  <si>
    <t>JUAN JOSE CARDONA LOPEZ</t>
  </si>
  <si>
    <t>04/08/2023</t>
  </si>
  <si>
    <t>MOV01- CONTRATAR LA PRESTACION DE SERVICIOS PROFESIONAL EN ARAS DE FORTALECER LOS PROCESOS Y PROCEDIMIENTOS QUE SE ENCUENTRAN A CARGO DE LA SECRETARIA DE MOVILIDAD EN EL MARCO DEL PROYECTO  FORTALECIMIENTO DE LA SEGURIDAD VIAL PARA LA REGULACIÓN Y CONTROL DEL TRANSITO EN EL MUNICIPIO DE IBAGUÉ . DES 4;</t>
  </si>
  <si>
    <t>LAURA CAMILA PARRA VANEGAS</t>
  </si>
  <si>
    <t>09/08/2023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</si>
  <si>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2;</t>
  </si>
  <si>
    <t>MAYRA  ALEJANDRA RODRIGUEZ CASTRO</t>
  </si>
  <si>
    <t>15/08/2023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</si>
  <si>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1;</t>
  </si>
  <si>
    <t>LUZ ANGELICA BENJUMEA MENDEZ</t>
  </si>
  <si>
    <t>MOV01-CONTRATAR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IBAGUE . DES 14;</t>
  </si>
  <si>
    <t>ANDRES MAURICIO SANCHEZ GUZMAN</t>
  </si>
  <si>
    <t>18/08/2023</t>
  </si>
  <si>
    <t>MOV01- CONTRATAR LA PRESTACION DE SERVICIOS DE PROFESIONAL EN ARAS DE FORTALECER LOS PROCESOS Y PROCEDIMIENTOS QUE SE ENCUENTRAN A CARGO DE LA SECRETARIA DE MOVILIDAD EN EL MARCO DEL PROYECTO  FORTALECIMIENTO DE LA SEGURIDAD VIAL PARA LA REGULACIÓN Y CONTROL DEL TRANSITO EN EL MUNICIPIO DE IBAGUÉ . DES 15;</t>
  </si>
  <si>
    <t>TATIANA ALEJANDRA CALDERON ARTEAGA</t>
  </si>
  <si>
    <t>22/08/2023</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</si>
  <si>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DES 18;</t>
  </si>
  <si>
    <t>DIANA ROCIO CABRERA GARZON</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</si>
  <si>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3;</t>
  </si>
  <si>
    <t>JUAN  FRANCISCO GOMEZ  CARDENAS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</si>
  <si>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VFAT 2;</t>
  </si>
  <si>
    <t>NEDCY ALEJANDRA PEÑA OLARTE</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</si>
  <si>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3;</t>
  </si>
  <si>
    <t>LAURA FABIANA BOCANEGRA CONDE</t>
  </si>
  <si>
    <t>MOV01- CONTRATAR LA PRESTACION DE APOYOA LA GESTIÓN EN ARAS DE FORTALECER LOS PROCESOS Y PROCEDIMIENTOS QUE SE ENCUENTRAN A CARGO DE LA SECRETARIA DE MOVILIDAD EN EL MARCO DEL PROYECTO  FORTALECIMIENTO DE LA SEGURIDAD VIAL PARA LA REGULACIÓN YCONTROL DEL TRANSITO EN EL MUNICIPIO DE IBAGUÉ . DES 1;</t>
  </si>
  <si>
    <t>LUIS MIGUEL FONSECA  SANCHEZ</t>
  </si>
  <si>
    <t>30/08/2023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</si>
  <si>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14;</t>
  </si>
  <si>
    <t>SANDRA LILIANA  SERRANO FUENTES</t>
  </si>
  <si>
    <t>01/09/2023</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</si>
  <si>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6;</t>
  </si>
  <si>
    <t>LUISA MARIA VALDERRAMA SANCHEZ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</si>
  <si>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9;</t>
  </si>
  <si>
    <t>JOSE WILSON MORA BAUTISTA</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</si>
  <si>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4;</t>
  </si>
  <si>
    <t>CHRISTIAN ERNESTO PATIÑO RESTREPO</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</si>
  <si>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1;</t>
  </si>
  <si>
    <t>YESSICA DANIELA CARDOZO FERIA</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</si>
  <si>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5;</t>
  </si>
  <si>
    <t>ANDRES MAURICIO CARDENAS MONTOYA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</si>
  <si>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28;</t>
  </si>
  <si>
    <t>LUIS ALFONSO GALINDO CELIS</t>
  </si>
  <si>
    <t>08/09/2023</t>
  </si>
  <si>
    <t>ADICION Y PRORROGA 001 CONTRATO 521 DEL 08 DE MARZO DE 2023 OBJETO:MOV01-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8;</t>
  </si>
  <si>
    <t>ADICION Y PRORROGA 001 CONTRATO 523 DEL 08 DE MARZO DE 2023 OBJETO:MOV01-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7;</t>
  </si>
  <si>
    <t>21/09/2023</t>
  </si>
  <si>
    <t>ADICION Y PRORROGA 001 CONTRATO 167 DEL 20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12;</t>
  </si>
  <si>
    <t>26/09/2023</t>
  </si>
  <si>
    <t>ADICION Y PRORROGA 001 CONTRATO 519 DEL 08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4;</t>
  </si>
  <si>
    <t>ADICION Y PRORROGA 001 CONTRATO 267 DEL 24 DE FEBRERO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24;</t>
  </si>
  <si>
    <t>ADICION Y PRORROGA 001 CONTRATO 269 DEL 24 DE FEBRERO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t>
  </si>
  <si>
    <t>ADICION Y PRORROGA 001 CONTRATO 281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5;</t>
  </si>
  <si>
    <t>ADICION Y PRORROGA 001 CONTRATO 268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2;</t>
  </si>
  <si>
    <t>ADICION Y PRORROGA 001 CONTRATO 270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6;</t>
  </si>
  <si>
    <t>ADICION Y PRORROGA 001 CONTRATO 1135 DEL 31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15;</t>
  </si>
  <si>
    <t>MOV 2- CONTRATAR LA PRESTACION DE SERVICIOS PROFESIONAL EN ARAS DE FORTALECER LOS PROCESOS Y PROCEDIMIENTOS QUE SE ENCUENTRAN A CARGO DE LA SECRETARIA DE MOVILIDAD EN EL MARCO DEL PROYECTO  FORTALECIMIENTO DE LA SEGURIDAD VIAL PARALA REGULACIÓN YCONTROL DEL TRÁNSITO EN EL MUNICIPIO DE IBAGUE . DES 1;</t>
  </si>
  <si>
    <t>28/09/2023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</si>
  <si>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32;</t>
  </si>
  <si>
    <t>LAURA  ESCOBAR DIAZ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</si>
  <si>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VFAT 3;</t>
  </si>
  <si>
    <t>ALBA LUCIA DIAZ RODRIGUEZ</t>
  </si>
  <si>
    <t>29/09/2023</t>
  </si>
  <si>
    <t>ADICION Y PRORROGA 001 CONTRATO 1008 DEL 29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11;</t>
  </si>
  <si>
    <t>ADICION Y PRORROGA 001 CONTRATO 1052 DEL 30 DE MARZO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4;</t>
  </si>
  <si>
    <t>PAGO DE ENERGIA PROPORCIONADA A LOS SEMAFOROS DEL MUNICIPIO DE IBAGUÉ POR PARTE DE LA SECRETARIA DE MOVILIDAD, DURANTE EL TIEMPO COMPRENDIDO ENTRE EL 02/MAY/2023 - 01/JUN/2023;</t>
  </si>
  <si>
    <t>21/07/2023</t>
  </si>
  <si>
    <t>PAGO DE ENERGIA PROPORCIONADA A LOS SEMAFOROS DEL MUNICIPIO DE IBAGUÉ POR PARTE DE LA SECRETARIA DE MOVILIDAD, DURANTE EL TIEMPO COMPRENDIDO ENTRE EL 02/JUN/2023 - 01/JUL/2023;</t>
  </si>
  <si>
    <t>PAGO DE ENERGIA PROPORCIONADA A LOS SEMAFOROS DEL MUNICIPIO DE IBAGUÉ POR PARTE DE LA SECRETARIA DE MOVILIDAD, DURANTE EL TIEMPO COMPRENDIDO ENTRE EL 02/JUL/2023 - 01/AGO/2023
;</t>
  </si>
  <si>
    <t>22/09/2023</t>
  </si>
  <si>
    <t>PAGO DE ENERGIA PROPORCIONADA A LOS SEMAFOROS DEL MUNICIPIO DE IBAGUÉ POR PARTE DE LA SECRETARIA DE MOVILIDAD, DURANTE EL TIEMPO COMPRENDIDO ENTRE EL 02/AGO/2023 - 01/SEP/2023;</t>
  </si>
  <si>
    <t>24/07/2023</t>
  </si>
  <si>
    <t>MOV01-CONTRATO DE OBRA A MONTO AGOTABLE PARA LA DEMARCACIÓN VIAL E INSTALACIÓN DE SEÑALES Y DISPOSITIVOS DE TRÁNSITO, EN LAS VÍAS Y PUNTOS CRÍTICOS  DE LA CIUDAD DE IBAGUÉ;</t>
  </si>
  <si>
    <t>GRUPO DELVA S.A.S</t>
  </si>
  <si>
    <t>MOV01-SUMINISTRO A MONTO AGOTABLE DE INSUMOS DATACARD CD800 PARA LA ELABORACIÓN Y PERSONALIZACIÓN DE ESPECIES VENALES (LICENCIAS DE TRÁNSITO Y LICENCIAS DE CONDUCCIÓN)  Y DE TARJETAS PRE-IMPRESAS DE SEGURIDAD PARA LA ELABORACION DE LICENCIAS DE TRANSITO, LICENCIAS DE CONDUCCIÓN, TARJETA DE REGISTRO Y TARJETA DE MAQUINARIA AMARILLA CONFORME A LAS RESOLUCIONES ESTABLECIDAS POR EL MINISTERIO DE TRANSPORTE PARA APROVISIONAR DE MANERA EFICIENTE Y OPORTUNA A LA SECRETARIA DE MOVILIDAD DE IBAGUÉ EN EL MARCO DEL PROYECTO “MODERNIZACIÓN TECNOLOGICA PARA LA PRESTACIÓN DE SERVICIOS DE CALIDAD EN LA SECRETARÍA DE MOVILIDAD”;</t>
  </si>
  <si>
    <t>24/10/2023</t>
  </si>
  <si>
    <t>INTEXUS S.A.S</t>
  </si>
  <si>
    <t>ADICION Y PRORROGA N°01 DEL CONTRATO 2861 DEL 17 OCTUBRE 2023
 MOV-01 CONTRATAR A MONTO AGOTABLE EL SUMINISTRO DE LICENCIAS DE CONDUCCION, LICENCIAS DE TRANSITO, TARJETAS DE REGISTRO, TARJETAS DE OPERACIÓN  A TODO COSTO, INCLUYENDO TODOS LOS INSUMOS NECESARIOS, A CARGO DE LA SECRETARIA DE MOVILIDAD DE IBAGUE EN EL MARCO DEL PROYECTO “MODERNIZACIÓN TECNOLOGICA PARA LA PRESTACIÓN DE SERVICIOS DE CALIDAD EN LA SECRETARIA DE MOVILIDAD  NECESARIOS, A CARGO DE LA SECRETARIA DE MOVILIDAD DE IBAGUE EN EL MARCO DEL PROYECTO “MODERNIZACIÓN TECNOLOGICA PARA LA PRESTACIÓN DE SERVICIOS DE CALIDAD EN LA SECRETARIA DE MOVILIDAD”
;</t>
  </si>
  <si>
    <t>09/10/2023</t>
  </si>
  <si>
    <t>MOV01-SUMINISTRO A MONTO AGOTABLE DE PLACAS UNICA NACIONAL REFLECTIVA PARA VEHICULOS DE SERVICIO PARTICULAR, PUBLICO, OFICIAL, REMOLQUES Y SEMIREMOLQUES, MOTOCICLETAS Y SIMILARES QUE CUMPLAN LAS NORMAS ESTABLECIDAS EN LA FICHA TECNICA MT-001 EMITIDA POR EL MINISTERIO DE TRANSPORTE.;</t>
  </si>
  <si>
    <t>SERVICIOS INTEGRALES ID SYSTEM S.A.S</t>
  </si>
  <si>
    <t>20/12/2023</t>
  </si>
  <si>
    <t>ADQUISICIÓN DE CERTIFICADO DIGITAL DE PERSONA JURIDICA PARA FACTURACIÓN ELECTRÓNICA CON EL FIN DE GARANTIZAR LA SEGURIDAD, AUTENTICIDAD Y CONFIABILIDAD DE TODOS LOS PROCESOS QUE SOPORTEN LA IMPLEMENTACIÓN DE LA LIQUIDACIÓN DE LOS DIFERENTES TRÁMITES ANTE EL RUNT Y LA INFORMACIÓN DE RETENCIÓN EN LA FUENTE QUE DEBEN SER REPORTADOS A LA DIRECCIÓN DE IMPUESTOS Y ADUANAS NACIONALES CONTEMPLADO EN LA RESOLUCION NO. 11004 DEL 29 DE OCTUBRE DE 2018;</t>
  </si>
  <si>
    <t>22/12/2023</t>
  </si>
  <si>
    <t>ADICION Y PRORROGA N°01 1634/2023 MOV01- CONTRATAR LA PRESTACION DE SERVICIOS DE UNA PLATAFORMA TECNOLOGICA PARA APOYAR Y COMPLEMENTAR LA GESTION Y OPERACIÓN DE LA SECRETARIA DE MOVILIDAD DE LA CIUDAD DE IBAGUE INCLUYENDO SOPORTE Y MANTENIMIENTO DE LA MISMA.;</t>
  </si>
  <si>
    <t>ADICION</t>
  </si>
  <si>
    <t>CONTRATO TOTAL</t>
  </si>
  <si>
    <t>07/10/2023</t>
  </si>
  <si>
    <t>ADICION Y PRORROGA 001 CONTRATO 280 DEL 24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6;</t>
  </si>
  <si>
    <t>ADICION Y PRORROGA 001 CONTRATO 1050 DEL 30 DE MARZO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11;</t>
  </si>
  <si>
    <t>21/10/2023</t>
  </si>
  <si>
    <t>ADICION Y PRORROGA 001 CONTRATO 745 DEL 21 DE MARZO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12;</t>
  </si>
  <si>
    <t>ADICION Y PRORROGA 001 CONTRATO 1299 DEL 19 DE ABRIL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14;</t>
  </si>
  <si>
    <t>24/11/2023</t>
  </si>
  <si>
    <t>ADICION Y PRORROGA 001 CONTRATO 1298 DEL 19 DE ABRIL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8;</t>
  </si>
  <si>
    <t>29/11/2023</t>
  </si>
  <si>
    <t>ADICION Y PRORROGA 001 CONTRATO 1649 DEL 18 DE MAYO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15;</t>
  </si>
  <si>
    <t>ADICION Y PRORROGA 002 CONTRATO 108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</si>
  <si>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ADICION Y PRORROGA 002 CONTRATO 1299 DEL 19 DE ABRIL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14;</t>
  </si>
  <si>
    <t>01/12/2023</t>
  </si>
  <si>
    <t>ADICION Y PRORROGA 002 CONTRATO 1050 DEL 30 DE MARZO DE 2023 OBJETO MOV01- CONTRATAR LA PRESTACION DE SERVICIOS DE APOYO A LA GESTION EN ARAS DE FORTALECER LOS PROCESOS, PROCEDIMIENTOS Y METAS QUE SE ENCUENTRAN A CARGO DE LA SECRETARIA DE MOVILIDAD DE LA CIUDAD DE IBAGUE, EN EL MARCO DEL PROYECTO “MODERNIZACIÓN TECNOLOGICA PARA LA PRESTACIÓN DE SERVICIOS DE CALIDAD EN LA SECRETARIA DE MOVILIDAD” TRAM 11;</t>
  </si>
  <si>
    <t>ADICION Y PRORROGA 002 CONTRATO 110 DEL 14 DE FEBRERO DE 2023 OBJETO 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t>
  </si>
  <si>
    <t>19/10/2023</t>
  </si>
  <si>
    <t>PAGO DE ENERGIA PROPORCIONADA A LOS SEMAFOROS DEL MUNICIPIO DE IBAGUE POR PARTE DE LA SECRETARIA DE MOVILIDAD, DURANTE EL TIEMPO COMPRENDIDO ENTRE EL 02/SEP/2023 - 02/OCT/2023;</t>
  </si>
  <si>
    <t>27/11/2023</t>
  </si>
  <si>
    <t>PAGO DE ENERGIA PROPORCIONADA A LOS SEMAFOROS DEL MUNICIPIO DE IBAGUÉ POR PARTE DE LA SECRETARIA DE MOVILIDAD, DURANTE EL TIEMPO COMPRENDIDO ENTRE EL 03/OCT/2023 - 02/NOV/2023;</t>
  </si>
  <si>
    <t>14/12/2023</t>
  </si>
  <si>
    <t>PAGO DE ENERGIA PROPORCIONADA A LOS SEMAFOROS DEL MUNICIPIO DE IBAGUÉ POR PARTE DE LA SECRETARIA DE MOVILIDAD, DURANTE EL TIEMPO COMPRENDIDO ENTRE EL 03/NOV/2023 - 02/DIC/2023;</t>
  </si>
  <si>
    <t>06/10/2023</t>
  </si>
  <si>
    <t>ADICION Y PRORROGA 001 CONTRATO 520 DEL 08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12;</t>
  </si>
  <si>
    <t>ADICION Y PRORROGA 002 CONTRATO 520 DEL 08 DE MARZO DE 2023 OBJETO MOV01- CONTRATAR A PRESTACION DE SERVICIOS PROFESIONAL EN ARAS DE FORTALECER LOS PROCESOS Y PROCEDIMIENTOS QUE SE ENCUENTRAN A CARGO DE LA SECRETARIA DE MOVILIDAD EN EL MARCO DEL PROYECTO  FORTALECIMIENTO DE LA SEGURIDAD VIAL PARA LA REGULACION Y CONTROL DEL TRANSITO EN EL MUNICIPIO DE IBAGUE .OP 12;</t>
  </si>
  <si>
    <t>23/11/2023</t>
  </si>
  <si>
    <t>MOV01- CONTRATAR EL SERVICIO A TRAVES DE EQUIPOS TECNOLOGICOS PARA EL  MANTENIMIENTO PREVENTIVO Y CALIBRACION PARA LOS ALCOHOLIMETROS MARCA INTOXIMETERS INC, LOS CUALES SON PROPIEDAD DEL MUNICIPIO DE IBAGUE, PARA OPTIMIZAR LAS ACTIVIDADES DEL CUERPO DE AGENTES DE TRANSITO DE BAGUÉ.;</t>
  </si>
  <si>
    <t>SARAVIA BRAVO SOCIEDAD POR ACCIONES SIMPLIFICADAS</t>
  </si>
  <si>
    <t>ADICION Y PROROGRA 01 DEL CONTRATO 2975 DEL 21 NOVIEMBRE DE 2023 OBJETO MOV01-CONTRATO DE SUMINISTRO DE LOS ELEMENTOS Y HERRAMIENTAS NECESARIAS PARA EL GRUPO DE AGENTES DE TRANSITO DE LA SECRETARIA DE MOVILIDAD EN EL MARCO DEL PROYECTO  FORTALECIMIENTO DE LA SEGURIDAD VIAL PARA LA REGULACIÓN Y CONTROL DEL TRANSITO EN EL MUNICIPIO DE IBAGUÉ ;</t>
  </si>
  <si>
    <t>EDGAR  ERNESTO MEJIA  PLAZAS</t>
  </si>
  <si>
    <t>MOV01-CONTRATO DE SUMINISTRO DE LOS ELEMENTOS Y HERRAMIENTAS NECESARIAS PARA EL GRUPO DE AGENTES DE TRANSITO DE LA SECRETARIA DE MOVILIDAD EN EL MARCO DEL PROYECTO  FORTALECIMIENTO DE LA SEGURIDAD VIAL PARA LA REGULACIÓN Y CONTROL DEL TRANSITO EN EL MUNICIPIO DE IBAGUÉ ;</t>
  </si>
  <si>
    <t>Estrategia para realizar operativos de 
control y de regulación de tránsito 
para mejorar la movilidad</t>
  </si>
  <si>
    <t>Adquirir elementos de control de tráfico y señalización</t>
  </si>
  <si>
    <t>Dispositivos tecnologicos para el control de transito en</t>
  </si>
  <si>
    <t>Implementar un centro de control de tránsito para el monitoreo de vías</t>
  </si>
  <si>
    <t xml:space="preserve">
MANTENIMIENTO DE PASOS PEATONALES (reductores)
</t>
  </si>
  <si>
    <t>ADICION Y PRORROGA 001 CONTRATO 536 DEL 09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6;</t>
  </si>
  <si>
    <t>ADICION Y PRORROGA 001 CONTRATO 1241 DEL 17 DE ABRIL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7;</t>
  </si>
  <si>
    <t>ADICION Y PRORROGA 001 CONTRATO 1007 DEL 29 MARZO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6;</t>
  </si>
  <si>
    <t>ADICION Y PRORROGA 001 CONTRATO 537 DEL 09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11;</t>
  </si>
  <si>
    <t>ADICION Y PRORROGA 001 CONTRATO 282 DEL 24 DE FEBRERO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t>
  </si>
  <si>
    <t>ADICION Y PRORROGA 001 CONTRATO 639 DEL 14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3;</t>
  </si>
  <si>
    <t>ADICION Y PRORROGA 001 CONTRATO 1136 DEL 31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SEM 3;</t>
  </si>
  <si>
    <t>ADICION Y PRORROGA 001 CONTRATO 543 DEL 09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t>
  </si>
  <si>
    <t>ADICION Y PRORROGA 001 CONTRATO 535 DEL 09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4;</t>
  </si>
  <si>
    <t>ADICION Y PRORROGA 001 CONTRATO 470 DEL 07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8;</t>
  </si>
  <si>
    <t>12/10/2023</t>
  </si>
  <si>
    <t>ADICION Y PRORROGA 001 CONTRATO 522 DEL 08 DE MARZO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2;</t>
  </si>
  <si>
    <t>13/10/2023</t>
  </si>
  <si>
    <t>OBJETO: ADICION Y PRORROGA 001 CONTRATO 567 DEL 09 DE MARZO DE 2023 OBJETO 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2;</t>
  </si>
  <si>
    <t>18/10/2023</t>
  </si>
  <si>
    <t>ADICION Y PRORROGA 001 CONTRATO 1242 DEL 17 DE ABRIL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10;</t>
  </si>
  <si>
    <t>ADICION Y PRORROGA 001 CONTRATO 1239 DEL 17 DE ABRIL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8;</t>
  </si>
  <si>
    <t>ADICION Y PRORROGA 001 CONTRATO 1295 DEL 19 DE ABRIL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15;</t>
  </si>
  <si>
    <t>25/10/2023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</si>
  <si>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26;</t>
  </si>
  <si>
    <t>ESPINOSA    GOMEZ    JOSE  ALEJANDRO</t>
  </si>
  <si>
    <t>27/10/2023</t>
  </si>
  <si>
    <t>ADICION Y PRORROGA 001 CONTRATO 656 DEL 16 DE MARZO DE 2023 OBJETO 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1;</t>
  </si>
  <si>
    <t>ADICION Y PRORROGA 001 CONTRATO 905 DEL 28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19;</t>
  </si>
  <si>
    <t>ADICION Y PRORROGA 001 CONTRATO 1383 DEL 25 DE ABRIL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9;</t>
  </si>
  <si>
    <t>ADICION Y PRORROGA 001 CONTRATO 1009 DEL 29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9;</t>
  </si>
  <si>
    <t>ADICION Y PRORROGA 001 CONTRATO 903 DEL 28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13;</t>
  </si>
  <si>
    <t>30/10/2023</t>
  </si>
  <si>
    <t>ADICION Y PRORROGA 001 CONTRATO 907 DEL 28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5;</t>
  </si>
  <si>
    <t>07/11/2023</t>
  </si>
  <si>
    <t>MOV01- CONTRATAR LA PRESTACION DE APOYO A LA GESTIÓN EN ARAS DE FORTALECER LOS PROCESOS Y PROCEDIMIENTOS QUE SE ENCUENTRAN A CARGO DE LA SECRETARIA DE MOVILIDAD EN EL MARCO DEL PROYECTO  FORTALECIMIENTO DE LA SEGURIDAD VIAL PARA LA REGULACIÓN Y CONTROL DEL TRÁNSITO EN EL MUNICIPIO DE IBAGUÉ . 7;</t>
  </si>
  <si>
    <t>08/11/2023</t>
  </si>
  <si>
    <t>ADICION Y PRORROGA 001 CONTRATO 1485 DEL 05 DE MAYO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12;</t>
  </si>
  <si>
    <t>09/11/2023</t>
  </si>
  <si>
    <t>ADICION Y PRORROGA 001 CONTRATO 2121 DEL 30 DE JUNIO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19;</t>
  </si>
  <si>
    <t>10/11/2023</t>
  </si>
  <si>
    <t>ADICION Y PRORROGA 001 CONTRATO 904 DEL 28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18;</t>
  </si>
  <si>
    <t>ADICION Y PRORROGA 001 CONTRATO 2252 DEL 13 DE JULIO DE2023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16;</t>
  </si>
  <si>
    <t>ADICION Y PRORROGA 001 CONTRATO 744 DEL 21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3;</t>
  </si>
  <si>
    <t>ADICION Y PRORROGA 001 CONTRATO 1049 DEL 30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3;</t>
  </si>
  <si>
    <t>15/11/2023</t>
  </si>
  <si>
    <t>ADICION Y PRORROGA 001 CONTRATO 1455 DEL 04 DE MAYO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t>
  </si>
  <si>
    <t>16/11/2023</t>
  </si>
  <si>
    <t>ADICION Y PRORROGA 001 CONTRATO 1053 DEL 30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21;</t>
  </si>
  <si>
    <t>ADICION Y PRORROGA 001 CONTRATO 1617  DEL 16 DE MAYO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17;</t>
  </si>
  <si>
    <t>17/11/2023</t>
  </si>
  <si>
    <t>ADICION Y PRORROGA 001 CONTRATO 2174 DEL 07 DE JULIO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13;</t>
  </si>
  <si>
    <t>18/11/2023</t>
  </si>
  <si>
    <t>ADICION Y PRORROGA 001 CONTRATO 1240 DEL 17 DE ABRIL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2;</t>
  </si>
  <si>
    <t>22/11/2023</t>
  </si>
  <si>
    <t>MOV 001 -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22;</t>
  </si>
  <si>
    <t>ADICION Y PRORROGA 001 CONTRATO 1651 DEL 18 DE MAYO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10;</t>
  </si>
  <si>
    <t>MOV 001 -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21;</t>
  </si>
  <si>
    <t>ADICION Y PRORROGA 002 CONTRATO 1241 DEL 17 DE ABRIL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7;</t>
  </si>
  <si>
    <t>ADICION Y PRORROGA 002 CONTRATO 1239 DEL 17 DE ABRIL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8;</t>
  </si>
  <si>
    <t>ADICION Y PRORROGA 002 CONTRATO 519 DEL 08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4;</t>
  </si>
  <si>
    <t>ADICION Y PRORROGA 002 CONTRATO 268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2;</t>
  </si>
  <si>
    <t>ADICION Y PRORROGA 002 CONTRATO 270 DEL 24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6;</t>
  </si>
  <si>
    <t>ADICION Y PRORROGA 002 CONTRATO 1007 DEL 29 DE MARZO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6;</t>
  </si>
  <si>
    <t>PASIVOS EXIGIBLES – VIGENCIA EXPIRADA PARA EL PAGO DEL CONTRATO 1191 DEL 29 DE ABRIL  DE 2021 CUYO OBJETO ES :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ARCH9;</t>
  </si>
  <si>
    <t>ADICION Y PRORROGA 002 CONTRATO 536 DEL 09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6;</t>
  </si>
  <si>
    <t>ADICION Y PRORROGA 002 CONTRATO 1052 DEL 30 DE MARZO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TRAM 4;</t>
  </si>
  <si>
    <t>ADICION Y PRORROGA 002 CONTRATO 1242 DEL 17 DE ABRIL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10;</t>
  </si>
  <si>
    <t>OBJETO: ADICION Y PRORROGA 002 CONTRATO 167 DEL 20 DE FEBRERO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12;</t>
  </si>
  <si>
    <t>ADICION Y PRORROGA 002 CONTRATO 535 DEL 09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4;</t>
  </si>
  <si>
    <t>ADICION Y PRORROGA 002 CONTRATO 656 DEL 16 DE MARZO DE 2023  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1
;</t>
  </si>
  <si>
    <t>ADICION Y PRORROGA 002 CONTRATO 543 DEL 09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t>
  </si>
  <si>
    <t>ADICION Y PRORROGA 002 CONTRATO 567 DEL 09 DE MARZO DE 2023 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2
;</t>
  </si>
  <si>
    <t>ADICION Y PRORROGA 002 CONTRATO 1136 DEL 31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SEM 3;</t>
  </si>
  <si>
    <t>ADICION Y PRORROGA 002 CONTRATO 282 DEL 24 DE FEBRERO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t>
  </si>
  <si>
    <t>ADICION Y PRORROGA 002 CONTRATO 269 DEL 24 DE FEBRERO DE 2023 OBJETO 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t>
  </si>
  <si>
    <t>ADICION Y PRORROGA 002 CONTRATO 1008 DEL 29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11;</t>
  </si>
  <si>
    <t>ADICION Y PRORROGA 002 CONTRATO 470 DEL 07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8;</t>
  </si>
  <si>
    <t>ADICION Y PRORROGA 002 CONTRATO 639 DEL 14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REGULACION Y CONTROL DEL TRANSITO EN EL MUNICIPIO DE IBAGUE   OP 3;</t>
  </si>
  <si>
    <t>ADICION Y PRORROGA 002 CONTRATO 905 DEL 28 DE MARZO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19;</t>
  </si>
  <si>
    <t>ADICION Y PRORROGA 002 CONTRATO 537 DEL 09 DE MARZO DE 2023 OBJETO 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11;</t>
  </si>
  <si>
    <t>04/12/2023</t>
  </si>
  <si>
    <t>ADICION Y PRORROGA 001 CONTRATO 2776 DEL 26 DE SEPTIEMBRE DE 2023 OBJETO: MOV02- CONTRATAR LA PRESTACION DE SERVICIOS PROFESIONAL EN ARAS DE FORTALECER LOS PROCESOS Y PROCEDIMIENTOS QUE SE ENCUENTRAN A CARGO DE LA SECRETARIA DE MOVILIDAD EN EL MARCO DEL PROYECTO  FORTALECIMIENTO DE LA SEGURIDAD VIAL PARA LA REGULACION Y CONTROL DEL TRANSITO EN EL MUNICIPIO DE IBAGUE. DES1.;</t>
  </si>
  <si>
    <t>06/12/2023</t>
  </si>
  <si>
    <t>ADICION Y PRORROGA 001 CONTRATO 2556 DEL 15 DE AGOSTO DE 2023 OBJETO 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15;</t>
  </si>
  <si>
    <t>13/12/2023</t>
  </si>
  <si>
    <t>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17;</t>
  </si>
  <si>
    <t>18/12/2023</t>
  </si>
  <si>
    <t>ADICION Y PRORROGA 001 CONTRATO 1537 DEL 09 DE MAYO DE 2023 OBJETO 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18;</t>
  </si>
  <si>
    <t>21/12/2023</t>
  </si>
  <si>
    <t>PAGO PASIVO EXIGIBLE - VIGENCIAS EXPIRADAS CORRESPONDIENTE AL CONTRATO DE PRESTACIÓN DE SERVICIOS NO. 1412 DEL 18 DE MAYO DE 2021”;</t>
  </si>
  <si>
    <t>C R C COMUNICACIONES S.A.S</t>
  </si>
  <si>
    <t>1412/2021</t>
  </si>
  <si>
    <t>Mantener y demarcar señalización en zonas escolares</t>
  </si>
  <si>
    <t>Implementar dispositivos para el control de tránsito a través de demarcación  lineal</t>
  </si>
  <si>
    <t>Instalar 902 señales verticales nuevas</t>
  </si>
  <si>
    <t>Mantenimiento de pasos 
peatonales</t>
  </si>
  <si>
    <t xml:space="preserve">JOHANA CATALINA DIAZ RAMIREZ
SECRETARIA DE MOVILIDAD </t>
  </si>
  <si>
    <r>
      <rPr>
        <b/>
        <sz val="11"/>
        <rFont val="Arial"/>
        <family val="2"/>
      </rPr>
      <t>META DE PRODUCTO No. 3</t>
    </r>
    <r>
      <rPr>
        <sz val="11"/>
        <rFont val="Arial"/>
        <family val="2"/>
      </rPr>
      <t xml:space="preserve"> Mantener y demarcar señalización en 10 zonas escolares (Cód KPT 2409013)</t>
    </r>
  </si>
  <si>
    <t>FECHA DE  SEGUIMIENTO: DICIEMBRE 2023</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</si>
  <si>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</si>
  <si>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</si>
  <si>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</si>
  <si>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</si>
  <si>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</si>
  <si>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</si>
  <si>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Promover el desarrollo de un sistema de transporte público de calidad bajo criterios de seguridad, sostenibilidad, inclusión, eficiencia, accesibilidad, conectividad, confiabilidad y comodidad, que incentive el uso del transporte público por parte de ibaguereños y visitantes</t>
    </r>
  </si>
  <si>
    <r>
      <rPr>
        <b/>
        <sz val="11"/>
        <rFont val="Arial"/>
        <family val="2"/>
      </rPr>
      <t xml:space="preserve">CODIGO PRESUPUESTAL: </t>
    </r>
    <r>
      <rPr>
        <sz val="11"/>
        <rFont val="Arial"/>
        <family val="2"/>
      </rPr>
      <t xml:space="preserve">     </t>
    </r>
    <r>
      <rPr>
        <b/>
        <sz val="11"/>
        <rFont val="Arial"/>
        <family val="2"/>
      </rPr>
      <t xml:space="preserve">RUBRO:  </t>
    </r>
    <r>
      <rPr>
        <sz val="11"/>
        <rFont val="Arial"/>
        <family val="2"/>
      </rPr>
      <t xml:space="preserve"> 2.10.3.3.05.09.054</t>
    </r>
  </si>
  <si>
    <t xml:space="preserve">COSTO TOTAL </t>
  </si>
  <si>
    <t xml:space="preserve">FUENTES DE FINANCIACION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</si>
</sst>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8" formatCode="&quot;$&quot;\ #,##0.00;[Red]\-&quot;$&quot;\ #,##0.00"/>
    <numFmt numFmtId="164" formatCode="_ &quot;$&quot;\ * #,##0.00_ ;_ &quot;$&quot;\ * \-#,##0.00_ ;_ &quot;$&quot;\ * &quot;-&quot;??_ ;_ @_ "/>
    <numFmt numFmtId="165" formatCode="_-&quot;$&quot;* #,##0.00_-;\-&quot;$&quot;* #,##0.00_-;_-&quot;$&quot;* &quot;-&quot;??_-;_-@_-"/>
    <numFmt numFmtId="166" formatCode="_(* #,##0.00_);_(* \(#,##0.00\);_(* &quot;-&quot;??_);_(@_)"/>
    <numFmt numFmtId="167" formatCode="_ &quot;$&quot;\ * #,##0_ ;_ &quot;$&quot;\ * \-#,##0_ ;_ &quot;$&quot;\ * &quot;-&quot;??_ ;_ @_ "/>
    <numFmt numFmtId="168" formatCode="_ * #,##0.00_ ;_ * \-#,##0.00_ ;_ * &quot;-&quot;??_ ;_ @_ "/>
    <numFmt numFmtId="169" formatCode="_ * #,##0_ ;_ * \-#,##0_ ;_ * &quot;-&quot;??_ ;_ @_ "/>
    <numFmt numFmtId="170" formatCode="#,##0.0_);\(#,##0.0\)"/>
    <numFmt numFmtId="171" formatCode="0.0%"/>
    <numFmt numFmtId="172" formatCode="&quot;$&quot;\ #,##0"/>
    <numFmt numFmtId="173" formatCode="0.0"/>
    <numFmt numFmtId="174" formatCode="_(&quot;$&quot;\ * #,##0_);_(&quot;$&quot;\ * \(#,##0\);_(&quot;$&quot;\ * &quot;-&quot;??_);_(@_)"/>
    <numFmt numFmtId="175" formatCode="0.00000"/>
    <numFmt numFmtId="176" formatCode="&quot;$&quot;\ #,##0_);[Red]\(&quot;$&quot;\ #,##0\)"/>
    <numFmt numFmtId="177" formatCode="_(* #,##0_);_(* \(#,##0\);_(* &quot;-&quot;??_);_(@_)"/>
    <numFmt numFmtId="178" formatCode="_ * #,##0.0_ ;_ * \-#,##0.0_ ;_ * &quot;-&quot;??_ ;_ @_ "/>
  </numFmts>
  <fonts count="31">
    <font>
      <sz val="11"/>
      <color theme="1"/>
      <name val="Calibri"/>
      <family val="2"/>
      <scheme val="minor"/>
    </font>
    <font>
      <sz val="11"/>
      <color theme="1"/>
      <name val="Calibri"/>
      <family val="2"/>
      <scheme val="minor"/>
    </font>
    <font>
      <sz val="10"/>
      <name val="Arial"/>
      <family val="2"/>
    </font>
    <font>
      <sz val="11"/>
      <name val="Arial"/>
      <family val="2"/>
    </font>
    <font>
      <sz val="16"/>
      <name val="Arial"/>
      <family val="2"/>
    </font>
    <font>
      <b/>
      <sz val="16"/>
      <name val="Arial"/>
      <family val="2"/>
    </font>
    <font>
      <b/>
      <sz val="11"/>
      <name val="Arial"/>
      <family val="2"/>
    </font>
    <font>
      <b/>
      <sz val="14"/>
      <name val="Arial"/>
      <family val="2"/>
    </font>
    <font>
      <sz val="14"/>
      <name val="Arial"/>
      <family val="2"/>
    </font>
    <font>
      <b/>
      <u/>
      <sz val="11"/>
      <name val="Arial"/>
      <family val="2"/>
    </font>
    <font>
      <sz val="12"/>
      <name val="Arial"/>
      <family val="2"/>
    </font>
    <font>
      <b/>
      <sz val="12"/>
      <name val="Arial MT"/>
    </font>
    <font>
      <b/>
      <sz val="19"/>
      <name val="Arial"/>
      <family val="2"/>
    </font>
    <font>
      <u/>
      <sz val="11"/>
      <color theme="10"/>
      <name val="Calibri"/>
      <family val="2"/>
      <scheme val="minor"/>
    </font>
    <font>
      <u/>
      <sz val="11"/>
      <name val="Arial"/>
      <family val="2"/>
    </font>
    <font>
      <sz val="10"/>
      <name val="Arial"/>
      <family val="2"/>
    </font>
    <font>
      <sz val="9"/>
      <name val="Arial"/>
      <family val="2"/>
    </font>
    <font>
      <sz val="10"/>
      <color rgb="FF000000"/>
      <name val="Verdana"/>
      <family val="2"/>
    </font>
    <font>
      <b/>
      <sz val="11"/>
      <color rgb="FF000000"/>
      <name val="Verdana"/>
      <family val="2"/>
    </font>
    <font>
      <sz val="11"/>
      <color rgb="FF000000"/>
      <name val="Arial"/>
      <family val="2"/>
    </font>
    <font>
      <sz val="12"/>
      <name val="Arial MT"/>
    </font>
    <font>
      <b/>
      <sz val="9"/>
      <name val="Arial"/>
      <family val="2"/>
    </font>
    <font>
      <b/>
      <sz val="18"/>
      <name val="Arial"/>
      <family val="2"/>
    </font>
    <font>
      <sz val="18"/>
      <name val="Arial"/>
      <family val="2"/>
    </font>
    <font>
      <b/>
      <sz val="10"/>
      <name val="Arial"/>
      <family val="2"/>
    </font>
    <font>
      <sz val="11"/>
      <color theme="1"/>
      <name val="Arial"/>
      <family val="2"/>
    </font>
    <font>
      <b/>
      <sz val="11"/>
      <color theme="1"/>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s>
  <borders count="71">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medium">
        <color indexed="64"/>
      </bottom>
      <diagonal/>
    </border>
  </borders>
  <cellStyleXfs count="8">
    <xf numFmtId="0" fontId="0" fillId="0" borderId="0"/>
    <xf numFmtId="168"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6" fontId="1" fillId="0" borderId="0" applyFont="0" applyFill="0" applyBorder="0" applyAlignment="0" applyProtection="0"/>
    <xf numFmtId="0" fontId="13" fillId="0" borderId="0" applyNumberFormat="0" applyFill="0" applyBorder="0" applyAlignment="0" applyProtection="0"/>
    <xf numFmtId="0" fontId="15" fillId="0" borderId="0"/>
  </cellStyleXfs>
  <cellXfs count="882">
    <xf numFmtId="0" fontId="0" fillId="0" borderId="0" xfId="0"/>
    <xf numFmtId="0" fontId="3" fillId="0" borderId="1" xfId="4" applyFont="1" applyBorder="1"/>
    <xf numFmtId="0" fontId="6" fillId="0" borderId="9" xfId="4" applyFont="1" applyBorder="1"/>
    <xf numFmtId="0" fontId="3" fillId="0" borderId="0" xfId="4" applyFont="1"/>
    <xf numFmtId="0" fontId="3" fillId="0" borderId="10" xfId="4" applyFont="1" applyBorder="1"/>
    <xf numFmtId="0" fontId="6" fillId="0" borderId="19" xfId="4" applyFont="1" applyBorder="1"/>
    <xf numFmtId="0" fontId="3" fillId="0" borderId="19" xfId="4" applyFont="1" applyBorder="1"/>
    <xf numFmtId="2" fontId="6" fillId="0" borderId="19" xfId="4" applyNumberFormat="1" applyFont="1" applyBorder="1" applyAlignment="1">
      <alignment vertical="center"/>
    </xf>
    <xf numFmtId="0" fontId="7" fillId="0" borderId="27" xfId="4" applyFont="1" applyBorder="1"/>
    <xf numFmtId="2" fontId="6" fillId="0" borderId="0" xfId="4" applyNumberFormat="1" applyFont="1" applyAlignment="1">
      <alignment horizontal="center" vertical="center" wrapText="1"/>
    </xf>
    <xf numFmtId="0" fontId="7" fillId="0" borderId="23" xfId="4" applyFont="1" applyBorder="1" applyAlignment="1">
      <alignment vertical="center"/>
    </xf>
    <xf numFmtId="2" fontId="6" fillId="0" borderId="0" xfId="4" applyNumberFormat="1" applyFont="1" applyAlignment="1">
      <alignment horizontal="center" vertical="center"/>
    </xf>
    <xf numFmtId="0" fontId="3" fillId="0" borderId="0" xfId="4" applyFont="1" applyAlignment="1">
      <alignment horizontal="center"/>
    </xf>
    <xf numFmtId="0" fontId="7" fillId="0" borderId="27" xfId="4" applyFont="1" applyBorder="1" applyAlignment="1">
      <alignment horizontal="left" vertical="center"/>
    </xf>
    <xf numFmtId="2" fontId="7" fillId="0" borderId="30" xfId="4" applyNumberFormat="1" applyFont="1" applyBorder="1" applyAlignment="1">
      <alignment horizontal="center" vertical="center"/>
    </xf>
    <xf numFmtId="2" fontId="7" fillId="0" borderId="31" xfId="4" applyNumberFormat="1" applyFont="1" applyBorder="1" applyAlignment="1">
      <alignment horizontal="center" vertical="center"/>
    </xf>
    <xf numFmtId="2" fontId="3" fillId="0" borderId="0" xfId="4" applyNumberFormat="1" applyFont="1" applyAlignment="1">
      <alignment vertical="center" wrapText="1"/>
    </xf>
    <xf numFmtId="164" fontId="3" fillId="0" borderId="0" xfId="2" applyFont="1" applyBorder="1" applyAlignment="1" applyProtection="1">
      <alignment vertical="center"/>
    </xf>
    <xf numFmtId="2" fontId="3" fillId="0" borderId="0" xfId="4" applyNumberFormat="1" applyFont="1"/>
    <xf numFmtId="164" fontId="3" fillId="0" borderId="0" xfId="2" applyFont="1" applyBorder="1"/>
    <xf numFmtId="165" fontId="3" fillId="0" borderId="0" xfId="4" applyNumberFormat="1" applyFont="1"/>
    <xf numFmtId="0" fontId="7" fillId="0" borderId="25" xfId="4" applyFont="1" applyBorder="1" applyAlignment="1">
      <alignment vertical="center" wrapText="1"/>
    </xf>
    <xf numFmtId="0" fontId="7" fillId="0" borderId="25" xfId="4" applyFont="1" applyBorder="1" applyAlignment="1">
      <alignment vertical="top" wrapText="1"/>
    </xf>
    <xf numFmtId="2" fontId="3" fillId="0" borderId="0" xfId="4" applyNumberFormat="1" applyFont="1" applyAlignment="1">
      <alignment horizontal="left" vertical="center" wrapText="1"/>
    </xf>
    <xf numFmtId="0" fontId="7" fillId="0" borderId="27" xfId="4" applyFont="1" applyBorder="1" applyAlignment="1">
      <alignment vertical="top"/>
    </xf>
    <xf numFmtId="2" fontId="3" fillId="0" borderId="0" xfId="4" applyNumberFormat="1" applyFont="1" applyAlignment="1">
      <alignment vertical="center"/>
    </xf>
    <xf numFmtId="0" fontId="3" fillId="0" borderId="0" xfId="4" applyFont="1" applyAlignment="1">
      <alignment wrapText="1"/>
    </xf>
    <xf numFmtId="0" fontId="3" fillId="0" borderId="0" xfId="4" applyFont="1" applyAlignment="1">
      <alignment horizontal="left" wrapText="1"/>
    </xf>
    <xf numFmtId="0" fontId="6" fillId="0" borderId="37" xfId="4" applyFont="1" applyBorder="1" applyAlignment="1">
      <alignment horizontal="center" vertical="center"/>
    </xf>
    <xf numFmtId="10" fontId="6" fillId="0" borderId="37" xfId="3" applyNumberFormat="1" applyFont="1" applyBorder="1" applyAlignment="1">
      <alignment horizontal="center" vertical="center"/>
    </xf>
    <xf numFmtId="0" fontId="6" fillId="0" borderId="37" xfId="4" applyFont="1" applyBorder="1" applyAlignment="1">
      <alignment horizontal="center" vertical="center" wrapText="1"/>
    </xf>
    <xf numFmtId="0" fontId="3" fillId="0" borderId="8" xfId="4" applyFont="1" applyBorder="1" applyAlignment="1">
      <alignment horizontal="center" vertical="center"/>
    </xf>
    <xf numFmtId="1" fontId="10" fillId="0" borderId="33" xfId="4" applyNumberFormat="1" applyFont="1" applyBorder="1" applyAlignment="1">
      <alignment horizontal="center" vertical="center" wrapText="1"/>
    </xf>
    <xf numFmtId="167" fontId="3" fillId="0" borderId="33" xfId="2" applyNumberFormat="1" applyFont="1" applyBorder="1" applyAlignment="1" applyProtection="1">
      <alignment horizontal="center" vertical="center"/>
    </xf>
    <xf numFmtId="167" fontId="3" fillId="0" borderId="33" xfId="2" applyNumberFormat="1" applyFont="1" applyBorder="1" applyAlignment="1" applyProtection="1">
      <alignment vertical="center"/>
    </xf>
    <xf numFmtId="2" fontId="3" fillId="0" borderId="33" xfId="4" applyNumberFormat="1" applyFont="1" applyBorder="1" applyAlignment="1">
      <alignment vertical="center"/>
    </xf>
    <xf numFmtId="2" fontId="3" fillId="0" borderId="33" xfId="3" applyNumberFormat="1" applyFont="1" applyBorder="1" applyAlignment="1" applyProtection="1">
      <alignment vertical="center"/>
    </xf>
    <xf numFmtId="14" fontId="3" fillId="0" borderId="33" xfId="4" applyNumberFormat="1" applyFont="1" applyBorder="1" applyAlignment="1">
      <alignment vertical="center"/>
    </xf>
    <xf numFmtId="164" fontId="3" fillId="0" borderId="0" xfId="4" applyNumberFormat="1" applyFont="1"/>
    <xf numFmtId="0" fontId="3" fillId="0" borderId="43" xfId="4" applyFont="1" applyBorder="1" applyAlignment="1">
      <alignment horizontal="center" vertical="center"/>
    </xf>
    <xf numFmtId="1" fontId="10" fillId="0" borderId="37" xfId="4" applyNumberFormat="1" applyFont="1" applyBorder="1" applyAlignment="1">
      <alignment horizontal="center" vertical="center" wrapText="1"/>
    </xf>
    <xf numFmtId="2" fontId="3" fillId="0" borderId="37" xfId="4" applyNumberFormat="1" applyFont="1" applyBorder="1" applyAlignment="1">
      <alignment vertical="center"/>
    </xf>
    <xf numFmtId="2" fontId="3" fillId="0" borderId="37" xfId="3" applyNumberFormat="1" applyFont="1" applyBorder="1" applyAlignment="1" applyProtection="1">
      <alignment vertical="center"/>
    </xf>
    <xf numFmtId="0" fontId="3" fillId="0" borderId="34" xfId="4" applyFont="1" applyBorder="1" applyAlignment="1">
      <alignment horizontal="center" vertical="center"/>
    </xf>
    <xf numFmtId="0" fontId="6" fillId="0" borderId="34" xfId="4" applyFont="1" applyBorder="1" applyAlignment="1">
      <alignment horizontal="center" vertical="center" wrapText="1"/>
    </xf>
    <xf numFmtId="0" fontId="3" fillId="0" borderId="34" xfId="4" applyFont="1" applyBorder="1" applyAlignment="1">
      <alignment horizontal="center" vertical="center" wrapText="1"/>
    </xf>
    <xf numFmtId="167" fontId="6" fillId="0" borderId="33" xfId="2" applyNumberFormat="1" applyFont="1" applyBorder="1" applyAlignment="1">
      <alignment horizontal="center" vertical="center" wrapText="1"/>
    </xf>
    <xf numFmtId="2" fontId="3" fillId="0" borderId="34" xfId="4" applyNumberFormat="1" applyFont="1" applyBorder="1" applyAlignment="1">
      <alignment vertical="center"/>
    </xf>
    <xf numFmtId="169" fontId="3" fillId="0" borderId="34" xfId="1" applyNumberFormat="1" applyFont="1" applyBorder="1" applyAlignment="1" applyProtection="1">
      <alignment vertical="center"/>
    </xf>
    <xf numFmtId="39" fontId="3" fillId="0" borderId="34" xfId="4" applyNumberFormat="1" applyFont="1" applyBorder="1" applyAlignment="1">
      <alignment vertical="center"/>
    </xf>
    <xf numFmtId="0" fontId="3" fillId="0" borderId="37" xfId="4" applyFont="1" applyBorder="1" applyAlignment="1">
      <alignment horizontal="center" vertical="center"/>
    </xf>
    <xf numFmtId="2" fontId="6" fillId="0" borderId="37" xfId="4" applyNumberFormat="1" applyFont="1" applyBorder="1" applyAlignment="1">
      <alignment vertical="center"/>
    </xf>
    <xf numFmtId="10" fontId="3" fillId="0" borderId="37" xfId="3" applyNumberFormat="1" applyFont="1" applyBorder="1" applyAlignment="1" applyProtection="1">
      <alignment vertical="center"/>
    </xf>
    <xf numFmtId="39" fontId="3" fillId="0" borderId="37" xfId="4" applyNumberFormat="1" applyFont="1" applyBorder="1" applyAlignment="1">
      <alignment vertical="center"/>
    </xf>
    <xf numFmtId="0" fontId="3" fillId="0" borderId="0" xfId="4" applyFont="1" applyAlignment="1">
      <alignment horizontal="left" vertical="center"/>
    </xf>
    <xf numFmtId="170" fontId="3" fillId="0" borderId="0" xfId="4" applyNumberFormat="1" applyFont="1"/>
    <xf numFmtId="2" fontId="6" fillId="0" borderId="0" xfId="4" applyNumberFormat="1" applyFont="1"/>
    <xf numFmtId="10" fontId="3" fillId="0" borderId="0" xfId="3" applyNumberFormat="1" applyFont="1" applyBorder="1" applyProtection="1"/>
    <xf numFmtId="39" fontId="3" fillId="0" borderId="0" xfId="4" applyNumberFormat="1" applyFont="1"/>
    <xf numFmtId="39" fontId="3" fillId="0" borderId="19" xfId="4" applyNumberFormat="1" applyFont="1" applyBorder="1"/>
    <xf numFmtId="170" fontId="6" fillId="0" borderId="47" xfId="4" applyNumberFormat="1" applyFont="1" applyBorder="1" applyAlignment="1">
      <alignment vertical="center"/>
    </xf>
    <xf numFmtId="170" fontId="3" fillId="0" borderId="51" xfId="4" applyNumberFormat="1" applyFont="1" applyBorder="1" applyAlignment="1">
      <alignment vertical="top"/>
    </xf>
    <xf numFmtId="0" fontId="3" fillId="0" borderId="34" xfId="4" applyFont="1" applyBorder="1" applyAlignment="1">
      <alignment horizontal="left" vertical="center"/>
    </xf>
    <xf numFmtId="9" fontId="3" fillId="0" borderId="12" xfId="3" applyFont="1" applyBorder="1" applyAlignment="1">
      <alignment vertical="top"/>
    </xf>
    <xf numFmtId="0" fontId="3" fillId="0" borderId="30" xfId="4" applyFont="1" applyBorder="1" applyAlignment="1">
      <alignment horizontal="left" vertical="center"/>
    </xf>
    <xf numFmtId="37" fontId="3" fillId="0" borderId="12" xfId="4" applyNumberFormat="1" applyFont="1" applyBorder="1" applyAlignment="1">
      <alignment horizontal="right" vertical="top"/>
    </xf>
    <xf numFmtId="0" fontId="3" fillId="2" borderId="10" xfId="4" applyFont="1" applyFill="1" applyBorder="1"/>
    <xf numFmtId="0" fontId="3" fillId="2" borderId="54" xfId="4" applyFont="1" applyFill="1" applyBorder="1"/>
    <xf numFmtId="0" fontId="3" fillId="0" borderId="56" xfId="4" applyFont="1" applyBorder="1"/>
    <xf numFmtId="0" fontId="3" fillId="0" borderId="0" xfId="4" applyFont="1" applyAlignment="1">
      <alignment horizontal="left" vertical="top" wrapText="1"/>
    </xf>
    <xf numFmtId="10" fontId="3" fillId="0" borderId="0" xfId="3" applyNumberFormat="1" applyFont="1" applyBorder="1"/>
    <xf numFmtId="0" fontId="6" fillId="0" borderId="13" xfId="4" applyFont="1" applyBorder="1" applyAlignment="1">
      <alignment horizontal="left" vertical="top" wrapText="1"/>
    </xf>
    <xf numFmtId="10" fontId="3" fillId="0" borderId="0" xfId="3" applyNumberFormat="1" applyFont="1"/>
    <xf numFmtId="3" fontId="3" fillId="2" borderId="0" xfId="4" applyNumberFormat="1" applyFont="1" applyFill="1" applyAlignment="1">
      <alignment horizontal="center" vertical="center"/>
    </xf>
    <xf numFmtId="14" fontId="3" fillId="2" borderId="0" xfId="4" applyNumberFormat="1" applyFont="1" applyFill="1" applyAlignment="1">
      <alignment horizontal="center" vertical="center"/>
    </xf>
    <xf numFmtId="3" fontId="3" fillId="2" borderId="0" xfId="4" applyNumberFormat="1" applyFont="1" applyFill="1" applyAlignment="1">
      <alignment horizontal="center" vertical="center" wrapText="1"/>
    </xf>
    <xf numFmtId="1" fontId="3" fillId="2" borderId="0" xfId="4" applyNumberFormat="1" applyFont="1" applyFill="1" applyAlignment="1">
      <alignment horizontal="center" vertical="center" wrapText="1"/>
    </xf>
    <xf numFmtId="0" fontId="3" fillId="0" borderId="0" xfId="4" applyFont="1" applyAlignment="1">
      <alignment horizontal="center" vertical="center"/>
    </xf>
    <xf numFmtId="14" fontId="3" fillId="0" borderId="0" xfId="4" applyNumberFormat="1" applyFont="1" applyAlignment="1">
      <alignment horizontal="center" vertical="center"/>
    </xf>
    <xf numFmtId="3" fontId="3" fillId="0" borderId="0" xfId="4" applyNumberFormat="1" applyFont="1" applyAlignment="1">
      <alignment horizontal="center" vertical="center" wrapText="1"/>
    </xf>
    <xf numFmtId="1" fontId="3" fillId="0" borderId="0" xfId="4" applyNumberFormat="1" applyFont="1" applyAlignment="1">
      <alignment horizontal="center" vertical="center" wrapText="1"/>
    </xf>
    <xf numFmtId="0" fontId="3" fillId="0" borderId="0" xfId="4" applyFont="1" applyAlignment="1">
      <alignment horizontal="center" vertical="center" wrapText="1"/>
    </xf>
    <xf numFmtId="172" fontId="3" fillId="0" borderId="0" xfId="4" applyNumberFormat="1" applyFont="1" applyAlignment="1">
      <alignment horizontal="center" vertical="center" wrapText="1"/>
    </xf>
    <xf numFmtId="14" fontId="3" fillId="0" borderId="0" xfId="4" applyNumberFormat="1" applyFont="1" applyAlignment="1">
      <alignment horizontal="center" vertical="center" wrapText="1"/>
    </xf>
    <xf numFmtId="3" fontId="14" fillId="0" borderId="0" xfId="6" applyNumberFormat="1" applyFont="1" applyFill="1" applyBorder="1" applyAlignment="1">
      <alignment horizontal="center" vertical="center" wrapText="1"/>
    </xf>
    <xf numFmtId="3" fontId="3" fillId="3" borderId="0" xfId="4" applyNumberFormat="1" applyFont="1" applyFill="1" applyAlignment="1">
      <alignment horizontal="center" vertical="center"/>
    </xf>
    <xf numFmtId="3" fontId="3" fillId="4" borderId="0" xfId="4" applyNumberFormat="1" applyFont="1" applyFill="1" applyAlignment="1">
      <alignment horizontal="center" vertical="center"/>
    </xf>
    <xf numFmtId="14" fontId="3" fillId="4" borderId="0" xfId="4" applyNumberFormat="1" applyFont="1" applyFill="1" applyAlignment="1">
      <alignment horizontal="center" vertical="center"/>
    </xf>
    <xf numFmtId="3" fontId="3" fillId="4" borderId="0" xfId="4" applyNumberFormat="1" applyFont="1" applyFill="1" applyAlignment="1">
      <alignment horizontal="center" vertical="center" wrapText="1"/>
    </xf>
    <xf numFmtId="1" fontId="3" fillId="4" borderId="0" xfId="4" applyNumberFormat="1" applyFont="1" applyFill="1" applyAlignment="1">
      <alignment horizontal="center" vertical="center" wrapText="1"/>
    </xf>
    <xf numFmtId="172" fontId="3" fillId="4" borderId="0" xfId="4" applyNumberFormat="1" applyFont="1" applyFill="1" applyAlignment="1">
      <alignment horizontal="center" vertical="center" wrapText="1"/>
    </xf>
    <xf numFmtId="14" fontId="3" fillId="4" borderId="0" xfId="4" applyNumberFormat="1" applyFont="1" applyFill="1" applyAlignment="1">
      <alignment horizontal="center" vertical="center" wrapText="1"/>
    </xf>
    <xf numFmtId="3" fontId="14" fillId="4" borderId="0" xfId="6" applyNumberFormat="1" applyFont="1" applyFill="1" applyBorder="1" applyAlignment="1">
      <alignment horizontal="center" vertical="center"/>
    </xf>
    <xf numFmtId="0" fontId="3" fillId="4" borderId="0" xfId="4" applyFont="1" applyFill="1" applyAlignment="1">
      <alignment horizontal="center" vertical="center"/>
    </xf>
    <xf numFmtId="0" fontId="3" fillId="3" borderId="0" xfId="4" applyFont="1" applyFill="1" applyAlignment="1">
      <alignment horizontal="center" vertical="center" wrapText="1"/>
    </xf>
    <xf numFmtId="0" fontId="3" fillId="4" borderId="0" xfId="4" applyFont="1" applyFill="1" applyAlignment="1">
      <alignment horizontal="center" vertical="center" wrapText="1"/>
    </xf>
    <xf numFmtId="14" fontId="3" fillId="3" borderId="0" xfId="4" applyNumberFormat="1" applyFont="1" applyFill="1" applyAlignment="1">
      <alignment horizontal="center" vertical="center" wrapText="1"/>
    </xf>
    <xf numFmtId="3" fontId="3" fillId="3" borderId="0" xfId="4" applyNumberFormat="1" applyFont="1" applyFill="1" applyAlignment="1">
      <alignment horizontal="center" vertical="center" wrapText="1"/>
    </xf>
    <xf numFmtId="1" fontId="3" fillId="3" borderId="0" xfId="4" applyNumberFormat="1" applyFont="1" applyFill="1" applyAlignment="1">
      <alignment horizontal="center" vertical="center" wrapText="1"/>
    </xf>
    <xf numFmtId="0" fontId="3" fillId="3" borderId="0" xfId="4" applyFont="1" applyFill="1" applyAlignment="1">
      <alignment horizontal="center" vertical="center"/>
    </xf>
    <xf numFmtId="14" fontId="3" fillId="3" borderId="0" xfId="4" applyNumberFormat="1" applyFont="1" applyFill="1" applyAlignment="1">
      <alignment horizontal="center" vertical="center"/>
    </xf>
    <xf numFmtId="3" fontId="3" fillId="3" borderId="0" xfId="4" applyNumberFormat="1" applyFont="1" applyFill="1" applyAlignment="1">
      <alignment vertical="center"/>
    </xf>
    <xf numFmtId="14" fontId="3" fillId="3" borderId="0" xfId="4" applyNumberFormat="1" applyFont="1" applyFill="1" applyAlignment="1">
      <alignment vertical="center"/>
    </xf>
    <xf numFmtId="0" fontId="3" fillId="3" borderId="0" xfId="4" applyFont="1" applyFill="1" applyAlignment="1">
      <alignment vertical="center"/>
    </xf>
    <xf numFmtId="3" fontId="3" fillId="0" borderId="0" xfId="4" applyNumberFormat="1" applyFont="1"/>
    <xf numFmtId="164" fontId="3" fillId="0" borderId="0" xfId="2" applyFont="1" applyFill="1" applyBorder="1" applyAlignment="1" applyProtection="1">
      <alignment vertical="center"/>
    </xf>
    <xf numFmtId="9" fontId="3" fillId="2" borderId="15" xfId="3" applyFont="1" applyFill="1" applyBorder="1" applyAlignment="1">
      <alignment horizontal="right" vertical="top"/>
    </xf>
    <xf numFmtId="0" fontId="3" fillId="0" borderId="1" xfId="7" applyFont="1" applyBorder="1" applyAlignment="1">
      <alignment vertical="center"/>
    </xf>
    <xf numFmtId="0" fontId="6" fillId="0" borderId="9" xfId="7" applyFont="1" applyBorder="1" applyAlignment="1">
      <alignment vertical="center"/>
    </xf>
    <xf numFmtId="0" fontId="3" fillId="0" borderId="0" xfId="7" applyFont="1" applyAlignment="1">
      <alignment vertical="center"/>
    </xf>
    <xf numFmtId="0" fontId="3" fillId="0" borderId="10" xfId="7" applyFont="1" applyBorder="1" applyAlignment="1">
      <alignment vertical="center"/>
    </xf>
    <xf numFmtId="0" fontId="6" fillId="0" borderId="19" xfId="7" applyFont="1" applyBorder="1" applyAlignment="1">
      <alignment vertical="center"/>
    </xf>
    <xf numFmtId="0" fontId="3" fillId="0" borderId="19" xfId="7" applyFont="1" applyBorder="1" applyAlignment="1">
      <alignment vertical="center"/>
    </xf>
    <xf numFmtId="2" fontId="6" fillId="0" borderId="19" xfId="7" applyNumberFormat="1" applyFont="1" applyBorder="1" applyAlignment="1">
      <alignment vertical="center"/>
    </xf>
    <xf numFmtId="0" fontId="7" fillId="0" borderId="59" xfId="4" applyFont="1" applyBorder="1" applyAlignment="1">
      <alignment vertical="center"/>
    </xf>
    <xf numFmtId="2" fontId="6" fillId="0" borderId="0" xfId="7" applyNumberFormat="1" applyFont="1" applyAlignment="1">
      <alignment horizontal="center" vertical="center"/>
    </xf>
    <xf numFmtId="0" fontId="3" fillId="0" borderId="0" xfId="7" applyFont="1" applyAlignment="1">
      <alignment horizontal="center" vertical="center"/>
    </xf>
    <xf numFmtId="0" fontId="7" fillId="0" borderId="25" xfId="4" applyFont="1" applyBorder="1" applyAlignment="1">
      <alignment horizontal="left" vertical="center"/>
    </xf>
    <xf numFmtId="0" fontId="7" fillId="0" borderId="25" xfId="7" applyFont="1" applyBorder="1" applyAlignment="1">
      <alignment vertical="center" wrapText="1"/>
    </xf>
    <xf numFmtId="0" fontId="7" fillId="0" borderId="25" xfId="7" applyFont="1" applyBorder="1" applyAlignment="1">
      <alignment horizontal="left" vertical="center"/>
    </xf>
    <xf numFmtId="0" fontId="3" fillId="0" borderId="33" xfId="7" applyFont="1" applyBorder="1" applyAlignment="1">
      <alignment horizontal="left" vertical="center"/>
    </xf>
    <xf numFmtId="173" fontId="3" fillId="2" borderId="33" xfId="7" applyNumberFormat="1" applyFont="1" applyFill="1" applyBorder="1" applyAlignment="1">
      <alignment horizontal="center" vertical="center" wrapText="1"/>
    </xf>
    <xf numFmtId="174" fontId="6" fillId="0" borderId="33" xfId="1" applyNumberFormat="1" applyFont="1" applyBorder="1" applyAlignment="1" applyProtection="1">
      <alignment horizontal="right" vertical="center"/>
    </xf>
    <xf numFmtId="2" fontId="3" fillId="0" borderId="33" xfId="7" applyNumberFormat="1" applyFont="1" applyBorder="1" applyAlignment="1">
      <alignment vertical="center"/>
    </xf>
    <xf numFmtId="2" fontId="3" fillId="0" borderId="33" xfId="7" applyNumberFormat="1" applyFont="1" applyBorder="1" applyAlignment="1">
      <alignment horizontal="center" vertical="center"/>
    </xf>
    <xf numFmtId="14" fontId="3" fillId="0" borderId="33" xfId="7" applyNumberFormat="1" applyFont="1" applyBorder="1" applyAlignment="1">
      <alignment vertical="center"/>
    </xf>
    <xf numFmtId="0" fontId="3" fillId="0" borderId="37" xfId="7" applyFont="1" applyBorder="1" applyAlignment="1">
      <alignment horizontal="left" vertical="center"/>
    </xf>
    <xf numFmtId="173" fontId="3" fillId="0" borderId="37" xfId="7" applyNumberFormat="1" applyFont="1" applyBorder="1" applyAlignment="1">
      <alignment horizontal="center" vertical="center" wrapText="1"/>
    </xf>
    <xf numFmtId="174" fontId="3" fillId="0" borderId="33" xfId="1" applyNumberFormat="1" applyFont="1" applyBorder="1" applyAlignment="1" applyProtection="1">
      <alignment horizontal="right" vertical="center"/>
    </xf>
    <xf numFmtId="174" fontId="3" fillId="0" borderId="37" xfId="1" applyNumberFormat="1" applyFont="1" applyBorder="1" applyAlignment="1" applyProtection="1">
      <alignment horizontal="right" vertical="center"/>
    </xf>
    <xf numFmtId="2" fontId="6" fillId="0" borderId="37" xfId="7" applyNumberFormat="1" applyFont="1" applyBorder="1" applyAlignment="1">
      <alignment vertical="center"/>
    </xf>
    <xf numFmtId="2" fontId="6" fillId="0" borderId="37" xfId="7" applyNumberFormat="1" applyFont="1" applyBorder="1" applyAlignment="1">
      <alignment horizontal="center" vertical="center"/>
    </xf>
    <xf numFmtId="173" fontId="3" fillId="0" borderId="33" xfId="7" applyNumberFormat="1" applyFont="1" applyBorder="1" applyAlignment="1">
      <alignment horizontal="center" vertical="center" wrapText="1"/>
    </xf>
    <xf numFmtId="174" fontId="16" fillId="0" borderId="30" xfId="2" applyNumberFormat="1" applyFont="1" applyFill="1" applyBorder="1" applyAlignment="1">
      <alignment vertical="center" wrapText="1"/>
    </xf>
    <xf numFmtId="173" fontId="3" fillId="2" borderId="30" xfId="7" applyNumberFormat="1" applyFont="1" applyFill="1" applyBorder="1" applyAlignment="1">
      <alignment horizontal="center" vertical="center" wrapText="1"/>
    </xf>
    <xf numFmtId="2" fontId="3" fillId="0" borderId="57" xfId="3" applyNumberFormat="1" applyFont="1" applyBorder="1" applyAlignment="1" applyProtection="1">
      <alignment vertical="center"/>
    </xf>
    <xf numFmtId="2" fontId="6" fillId="0" borderId="58" xfId="7" applyNumberFormat="1" applyFont="1" applyBorder="1" applyAlignment="1">
      <alignment horizontal="center" vertical="center"/>
    </xf>
    <xf numFmtId="173" fontId="3" fillId="2" borderId="30" xfId="1" applyNumberFormat="1" applyFont="1" applyFill="1" applyBorder="1" applyAlignment="1">
      <alignment horizontal="center" vertical="center" wrapText="1"/>
    </xf>
    <xf numFmtId="2" fontId="6" fillId="0" borderId="58" xfId="7" applyNumberFormat="1" applyFont="1" applyBorder="1" applyAlignment="1">
      <alignment vertical="center"/>
    </xf>
    <xf numFmtId="173" fontId="3" fillId="0" borderId="34" xfId="7" applyNumberFormat="1" applyFont="1" applyBorder="1" applyAlignment="1">
      <alignment horizontal="center" vertical="center" wrapText="1"/>
    </xf>
    <xf numFmtId="173" fontId="3" fillId="2" borderId="37" xfId="7" applyNumberFormat="1" applyFont="1" applyFill="1" applyBorder="1" applyAlignment="1">
      <alignment horizontal="center" vertical="center" wrapText="1"/>
    </xf>
    <xf numFmtId="174" fontId="6" fillId="0" borderId="37" xfId="1" applyNumberFormat="1" applyFont="1" applyBorder="1" applyAlignment="1" applyProtection="1">
      <alignment horizontal="right" vertical="center"/>
    </xf>
    <xf numFmtId="3" fontId="3" fillId="4" borderId="0" xfId="7" applyNumberFormat="1" applyFont="1" applyFill="1" applyAlignment="1">
      <alignment horizontal="center" vertical="center"/>
    </xf>
    <xf numFmtId="0" fontId="3" fillId="4" borderId="0" xfId="7" applyFont="1" applyFill="1" applyAlignment="1">
      <alignment horizontal="center" vertical="center"/>
    </xf>
    <xf numFmtId="167" fontId="3" fillId="0" borderId="37" xfId="2" applyNumberFormat="1" applyFont="1" applyBorder="1" applyAlignment="1" applyProtection="1">
      <alignment vertical="center"/>
    </xf>
    <xf numFmtId="0" fontId="3" fillId="0" borderId="11" xfId="7" applyFont="1" applyBorder="1" applyAlignment="1">
      <alignment horizontal="justify" vertical="center" wrapText="1"/>
    </xf>
    <xf numFmtId="0" fontId="3" fillId="0" borderId="58" xfId="7" applyFont="1" applyBorder="1" applyAlignment="1">
      <alignment horizontal="left" vertical="center"/>
    </xf>
    <xf numFmtId="0" fontId="3" fillId="0" borderId="58" xfId="7" applyFont="1" applyBorder="1" applyAlignment="1">
      <alignment horizontal="center" vertical="center" wrapText="1"/>
    </xf>
    <xf numFmtId="173" fontId="3" fillId="0" borderId="58" xfId="7" applyNumberFormat="1" applyFont="1" applyBorder="1" applyAlignment="1">
      <alignment horizontal="center" vertical="center" wrapText="1"/>
    </xf>
    <xf numFmtId="174" fontId="3" fillId="0" borderId="58" xfId="1" applyNumberFormat="1" applyFont="1" applyBorder="1" applyAlignment="1" applyProtection="1">
      <alignment horizontal="right" vertical="center"/>
    </xf>
    <xf numFmtId="2" fontId="3" fillId="0" borderId="58" xfId="3" applyNumberFormat="1" applyFont="1" applyBorder="1" applyAlignment="1" applyProtection="1">
      <alignment vertical="center"/>
    </xf>
    <xf numFmtId="39" fontId="3" fillId="0" borderId="30" xfId="7" applyNumberFormat="1" applyFont="1" applyBorder="1" applyAlignment="1">
      <alignment horizontal="center" vertical="center"/>
    </xf>
    <xf numFmtId="2" fontId="3" fillId="0" borderId="31" xfId="7" applyNumberFormat="1" applyFont="1" applyBorder="1" applyAlignment="1">
      <alignment horizontal="center" vertical="center"/>
    </xf>
    <xf numFmtId="0" fontId="3" fillId="0" borderId="57" xfId="7" applyFont="1" applyBorder="1" applyAlignment="1">
      <alignment horizontal="left" vertical="center"/>
    </xf>
    <xf numFmtId="173" fontId="3" fillId="0" borderId="57" xfId="7" applyNumberFormat="1" applyFont="1" applyBorder="1" applyAlignment="1">
      <alignment horizontal="center" vertical="center" wrapText="1"/>
    </xf>
    <xf numFmtId="174" fontId="3" fillId="0" borderId="57" xfId="1" applyNumberFormat="1" applyFont="1" applyBorder="1" applyAlignment="1" applyProtection="1">
      <alignment horizontal="right" vertical="center"/>
    </xf>
    <xf numFmtId="2" fontId="6" fillId="0" borderId="20" xfId="7" applyNumberFormat="1" applyFont="1" applyBorder="1" applyAlignment="1">
      <alignment vertical="center"/>
    </xf>
    <xf numFmtId="175" fontId="3" fillId="0" borderId="57" xfId="3" applyNumberFormat="1" applyFont="1" applyBorder="1" applyAlignment="1" applyProtection="1">
      <alignment vertical="center"/>
    </xf>
    <xf numFmtId="2" fontId="6" fillId="0" borderId="57" xfId="7" applyNumberFormat="1" applyFont="1" applyBorder="1" applyAlignment="1">
      <alignment horizontal="center" vertical="center"/>
    </xf>
    <xf numFmtId="0" fontId="6" fillId="0" borderId="33" xfId="7" applyFont="1" applyBorder="1" applyAlignment="1">
      <alignment horizontal="center" vertical="center" wrapText="1"/>
    </xf>
    <xf numFmtId="173" fontId="6" fillId="0" borderId="33" xfId="7" applyNumberFormat="1" applyFont="1" applyBorder="1" applyAlignment="1">
      <alignment horizontal="center" vertical="center" wrapText="1"/>
    </xf>
    <xf numFmtId="174" fontId="6" fillId="0" borderId="33" xfId="2" applyNumberFormat="1" applyFont="1" applyBorder="1" applyAlignment="1">
      <alignment horizontal="right" vertical="center" wrapText="1"/>
    </xf>
    <xf numFmtId="2" fontId="3" fillId="0" borderId="6" xfId="7" applyNumberFormat="1" applyFont="1" applyBorder="1" applyAlignment="1">
      <alignment vertical="center"/>
    </xf>
    <xf numFmtId="176" fontId="17" fillId="5" borderId="33" xfId="7" applyNumberFormat="1" applyFont="1" applyFill="1" applyBorder="1" applyAlignment="1">
      <alignment horizontal="right" wrapText="1"/>
    </xf>
    <xf numFmtId="0" fontId="3" fillId="0" borderId="33" xfId="7" applyFont="1" applyBorder="1" applyAlignment="1">
      <alignment horizontal="center" vertical="center"/>
    </xf>
    <xf numFmtId="0" fontId="18" fillId="5" borderId="33" xfId="7" applyFont="1" applyFill="1" applyBorder="1" applyAlignment="1">
      <alignment horizontal="right" wrapText="1"/>
    </xf>
    <xf numFmtId="2" fontId="6" fillId="0" borderId="61" xfId="7" applyNumberFormat="1" applyFont="1" applyBorder="1" applyAlignment="1">
      <alignment vertical="center"/>
    </xf>
    <xf numFmtId="176" fontId="3" fillId="0" borderId="37" xfId="3" applyNumberFormat="1" applyFont="1" applyBorder="1" applyAlignment="1" applyProtection="1">
      <alignment vertical="center"/>
    </xf>
    <xf numFmtId="39" fontId="3" fillId="0" borderId="37" xfId="7" applyNumberFormat="1" applyFont="1" applyBorder="1" applyAlignment="1">
      <alignment vertical="center"/>
    </xf>
    <xf numFmtId="173" fontId="3" fillId="0" borderId="0" xfId="7" applyNumberFormat="1" applyFont="1" applyAlignment="1">
      <alignment horizontal="center" vertical="center"/>
    </xf>
    <xf numFmtId="174" fontId="3" fillId="0" borderId="0" xfId="7" applyNumberFormat="1" applyFont="1" applyAlignment="1">
      <alignment vertical="center"/>
    </xf>
    <xf numFmtId="2" fontId="6" fillId="0" borderId="0" xfId="7" applyNumberFormat="1" applyFont="1" applyAlignment="1">
      <alignment vertical="center"/>
    </xf>
    <xf numFmtId="10" fontId="3" fillId="0" borderId="0" xfId="3" applyNumberFormat="1" applyFont="1" applyBorder="1" applyAlignment="1" applyProtection="1">
      <alignment vertical="center"/>
    </xf>
    <xf numFmtId="170" fontId="3" fillId="0" borderId="0" xfId="7" applyNumberFormat="1" applyFont="1" applyAlignment="1">
      <alignment vertical="center"/>
    </xf>
    <xf numFmtId="39" fontId="3" fillId="0" borderId="0" xfId="7" applyNumberFormat="1" applyFont="1" applyAlignment="1">
      <alignment vertical="center"/>
    </xf>
    <xf numFmtId="39" fontId="3" fillId="0" borderId="19" xfId="7" applyNumberFormat="1" applyFont="1" applyBorder="1" applyAlignment="1">
      <alignment vertical="center"/>
    </xf>
    <xf numFmtId="170" fontId="6" fillId="0" borderId="47" xfId="7" applyNumberFormat="1" applyFont="1" applyBorder="1" applyAlignment="1">
      <alignment vertical="center"/>
    </xf>
    <xf numFmtId="170" fontId="3" fillId="0" borderId="51" xfId="7" applyNumberFormat="1" applyFont="1" applyBorder="1" applyAlignment="1">
      <alignment horizontal="center" vertical="center"/>
    </xf>
    <xf numFmtId="0" fontId="3" fillId="2" borderId="30" xfId="7" applyFont="1" applyFill="1" applyBorder="1" applyAlignment="1">
      <alignment horizontal="left" vertical="center"/>
    </xf>
    <xf numFmtId="178" fontId="3" fillId="2" borderId="30" xfId="1" applyNumberFormat="1" applyFont="1" applyFill="1" applyBorder="1" applyAlignment="1" applyProtection="1">
      <alignment horizontal="center" vertical="center"/>
    </xf>
    <xf numFmtId="178" fontId="3" fillId="2" borderId="30" xfId="1" applyNumberFormat="1" applyFont="1" applyFill="1" applyBorder="1" applyAlignment="1">
      <alignment horizontal="center" vertical="center" wrapText="1"/>
    </xf>
    <xf numFmtId="178" fontId="3" fillId="2" borderId="0" xfId="1" applyNumberFormat="1" applyFont="1" applyFill="1" applyBorder="1" applyAlignment="1">
      <alignment horizontal="center" vertical="center"/>
    </xf>
    <xf numFmtId="0" fontId="3" fillId="0" borderId="54" xfId="7" applyFont="1" applyBorder="1" applyAlignment="1">
      <alignment vertical="center"/>
    </xf>
    <xf numFmtId="0" fontId="3" fillId="0" borderId="56" xfId="7" applyFont="1" applyBorder="1" applyAlignment="1">
      <alignment vertical="center"/>
    </xf>
    <xf numFmtId="10" fontId="3" fillId="0" borderId="0" xfId="3" applyNumberFormat="1" applyFont="1" applyBorder="1" applyAlignment="1">
      <alignment vertical="center"/>
    </xf>
    <xf numFmtId="10" fontId="3" fillId="0" borderId="0" xfId="3" applyNumberFormat="1" applyFont="1" applyAlignment="1">
      <alignment vertical="center"/>
    </xf>
    <xf numFmtId="174" fontId="21" fillId="0" borderId="30" xfId="2" applyNumberFormat="1" applyFont="1" applyFill="1" applyBorder="1" applyAlignment="1">
      <alignment vertical="center" wrapText="1"/>
    </xf>
    <xf numFmtId="2" fontId="3" fillId="0" borderId="0" xfId="4" applyNumberFormat="1" applyFont="1" applyAlignment="1">
      <alignment horizontal="left" vertical="top" wrapText="1"/>
    </xf>
    <xf numFmtId="167" fontId="3" fillId="0" borderId="37" xfId="2" applyNumberFormat="1" applyFont="1" applyBorder="1" applyAlignment="1" applyProtection="1">
      <alignment horizontal="center" vertical="center"/>
    </xf>
    <xf numFmtId="14" fontId="3" fillId="0" borderId="44" xfId="4" applyNumberFormat="1" applyFont="1" applyBorder="1" applyAlignment="1">
      <alignment vertical="center"/>
    </xf>
    <xf numFmtId="167" fontId="6" fillId="0" borderId="33" xfId="2" applyNumberFormat="1" applyFont="1" applyBorder="1" applyAlignment="1" applyProtection="1">
      <alignment horizontal="center" vertical="center"/>
    </xf>
    <xf numFmtId="167" fontId="6" fillId="0" borderId="44" xfId="2" applyNumberFormat="1" applyFont="1" applyBorder="1" applyAlignment="1">
      <alignment horizontal="center" vertical="center" wrapText="1"/>
    </xf>
    <xf numFmtId="170" fontId="3" fillId="0" borderId="49" xfId="4" applyNumberFormat="1" applyFont="1" applyBorder="1" applyAlignment="1">
      <alignment vertical="top"/>
    </xf>
    <xf numFmtId="37" fontId="3" fillId="0" borderId="12" xfId="4" applyNumberFormat="1" applyFont="1" applyBorder="1" applyAlignment="1">
      <alignment vertical="top"/>
    </xf>
    <xf numFmtId="37" fontId="3" fillId="0" borderId="15" xfId="4" applyNumberFormat="1" applyFont="1" applyBorder="1" applyAlignment="1">
      <alignment horizontal="right" vertical="top"/>
    </xf>
    <xf numFmtId="37" fontId="3" fillId="2" borderId="12" xfId="4" applyNumberFormat="1" applyFont="1" applyFill="1" applyBorder="1" applyAlignment="1">
      <alignment horizontal="right" vertical="top"/>
    </xf>
    <xf numFmtId="37" fontId="3" fillId="2" borderId="15" xfId="4" applyNumberFormat="1" applyFont="1" applyFill="1" applyBorder="1" applyAlignment="1">
      <alignment horizontal="right" vertical="top"/>
    </xf>
    <xf numFmtId="0" fontId="3" fillId="0" borderId="30" xfId="4" applyFont="1" applyBorder="1" applyAlignment="1">
      <alignment horizontal="center" vertical="center"/>
    </xf>
    <xf numFmtId="1" fontId="3" fillId="0" borderId="30" xfId="4" applyNumberFormat="1" applyFont="1" applyBorder="1" applyAlignment="1">
      <alignment horizontal="center" vertical="center" wrapText="1"/>
    </xf>
    <xf numFmtId="167" fontId="6" fillId="0" borderId="30" xfId="2" applyNumberFormat="1" applyFont="1" applyBorder="1" applyAlignment="1" applyProtection="1">
      <alignment horizontal="center" vertical="center"/>
    </xf>
    <xf numFmtId="167" fontId="3" fillId="0" borderId="30" xfId="2" applyNumberFormat="1" applyFont="1" applyBorder="1" applyAlignment="1" applyProtection="1">
      <alignment horizontal="center" vertical="center"/>
    </xf>
    <xf numFmtId="2" fontId="6" fillId="0" borderId="30" xfId="4" applyNumberFormat="1" applyFont="1" applyBorder="1" applyAlignment="1">
      <alignment vertical="center"/>
    </xf>
    <xf numFmtId="2" fontId="3" fillId="0" borderId="30" xfId="3" applyNumberFormat="1" applyFont="1" applyBorder="1" applyAlignment="1" applyProtection="1">
      <alignment vertical="center"/>
    </xf>
    <xf numFmtId="1" fontId="3" fillId="2" borderId="30" xfId="4" applyNumberFormat="1" applyFont="1" applyFill="1" applyBorder="1" applyAlignment="1">
      <alignment horizontal="center" vertical="center" wrapText="1"/>
    </xf>
    <xf numFmtId="0" fontId="3" fillId="2" borderId="30" xfId="4" applyFont="1" applyFill="1" applyBorder="1" applyAlignment="1">
      <alignment horizontal="center" vertical="center"/>
    </xf>
    <xf numFmtId="167" fontId="3" fillId="2" borderId="30" xfId="2" applyNumberFormat="1" applyFont="1" applyFill="1" applyBorder="1" applyAlignment="1" applyProtection="1">
      <alignment horizontal="center" vertical="center"/>
    </xf>
    <xf numFmtId="2" fontId="6" fillId="2" borderId="30" xfId="4" applyNumberFormat="1" applyFont="1" applyFill="1" applyBorder="1" applyAlignment="1">
      <alignment vertical="center"/>
    </xf>
    <xf numFmtId="2" fontId="3" fillId="2" borderId="30" xfId="3" applyNumberFormat="1" applyFont="1" applyFill="1" applyBorder="1" applyAlignment="1" applyProtection="1">
      <alignment vertical="center"/>
    </xf>
    <xf numFmtId="0" fontId="3" fillId="2" borderId="19" xfId="4" applyFont="1" applyFill="1" applyBorder="1"/>
    <xf numFmtId="0" fontId="3" fillId="2" borderId="0" xfId="4" applyFont="1" applyFill="1"/>
    <xf numFmtId="164" fontId="3" fillId="2" borderId="0" xfId="4" applyNumberFormat="1" applyFont="1" applyFill="1"/>
    <xf numFmtId="2" fontId="3" fillId="2" borderId="0" xfId="4" applyNumberFormat="1" applyFont="1" applyFill="1"/>
    <xf numFmtId="164" fontId="3" fillId="2" borderId="0" xfId="2" applyFont="1" applyFill="1" applyBorder="1"/>
    <xf numFmtId="165" fontId="3" fillId="2" borderId="0" xfId="4" applyNumberFormat="1" applyFont="1" applyFill="1"/>
    <xf numFmtId="2" fontId="3" fillId="0" borderId="30" xfId="4" applyNumberFormat="1" applyFont="1" applyBorder="1" applyAlignment="1">
      <alignment vertical="center"/>
    </xf>
    <xf numFmtId="2" fontId="3" fillId="0" borderId="30" xfId="4" applyNumberFormat="1" applyFont="1" applyBorder="1" applyAlignment="1">
      <alignment horizontal="center" vertical="center" wrapText="1"/>
    </xf>
    <xf numFmtId="167" fontId="6" fillId="0" borderId="34" xfId="2" applyNumberFormat="1" applyFont="1" applyBorder="1" applyAlignment="1">
      <alignment horizontal="center" vertical="center" wrapText="1"/>
    </xf>
    <xf numFmtId="178" fontId="3" fillId="0" borderId="34" xfId="1" applyNumberFormat="1" applyFont="1" applyBorder="1" applyAlignment="1" applyProtection="1">
      <alignment vertical="top"/>
    </xf>
    <xf numFmtId="178" fontId="3" fillId="0" borderId="30" xfId="1" applyNumberFormat="1" applyFont="1" applyBorder="1" applyAlignment="1" applyProtection="1">
      <alignment vertical="top"/>
    </xf>
    <xf numFmtId="178" fontId="3" fillId="2" borderId="30" xfId="1" applyNumberFormat="1" applyFont="1" applyFill="1" applyBorder="1" applyAlignment="1" applyProtection="1">
      <alignment vertical="top"/>
    </xf>
    <xf numFmtId="171" fontId="3" fillId="0" borderId="19" xfId="4" applyNumberFormat="1" applyFont="1" applyBorder="1" applyAlignment="1">
      <alignment vertical="center" wrapText="1"/>
    </xf>
    <xf numFmtId="0" fontId="3" fillId="0" borderId="54" xfId="4" applyFont="1" applyBorder="1"/>
    <xf numFmtId="0" fontId="25" fillId="0" borderId="0" xfId="0" applyFont="1"/>
    <xf numFmtId="167" fontId="25" fillId="0" borderId="0" xfId="2" applyNumberFormat="1" applyFont="1"/>
    <xf numFmtId="0" fontId="26" fillId="0" borderId="30" xfId="0" applyFont="1" applyBorder="1"/>
    <xf numFmtId="167" fontId="26" fillId="0" borderId="30" xfId="2" applyNumberFormat="1" applyFont="1" applyBorder="1"/>
    <xf numFmtId="0" fontId="25" fillId="4" borderId="30" xfId="0" applyFont="1" applyFill="1" applyBorder="1"/>
    <xf numFmtId="167" fontId="25" fillId="4" borderId="30" xfId="2" applyNumberFormat="1" applyFont="1" applyFill="1" applyBorder="1"/>
    <xf numFmtId="0" fontId="25" fillId="6" borderId="30" xfId="0" applyFont="1" applyFill="1" applyBorder="1"/>
    <xf numFmtId="167" fontId="25" fillId="6" borderId="30" xfId="2" applyNumberFormat="1" applyFont="1" applyFill="1" applyBorder="1"/>
    <xf numFmtId="0" fontId="25" fillId="7" borderId="30" xfId="0" applyFont="1" applyFill="1" applyBorder="1"/>
    <xf numFmtId="167" fontId="25" fillId="7" borderId="30" xfId="2" applyNumberFormat="1" applyFont="1" applyFill="1" applyBorder="1"/>
    <xf numFmtId="0" fontId="25" fillId="8" borderId="30" xfId="0" applyFont="1" applyFill="1" applyBorder="1"/>
    <xf numFmtId="167" fontId="25" fillId="8" borderId="30" xfId="2" applyNumberFormat="1" applyFont="1" applyFill="1" applyBorder="1"/>
    <xf numFmtId="174" fontId="6" fillId="2" borderId="33" xfId="2" applyNumberFormat="1" applyFont="1" applyFill="1" applyBorder="1" applyAlignment="1">
      <alignment horizontal="right" vertical="center" wrapText="1"/>
    </xf>
    <xf numFmtId="2" fontId="3" fillId="0" borderId="34" xfId="3" applyNumberFormat="1" applyFont="1" applyBorder="1" applyAlignment="1" applyProtection="1">
      <alignment vertical="center"/>
    </xf>
    <xf numFmtId="2" fontId="24" fillId="0" borderId="30" xfId="4" applyNumberFormat="1" applyFont="1" applyBorder="1" applyAlignment="1">
      <alignment horizontal="center" vertical="center" wrapText="1"/>
    </xf>
    <xf numFmtId="2" fontId="24" fillId="0" borderId="30" xfId="4" applyNumberFormat="1" applyFont="1" applyBorder="1" applyAlignment="1">
      <alignment vertical="center" wrapText="1"/>
    </xf>
    <xf numFmtId="167" fontId="24" fillId="0" borderId="30" xfId="2" applyNumberFormat="1" applyFont="1" applyBorder="1" applyAlignment="1">
      <alignment horizontal="center" vertical="center" wrapText="1"/>
    </xf>
    <xf numFmtId="0" fontId="27" fillId="0" borderId="0" xfId="0" applyFont="1"/>
    <xf numFmtId="0" fontId="27" fillId="0" borderId="30" xfId="0" applyFont="1" applyBorder="1"/>
    <xf numFmtId="167" fontId="27" fillId="0" borderId="30" xfId="2" applyNumberFormat="1" applyFont="1" applyBorder="1"/>
    <xf numFmtId="0" fontId="27" fillId="0" borderId="57" xfId="0" applyFont="1" applyBorder="1" applyAlignment="1">
      <alignment vertical="center" wrapText="1"/>
    </xf>
    <xf numFmtId="0" fontId="27" fillId="0" borderId="30" xfId="0" applyFont="1" applyBorder="1" applyAlignment="1">
      <alignment horizontal="center" vertical="center" wrapText="1"/>
    </xf>
    <xf numFmtId="0" fontId="27" fillId="0" borderId="30" xfId="0" applyFont="1" applyBorder="1" applyAlignment="1">
      <alignment vertical="center" wrapText="1"/>
    </xf>
    <xf numFmtId="0" fontId="27" fillId="0" borderId="30" xfId="0" applyFont="1" applyBorder="1" applyAlignment="1">
      <alignment vertical="center"/>
    </xf>
    <xf numFmtId="0" fontId="27" fillId="0" borderId="30" xfId="0" applyFont="1" applyBorder="1" applyAlignment="1">
      <alignment horizontal="center" vertical="center"/>
    </xf>
    <xf numFmtId="167" fontId="27" fillId="0" borderId="30" xfId="2" applyNumberFormat="1" applyFont="1" applyBorder="1" applyAlignment="1">
      <alignment horizontal="center" vertical="center"/>
    </xf>
    <xf numFmtId="0" fontId="27" fillId="0" borderId="0" xfId="0" applyFont="1" applyAlignment="1">
      <alignment vertical="center"/>
    </xf>
    <xf numFmtId="0" fontId="27" fillId="8" borderId="30" xfId="0" applyFont="1" applyFill="1" applyBorder="1" applyAlignment="1">
      <alignment vertical="center" wrapText="1"/>
    </xf>
    <xf numFmtId="0" fontId="27" fillId="7" borderId="30" xfId="0" applyFont="1" applyFill="1" applyBorder="1" applyAlignment="1">
      <alignment vertical="center" wrapText="1"/>
    </xf>
    <xf numFmtId="167" fontId="27" fillId="9" borderId="30" xfId="2" applyNumberFormat="1" applyFont="1" applyFill="1" applyBorder="1" applyAlignment="1">
      <alignment horizontal="center" vertical="center"/>
    </xf>
    <xf numFmtId="0" fontId="27" fillId="9" borderId="30" xfId="0" applyFont="1" applyFill="1" applyBorder="1" applyAlignment="1">
      <alignment vertical="center" wrapText="1"/>
    </xf>
    <xf numFmtId="0" fontId="27" fillId="0" borderId="0" xfId="0" applyFont="1" applyAlignment="1">
      <alignment horizontal="center" vertical="center"/>
    </xf>
    <xf numFmtId="167" fontId="27" fillId="0" borderId="0" xfId="2" applyNumberFormat="1" applyFont="1" applyAlignment="1">
      <alignment horizontal="center" vertical="center"/>
    </xf>
    <xf numFmtId="0" fontId="27" fillId="0" borderId="0" xfId="0" applyFont="1" applyAlignment="1">
      <alignment vertical="center" wrapText="1"/>
    </xf>
    <xf numFmtId="167" fontId="28" fillId="4" borderId="0" xfId="0" applyNumberFormat="1" applyFont="1" applyFill="1" applyAlignment="1">
      <alignment horizontal="center" vertical="center"/>
    </xf>
    <xf numFmtId="167" fontId="27" fillId="0" borderId="30" xfId="2" applyNumberFormat="1" applyFont="1" applyBorder="1" applyAlignment="1">
      <alignment horizontal="center" vertical="center" wrapText="1"/>
    </xf>
    <xf numFmtId="167" fontId="28" fillId="3" borderId="30" xfId="0" applyNumberFormat="1" applyFont="1" applyFill="1" applyBorder="1" applyAlignment="1">
      <alignment horizontal="center" vertical="center"/>
    </xf>
    <xf numFmtId="167" fontId="27" fillId="7" borderId="30" xfId="2" applyNumberFormat="1" applyFont="1" applyFill="1" applyBorder="1" applyAlignment="1">
      <alignment horizontal="center" vertical="center" wrapText="1"/>
    </xf>
    <xf numFmtId="167" fontId="27" fillId="8" borderId="30" xfId="2" applyNumberFormat="1" applyFont="1" applyFill="1" applyBorder="1" applyAlignment="1">
      <alignment horizontal="center" vertical="center" wrapText="1"/>
    </xf>
    <xf numFmtId="0" fontId="26" fillId="4" borderId="57" xfId="0" applyFont="1" applyFill="1" applyBorder="1" applyAlignment="1">
      <alignment horizontal="center" wrapText="1"/>
    </xf>
    <xf numFmtId="0" fontId="25" fillId="0" borderId="33" xfId="0" applyFont="1" applyBorder="1" applyAlignment="1">
      <alignment wrapText="1"/>
    </xf>
    <xf numFmtId="0" fontId="25" fillId="0" borderId="30" xfId="0" applyFont="1" applyBorder="1" applyAlignment="1">
      <alignment horizontal="center" wrapText="1"/>
    </xf>
    <xf numFmtId="0" fontId="25" fillId="0" borderId="30" xfId="0" applyFont="1" applyBorder="1" applyAlignment="1">
      <alignment wrapText="1"/>
    </xf>
    <xf numFmtId="0" fontId="25" fillId="0" borderId="37" xfId="0" applyFont="1" applyBorder="1" applyAlignment="1">
      <alignment wrapText="1"/>
    </xf>
    <xf numFmtId="0" fontId="25" fillId="0" borderId="57" xfId="0" applyFont="1" applyBorder="1" applyAlignment="1">
      <alignment wrapText="1"/>
    </xf>
    <xf numFmtId="0" fontId="25" fillId="0" borderId="33" xfId="0" applyFont="1" applyBorder="1" applyAlignment="1">
      <alignment vertical="center" wrapText="1"/>
    </xf>
    <xf numFmtId="0" fontId="25" fillId="0" borderId="37" xfId="0" applyFont="1" applyBorder="1" applyAlignment="1">
      <alignment vertical="center" wrapText="1"/>
    </xf>
    <xf numFmtId="2" fontId="21" fillId="0" borderId="30" xfId="4" applyNumberFormat="1" applyFont="1" applyBorder="1" applyAlignment="1">
      <alignment vertical="center" wrapText="1"/>
    </xf>
    <xf numFmtId="0" fontId="29" fillId="0" borderId="30" xfId="0" applyFont="1" applyBorder="1" applyAlignment="1">
      <alignment wrapText="1"/>
    </xf>
    <xf numFmtId="0" fontId="29" fillId="0" borderId="0" xfId="0" applyFont="1" applyAlignment="1">
      <alignment wrapText="1"/>
    </xf>
    <xf numFmtId="0" fontId="25" fillId="0" borderId="0" xfId="0" applyFont="1" applyAlignment="1">
      <alignment vertical="center" wrapText="1"/>
    </xf>
    <xf numFmtId="0" fontId="29" fillId="0" borderId="30" xfId="0" applyFont="1" applyBorder="1" applyAlignment="1">
      <alignment vertical="center" wrapText="1"/>
    </xf>
    <xf numFmtId="167" fontId="27" fillId="0" borderId="30" xfId="2" applyNumberFormat="1" applyFont="1" applyBorder="1" applyAlignment="1">
      <alignment vertical="center"/>
    </xf>
    <xf numFmtId="0" fontId="25" fillId="0" borderId="0" xfId="0" applyFont="1" applyAlignment="1">
      <alignment horizontal="center" vertical="center" wrapText="1"/>
    </xf>
    <xf numFmtId="0" fontId="25" fillId="0" borderId="29" xfId="0" applyFont="1" applyBorder="1" applyAlignment="1">
      <alignment horizontal="center" wrapText="1"/>
    </xf>
    <xf numFmtId="0" fontId="25" fillId="0" borderId="58" xfId="0" applyFont="1" applyBorder="1" applyAlignment="1">
      <alignment wrapText="1"/>
    </xf>
    <xf numFmtId="173" fontId="3" fillId="2" borderId="30" xfId="4" applyNumberFormat="1" applyFont="1" applyFill="1" applyBorder="1" applyAlignment="1">
      <alignment horizontal="center" vertical="center" wrapText="1"/>
    </xf>
    <xf numFmtId="0" fontId="25" fillId="0" borderId="0" xfId="0" applyFont="1" applyAlignment="1">
      <alignment wrapText="1"/>
    </xf>
    <xf numFmtId="167" fontId="25" fillId="0" borderId="30" xfId="2" applyNumberFormat="1" applyFont="1" applyBorder="1" applyAlignment="1">
      <alignment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34" xfId="0" applyFont="1" applyBorder="1" applyAlignment="1">
      <alignment horizontal="center" vertical="center" wrapText="1"/>
    </xf>
    <xf numFmtId="167" fontId="27" fillId="4" borderId="30" xfId="2" applyNumberFormat="1" applyFont="1" applyFill="1" applyBorder="1" applyAlignment="1">
      <alignment horizontal="center" vertical="center" wrapText="1"/>
    </xf>
    <xf numFmtId="0" fontId="27" fillId="4" borderId="30" xfId="0" applyFont="1" applyFill="1" applyBorder="1" applyAlignment="1">
      <alignment vertical="center" wrapText="1"/>
    </xf>
    <xf numFmtId="167" fontId="27" fillId="11" borderId="30" xfId="2" applyNumberFormat="1" applyFont="1" applyFill="1" applyBorder="1" applyAlignment="1">
      <alignment horizontal="center" vertical="center"/>
    </xf>
    <xf numFmtId="167" fontId="27" fillId="0" borderId="57" xfId="0" applyNumberFormat="1" applyFont="1" applyBorder="1" applyAlignment="1">
      <alignment vertical="center" wrapText="1"/>
    </xf>
    <xf numFmtId="6" fontId="27" fillId="0" borderId="0" xfId="0" applyNumberFormat="1" applyFont="1" applyAlignment="1">
      <alignment vertical="center"/>
    </xf>
    <xf numFmtId="0" fontId="27" fillId="11" borderId="30" xfId="0" applyFont="1" applyFill="1" applyBorder="1" applyAlignment="1">
      <alignment vertical="center"/>
    </xf>
    <xf numFmtId="0" fontId="27" fillId="11" borderId="30" xfId="0" applyFont="1" applyFill="1" applyBorder="1" applyAlignment="1">
      <alignment vertical="center" wrapText="1"/>
    </xf>
    <xf numFmtId="0" fontId="27" fillId="11" borderId="30" xfId="0" applyFont="1" applyFill="1" applyBorder="1" applyAlignment="1">
      <alignment horizontal="center" vertical="center"/>
    </xf>
    <xf numFmtId="167" fontId="25" fillId="0" borderId="0" xfId="2" applyNumberFormat="1" applyFont="1" applyAlignment="1">
      <alignment vertical="center"/>
    </xf>
    <xf numFmtId="167" fontId="28" fillId="4" borderId="30" xfId="2" applyNumberFormat="1" applyFont="1" applyFill="1" applyBorder="1" applyAlignment="1">
      <alignment vertical="center"/>
    </xf>
    <xf numFmtId="167" fontId="27" fillId="0" borderId="57" xfId="2" applyNumberFormat="1" applyFont="1" applyBorder="1" applyAlignment="1">
      <alignment vertical="center"/>
    </xf>
    <xf numFmtId="167" fontId="27" fillId="0" borderId="58" xfId="2" applyNumberFormat="1" applyFont="1" applyBorder="1" applyAlignment="1">
      <alignment vertical="center"/>
    </xf>
    <xf numFmtId="167" fontId="28" fillId="4" borderId="34" xfId="2" applyNumberFormat="1" applyFont="1" applyFill="1" applyBorder="1" applyAlignment="1">
      <alignment vertical="center"/>
    </xf>
    <xf numFmtId="0" fontId="25" fillId="0" borderId="0" xfId="0" applyFont="1" applyAlignment="1">
      <alignment vertical="center"/>
    </xf>
    <xf numFmtId="1" fontId="3" fillId="2" borderId="30" xfId="3" applyNumberFormat="1" applyFont="1" applyFill="1" applyBorder="1" applyAlignment="1">
      <alignment horizontal="center" vertical="center" wrapText="1"/>
    </xf>
    <xf numFmtId="0" fontId="27" fillId="0" borderId="0" xfId="0" applyFont="1" applyAlignment="1">
      <alignment horizontal="center" vertical="center" wrapText="1"/>
    </xf>
    <xf numFmtId="167" fontId="27" fillId="4" borderId="30" xfId="0" applyNumberFormat="1" applyFont="1" applyFill="1" applyBorder="1" applyAlignment="1">
      <alignment vertical="center" wrapText="1"/>
    </xf>
    <xf numFmtId="167" fontId="27" fillId="10" borderId="30" xfId="2" applyNumberFormat="1" applyFont="1" applyFill="1" applyBorder="1" applyAlignment="1">
      <alignment horizontal="center" vertical="center" wrapText="1"/>
    </xf>
    <xf numFmtId="0" fontId="27" fillId="10" borderId="30" xfId="0" applyFont="1" applyFill="1" applyBorder="1" applyAlignment="1">
      <alignment vertical="center" wrapText="1"/>
    </xf>
    <xf numFmtId="167" fontId="27" fillId="7" borderId="30" xfId="2" applyNumberFormat="1" applyFont="1" applyFill="1" applyBorder="1" applyAlignment="1">
      <alignment horizontal="left" vertical="center" wrapText="1"/>
    </xf>
    <xf numFmtId="8" fontId="30" fillId="0" borderId="30" xfId="0" applyNumberFormat="1" applyFont="1" applyBorder="1"/>
    <xf numFmtId="8" fontId="0" fillId="0" borderId="30" xfId="0" applyNumberFormat="1" applyBorder="1" applyAlignment="1">
      <alignment horizontal="right"/>
    </xf>
    <xf numFmtId="167" fontId="27" fillId="4" borderId="30" xfId="2" applyNumberFormat="1" applyFont="1" applyFill="1" applyBorder="1" applyAlignment="1">
      <alignment vertical="center" wrapText="1"/>
    </xf>
    <xf numFmtId="164" fontId="6" fillId="0" borderId="0" xfId="2" applyFont="1" applyAlignment="1">
      <alignment vertical="center"/>
    </xf>
    <xf numFmtId="0" fontId="3" fillId="0" borderId="30" xfId="0" applyFont="1" applyBorder="1" applyAlignment="1">
      <alignment vertical="center" wrapText="1"/>
    </xf>
    <xf numFmtId="0" fontId="3" fillId="0" borderId="30" xfId="0" applyFont="1" applyBorder="1" applyAlignment="1">
      <alignment horizontal="left" vertical="center" wrapText="1"/>
    </xf>
    <xf numFmtId="2" fontId="6" fillId="0" borderId="0" xfId="4" applyNumberFormat="1" applyFont="1" applyAlignment="1">
      <alignment horizontal="center" vertical="center" wrapText="1"/>
    </xf>
    <xf numFmtId="2" fontId="6" fillId="0" borderId="0" xfId="4" applyNumberFormat="1" applyFont="1" applyAlignment="1">
      <alignment horizontal="center" vertical="center"/>
    </xf>
    <xf numFmtId="2" fontId="3" fillId="0" borderId="0" xfId="4" applyNumberFormat="1" applyFont="1" applyAlignment="1">
      <alignment horizontal="left" vertical="center" wrapText="1"/>
    </xf>
    <xf numFmtId="0" fontId="6" fillId="0" borderId="37" xfId="4" applyFont="1" applyBorder="1" applyAlignment="1">
      <alignment horizontal="center" vertical="center" wrapText="1"/>
    </xf>
    <xf numFmtId="0" fontId="6" fillId="0" borderId="34" xfId="4" applyFont="1" applyBorder="1" applyAlignment="1">
      <alignment horizontal="center" vertical="center" wrapText="1"/>
    </xf>
    <xf numFmtId="167" fontId="3" fillId="0" borderId="0" xfId="4" applyNumberFormat="1" applyFont="1" applyAlignment="1">
      <alignment horizontal="left" vertical="center"/>
    </xf>
    <xf numFmtId="0" fontId="20" fillId="2" borderId="11" xfId="7" applyFont="1" applyFill="1" applyBorder="1" applyAlignment="1">
      <alignment horizontal="justify" vertical="center" wrapText="1"/>
    </xf>
    <xf numFmtId="174" fontId="3" fillId="0" borderId="0" xfId="7" applyNumberFormat="1" applyFont="1" applyAlignment="1">
      <alignment horizontal="left" vertical="center"/>
    </xf>
    <xf numFmtId="0" fontId="6" fillId="0" borderId="37" xfId="4" applyFont="1" applyBorder="1" applyAlignment="1">
      <alignment horizontal="center" vertical="center" wrapText="1"/>
    </xf>
    <xf numFmtId="0" fontId="6" fillId="0" borderId="33" xfId="4" applyFont="1" applyBorder="1" applyAlignment="1">
      <alignment horizontal="center" vertical="center" wrapText="1"/>
    </xf>
    <xf numFmtId="0" fontId="3" fillId="0" borderId="30" xfId="7" applyFont="1" applyBorder="1" applyAlignment="1">
      <alignment horizontal="left" vertical="center"/>
    </xf>
    <xf numFmtId="0" fontId="6" fillId="0" borderId="37" xfId="7" applyFont="1" applyBorder="1" applyAlignment="1">
      <alignment horizontal="center" vertical="center" wrapText="1"/>
    </xf>
    <xf numFmtId="173" fontId="6" fillId="0" borderId="37" xfId="7" applyNumberFormat="1" applyFont="1" applyBorder="1" applyAlignment="1">
      <alignment horizontal="center" vertical="center" wrapText="1"/>
    </xf>
    <xf numFmtId="0" fontId="3" fillId="0" borderId="22" xfId="4" applyFont="1" applyBorder="1" applyAlignment="1">
      <alignment horizontal="center" vertical="center"/>
    </xf>
    <xf numFmtId="0" fontId="6" fillId="0" borderId="27" xfId="4" applyFont="1" applyBorder="1"/>
    <xf numFmtId="0" fontId="6" fillId="0" borderId="23" xfId="4" applyFont="1" applyBorder="1" applyAlignment="1">
      <alignment vertical="center"/>
    </xf>
    <xf numFmtId="0" fontId="6" fillId="0" borderId="27" xfId="4" applyFont="1" applyBorder="1" applyAlignment="1">
      <alignment horizontal="left" vertical="center"/>
    </xf>
    <xf numFmtId="2" fontId="6" fillId="0" borderId="30" xfId="4" applyNumberFormat="1" applyFont="1" applyBorder="1" applyAlignment="1">
      <alignment horizontal="center" vertical="center"/>
    </xf>
    <xf numFmtId="2" fontId="6" fillId="0" borderId="31" xfId="4" applyNumberFormat="1" applyFont="1" applyBorder="1" applyAlignment="1">
      <alignment horizontal="center" vertical="center"/>
    </xf>
    <xf numFmtId="0" fontId="6" fillId="0" borderId="25" xfId="4" applyFont="1" applyBorder="1" applyAlignment="1">
      <alignment vertical="center" wrapText="1"/>
    </xf>
    <xf numFmtId="0" fontId="6" fillId="0" borderId="25" xfId="4" applyFont="1" applyBorder="1" applyAlignment="1">
      <alignment vertical="top" wrapText="1"/>
    </xf>
    <xf numFmtId="0" fontId="6" fillId="0" borderId="27" xfId="4" applyFont="1" applyBorder="1" applyAlignment="1">
      <alignment vertical="top"/>
    </xf>
    <xf numFmtId="1" fontId="3" fillId="0" borderId="33" xfId="4" applyNumberFormat="1" applyFont="1" applyBorder="1" applyAlignment="1">
      <alignment horizontal="center" vertical="center" wrapText="1"/>
    </xf>
    <xf numFmtId="1" fontId="3" fillId="0" borderId="37" xfId="4" applyNumberFormat="1" applyFont="1" applyBorder="1" applyAlignment="1">
      <alignment horizontal="center" vertical="center" wrapText="1"/>
    </xf>
    <xf numFmtId="167" fontId="6" fillId="0" borderId="30" xfId="2" applyNumberFormat="1" applyFont="1" applyBorder="1" applyAlignment="1">
      <alignment horizontal="center" vertical="center" wrapText="1"/>
    </xf>
    <xf numFmtId="2" fontId="3" fillId="0" borderId="30" xfId="4" applyNumberFormat="1" applyFont="1" applyBorder="1" applyAlignment="1">
      <alignment vertical="center" wrapText="1"/>
    </xf>
    <xf numFmtId="167" fontId="3" fillId="0" borderId="30" xfId="2" applyNumberFormat="1" applyFont="1" applyBorder="1" applyAlignment="1">
      <alignment horizontal="center" vertical="center" wrapText="1"/>
    </xf>
    <xf numFmtId="0" fontId="1" fillId="0" borderId="0" xfId="0" applyFont="1"/>
    <xf numFmtId="167" fontId="6" fillId="0" borderId="17" xfId="2" applyNumberFormat="1" applyFont="1" applyBorder="1" applyAlignment="1">
      <alignment horizontal="center" vertical="center"/>
    </xf>
    <xf numFmtId="167" fontId="3" fillId="0" borderId="17" xfId="2" applyNumberFormat="1" applyFont="1" applyBorder="1" applyAlignment="1">
      <alignment horizontal="center" vertical="center"/>
    </xf>
    <xf numFmtId="2" fontId="3" fillId="0" borderId="27" xfId="4" applyNumberFormat="1" applyFont="1" applyBorder="1" applyAlignment="1">
      <alignment horizontal="center" vertical="center" wrapText="1"/>
    </xf>
    <xf numFmtId="167" fontId="3" fillId="0" borderId="31" xfId="2" applyNumberFormat="1" applyFont="1" applyBorder="1" applyAlignment="1">
      <alignment horizontal="center" vertical="center" wrapText="1"/>
    </xf>
    <xf numFmtId="2" fontId="3" fillId="0" borderId="36" xfId="4" applyNumberFormat="1" applyFont="1" applyBorder="1" applyAlignment="1">
      <alignment horizontal="center" vertical="center" wrapText="1"/>
    </xf>
    <xf numFmtId="2" fontId="3" fillId="0" borderId="37" xfId="4" applyNumberFormat="1" applyFont="1" applyBorder="1" applyAlignment="1">
      <alignment horizontal="center" vertical="center" wrapText="1"/>
    </xf>
    <xf numFmtId="2" fontId="3" fillId="0" borderId="37" xfId="4" applyNumberFormat="1" applyFont="1" applyBorder="1" applyAlignment="1">
      <alignment vertical="center" wrapText="1"/>
    </xf>
    <xf numFmtId="167" fontId="3" fillId="0" borderId="38" xfId="2" applyNumberFormat="1" applyFont="1" applyBorder="1" applyAlignment="1">
      <alignment horizontal="center" vertical="center" wrapText="1"/>
    </xf>
    <xf numFmtId="2" fontId="3" fillId="0" borderId="23" xfId="4" applyNumberFormat="1" applyFont="1" applyBorder="1" applyAlignment="1">
      <alignment horizontal="center" vertical="center" wrapText="1"/>
    </xf>
    <xf numFmtId="2" fontId="3" fillId="0" borderId="34" xfId="4" applyNumberFormat="1" applyFont="1" applyBorder="1" applyAlignment="1">
      <alignment horizontal="center" vertical="center" wrapText="1"/>
    </xf>
    <xf numFmtId="2" fontId="3" fillId="0" borderId="34" xfId="4" applyNumberFormat="1" applyFont="1" applyBorder="1" applyAlignment="1">
      <alignment vertical="center" wrapText="1"/>
    </xf>
    <xf numFmtId="167" fontId="3" fillId="0" borderId="35" xfId="2" applyNumberFormat="1" applyFont="1" applyBorder="1" applyAlignment="1">
      <alignment horizontal="center" vertical="center" wrapText="1"/>
    </xf>
    <xf numFmtId="2" fontId="6" fillId="0" borderId="47" xfId="4" applyNumberFormat="1" applyFont="1" applyBorder="1" applyAlignment="1">
      <alignment horizontal="center" vertical="center" wrapText="1"/>
    </xf>
    <xf numFmtId="2" fontId="6" fillId="0" borderId="66" xfId="4" applyNumberFormat="1" applyFont="1" applyBorder="1" applyAlignment="1">
      <alignment horizontal="center" vertical="center" wrapText="1"/>
    </xf>
    <xf numFmtId="167" fontId="6" fillId="0" borderId="67" xfId="2" applyNumberFormat="1" applyFont="1" applyBorder="1" applyAlignment="1">
      <alignment horizontal="center" vertical="center" wrapText="1"/>
    </xf>
    <xf numFmtId="0" fontId="6" fillId="0" borderId="57" xfId="4" applyFont="1" applyBorder="1" applyAlignment="1">
      <alignment horizontal="center" vertical="center"/>
    </xf>
    <xf numFmtId="10" fontId="6" fillId="0" borderId="57" xfId="3" applyNumberFormat="1" applyFont="1" applyBorder="1" applyAlignment="1">
      <alignment horizontal="center" vertical="center"/>
    </xf>
    <xf numFmtId="0" fontId="6" fillId="0" borderId="57" xfId="4" applyFont="1" applyBorder="1" applyAlignment="1">
      <alignment horizontal="center" vertical="center" wrapText="1"/>
    </xf>
    <xf numFmtId="0" fontId="3" fillId="0" borderId="14" xfId="4" applyFont="1" applyBorder="1" applyAlignment="1">
      <alignment horizontal="center" vertical="center"/>
    </xf>
    <xf numFmtId="1" fontId="3" fillId="0" borderId="34" xfId="4" applyNumberFormat="1" applyFont="1" applyBorder="1" applyAlignment="1">
      <alignment horizontal="center" vertical="center" wrapText="1"/>
    </xf>
    <xf numFmtId="167" fontId="3" fillId="0" borderId="34" xfId="2" applyNumberFormat="1" applyFont="1" applyBorder="1" applyAlignment="1" applyProtection="1">
      <alignment horizontal="center" vertical="center"/>
    </xf>
    <xf numFmtId="167" fontId="3" fillId="0" borderId="34" xfId="2" applyNumberFormat="1" applyFont="1" applyBorder="1" applyAlignment="1" applyProtection="1">
      <alignment vertical="center"/>
    </xf>
    <xf numFmtId="14" fontId="3" fillId="0" borderId="34" xfId="4" applyNumberFormat="1" applyFont="1" applyBorder="1" applyAlignment="1">
      <alignment vertical="center"/>
    </xf>
    <xf numFmtId="167" fontId="3" fillId="0" borderId="30" xfId="2" applyNumberFormat="1" applyFont="1" applyBorder="1" applyAlignment="1" applyProtection="1">
      <alignment vertical="center"/>
    </xf>
    <xf numFmtId="14" fontId="3" fillId="0" borderId="30" xfId="4" applyNumberFormat="1" applyFont="1" applyBorder="1" applyAlignment="1">
      <alignment vertical="center"/>
    </xf>
    <xf numFmtId="0" fontId="3" fillId="0" borderId="33" xfId="4" applyFont="1" applyBorder="1" applyAlignment="1">
      <alignment horizontal="center" vertical="center"/>
    </xf>
    <xf numFmtId="14" fontId="3" fillId="0" borderId="37" xfId="4" applyNumberFormat="1" applyFont="1" applyBorder="1" applyAlignment="1">
      <alignment vertical="center"/>
    </xf>
    <xf numFmtId="0" fontId="6" fillId="0" borderId="28" xfId="4" applyFont="1" applyBorder="1" applyAlignment="1">
      <alignment vertical="center"/>
    </xf>
    <xf numFmtId="0" fontId="6" fillId="0" borderId="19" xfId="4" applyFont="1" applyBorder="1" applyAlignment="1">
      <alignment vertical="center"/>
    </xf>
    <xf numFmtId="0" fontId="3" fillId="0" borderId="2" xfId="4" applyFont="1" applyBorder="1" applyAlignment="1">
      <alignment horizontal="center"/>
    </xf>
    <xf numFmtId="0" fontId="3" fillId="0" borderId="11" xfId="4" applyFont="1" applyBorder="1" applyAlignment="1">
      <alignment horizontal="center"/>
    </xf>
    <xf numFmtId="0" fontId="3" fillId="0" borderId="23" xfId="4" applyFont="1" applyBorder="1" applyAlignment="1">
      <alignment horizont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12" xfId="4" applyFont="1" applyBorder="1" applyAlignment="1">
      <alignment horizontal="center" vertical="center"/>
    </xf>
    <xf numFmtId="0" fontId="3" fillId="0" borderId="13" xfId="4" applyFont="1" applyBorder="1" applyAlignment="1">
      <alignment horizontal="center" vertical="center"/>
    </xf>
    <xf numFmtId="0" fontId="3" fillId="0" borderId="14" xfId="4" applyFont="1" applyBorder="1" applyAlignment="1">
      <alignment horizontal="center" vertical="center"/>
    </xf>
    <xf numFmtId="0" fontId="6" fillId="0" borderId="6" xfId="4" applyFont="1" applyBorder="1" applyAlignment="1">
      <alignment horizontal="left"/>
    </xf>
    <xf numFmtId="0" fontId="6" fillId="0" borderId="7" xfId="4" applyFont="1" applyBorder="1" applyAlignment="1">
      <alignment horizontal="left"/>
    </xf>
    <xf numFmtId="0" fontId="6" fillId="0" borderId="8" xfId="4" applyFont="1" applyBorder="1" applyAlignment="1">
      <alignment horizontal="left"/>
    </xf>
    <xf numFmtId="0" fontId="3" fillId="0" borderId="3" xfId="4" applyFont="1" applyBorder="1" applyAlignment="1">
      <alignment horizontal="center"/>
    </xf>
    <xf numFmtId="0" fontId="3" fillId="0" borderId="9" xfId="4" applyFont="1" applyBorder="1" applyAlignment="1">
      <alignment horizontal="center"/>
    </xf>
    <xf numFmtId="0" fontId="3" fillId="0" borderId="18" xfId="4" applyFont="1" applyBorder="1" applyAlignment="1">
      <alignment horizontal="center"/>
    </xf>
    <xf numFmtId="0" fontId="3" fillId="0" borderId="19" xfId="4" applyFont="1" applyBorder="1" applyAlignment="1">
      <alignment horizontal="center"/>
    </xf>
    <xf numFmtId="0" fontId="3" fillId="0" borderId="12" xfId="4" applyFont="1" applyBorder="1" applyAlignment="1">
      <alignment horizontal="center"/>
    </xf>
    <xf numFmtId="0" fontId="3" fillId="0" borderId="24" xfId="4" applyFont="1" applyBorder="1" applyAlignment="1">
      <alignment horizontal="center"/>
    </xf>
    <xf numFmtId="0" fontId="6" fillId="0" borderId="15" xfId="4" applyFont="1" applyBorder="1" applyAlignment="1">
      <alignment horizontal="left"/>
    </xf>
    <xf numFmtId="0" fontId="6" fillId="0" borderId="16" xfId="4" applyFont="1" applyBorder="1" applyAlignment="1">
      <alignment horizontal="left"/>
    </xf>
    <xf numFmtId="0" fontId="6" fillId="0" borderId="17" xfId="4" applyFont="1" applyBorder="1" applyAlignment="1">
      <alignment horizontal="left"/>
    </xf>
    <xf numFmtId="0" fontId="3" fillId="0" borderId="20" xfId="4" applyFont="1" applyBorder="1" applyAlignment="1">
      <alignment horizontal="center" vertical="center"/>
    </xf>
    <xf numFmtId="0" fontId="3" fillId="0" borderId="21" xfId="4" applyFont="1" applyBorder="1" applyAlignment="1">
      <alignment horizontal="center" vertical="center"/>
    </xf>
    <xf numFmtId="0" fontId="3" fillId="0" borderId="22" xfId="4" applyFont="1" applyBorder="1" applyAlignment="1">
      <alignment horizontal="center" vertical="center"/>
    </xf>
    <xf numFmtId="0" fontId="3" fillId="0" borderId="10" xfId="4" applyFont="1" applyBorder="1" applyAlignment="1">
      <alignment horizontal="center"/>
    </xf>
    <xf numFmtId="0" fontId="3" fillId="0" borderId="0" xfId="4" applyFont="1" applyAlignment="1">
      <alignment horizontal="center"/>
    </xf>
    <xf numFmtId="0" fontId="6" fillId="0" borderId="25" xfId="4" applyFont="1" applyBorder="1" applyAlignment="1">
      <alignment horizontal="left"/>
    </xf>
    <xf numFmtId="0" fontId="6" fillId="0" borderId="26" xfId="4" applyFont="1" applyBorder="1" applyAlignment="1">
      <alignment horizontal="left"/>
    </xf>
    <xf numFmtId="2" fontId="6" fillId="0" borderId="0" xfId="4" applyNumberFormat="1" applyFont="1" applyAlignment="1">
      <alignment horizontal="center" vertical="center" wrapText="1"/>
    </xf>
    <xf numFmtId="0" fontId="6" fillId="0" borderId="20" xfId="4" applyFont="1" applyBorder="1" applyAlignment="1">
      <alignment horizontal="left"/>
    </xf>
    <xf numFmtId="0" fontId="6" fillId="0" borderId="21" xfId="4" applyFont="1" applyBorder="1" applyAlignment="1">
      <alignment horizontal="left"/>
    </xf>
    <xf numFmtId="0" fontId="6" fillId="0" borderId="28" xfId="4" applyFont="1" applyBorder="1" applyAlignment="1">
      <alignment horizontal="left"/>
    </xf>
    <xf numFmtId="0" fontId="3" fillId="0" borderId="15" xfId="4" applyFont="1" applyBorder="1" applyAlignment="1">
      <alignment horizontal="center" vertical="center"/>
    </xf>
    <xf numFmtId="0" fontId="3" fillId="0" borderId="16" xfId="4" applyFont="1" applyBorder="1" applyAlignment="1">
      <alignment horizontal="center" vertical="center"/>
    </xf>
    <xf numFmtId="0" fontId="3" fillId="0" borderId="17" xfId="4" applyFont="1" applyBorder="1" applyAlignment="1">
      <alignment horizontal="center" vertical="center"/>
    </xf>
    <xf numFmtId="0" fontId="6" fillId="0" borderId="20" xfId="4" applyFont="1" applyBorder="1" applyAlignment="1">
      <alignment horizontal="justify" vertical="top" wrapText="1"/>
    </xf>
    <xf numFmtId="0" fontId="6" fillId="0" borderId="21" xfId="4" applyFont="1" applyBorder="1" applyAlignment="1">
      <alignment horizontal="justify" vertical="top" wrapText="1"/>
    </xf>
    <xf numFmtId="0" fontId="6" fillId="0" borderId="22" xfId="4" applyFont="1" applyBorder="1" applyAlignment="1">
      <alignment horizontal="justify" vertical="top" wrapText="1"/>
    </xf>
    <xf numFmtId="0" fontId="6" fillId="0" borderId="18" xfId="4" applyFont="1" applyBorder="1" applyAlignment="1">
      <alignment horizontal="justify" vertical="top" wrapText="1"/>
    </xf>
    <xf numFmtId="0" fontId="6" fillId="0" borderId="0" xfId="4" applyFont="1" applyAlignment="1">
      <alignment horizontal="justify" vertical="top" wrapText="1"/>
    </xf>
    <xf numFmtId="0" fontId="6" fillId="0" borderId="29" xfId="4" applyFont="1" applyBorder="1" applyAlignment="1">
      <alignment horizontal="justify" vertical="top" wrapText="1"/>
    </xf>
    <xf numFmtId="0" fontId="6" fillId="0" borderId="12" xfId="4" applyFont="1" applyBorder="1" applyAlignment="1">
      <alignment horizontal="justify" vertical="top" wrapText="1"/>
    </xf>
    <xf numFmtId="0" fontId="6" fillId="0" borderId="13" xfId="4" applyFont="1" applyBorder="1" applyAlignment="1">
      <alignment horizontal="justify" vertical="top" wrapText="1"/>
    </xf>
    <xf numFmtId="0" fontId="6" fillId="0" borderId="14" xfId="4" applyFont="1" applyBorder="1" applyAlignment="1">
      <alignment horizontal="justify" vertical="top" wrapText="1"/>
    </xf>
    <xf numFmtId="2" fontId="6" fillId="0" borderId="15" xfId="4" applyNumberFormat="1" applyFont="1" applyBorder="1" applyAlignment="1">
      <alignment horizontal="center" vertical="center" wrapText="1"/>
    </xf>
    <xf numFmtId="2" fontId="6" fillId="0" borderId="16" xfId="4" applyNumberFormat="1" applyFont="1" applyBorder="1" applyAlignment="1">
      <alignment horizontal="center" vertical="center" wrapText="1"/>
    </xf>
    <xf numFmtId="2" fontId="6" fillId="0" borderId="26" xfId="4" applyNumberFormat="1" applyFont="1" applyBorder="1" applyAlignment="1">
      <alignment horizontal="center" vertical="center" wrapText="1"/>
    </xf>
    <xf numFmtId="2" fontId="6" fillId="0" borderId="0" xfId="4" applyNumberFormat="1" applyFont="1" applyAlignment="1">
      <alignment horizontal="center" vertical="center"/>
    </xf>
    <xf numFmtId="0" fontId="3" fillId="0" borderId="16" xfId="4" applyFont="1" applyBorder="1" applyAlignment="1">
      <alignment horizontal="center" vertical="center" wrapText="1"/>
    </xf>
    <xf numFmtId="0" fontId="3" fillId="0" borderId="17" xfId="4" applyFont="1" applyBorder="1" applyAlignment="1">
      <alignment horizontal="center" vertical="center" wrapText="1"/>
    </xf>
    <xf numFmtId="2" fontId="6" fillId="0" borderId="30" xfId="4" applyNumberFormat="1" applyFont="1" applyBorder="1" applyAlignment="1">
      <alignment horizontal="center" vertical="center"/>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4" xfId="4" applyFont="1" applyBorder="1" applyAlignment="1">
      <alignment horizontal="center" vertical="center" wrapText="1"/>
    </xf>
    <xf numFmtId="2" fontId="3" fillId="0" borderId="0" xfId="4" applyNumberFormat="1" applyFont="1" applyAlignment="1">
      <alignment horizontal="left" vertical="center" wrapText="1"/>
    </xf>
    <xf numFmtId="0" fontId="3" fillId="0" borderId="15" xfId="4" applyFont="1" applyBorder="1" applyAlignment="1">
      <alignment horizontal="center" vertical="center" wrapText="1"/>
    </xf>
    <xf numFmtId="0" fontId="3" fillId="2" borderId="20" xfId="4" applyFont="1" applyFill="1" applyBorder="1" applyAlignment="1">
      <alignment horizontal="center" vertical="center" wrapText="1"/>
    </xf>
    <xf numFmtId="0" fontId="3" fillId="2" borderId="21" xfId="4" applyFont="1" applyFill="1" applyBorder="1" applyAlignment="1">
      <alignment horizontal="center" vertical="center" wrapText="1"/>
    </xf>
    <xf numFmtId="0" fontId="3" fillId="2" borderId="28" xfId="4" applyFont="1" applyFill="1" applyBorder="1" applyAlignment="1">
      <alignment horizontal="center" vertical="center" wrapText="1"/>
    </xf>
    <xf numFmtId="0" fontId="3" fillId="2" borderId="18" xfId="4" applyFont="1" applyFill="1" applyBorder="1" applyAlignment="1">
      <alignment horizontal="center" vertical="center" wrapText="1"/>
    </xf>
    <xf numFmtId="0" fontId="3" fillId="2" borderId="0" xfId="4" applyFont="1" applyFill="1" applyAlignment="1">
      <alignment horizontal="center" vertical="center" wrapText="1"/>
    </xf>
    <xf numFmtId="0" fontId="3" fillId="2" borderId="19"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24" xfId="4" applyFont="1" applyFill="1" applyBorder="1" applyAlignment="1">
      <alignment horizontal="center" vertical="center" wrapText="1"/>
    </xf>
    <xf numFmtId="1" fontId="3" fillId="0" borderId="15" xfId="5" applyNumberFormat="1" applyFont="1" applyBorder="1" applyAlignment="1">
      <alignment horizontal="center" vertical="center"/>
    </xf>
    <xf numFmtId="1" fontId="3" fillId="0" borderId="16" xfId="5" applyNumberFormat="1" applyFont="1" applyBorder="1" applyAlignment="1">
      <alignment horizontal="center" vertical="center"/>
    </xf>
    <xf numFmtId="1" fontId="3" fillId="0" borderId="17" xfId="5" applyNumberFormat="1" applyFont="1" applyBorder="1" applyAlignment="1">
      <alignment horizontal="center" vertical="center"/>
    </xf>
    <xf numFmtId="0" fontId="3" fillId="0" borderId="27" xfId="4" applyFont="1" applyBorder="1" applyAlignment="1">
      <alignment horizontal="left" vertical="center" wrapText="1"/>
    </xf>
    <xf numFmtId="0" fontId="3" fillId="0" borderId="30" xfId="4" applyFont="1" applyBorder="1" applyAlignment="1">
      <alignment horizontal="left" vertical="center"/>
    </xf>
    <xf numFmtId="0" fontId="6" fillId="0" borderId="32" xfId="4" applyFont="1" applyBorder="1" applyAlignment="1">
      <alignment horizontal="center" vertical="center"/>
    </xf>
    <xf numFmtId="0" fontId="6" fillId="0" borderId="27" xfId="4" applyFont="1" applyBorder="1" applyAlignment="1">
      <alignment horizontal="center" vertical="center"/>
    </xf>
    <xf numFmtId="0" fontId="6" fillId="0" borderId="53" xfId="4" applyFont="1" applyBorder="1" applyAlignment="1">
      <alignment horizontal="center" vertical="center"/>
    </xf>
    <xf numFmtId="0" fontId="9" fillId="0" borderId="33"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57"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34" xfId="4" applyFont="1" applyBorder="1" applyAlignment="1">
      <alignment horizontal="center"/>
    </xf>
    <xf numFmtId="0" fontId="6" fillId="0" borderId="35" xfId="4" applyFont="1" applyBorder="1" applyAlignment="1">
      <alignment horizontal="center"/>
    </xf>
    <xf numFmtId="2" fontId="3" fillId="0" borderId="0" xfId="4" applyNumberFormat="1" applyFont="1" applyAlignment="1">
      <alignment horizontal="left" vertical="top" wrapText="1"/>
    </xf>
    <xf numFmtId="0" fontId="6" fillId="0" borderId="31" xfId="4" applyFont="1" applyBorder="1" applyAlignment="1">
      <alignment horizontal="center" vertical="center" wrapText="1"/>
    </xf>
    <xf numFmtId="0" fontId="6" fillId="0" borderId="60" xfId="4" applyFont="1" applyBorder="1" applyAlignment="1">
      <alignment horizontal="center" vertical="center" wrapText="1"/>
    </xf>
    <xf numFmtId="0" fontId="3" fillId="0" borderId="27" xfId="4" applyFont="1" applyBorder="1" applyAlignment="1">
      <alignment horizontal="justify" vertical="center" wrapText="1"/>
    </xf>
    <xf numFmtId="0" fontId="3" fillId="0" borderId="36" xfId="4" applyFont="1" applyBorder="1" applyAlignment="1">
      <alignment horizontal="justify" vertical="center" wrapText="1"/>
    </xf>
    <xf numFmtId="0" fontId="3" fillId="0" borderId="30" xfId="4" applyFont="1" applyBorder="1" applyAlignment="1">
      <alignment horizontal="center" vertical="center" wrapText="1"/>
    </xf>
    <xf numFmtId="0" fontId="3" fillId="0" borderId="37" xfId="4" applyFont="1" applyBorder="1" applyAlignment="1">
      <alignment horizontal="center" vertical="center" wrapText="1"/>
    </xf>
    <xf numFmtId="9" fontId="3" fillId="0" borderId="30" xfId="4" applyNumberFormat="1" applyFont="1" applyBorder="1" applyAlignment="1">
      <alignment horizontal="center" vertical="center"/>
    </xf>
    <xf numFmtId="9" fontId="3" fillId="0" borderId="37" xfId="4" applyNumberFormat="1" applyFont="1" applyBorder="1" applyAlignment="1">
      <alignment horizontal="center" vertical="center"/>
    </xf>
    <xf numFmtId="2" fontId="3" fillId="0" borderId="31" xfId="4" applyNumberFormat="1" applyFont="1" applyBorder="1" applyAlignment="1">
      <alignment horizontal="center" vertical="center"/>
    </xf>
    <xf numFmtId="2" fontId="3" fillId="0" borderId="38" xfId="4" applyNumberFormat="1" applyFont="1" applyBorder="1" applyAlignment="1">
      <alignment horizontal="center" vertical="center"/>
    </xf>
    <xf numFmtId="0" fontId="3" fillId="0" borderId="32" xfId="4" applyFont="1" applyBorder="1" applyAlignment="1">
      <alignment horizontal="justify" vertical="center" wrapText="1"/>
    </xf>
    <xf numFmtId="0" fontId="3" fillId="0" borderId="33" xfId="4" applyFont="1" applyBorder="1" applyAlignment="1">
      <alignment horizontal="center" vertical="center" wrapText="1"/>
    </xf>
    <xf numFmtId="9" fontId="3" fillId="0" borderId="33" xfId="4" applyNumberFormat="1" applyFont="1" applyBorder="1" applyAlignment="1">
      <alignment horizontal="center" vertical="center"/>
    </xf>
    <xf numFmtId="2" fontId="3" fillId="0" borderId="52" xfId="4" applyNumberFormat="1" applyFont="1" applyBorder="1" applyAlignment="1">
      <alignment horizontal="center" vertical="center"/>
    </xf>
    <xf numFmtId="0" fontId="6" fillId="0" borderId="23" xfId="4" applyFont="1" applyBorder="1" applyAlignment="1">
      <alignment horizontal="center" vertical="center"/>
    </xf>
    <xf numFmtId="0" fontId="6" fillId="0" borderId="36" xfId="4" applyFont="1" applyBorder="1" applyAlignment="1">
      <alignment horizontal="center" vertical="center"/>
    </xf>
    <xf numFmtId="39" fontId="3" fillId="0" borderId="34" xfId="4" applyNumberFormat="1" applyFont="1" applyBorder="1" applyAlignment="1">
      <alignment horizontal="center" vertical="center"/>
    </xf>
    <xf numFmtId="39" fontId="3" fillId="0" borderId="37" xfId="4" applyNumberFormat="1" applyFont="1" applyBorder="1" applyAlignment="1">
      <alignment horizontal="center" vertical="center"/>
    </xf>
    <xf numFmtId="0" fontId="3" fillId="0" borderId="35" xfId="4" applyFont="1" applyBorder="1" applyAlignment="1">
      <alignment horizontal="center"/>
    </xf>
    <xf numFmtId="0" fontId="3" fillId="0" borderId="38" xfId="4" applyFont="1" applyBorder="1" applyAlignment="1">
      <alignment horizontal="center"/>
    </xf>
    <xf numFmtId="0" fontId="3" fillId="0" borderId="11" xfId="4" applyFont="1" applyBorder="1" applyAlignment="1">
      <alignment horizontal="justify" vertical="center" wrapText="1"/>
    </xf>
    <xf numFmtId="0" fontId="3" fillId="0" borderId="42" xfId="4" applyFont="1" applyBorder="1" applyAlignment="1">
      <alignment horizontal="justify" vertical="center" wrapText="1"/>
    </xf>
    <xf numFmtId="0" fontId="3" fillId="0" borderId="58" xfId="4" applyFont="1" applyBorder="1" applyAlignment="1">
      <alignment horizontal="center" vertical="center" wrapText="1"/>
    </xf>
    <xf numFmtId="0" fontId="3" fillId="0" borderId="44" xfId="4" applyFont="1" applyBorder="1" applyAlignment="1">
      <alignment horizontal="center" vertical="center" wrapText="1"/>
    </xf>
    <xf numFmtId="39" fontId="3" fillId="0" borderId="58" xfId="4" applyNumberFormat="1" applyFont="1" applyBorder="1" applyAlignment="1">
      <alignment horizontal="center" vertical="center"/>
    </xf>
    <xf numFmtId="39" fontId="3" fillId="0" borderId="44" xfId="4" applyNumberFormat="1" applyFont="1" applyBorder="1" applyAlignment="1">
      <alignment horizontal="center" vertical="center"/>
    </xf>
    <xf numFmtId="0" fontId="3" fillId="0" borderId="68" xfId="4" applyFont="1" applyBorder="1" applyAlignment="1">
      <alignment horizontal="center" vertical="center"/>
    </xf>
    <xf numFmtId="0" fontId="3" fillId="0" borderId="45" xfId="4" applyFont="1" applyBorder="1" applyAlignment="1">
      <alignment horizontal="center" vertical="center"/>
    </xf>
    <xf numFmtId="0" fontId="3" fillId="0" borderId="69" xfId="4" applyFont="1" applyBorder="1" applyAlignment="1">
      <alignment horizontal="center" vertical="center"/>
    </xf>
    <xf numFmtId="0" fontId="3" fillId="0" borderId="46" xfId="4" applyFont="1" applyBorder="1" applyAlignment="1">
      <alignment horizontal="center" vertical="center"/>
    </xf>
    <xf numFmtId="0" fontId="3" fillId="0" borderId="2" xfId="4" applyFont="1" applyBorder="1" applyAlignment="1">
      <alignment horizontal="justify" vertical="center" wrapText="1"/>
    </xf>
    <xf numFmtId="0" fontId="3" fillId="0" borderId="39" xfId="4" applyFont="1" applyBorder="1" applyAlignment="1">
      <alignment horizontal="center" vertical="center" wrapText="1"/>
    </xf>
    <xf numFmtId="39" fontId="3" fillId="0" borderId="39" xfId="4" applyNumberFormat="1" applyFont="1" applyBorder="1" applyAlignment="1">
      <alignment horizontal="center" vertical="center"/>
    </xf>
    <xf numFmtId="0" fontId="3" fillId="0" borderId="40" xfId="4" applyFont="1" applyBorder="1" applyAlignment="1">
      <alignment horizontal="center" vertical="center"/>
    </xf>
    <xf numFmtId="0" fontId="3" fillId="0" borderId="41" xfId="4" applyFont="1" applyBorder="1" applyAlignment="1">
      <alignment horizontal="center" vertical="center"/>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170" fontId="6" fillId="0" borderId="48" xfId="4" applyNumberFormat="1" applyFont="1" applyBorder="1" applyAlignment="1">
      <alignment horizontal="center" vertical="top"/>
    </xf>
    <xf numFmtId="170" fontId="6" fillId="0" borderId="49" xfId="4" applyNumberFormat="1" applyFont="1" applyBorder="1" applyAlignment="1">
      <alignment horizontal="center" vertical="top"/>
    </xf>
    <xf numFmtId="2" fontId="6" fillId="0" borderId="32" xfId="4" applyNumberFormat="1" applyFont="1" applyBorder="1" applyAlignment="1">
      <alignment horizontal="left" vertical="center"/>
    </xf>
    <xf numFmtId="2" fontId="6" fillId="0" borderId="33" xfId="4" applyNumberFormat="1" applyFont="1" applyBorder="1" applyAlignment="1">
      <alignment horizontal="left" vertical="center"/>
    </xf>
    <xf numFmtId="2" fontId="6" fillId="0" borderId="52" xfId="4" applyNumberFormat="1" applyFont="1" applyBorder="1" applyAlignment="1">
      <alignment horizontal="left" vertical="center"/>
    </xf>
    <xf numFmtId="0" fontId="3" fillId="0" borderId="2" xfId="4" applyFont="1" applyBorder="1" applyAlignment="1">
      <alignment horizontal="left" vertical="top" wrapText="1"/>
    </xf>
    <xf numFmtId="0" fontId="3" fillId="0" borderId="23" xfId="4" applyFont="1" applyBorder="1"/>
    <xf numFmtId="0" fontId="3" fillId="0" borderId="3" xfId="4" applyFont="1" applyBorder="1" applyAlignment="1">
      <alignment horizontal="left" vertical="top" wrapText="1"/>
    </xf>
    <xf numFmtId="0" fontId="3" fillId="0" borderId="4" xfId="4" applyFont="1" applyBorder="1" applyAlignment="1">
      <alignment horizontal="left" vertical="top" wrapText="1"/>
    </xf>
    <xf numFmtId="0" fontId="3" fillId="0" borderId="5" xfId="4" applyFont="1" applyBorder="1" applyAlignment="1">
      <alignment horizontal="left" vertical="top" wrapText="1"/>
    </xf>
    <xf numFmtId="0" fontId="3" fillId="0" borderId="12" xfId="4" applyFont="1" applyBorder="1" applyAlignment="1">
      <alignment horizontal="left" vertical="top" wrapText="1"/>
    </xf>
    <xf numFmtId="0" fontId="3" fillId="0" borderId="13" xfId="4" applyFont="1" applyBorder="1" applyAlignment="1">
      <alignment horizontal="left" vertical="top" wrapText="1"/>
    </xf>
    <xf numFmtId="0" fontId="3" fillId="0" borderId="14" xfId="4" applyFont="1" applyBorder="1" applyAlignment="1">
      <alignment horizontal="left" vertical="top" wrapText="1"/>
    </xf>
    <xf numFmtId="0" fontId="3" fillId="0" borderId="20" xfId="4" applyFont="1" applyBorder="1" applyAlignment="1">
      <alignment horizontal="center" vertical="top" wrapText="1"/>
    </xf>
    <xf numFmtId="0" fontId="3" fillId="0" borderId="21" xfId="4" applyFont="1" applyBorder="1" applyAlignment="1">
      <alignment horizontal="center" vertical="top" wrapText="1"/>
    </xf>
    <xf numFmtId="0" fontId="3" fillId="0" borderId="22" xfId="4" applyFont="1" applyBorder="1" applyAlignment="1">
      <alignment horizontal="center" vertical="top" wrapText="1"/>
    </xf>
    <xf numFmtId="0" fontId="3" fillId="0" borderId="12" xfId="4" applyFont="1" applyBorder="1" applyAlignment="1">
      <alignment horizontal="center" vertical="top" wrapText="1"/>
    </xf>
    <xf numFmtId="0" fontId="3" fillId="0" borderId="13" xfId="4" applyFont="1" applyBorder="1" applyAlignment="1">
      <alignment horizontal="center" vertical="top" wrapText="1"/>
    </xf>
    <xf numFmtId="0" fontId="3" fillId="0" borderId="14" xfId="4" applyFont="1" applyBorder="1" applyAlignment="1">
      <alignment horizontal="center" vertical="top" wrapText="1"/>
    </xf>
    <xf numFmtId="0" fontId="3" fillId="0" borderId="53" xfId="4" applyFont="1" applyBorder="1" applyAlignment="1">
      <alignment horizontal="left" vertical="top" wrapText="1"/>
    </xf>
    <xf numFmtId="0" fontId="3" fillId="0" borderId="20" xfId="4" applyFont="1" applyBorder="1" applyAlignment="1">
      <alignment horizontal="left" vertical="top" wrapText="1"/>
    </xf>
    <xf numFmtId="0" fontId="3" fillId="0" borderId="21" xfId="4" applyFont="1" applyBorder="1" applyAlignment="1">
      <alignment horizontal="left" vertical="top" wrapText="1"/>
    </xf>
    <xf numFmtId="0" fontId="3" fillId="0" borderId="22" xfId="4" applyFont="1" applyBorder="1" applyAlignment="1">
      <alignment horizontal="left" vertical="top" wrapText="1"/>
    </xf>
    <xf numFmtId="0" fontId="6" fillId="2" borderId="10" xfId="4" applyFont="1" applyFill="1" applyBorder="1" applyAlignment="1">
      <alignment horizontal="left" vertical="top" wrapText="1"/>
    </xf>
    <xf numFmtId="0" fontId="6" fillId="2" borderId="0" xfId="4" applyFont="1" applyFill="1" applyAlignment="1">
      <alignment horizontal="left" vertical="top" wrapText="1"/>
    </xf>
    <xf numFmtId="0" fontId="6" fillId="2" borderId="0" xfId="4" applyFont="1" applyFill="1" applyBorder="1" applyAlignment="1">
      <alignment horizontal="left" vertical="top" wrapText="1"/>
    </xf>
    <xf numFmtId="0" fontId="6" fillId="2" borderId="54" xfId="4" applyFont="1" applyFill="1" applyBorder="1" applyAlignment="1">
      <alignment horizontal="left" vertical="top" wrapText="1"/>
    </xf>
    <xf numFmtId="0" fontId="6" fillId="2" borderId="55" xfId="4" applyFont="1" applyFill="1" applyBorder="1" applyAlignment="1">
      <alignment horizontal="left" vertical="top" wrapText="1"/>
    </xf>
    <xf numFmtId="171" fontId="3" fillId="2" borderId="23" xfId="4" applyNumberFormat="1" applyFont="1" applyFill="1" applyBorder="1" applyAlignment="1">
      <alignment horizontal="left" vertical="top"/>
    </xf>
    <xf numFmtId="171" fontId="3" fillId="2" borderId="34" xfId="4" applyNumberFormat="1" applyFont="1" applyFill="1" applyBorder="1" applyAlignment="1">
      <alignment horizontal="left" vertical="top"/>
    </xf>
    <xf numFmtId="171" fontId="3" fillId="2" borderId="35" xfId="4" applyNumberFormat="1" applyFont="1" applyFill="1" applyBorder="1" applyAlignment="1">
      <alignment horizontal="left" vertical="top"/>
    </xf>
    <xf numFmtId="171" fontId="3" fillId="2" borderId="36" xfId="4" applyNumberFormat="1" applyFont="1" applyFill="1" applyBorder="1" applyAlignment="1">
      <alignment horizontal="left" vertical="top"/>
    </xf>
    <xf numFmtId="171" fontId="3" fillId="2" borderId="37" xfId="4" applyNumberFormat="1" applyFont="1" applyFill="1" applyBorder="1" applyAlignment="1">
      <alignment horizontal="left" vertical="top"/>
    </xf>
    <xf numFmtId="171" fontId="3" fillId="2" borderId="38" xfId="4" applyNumberFormat="1" applyFont="1" applyFill="1" applyBorder="1" applyAlignment="1">
      <alignment horizontal="left" vertical="top"/>
    </xf>
    <xf numFmtId="0" fontId="6" fillId="0" borderId="62"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31" xfId="4" applyFont="1" applyBorder="1" applyAlignment="1">
      <alignment horizontal="center" vertical="center" wrapText="1"/>
    </xf>
    <xf numFmtId="2" fontId="6" fillId="0" borderId="65" xfId="4" applyNumberFormat="1" applyFont="1" applyBorder="1" applyAlignment="1">
      <alignment horizontal="center" vertical="center" wrapText="1"/>
    </xf>
    <xf numFmtId="2" fontId="6" fillId="0" borderId="49" xfId="4" applyNumberFormat="1" applyFont="1" applyBorder="1" applyAlignment="1">
      <alignment horizontal="center" vertical="center" wrapText="1"/>
    </xf>
    <xf numFmtId="2" fontId="6" fillId="0" borderId="51" xfId="4" applyNumberFormat="1" applyFont="1" applyBorder="1" applyAlignment="1">
      <alignment horizontal="center" vertical="center" wrapText="1"/>
    </xf>
    <xf numFmtId="0" fontId="4" fillId="0" borderId="57" xfId="4" applyFont="1" applyBorder="1" applyAlignment="1">
      <alignment horizontal="center"/>
    </xf>
    <xf numFmtId="0" fontId="4" fillId="0" borderId="58" xfId="4" applyFont="1" applyBorder="1" applyAlignment="1">
      <alignment horizontal="center"/>
    </xf>
    <xf numFmtId="0" fontId="4" fillId="0" borderId="34" xfId="4" applyFont="1" applyBorder="1" applyAlignment="1">
      <alignment horizontal="center"/>
    </xf>
    <xf numFmtId="0" fontId="4" fillId="0" borderId="20" xfId="4" applyFont="1" applyBorder="1" applyAlignment="1">
      <alignment horizontal="center" vertical="center"/>
    </xf>
    <xf numFmtId="0" fontId="4" fillId="0" borderId="21" xfId="4" applyFont="1" applyBorder="1" applyAlignment="1">
      <alignment horizontal="center" vertical="center"/>
    </xf>
    <xf numFmtId="0" fontId="4" fillId="0" borderId="22" xfId="4" applyFont="1" applyBorder="1" applyAlignment="1">
      <alignment horizontal="center" vertical="center"/>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5" fillId="0" borderId="15" xfId="4" applyFont="1" applyBorder="1" applyAlignment="1">
      <alignment horizontal="left"/>
    </xf>
    <xf numFmtId="0" fontId="5" fillId="0" borderId="16" xfId="4" applyFont="1" applyBorder="1" applyAlignment="1">
      <alignment horizontal="left"/>
    </xf>
    <xf numFmtId="0" fontId="5" fillId="0" borderId="17" xfId="4" applyFont="1" applyBorder="1" applyAlignment="1">
      <alignment horizontal="left"/>
    </xf>
    <xf numFmtId="0" fontId="4" fillId="0" borderId="20" xfId="4" applyFont="1" applyBorder="1" applyAlignment="1">
      <alignment horizontal="center"/>
    </xf>
    <xf numFmtId="0" fontId="4" fillId="0" borderId="22" xfId="4" applyFont="1" applyBorder="1" applyAlignment="1">
      <alignment horizontal="center"/>
    </xf>
    <xf numFmtId="0" fontId="4" fillId="0" borderId="18" xfId="4" applyFont="1" applyBorder="1" applyAlignment="1">
      <alignment horizontal="center"/>
    </xf>
    <xf numFmtId="0" fontId="4" fillId="0" borderId="29" xfId="4" applyFont="1" applyBorder="1" applyAlignment="1">
      <alignment horizontal="center"/>
    </xf>
    <xf numFmtId="0" fontId="4" fillId="0" borderId="12" xfId="4" applyFont="1" applyBorder="1" applyAlignment="1">
      <alignment horizontal="center"/>
    </xf>
    <xf numFmtId="0" fontId="4" fillId="0" borderId="14" xfId="4" applyFont="1" applyBorder="1" applyAlignment="1">
      <alignment horizontal="center"/>
    </xf>
    <xf numFmtId="0" fontId="8" fillId="0" borderId="30" xfId="7" applyFont="1" applyBorder="1" applyAlignment="1">
      <alignment horizontal="center" vertical="center" wrapText="1"/>
    </xf>
    <xf numFmtId="0" fontId="8" fillId="0" borderId="20" xfId="4" applyFont="1" applyBorder="1" applyAlignment="1">
      <alignment horizontal="center" vertical="center" wrapText="1"/>
    </xf>
    <xf numFmtId="0" fontId="8" fillId="0" borderId="21" xfId="4" applyFont="1" applyBorder="1" applyAlignment="1">
      <alignment horizontal="center" vertical="center" wrapText="1"/>
    </xf>
    <xf numFmtId="0" fontId="8" fillId="0" borderId="22" xfId="4" applyFont="1" applyBorder="1" applyAlignment="1">
      <alignment horizontal="center" vertical="center" wrapText="1"/>
    </xf>
    <xf numFmtId="0" fontId="8" fillId="0" borderId="18" xfId="4" applyFont="1" applyBorder="1" applyAlignment="1">
      <alignment horizontal="center" vertical="center" wrapText="1"/>
    </xf>
    <xf numFmtId="0" fontId="8" fillId="0" borderId="0" xfId="4" applyFont="1" applyAlignment="1">
      <alignment horizontal="center" vertical="center" wrapText="1"/>
    </xf>
    <xf numFmtId="0" fontId="8" fillId="0" borderId="29" xfId="4" applyFont="1" applyBorder="1" applyAlignment="1">
      <alignment horizontal="center" vertical="center" wrapText="1"/>
    </xf>
    <xf numFmtId="0" fontId="8" fillId="0" borderId="12"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14" xfId="4" applyFont="1" applyBorder="1" applyAlignment="1">
      <alignment horizontal="center" vertical="center" wrapText="1"/>
    </xf>
    <xf numFmtId="1" fontId="8" fillId="0" borderId="30" xfId="7" applyNumberFormat="1" applyFont="1" applyBorder="1" applyAlignment="1">
      <alignment horizontal="center" vertical="center" wrapText="1"/>
    </xf>
    <xf numFmtId="0" fontId="7" fillId="0" borderId="42" xfId="7" applyFont="1" applyBorder="1" applyAlignment="1">
      <alignment horizontal="left" vertical="center" wrapText="1"/>
    </xf>
    <xf numFmtId="0" fontId="7" fillId="0" borderId="44" xfId="7" applyFont="1" applyBorder="1" applyAlignment="1">
      <alignment horizontal="left" vertical="center"/>
    </xf>
    <xf numFmtId="0" fontId="4" fillId="0" borderId="0" xfId="4" applyFont="1" applyAlignment="1">
      <alignment horizontal="center"/>
    </xf>
    <xf numFmtId="0" fontId="7" fillId="0" borderId="25" xfId="4" applyFont="1" applyBorder="1" applyAlignment="1">
      <alignment horizontal="left"/>
    </xf>
    <xf numFmtId="0" fontId="7" fillId="0" borderId="16" xfId="4" applyFont="1" applyBorder="1" applyAlignment="1">
      <alignment horizontal="left"/>
    </xf>
    <xf numFmtId="0" fontId="7" fillId="0" borderId="26" xfId="4" applyFont="1" applyBorder="1" applyAlignment="1">
      <alignment horizontal="left"/>
    </xf>
    <xf numFmtId="0" fontId="7" fillId="0" borderId="20" xfId="4" applyFont="1" applyBorder="1" applyAlignment="1">
      <alignment horizontal="left"/>
    </xf>
    <xf numFmtId="0" fontId="7" fillId="0" borderId="21" xfId="4" applyFont="1" applyBorder="1" applyAlignment="1">
      <alignment horizontal="left"/>
    </xf>
    <xf numFmtId="0" fontId="7" fillId="0" borderId="28" xfId="4" applyFont="1" applyBorder="1" applyAlignment="1">
      <alignment horizontal="left"/>
    </xf>
    <xf numFmtId="0" fontId="8" fillId="0" borderId="30" xfId="4" applyFont="1" applyBorder="1" applyAlignment="1">
      <alignment horizontal="center" vertical="center"/>
    </xf>
    <xf numFmtId="0" fontId="7" fillId="0" borderId="20" xfId="4" applyFont="1" applyBorder="1" applyAlignment="1">
      <alignment horizontal="justify" vertical="center" wrapText="1"/>
    </xf>
    <xf numFmtId="0" fontId="7" fillId="0" borderId="21" xfId="4" applyFont="1" applyBorder="1" applyAlignment="1">
      <alignment horizontal="justify" vertical="center" wrapText="1"/>
    </xf>
    <xf numFmtId="0" fontId="7" fillId="0" borderId="22" xfId="4" applyFont="1" applyBorder="1" applyAlignment="1">
      <alignment horizontal="justify" vertical="center" wrapText="1"/>
    </xf>
    <xf numFmtId="0" fontId="7" fillId="0" borderId="18" xfId="4" applyFont="1" applyBorder="1" applyAlignment="1">
      <alignment horizontal="justify" vertical="center" wrapText="1"/>
    </xf>
    <xf numFmtId="0" fontId="7" fillId="0" borderId="0" xfId="4" applyFont="1" applyAlignment="1">
      <alignment horizontal="justify" vertical="center" wrapText="1"/>
    </xf>
    <xf numFmtId="0" fontId="7" fillId="0" borderId="29" xfId="4" applyFont="1" applyBorder="1" applyAlignment="1">
      <alignment horizontal="justify" vertical="center" wrapText="1"/>
    </xf>
    <xf numFmtId="0" fontId="7" fillId="0" borderId="12" xfId="4" applyFont="1" applyBorder="1" applyAlignment="1">
      <alignment horizontal="justify" vertical="center" wrapText="1"/>
    </xf>
    <xf numFmtId="0" fontId="7" fillId="0" borderId="13" xfId="4" applyFont="1" applyBorder="1" applyAlignment="1">
      <alignment horizontal="justify" vertical="center" wrapText="1"/>
    </xf>
    <xf numFmtId="0" fontId="7" fillId="0" borderId="14" xfId="4" applyFont="1" applyBorder="1" applyAlignment="1">
      <alignment horizontal="justify" vertical="center" wrapText="1"/>
    </xf>
    <xf numFmtId="2" fontId="7" fillId="0" borderId="15" xfId="4" applyNumberFormat="1" applyFont="1" applyBorder="1" applyAlignment="1">
      <alignment horizontal="center" vertical="center" wrapText="1"/>
    </xf>
    <xf numFmtId="2" fontId="7" fillId="0" borderId="16" xfId="4" applyNumberFormat="1" applyFont="1" applyBorder="1" applyAlignment="1">
      <alignment horizontal="center" vertical="center" wrapText="1"/>
    </xf>
    <xf numFmtId="2" fontId="7" fillId="0" borderId="17" xfId="4" applyNumberFormat="1" applyFont="1" applyBorder="1" applyAlignment="1">
      <alignment horizontal="center" vertical="center" wrapText="1"/>
    </xf>
    <xf numFmtId="2" fontId="7" fillId="0" borderId="30" xfId="4" applyNumberFormat="1" applyFont="1" applyBorder="1" applyAlignment="1">
      <alignment horizontal="center" vertical="center"/>
    </xf>
    <xf numFmtId="0" fontId="6" fillId="0" borderId="34" xfId="7" applyFont="1" applyBorder="1" applyAlignment="1">
      <alignment horizontal="center" vertical="center" wrapText="1"/>
    </xf>
    <xf numFmtId="0" fontId="6" fillId="0" borderId="30" xfId="7" applyFont="1" applyBorder="1" applyAlignment="1">
      <alignment horizontal="center" vertical="center" wrapText="1"/>
    </xf>
    <xf numFmtId="0" fontId="6" fillId="0" borderId="34" xfId="7" applyFont="1" applyBorder="1" applyAlignment="1">
      <alignment horizontal="center" vertical="center"/>
    </xf>
    <xf numFmtId="0" fontId="6" fillId="0" borderId="35" xfId="7" applyFont="1" applyBorder="1" applyAlignment="1">
      <alignment horizontal="center" vertical="center"/>
    </xf>
    <xf numFmtId="0" fontId="6" fillId="0" borderId="31" xfId="7" applyFont="1" applyBorder="1" applyAlignment="1">
      <alignment horizontal="center" vertical="center"/>
    </xf>
    <xf numFmtId="0" fontId="6" fillId="0" borderId="23" xfId="7" applyFont="1" applyBorder="1" applyAlignment="1">
      <alignment horizontal="center" vertical="center"/>
    </xf>
    <xf numFmtId="0" fontId="6" fillId="0" borderId="27" xfId="7" applyFont="1" applyBorder="1" applyAlignment="1">
      <alignment horizontal="center" vertical="center"/>
    </xf>
    <xf numFmtId="0" fontId="6" fillId="0" borderId="36" xfId="7" applyFont="1" applyBorder="1" applyAlignment="1">
      <alignment horizontal="center" vertical="center"/>
    </xf>
    <xf numFmtId="0" fontId="9" fillId="0" borderId="34" xfId="7" applyFont="1" applyBorder="1" applyAlignment="1">
      <alignment horizontal="center" vertical="center" wrapText="1"/>
    </xf>
    <xf numFmtId="173" fontId="6" fillId="0" borderId="34" xfId="7" applyNumberFormat="1" applyFont="1" applyBorder="1" applyAlignment="1">
      <alignment horizontal="center" vertical="center" wrapText="1"/>
    </xf>
    <xf numFmtId="173" fontId="6" fillId="0" borderId="30" xfId="7" applyNumberFormat="1" applyFont="1" applyBorder="1" applyAlignment="1">
      <alignment horizontal="center" vertical="center" wrapText="1"/>
    </xf>
    <xf numFmtId="0" fontId="6" fillId="0" borderId="18" xfId="7" applyFont="1" applyBorder="1" applyAlignment="1">
      <alignment horizontal="center" vertical="center" wrapText="1"/>
    </xf>
    <xf numFmtId="0" fontId="6" fillId="0" borderId="0" xfId="7" applyFont="1" applyAlignment="1">
      <alignment horizontal="center" vertical="center" wrapText="1"/>
    </xf>
    <xf numFmtId="0" fontId="6" fillId="0" borderId="29" xfId="7" applyFont="1" applyBorder="1" applyAlignment="1">
      <alignment horizontal="center" vertical="center" wrapText="1"/>
    </xf>
    <xf numFmtId="0" fontId="6" fillId="0" borderId="12" xfId="7" applyFont="1" applyBorder="1" applyAlignment="1">
      <alignment horizontal="center" vertical="center" wrapText="1"/>
    </xf>
    <xf numFmtId="0" fontId="6" fillId="0" borderId="13" xfId="7" applyFont="1" applyBorder="1" applyAlignment="1">
      <alignment horizontal="center" vertical="center" wrapText="1"/>
    </xf>
    <xf numFmtId="0" fontId="6" fillId="0" borderId="14" xfId="7" applyFont="1" applyBorder="1" applyAlignment="1">
      <alignment horizontal="center" vertical="center" wrapText="1"/>
    </xf>
    <xf numFmtId="0" fontId="3" fillId="0" borderId="42" xfId="7" applyFont="1" applyBorder="1" applyAlignment="1">
      <alignment horizontal="left" vertical="center" wrapText="1"/>
    </xf>
    <xf numFmtId="0" fontId="3" fillId="2" borderId="44" xfId="7" applyFont="1" applyFill="1" applyBorder="1" applyAlignment="1">
      <alignment horizontal="center" vertical="center" wrapText="1"/>
    </xf>
    <xf numFmtId="0" fontId="3" fillId="0" borderId="2" xfId="7" applyFont="1" applyBorder="1" applyAlignment="1">
      <alignment horizontal="justify" vertical="center" wrapText="1"/>
    </xf>
    <xf numFmtId="0" fontId="3" fillId="0" borderId="39" xfId="7" applyFont="1" applyBorder="1" applyAlignment="1">
      <alignment horizontal="center" vertical="center" wrapText="1"/>
    </xf>
    <xf numFmtId="39" fontId="3" fillId="0" borderId="57" xfId="7" applyNumberFormat="1" applyFont="1" applyBorder="1" applyAlignment="1">
      <alignment horizontal="center" vertical="center"/>
    </xf>
    <xf numFmtId="2" fontId="3" fillId="0" borderId="60" xfId="7" applyNumberFormat="1" applyFont="1" applyBorder="1" applyAlignment="1">
      <alignment horizontal="center" vertical="center"/>
    </xf>
    <xf numFmtId="0" fontId="6" fillId="0" borderId="32" xfId="7" applyFont="1" applyBorder="1" applyAlignment="1">
      <alignment horizontal="center" vertical="center"/>
    </xf>
    <xf numFmtId="171" fontId="3" fillId="0" borderId="21" xfId="7" applyNumberFormat="1" applyFont="1" applyBorder="1" applyAlignment="1">
      <alignment horizontal="center" vertical="top"/>
    </xf>
    <xf numFmtId="171" fontId="3" fillId="0" borderId="28" xfId="7" applyNumberFormat="1" applyFont="1" applyBorder="1" applyAlignment="1">
      <alignment horizontal="center" vertical="top"/>
    </xf>
    <xf numFmtId="171" fontId="3" fillId="0" borderId="0" xfId="7" applyNumberFormat="1" applyFont="1" applyBorder="1" applyAlignment="1">
      <alignment horizontal="center" vertical="top"/>
    </xf>
    <xf numFmtId="171" fontId="3" fillId="0" borderId="19" xfId="7" applyNumberFormat="1" applyFont="1" applyBorder="1" applyAlignment="1">
      <alignment horizontal="center" vertical="top"/>
    </xf>
    <xf numFmtId="171" fontId="3" fillId="0" borderId="13" xfId="7" applyNumberFormat="1" applyFont="1" applyBorder="1" applyAlignment="1">
      <alignment horizontal="center" vertical="top"/>
    </xf>
    <xf numFmtId="171" fontId="3" fillId="0" borderId="24" xfId="7" applyNumberFormat="1" applyFont="1" applyBorder="1" applyAlignment="1">
      <alignment horizontal="center" vertical="top"/>
    </xf>
    <xf numFmtId="0" fontId="3" fillId="2" borderId="20" xfId="7" applyFont="1" applyFill="1" applyBorder="1" applyAlignment="1">
      <alignment horizontal="left" vertical="center" wrapText="1"/>
    </xf>
    <xf numFmtId="0" fontId="3" fillId="2" borderId="21" xfId="7" applyFont="1" applyFill="1" applyBorder="1" applyAlignment="1">
      <alignment horizontal="left" vertical="center" wrapText="1"/>
    </xf>
    <xf numFmtId="0" fontId="3" fillId="2" borderId="22" xfId="7" applyFont="1" applyFill="1" applyBorder="1" applyAlignment="1">
      <alignment horizontal="left" vertical="center" wrapText="1"/>
    </xf>
    <xf numFmtId="0" fontId="3" fillId="2" borderId="12" xfId="7" applyFont="1" applyFill="1" applyBorder="1" applyAlignment="1">
      <alignment horizontal="left" vertical="center" wrapText="1"/>
    </xf>
    <xf numFmtId="0" fontId="3" fillId="2" borderId="13" xfId="7" applyFont="1" applyFill="1" applyBorder="1" applyAlignment="1">
      <alignment horizontal="left" vertical="center" wrapText="1"/>
    </xf>
    <xf numFmtId="0" fontId="3" fillId="2" borderId="14" xfId="7" applyFont="1" applyFill="1" applyBorder="1" applyAlignment="1">
      <alignment horizontal="left" vertical="center" wrapText="1"/>
    </xf>
    <xf numFmtId="0" fontId="20" fillId="2" borderId="53" xfId="7" applyFont="1" applyFill="1" applyBorder="1" applyAlignment="1">
      <alignment horizontal="justify" vertical="center" wrapText="1"/>
    </xf>
    <xf numFmtId="0" fontId="20" fillId="2" borderId="23" xfId="7" applyFont="1" applyFill="1" applyBorder="1" applyAlignment="1">
      <alignment horizontal="justify" vertical="center" wrapText="1"/>
    </xf>
    <xf numFmtId="0" fontId="6" fillId="2" borderId="20" xfId="7" applyFont="1" applyFill="1" applyBorder="1" applyAlignment="1">
      <alignment horizontal="justify" vertical="center" wrapText="1"/>
    </xf>
    <xf numFmtId="0" fontId="3" fillId="2" borderId="21" xfId="7" applyFont="1" applyFill="1" applyBorder="1" applyAlignment="1">
      <alignment horizontal="justify" vertical="center" wrapText="1"/>
    </xf>
    <xf numFmtId="0" fontId="3" fillId="2" borderId="22" xfId="7" applyFont="1" applyFill="1" applyBorder="1" applyAlignment="1">
      <alignment horizontal="justify" vertical="center" wrapText="1"/>
    </xf>
    <xf numFmtId="0" fontId="3" fillId="2" borderId="12" xfId="7" applyFont="1" applyFill="1" applyBorder="1" applyAlignment="1">
      <alignment horizontal="justify" vertical="center" wrapText="1"/>
    </xf>
    <xf numFmtId="0" fontId="3" fillId="2" borderId="13" xfId="7" applyFont="1" applyFill="1" applyBorder="1" applyAlignment="1">
      <alignment horizontal="justify" vertical="center" wrapText="1"/>
    </xf>
    <xf numFmtId="0" fontId="3" fillId="2" borderId="14" xfId="7" applyFont="1" applyFill="1" applyBorder="1" applyAlignment="1">
      <alignment horizontal="justify" vertical="center" wrapText="1"/>
    </xf>
    <xf numFmtId="0" fontId="6" fillId="0" borderId="48" xfId="7" applyFont="1" applyBorder="1" applyAlignment="1">
      <alignment horizontal="center" vertical="center"/>
    </xf>
    <xf numFmtId="0" fontId="6" fillId="0" borderId="49" xfId="7" applyFont="1" applyBorder="1" applyAlignment="1">
      <alignment horizontal="center" vertical="center"/>
    </xf>
    <xf numFmtId="0" fontId="6" fillId="0" borderId="50" xfId="7" applyFont="1" applyBorder="1" applyAlignment="1">
      <alignment horizontal="center" vertical="center"/>
    </xf>
    <xf numFmtId="170" fontId="6" fillId="0" borderId="48" xfId="7" applyNumberFormat="1" applyFont="1" applyBorder="1" applyAlignment="1">
      <alignment horizontal="center" vertical="center"/>
    </xf>
    <xf numFmtId="170" fontId="6" fillId="0" borderId="49" xfId="7" applyNumberFormat="1" applyFont="1" applyBorder="1" applyAlignment="1">
      <alignment horizontal="center" vertical="center"/>
    </xf>
    <xf numFmtId="2" fontId="11" fillId="0" borderId="8" xfId="7" applyNumberFormat="1" applyFont="1" applyBorder="1" applyAlignment="1">
      <alignment horizontal="left" vertical="center"/>
    </xf>
    <xf numFmtId="2" fontId="11" fillId="0" borderId="33" xfId="7" applyNumberFormat="1" applyFont="1" applyBorder="1" applyAlignment="1">
      <alignment horizontal="left" vertical="center"/>
    </xf>
    <xf numFmtId="2" fontId="11" fillId="0" borderId="52" xfId="7" applyNumberFormat="1" applyFont="1" applyBorder="1" applyAlignment="1">
      <alignment horizontal="left" vertical="center"/>
    </xf>
    <xf numFmtId="0" fontId="20" fillId="2" borderId="2" xfId="7" applyFont="1" applyFill="1" applyBorder="1" applyAlignment="1">
      <alignment horizontal="justify" vertical="center" wrapText="1"/>
    </xf>
    <xf numFmtId="0" fontId="3" fillId="2" borderId="20" xfId="7" applyFont="1" applyFill="1" applyBorder="1" applyAlignment="1">
      <alignment horizontal="justify" vertical="center" wrapText="1"/>
    </xf>
    <xf numFmtId="0" fontId="12" fillId="0" borderId="20" xfId="7" applyFont="1" applyBorder="1" applyAlignment="1">
      <alignment horizontal="center" vertical="center" wrapText="1"/>
    </xf>
    <xf numFmtId="0" fontId="4" fillId="0" borderId="21" xfId="7" applyFont="1" applyBorder="1" applyAlignment="1">
      <alignment horizontal="center" vertical="center"/>
    </xf>
    <xf numFmtId="0" fontId="4" fillId="0" borderId="28" xfId="7" applyFont="1" applyBorder="1" applyAlignment="1">
      <alignment horizontal="center" vertical="center"/>
    </xf>
    <xf numFmtId="0" fontId="4" fillId="0" borderId="12" xfId="7" applyFont="1" applyBorder="1" applyAlignment="1">
      <alignment horizontal="center" vertical="center"/>
    </xf>
    <xf numFmtId="0" fontId="4" fillId="0" borderId="13" xfId="7" applyFont="1" applyBorder="1" applyAlignment="1">
      <alignment horizontal="center" vertical="center"/>
    </xf>
    <xf numFmtId="0" fontId="4" fillId="0" borderId="24" xfId="7" applyFont="1" applyBorder="1" applyAlignment="1">
      <alignment horizontal="center" vertical="center"/>
    </xf>
    <xf numFmtId="0" fontId="3" fillId="2" borderId="53" xfId="7" applyFont="1" applyFill="1" applyBorder="1" applyAlignment="1">
      <alignment horizontal="left" vertical="center" wrapText="1"/>
    </xf>
    <xf numFmtId="0" fontId="3" fillId="2" borderId="23" xfId="7" applyFont="1" applyFill="1" applyBorder="1" applyAlignment="1">
      <alignment horizontal="left" vertical="center" wrapText="1"/>
    </xf>
    <xf numFmtId="0" fontId="3" fillId="0" borderId="30" xfId="7" applyFont="1" applyBorder="1" applyAlignment="1">
      <alignment horizontal="left" vertical="center"/>
    </xf>
    <xf numFmtId="0" fontId="3" fillId="0" borderId="31" xfId="7" applyFont="1" applyBorder="1" applyAlignment="1">
      <alignment horizontal="left" vertical="center"/>
    </xf>
    <xf numFmtId="0" fontId="6" fillId="2" borderId="62" xfId="7" applyFont="1" applyFill="1" applyBorder="1" applyAlignment="1">
      <alignment horizontal="left" vertical="center" wrapText="1"/>
    </xf>
    <xf numFmtId="0" fontId="6" fillId="2" borderId="21" xfId="7" applyFont="1" applyFill="1" applyBorder="1" applyAlignment="1">
      <alignment horizontal="left" vertical="center" wrapText="1"/>
    </xf>
    <xf numFmtId="0" fontId="6" fillId="2" borderId="22" xfId="7" applyFont="1" applyFill="1" applyBorder="1" applyAlignment="1">
      <alignment horizontal="left" vertical="center" wrapText="1"/>
    </xf>
    <xf numFmtId="0" fontId="6" fillId="2" borderId="54" xfId="7" applyFont="1" applyFill="1" applyBorder="1" applyAlignment="1">
      <alignment horizontal="left" vertical="center" wrapText="1"/>
    </xf>
    <xf numFmtId="0" fontId="6" fillId="2" borderId="55" xfId="7" applyFont="1" applyFill="1" applyBorder="1" applyAlignment="1">
      <alignment horizontal="left" vertical="center" wrapText="1"/>
    </xf>
    <xf numFmtId="0" fontId="6" fillId="2" borderId="63" xfId="7" applyFont="1" applyFill="1" applyBorder="1" applyAlignment="1">
      <alignment horizontal="left" vertical="center" wrapText="1"/>
    </xf>
    <xf numFmtId="171" fontId="3" fillId="0" borderId="30" xfId="7" applyNumberFormat="1" applyFont="1" applyBorder="1" applyAlignment="1">
      <alignment horizontal="left" vertical="center"/>
    </xf>
    <xf numFmtId="171" fontId="3" fillId="0" borderId="31" xfId="7" applyNumberFormat="1" applyFont="1" applyBorder="1" applyAlignment="1">
      <alignment horizontal="left" vertical="center"/>
    </xf>
    <xf numFmtId="171" fontId="3" fillId="0" borderId="37" xfId="7" applyNumberFormat="1" applyFont="1" applyBorder="1" applyAlignment="1">
      <alignment horizontal="left" vertical="center"/>
    </xf>
    <xf numFmtId="171" fontId="3" fillId="0" borderId="38" xfId="7" applyNumberFormat="1" applyFont="1" applyBorder="1" applyAlignment="1">
      <alignment horizontal="left" vertical="center"/>
    </xf>
    <xf numFmtId="2" fontId="24" fillId="0" borderId="15" xfId="4" applyNumberFormat="1" applyFont="1" applyBorder="1" applyAlignment="1">
      <alignment horizontal="center" vertical="center" wrapText="1"/>
    </xf>
    <xf numFmtId="2" fontId="24" fillId="0" borderId="16" xfId="4" applyNumberFormat="1" applyFont="1" applyBorder="1" applyAlignment="1">
      <alignment horizontal="center" vertical="center" wrapText="1"/>
    </xf>
    <xf numFmtId="0" fontId="27" fillId="0" borderId="30" xfId="0" applyFont="1" applyBorder="1" applyAlignment="1">
      <alignment horizontal="center" vertical="center" wrapText="1"/>
    </xf>
    <xf numFmtId="0" fontId="4" fillId="0" borderId="2" xfId="4" applyFont="1" applyBorder="1" applyAlignment="1">
      <alignment horizontal="center"/>
    </xf>
    <xf numFmtId="0" fontId="4" fillId="0" borderId="11" xfId="4" applyFont="1" applyBorder="1" applyAlignment="1">
      <alignment horizontal="center"/>
    </xf>
    <xf numFmtId="0" fontId="4" fillId="0" borderId="23" xfId="4" applyFont="1" applyBorder="1" applyAlignment="1">
      <alignment horizont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5" fillId="0" borderId="6" xfId="4" applyFont="1" applyBorder="1" applyAlignment="1">
      <alignment horizontal="left"/>
    </xf>
    <xf numFmtId="0" fontId="5" fillId="0" borderId="7" xfId="4" applyFont="1" applyBorder="1" applyAlignment="1">
      <alignment horizontal="left"/>
    </xf>
    <xf numFmtId="0" fontId="5" fillId="0" borderId="8" xfId="4" applyFont="1" applyBorder="1" applyAlignment="1">
      <alignment horizontal="left"/>
    </xf>
    <xf numFmtId="0" fontId="4" fillId="0" borderId="3" xfId="4" applyFont="1" applyBorder="1" applyAlignment="1">
      <alignment horizontal="center"/>
    </xf>
    <xf numFmtId="0" fontId="4" fillId="0" borderId="9" xfId="4" applyFont="1" applyBorder="1" applyAlignment="1">
      <alignment horizontal="center"/>
    </xf>
    <xf numFmtId="0" fontId="4" fillId="0" borderId="19" xfId="4" applyFont="1" applyBorder="1" applyAlignment="1">
      <alignment horizontal="center"/>
    </xf>
    <xf numFmtId="0" fontId="4" fillId="0" borderId="24" xfId="4" applyFont="1" applyBorder="1" applyAlignment="1">
      <alignment horizontal="center"/>
    </xf>
    <xf numFmtId="0" fontId="4" fillId="0" borderId="10" xfId="4" applyFont="1" applyBorder="1" applyAlignment="1">
      <alignment horizontal="center"/>
    </xf>
    <xf numFmtId="0" fontId="7" fillId="0" borderId="20" xfId="4" applyFont="1" applyBorder="1" applyAlignment="1">
      <alignment horizontal="justify" vertical="top" wrapText="1"/>
    </xf>
    <xf numFmtId="0" fontId="7" fillId="0" borderId="21" xfId="4" applyFont="1" applyBorder="1" applyAlignment="1">
      <alignment horizontal="justify" vertical="top" wrapText="1"/>
    </xf>
    <xf numFmtId="0" fontId="7" fillId="0" borderId="22" xfId="4" applyFont="1" applyBorder="1" applyAlignment="1">
      <alignment horizontal="justify" vertical="top" wrapText="1"/>
    </xf>
    <xf numFmtId="0" fontId="7" fillId="0" borderId="18" xfId="4" applyFont="1" applyBorder="1" applyAlignment="1">
      <alignment horizontal="justify" vertical="top" wrapText="1"/>
    </xf>
    <xf numFmtId="0" fontId="7" fillId="0" borderId="0" xfId="4" applyFont="1" applyAlignment="1">
      <alignment horizontal="justify" vertical="top" wrapText="1"/>
    </xf>
    <xf numFmtId="0" fontId="7" fillId="0" borderId="29" xfId="4" applyFont="1" applyBorder="1" applyAlignment="1">
      <alignment horizontal="justify" vertical="top" wrapText="1"/>
    </xf>
    <xf numFmtId="0" fontId="7" fillId="0" borderId="12" xfId="4" applyFont="1" applyBorder="1" applyAlignment="1">
      <alignment horizontal="justify" vertical="top" wrapText="1"/>
    </xf>
    <xf numFmtId="0" fontId="7" fillId="0" borderId="13" xfId="4" applyFont="1" applyBorder="1" applyAlignment="1">
      <alignment horizontal="justify" vertical="top" wrapText="1"/>
    </xf>
    <xf numFmtId="0" fontId="7" fillId="0" borderId="14" xfId="4" applyFont="1" applyBorder="1" applyAlignment="1">
      <alignment horizontal="justify" vertical="top" wrapText="1"/>
    </xf>
    <xf numFmtId="2" fontId="7" fillId="0" borderId="26" xfId="4" applyNumberFormat="1" applyFont="1" applyBorder="1" applyAlignment="1">
      <alignment horizontal="center" vertical="center" wrapText="1"/>
    </xf>
    <xf numFmtId="0" fontId="8" fillId="0" borderId="30"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24" xfId="4" applyFont="1" applyBorder="1" applyAlignment="1">
      <alignment horizontal="center" vertical="center" wrapText="1"/>
    </xf>
    <xf numFmtId="1" fontId="8" fillId="0" borderId="30" xfId="4" applyNumberFormat="1" applyFont="1" applyBorder="1" applyAlignment="1">
      <alignment horizontal="center" vertical="center" wrapText="1"/>
    </xf>
    <xf numFmtId="0" fontId="8" fillId="0" borderId="27" xfId="4" applyFont="1" applyBorder="1" applyAlignment="1">
      <alignment horizontal="left" vertical="center"/>
    </xf>
    <xf numFmtId="0" fontId="8" fillId="0" borderId="30" xfId="4" applyFont="1" applyBorder="1" applyAlignment="1">
      <alignment horizontal="left" vertical="center"/>
    </xf>
    <xf numFmtId="0" fontId="6" fillId="0" borderId="37" xfId="4" applyFont="1" applyBorder="1" applyAlignment="1">
      <alignment horizontal="center" vertical="center" wrapText="1"/>
    </xf>
    <xf numFmtId="0" fontId="6" fillId="0" borderId="38" xfId="4" applyFont="1" applyBorder="1" applyAlignment="1">
      <alignment horizontal="center" vertical="center" wrapText="1"/>
    </xf>
    <xf numFmtId="0" fontId="3" fillId="2" borderId="39" xfId="4" applyFont="1" applyFill="1" applyBorder="1" applyAlignment="1">
      <alignment horizontal="center" vertical="center" wrapText="1"/>
    </xf>
    <xf numFmtId="0" fontId="3" fillId="2" borderId="44" xfId="4" applyFont="1" applyFill="1" applyBorder="1" applyAlignment="1">
      <alignment horizontal="center" vertical="center" wrapText="1"/>
    </xf>
    <xf numFmtId="2" fontId="11" fillId="0" borderId="32" xfId="4" applyNumberFormat="1" applyFont="1" applyBorder="1" applyAlignment="1">
      <alignment horizontal="left" vertical="center"/>
    </xf>
    <xf numFmtId="2" fontId="11" fillId="0" borderId="33" xfId="4" applyNumberFormat="1" applyFont="1" applyBorder="1" applyAlignment="1">
      <alignment horizontal="left" vertical="center"/>
    </xf>
    <xf numFmtId="2" fontId="11" fillId="0" borderId="52" xfId="4" applyNumberFormat="1" applyFont="1" applyBorder="1" applyAlignment="1">
      <alignment horizontal="left" vertical="center"/>
    </xf>
    <xf numFmtId="0" fontId="6" fillId="0" borderId="20" xfId="4" applyFont="1" applyBorder="1" applyAlignment="1">
      <alignment horizontal="left" vertical="top" wrapText="1"/>
    </xf>
    <xf numFmtId="0" fontId="10" fillId="0" borderId="62" xfId="4" applyFont="1" applyBorder="1" applyAlignment="1">
      <alignment horizontal="center" vertical="top" wrapText="1"/>
    </xf>
    <xf numFmtId="0" fontId="10" fillId="0" borderId="21" xfId="4" applyFont="1" applyBorder="1" applyAlignment="1">
      <alignment horizontal="center" vertical="top" wrapText="1"/>
    </xf>
    <xf numFmtId="0" fontId="10" fillId="0" borderId="28" xfId="4" applyFont="1" applyBorder="1" applyAlignment="1">
      <alignment horizontal="center" vertical="top" wrapText="1"/>
    </xf>
    <xf numFmtId="0" fontId="10" fillId="0" borderId="10" xfId="4" applyFont="1" applyBorder="1" applyAlignment="1">
      <alignment horizontal="center" vertical="top" wrapText="1"/>
    </xf>
    <xf numFmtId="0" fontId="10" fillId="0" borderId="0" xfId="4" applyFont="1" applyBorder="1" applyAlignment="1">
      <alignment horizontal="center" vertical="top" wrapText="1"/>
    </xf>
    <xf numFmtId="0" fontId="10" fillId="0" borderId="19" xfId="4" applyFont="1" applyBorder="1" applyAlignment="1">
      <alignment horizontal="center" vertical="top" wrapText="1"/>
    </xf>
    <xf numFmtId="0" fontId="10" fillId="0" borderId="54" xfId="4" applyFont="1" applyBorder="1" applyAlignment="1">
      <alignment horizontal="center" vertical="top" wrapText="1"/>
    </xf>
    <xf numFmtId="0" fontId="10" fillId="0" borderId="55" xfId="4" applyFont="1" applyBorder="1" applyAlignment="1">
      <alignment horizontal="center" vertical="top" wrapText="1"/>
    </xf>
    <xf numFmtId="0" fontId="10" fillId="0" borderId="56" xfId="4" applyFont="1" applyBorder="1" applyAlignment="1">
      <alignment horizontal="center" vertical="top" wrapText="1"/>
    </xf>
    <xf numFmtId="0" fontId="20" fillId="2" borderId="2" xfId="4" applyFont="1" applyFill="1" applyBorder="1" applyAlignment="1">
      <alignment horizontal="justify" vertical="center" wrapText="1"/>
    </xf>
    <xf numFmtId="0" fontId="20" fillId="2" borderId="23" xfId="4" applyFont="1" applyFill="1" applyBorder="1" applyAlignment="1">
      <alignment horizontal="justify" vertical="center" wrapText="1"/>
    </xf>
    <xf numFmtId="0" fontId="22" fillId="0" borderId="27" xfId="4" applyFont="1" applyBorder="1" applyAlignment="1">
      <alignment horizontal="center" vertical="center" wrapText="1"/>
    </xf>
    <xf numFmtId="0" fontId="23" fillId="0" borderId="30" xfId="4" applyFont="1" applyBorder="1" applyAlignment="1">
      <alignment horizontal="center" vertical="center" wrapText="1"/>
    </xf>
    <xf numFmtId="0" fontId="23" fillId="0" borderId="31" xfId="4" applyFont="1" applyBorder="1" applyAlignment="1">
      <alignment horizontal="center" vertical="center" wrapText="1"/>
    </xf>
    <xf numFmtId="0" fontId="23" fillId="0" borderId="27" xfId="4" applyFont="1" applyBorder="1" applyAlignment="1">
      <alignment horizontal="center" vertical="center" wrapText="1"/>
    </xf>
    <xf numFmtId="0" fontId="20" fillId="2" borderId="53" xfId="4" applyFont="1" applyFill="1" applyBorder="1" applyAlignment="1">
      <alignment horizontal="justify" vertical="center" wrapText="1"/>
    </xf>
    <xf numFmtId="0" fontId="6" fillId="2" borderId="19" xfId="4" applyFont="1" applyFill="1" applyBorder="1" applyAlignment="1">
      <alignment horizontal="left" vertical="top" wrapText="1"/>
    </xf>
    <xf numFmtId="0" fontId="6" fillId="2" borderId="56" xfId="4" applyFont="1" applyFill="1" applyBorder="1" applyAlignment="1">
      <alignment horizontal="left" vertical="top" wrapText="1"/>
    </xf>
    <xf numFmtId="0" fontId="7" fillId="0" borderId="42" xfId="4" applyFont="1" applyBorder="1" applyAlignment="1">
      <alignment horizontal="left" vertical="center" wrapText="1"/>
    </xf>
    <xf numFmtId="0" fontId="7" fillId="0" borderId="44" xfId="4" applyFont="1" applyBorder="1" applyAlignment="1">
      <alignment horizontal="left" vertical="center"/>
    </xf>
    <xf numFmtId="0" fontId="7" fillId="0" borderId="64" xfId="4" applyFont="1" applyBorder="1" applyAlignment="1">
      <alignment horizontal="justify" vertical="center" wrapText="1"/>
    </xf>
    <xf numFmtId="0" fontId="7" fillId="0" borderId="55" xfId="4" applyFont="1" applyBorder="1" applyAlignment="1">
      <alignment horizontal="justify" vertical="center" wrapText="1"/>
    </xf>
    <xf numFmtId="0" fontId="7" fillId="0" borderId="63" xfId="4" applyFont="1" applyBorder="1" applyAlignment="1">
      <alignment horizontal="justify" vertical="center" wrapText="1"/>
    </xf>
    <xf numFmtId="0" fontId="6" fillId="0" borderId="31" xfId="4" applyFont="1" applyBorder="1" applyAlignment="1">
      <alignment horizontal="center" vertical="center"/>
    </xf>
    <xf numFmtId="0" fontId="3" fillId="2" borderId="58" xfId="4" applyFont="1" applyFill="1" applyBorder="1" applyAlignment="1">
      <alignment horizontal="center" vertical="center" wrapText="1"/>
    </xf>
    <xf numFmtId="0" fontId="5" fillId="0" borderId="20" xfId="4" applyFont="1" applyBorder="1" applyAlignment="1">
      <alignment horizontal="center" vertical="center" wrapText="1"/>
    </xf>
    <xf numFmtId="0" fontId="4" fillId="0" borderId="28" xfId="4" applyFont="1" applyBorder="1" applyAlignment="1">
      <alignment horizontal="center" vertical="center"/>
    </xf>
    <xf numFmtId="0" fontId="4" fillId="0" borderId="24" xfId="4" applyFont="1" applyBorder="1" applyAlignment="1">
      <alignment horizontal="center" vertical="center"/>
    </xf>
    <xf numFmtId="0" fontId="3" fillId="0" borderId="23" xfId="4" applyFont="1" applyBorder="1" applyAlignment="1">
      <alignment horizontal="left" vertical="top" wrapText="1"/>
    </xf>
    <xf numFmtId="0" fontId="2" fillId="0" borderId="20" xfId="4" applyBorder="1" applyAlignment="1">
      <alignment horizontal="left" vertical="top" wrapText="1"/>
    </xf>
    <xf numFmtId="0" fontId="2" fillId="0" borderId="21" xfId="4" applyBorder="1" applyAlignment="1">
      <alignment horizontal="left" vertical="top" wrapText="1"/>
    </xf>
    <xf numFmtId="0" fontId="2" fillId="0" borderId="22" xfId="4" applyBorder="1" applyAlignment="1">
      <alignment horizontal="left" vertical="top" wrapText="1"/>
    </xf>
    <xf numFmtId="0" fontId="2" fillId="0" borderId="12" xfId="4" applyBorder="1" applyAlignment="1">
      <alignment horizontal="left" vertical="top" wrapText="1"/>
    </xf>
    <xf numFmtId="0" fontId="2" fillId="0" borderId="13" xfId="4" applyBorder="1" applyAlignment="1">
      <alignment horizontal="left" vertical="top" wrapText="1"/>
    </xf>
    <xf numFmtId="0" fontId="2" fillId="0" borderId="14" xfId="4" applyBorder="1" applyAlignment="1">
      <alignment horizontal="left" vertical="top" wrapText="1"/>
    </xf>
    <xf numFmtId="171" fontId="3" fillId="0" borderId="20" xfId="4" applyNumberFormat="1" applyFont="1" applyBorder="1" applyAlignment="1">
      <alignment horizontal="center" wrapText="1"/>
    </xf>
    <xf numFmtId="171" fontId="3" fillId="0" borderId="21" xfId="4" applyNumberFormat="1" applyFont="1" applyBorder="1" applyAlignment="1">
      <alignment horizontal="center" wrapText="1"/>
    </xf>
    <xf numFmtId="171" fontId="3" fillId="0" borderId="28" xfId="4" applyNumberFormat="1" applyFont="1" applyBorder="1" applyAlignment="1">
      <alignment horizontal="center" wrapText="1"/>
    </xf>
    <xf numFmtId="171" fontId="3" fillId="0" borderId="18" xfId="4" applyNumberFormat="1" applyFont="1" applyBorder="1" applyAlignment="1">
      <alignment horizontal="center" wrapText="1"/>
    </xf>
    <xf numFmtId="171" fontId="3" fillId="0" borderId="0" xfId="4" applyNumberFormat="1" applyFont="1" applyBorder="1" applyAlignment="1">
      <alignment horizontal="center" wrapText="1"/>
    </xf>
    <xf numFmtId="171" fontId="3" fillId="0" borderId="19" xfId="4" applyNumberFormat="1" applyFont="1" applyBorder="1" applyAlignment="1">
      <alignment horizontal="center" wrapText="1"/>
    </xf>
    <xf numFmtId="171" fontId="3" fillId="0" borderId="12" xfId="4" applyNumberFormat="1" applyFont="1" applyBorder="1" applyAlignment="1">
      <alignment horizontal="center" wrapText="1"/>
    </xf>
    <xf numFmtId="171" fontId="3" fillId="0" borderId="13" xfId="4" applyNumberFormat="1" applyFont="1" applyBorder="1" applyAlignment="1">
      <alignment horizontal="center" wrapText="1"/>
    </xf>
    <xf numFmtId="171" fontId="3" fillId="0" borderId="24" xfId="4" applyNumberFormat="1" applyFont="1" applyBorder="1" applyAlignment="1">
      <alignment horizontal="center" wrapText="1"/>
    </xf>
    <xf numFmtId="2" fontId="11" fillId="0" borderId="8" xfId="4" applyNumberFormat="1" applyFont="1" applyBorder="1" applyAlignment="1">
      <alignment horizontal="left" vertical="center"/>
    </xf>
    <xf numFmtId="0" fontId="2" fillId="0" borderId="3" xfId="4" applyBorder="1" applyAlignment="1">
      <alignment horizontal="left" vertical="top" wrapText="1"/>
    </xf>
    <xf numFmtId="0" fontId="2" fillId="0" borderId="4" xfId="4" applyBorder="1" applyAlignment="1">
      <alignment horizontal="left" vertical="top" wrapText="1"/>
    </xf>
    <xf numFmtId="0" fontId="2" fillId="0" borderId="5" xfId="4" applyBorder="1" applyAlignment="1">
      <alignment horizontal="left" vertical="top" wrapText="1"/>
    </xf>
    <xf numFmtId="0" fontId="6" fillId="0" borderId="62" xfId="4" applyFont="1" applyBorder="1" applyAlignment="1">
      <alignment horizontal="left" vertical="top" wrapText="1"/>
    </xf>
    <xf numFmtId="0" fontId="6" fillId="0" borderId="21" xfId="4" applyFont="1" applyBorder="1" applyAlignment="1">
      <alignment horizontal="left" vertical="top" wrapText="1"/>
    </xf>
    <xf numFmtId="0" fontId="6" fillId="0" borderId="22" xfId="4" applyFont="1" applyBorder="1" applyAlignment="1">
      <alignment horizontal="left" vertical="top" wrapText="1"/>
    </xf>
    <xf numFmtId="0" fontId="6" fillId="0" borderId="54" xfId="4" applyFont="1" applyBorder="1" applyAlignment="1">
      <alignment horizontal="left" vertical="top" wrapText="1"/>
    </xf>
    <xf numFmtId="0" fontId="6" fillId="0" borderId="55" xfId="4" applyFont="1" applyBorder="1" applyAlignment="1">
      <alignment horizontal="left" vertical="top" wrapText="1"/>
    </xf>
    <xf numFmtId="0" fontId="6" fillId="0" borderId="63" xfId="4" applyFont="1" applyBorder="1" applyAlignment="1">
      <alignment horizontal="left" vertical="top" wrapText="1"/>
    </xf>
    <xf numFmtId="171" fontId="3" fillId="0" borderId="30" xfId="4" applyNumberFormat="1" applyFont="1" applyBorder="1" applyAlignment="1">
      <alignment horizontal="left" vertical="top"/>
    </xf>
    <xf numFmtId="171" fontId="3" fillId="0" borderId="31" xfId="4" applyNumberFormat="1" applyFont="1" applyBorder="1" applyAlignment="1">
      <alignment horizontal="left" vertical="top"/>
    </xf>
    <xf numFmtId="171" fontId="3" fillId="0" borderId="37" xfId="4" applyNumberFormat="1" applyFont="1" applyBorder="1" applyAlignment="1">
      <alignment horizontal="left" vertical="top"/>
    </xf>
    <xf numFmtId="171" fontId="3" fillId="0" borderId="38" xfId="4" applyNumberFormat="1" applyFont="1" applyBorder="1" applyAlignment="1">
      <alignment horizontal="left" vertical="top"/>
    </xf>
    <xf numFmtId="0" fontId="25" fillId="0" borderId="33" xfId="0" applyFont="1" applyBorder="1" applyAlignment="1">
      <alignment horizontal="center" wrapText="1"/>
    </xf>
    <xf numFmtId="0" fontId="25" fillId="0" borderId="30" xfId="0" applyFont="1" applyBorder="1" applyAlignment="1">
      <alignment horizontal="center" wrapText="1"/>
    </xf>
    <xf numFmtId="0" fontId="25" fillId="0" borderId="37" xfId="0" applyFont="1" applyBorder="1" applyAlignment="1">
      <alignment horizontal="center" wrapText="1"/>
    </xf>
    <xf numFmtId="0" fontId="25" fillId="0" borderId="57" xfId="0" applyFont="1" applyBorder="1" applyAlignment="1">
      <alignment horizontal="center" wrapText="1"/>
    </xf>
    <xf numFmtId="0" fontId="25" fillId="0" borderId="32" xfId="0" applyFont="1" applyBorder="1" applyAlignment="1">
      <alignment horizontal="center" vertical="center" wrapText="1"/>
    </xf>
    <xf numFmtId="0" fontId="25" fillId="0" borderId="36" xfId="0" applyFont="1" applyBorder="1" applyAlignment="1">
      <alignment horizontal="center" vertical="center" wrapText="1"/>
    </xf>
    <xf numFmtId="0" fontId="25" fillId="4" borderId="30" xfId="0" applyFont="1" applyFill="1" applyBorder="1" applyAlignment="1">
      <alignment horizontal="center"/>
    </xf>
    <xf numFmtId="0" fontId="25" fillId="6" borderId="30" xfId="0" applyFont="1" applyFill="1" applyBorder="1" applyAlignment="1">
      <alignment horizontal="center"/>
    </xf>
    <xf numFmtId="0" fontId="25" fillId="7" borderId="30" xfId="0" applyFont="1" applyFill="1" applyBorder="1" applyAlignment="1">
      <alignment horizontal="center"/>
    </xf>
    <xf numFmtId="0" fontId="25" fillId="8" borderId="30" xfId="0" applyFont="1" applyFill="1" applyBorder="1" applyAlignment="1">
      <alignment horizontal="center"/>
    </xf>
    <xf numFmtId="0" fontId="26" fillId="0" borderId="30" xfId="0" applyFont="1" applyBorder="1" applyAlignment="1">
      <alignment horizontal="center"/>
    </xf>
    <xf numFmtId="9" fontId="25" fillId="10" borderId="30" xfId="3" applyFont="1" applyFill="1" applyBorder="1" applyAlignment="1">
      <alignment horizontal="center" vertical="center"/>
    </xf>
    <xf numFmtId="9" fontId="25" fillId="0" borderId="30" xfId="3" applyFont="1" applyBorder="1" applyAlignment="1">
      <alignment horizontal="center" vertical="center"/>
    </xf>
    <xf numFmtId="167" fontId="6" fillId="0" borderId="33" xfId="2" applyNumberFormat="1" applyFont="1" applyFill="1" applyBorder="1" applyAlignment="1">
      <alignment horizontal="center" vertical="center" wrapText="1"/>
    </xf>
    <xf numFmtId="0" fontId="6" fillId="0" borderId="53" xfId="7" applyFont="1" applyBorder="1" applyAlignment="1">
      <alignment horizontal="center" vertical="center"/>
    </xf>
    <xf numFmtId="0" fontId="6" fillId="0" borderId="57" xfId="7" applyFont="1" applyBorder="1" applyAlignment="1">
      <alignment horizontal="center" vertical="center" wrapText="1"/>
    </xf>
    <xf numFmtId="173" fontId="6" fillId="0" borderId="57" xfId="7" applyNumberFormat="1" applyFont="1" applyBorder="1" applyAlignment="1">
      <alignment horizontal="center" vertical="center" wrapText="1"/>
    </xf>
    <xf numFmtId="174" fontId="6" fillId="0" borderId="57" xfId="7" applyNumberFormat="1" applyFont="1" applyBorder="1" applyAlignment="1">
      <alignment horizontal="center" vertical="center"/>
    </xf>
    <xf numFmtId="0" fontId="6" fillId="0" borderId="57" xfId="7" applyFont="1" applyBorder="1" applyAlignment="1">
      <alignment horizontal="center" vertical="center"/>
    </xf>
    <xf numFmtId="0" fontId="6" fillId="0" borderId="57" xfId="7" applyFont="1" applyBorder="1" applyAlignment="1">
      <alignment horizontal="center" vertical="center" wrapText="1"/>
    </xf>
    <xf numFmtId="0" fontId="6" fillId="0" borderId="60" xfId="7" applyFont="1" applyBorder="1" applyAlignment="1">
      <alignment horizontal="center" vertical="center"/>
    </xf>
    <xf numFmtId="0" fontId="3" fillId="0" borderId="11" xfId="7" applyFont="1" applyBorder="1" applyAlignment="1">
      <alignment horizontal="left" vertical="center" wrapText="1"/>
    </xf>
    <xf numFmtId="0" fontId="3" fillId="0" borderId="34" xfId="7" applyFont="1" applyBorder="1" applyAlignment="1">
      <alignment horizontal="left" vertical="center"/>
    </xf>
    <xf numFmtId="0" fontId="3" fillId="2" borderId="58" xfId="7" applyFont="1" applyFill="1" applyBorder="1" applyAlignment="1">
      <alignment horizontal="center" vertical="center" wrapText="1"/>
    </xf>
    <xf numFmtId="174" fontId="6" fillId="0" borderId="34" xfId="1" applyNumberFormat="1" applyFont="1" applyBorder="1" applyAlignment="1" applyProtection="1">
      <alignment horizontal="right" vertical="center"/>
    </xf>
    <xf numFmtId="167" fontId="3" fillId="0" borderId="44" xfId="2" applyNumberFormat="1" applyFont="1" applyBorder="1" applyAlignment="1" applyProtection="1">
      <alignment vertical="center"/>
    </xf>
    <xf numFmtId="2" fontId="3" fillId="0" borderId="34" xfId="7" applyNumberFormat="1" applyFont="1" applyBorder="1" applyAlignment="1">
      <alignment vertical="center"/>
    </xf>
    <xf numFmtId="2" fontId="3" fillId="0" borderId="34" xfId="7" applyNumberFormat="1" applyFont="1" applyBorder="1" applyAlignment="1">
      <alignment horizontal="center" vertical="center"/>
    </xf>
    <xf numFmtId="14" fontId="3" fillId="0" borderId="34" xfId="7" applyNumberFormat="1" applyFont="1" applyBorder="1" applyAlignment="1">
      <alignment vertical="center"/>
    </xf>
    <xf numFmtId="0" fontId="3" fillId="2" borderId="30" xfId="7" applyFont="1" applyFill="1" applyBorder="1" applyAlignment="1">
      <alignment horizontal="center" vertical="center" wrapText="1"/>
    </xf>
    <xf numFmtId="174" fontId="6" fillId="0" borderId="30" xfId="1" applyNumberFormat="1" applyFont="1" applyBorder="1" applyAlignment="1" applyProtection="1">
      <alignment horizontal="right" vertical="center"/>
    </xf>
    <xf numFmtId="2" fontId="3" fillId="0" borderId="30" xfId="7" applyNumberFormat="1" applyFont="1" applyBorder="1" applyAlignment="1">
      <alignment vertical="center"/>
    </xf>
    <xf numFmtId="2" fontId="3" fillId="0" borderId="30" xfId="7" applyNumberFormat="1" applyFont="1" applyBorder="1" applyAlignment="1">
      <alignment horizontal="center" vertical="center"/>
    </xf>
    <xf numFmtId="14" fontId="3" fillId="0" borderId="30" xfId="7" applyNumberFormat="1" applyFont="1" applyBorder="1" applyAlignment="1">
      <alignment vertical="center"/>
    </xf>
    <xf numFmtId="39" fontId="3" fillId="0" borderId="30" xfId="4" applyNumberFormat="1" applyFont="1" applyBorder="1" applyAlignment="1">
      <alignment horizontal="center" vertical="center"/>
    </xf>
    <xf numFmtId="0" fontId="3" fillId="0" borderId="30" xfId="4" applyFont="1" applyBorder="1" applyAlignment="1">
      <alignment horizontal="center" vertical="center"/>
    </xf>
    <xf numFmtId="173" fontId="3" fillId="0" borderId="30" xfId="7" applyNumberFormat="1" applyFont="1" applyBorder="1" applyAlignment="1">
      <alignment horizontal="center" vertical="center" wrapText="1"/>
    </xf>
    <xf numFmtId="174" fontId="3" fillId="0" borderId="30" xfId="1" applyNumberFormat="1" applyFont="1" applyBorder="1" applyAlignment="1" applyProtection="1">
      <alignment horizontal="right" vertical="center"/>
    </xf>
    <xf numFmtId="2" fontId="6" fillId="0" borderId="30" xfId="7" applyNumberFormat="1" applyFont="1" applyBorder="1" applyAlignment="1">
      <alignment vertical="center"/>
    </xf>
    <xf numFmtId="2" fontId="6" fillId="0" borderId="30" xfId="7" applyNumberFormat="1" applyFont="1" applyBorder="1" applyAlignment="1">
      <alignment horizontal="center" vertical="center"/>
    </xf>
    <xf numFmtId="174" fontId="3" fillId="0" borderId="30" xfId="7" applyNumberFormat="1" applyFont="1" applyBorder="1" applyAlignment="1">
      <alignment vertical="center"/>
    </xf>
    <xf numFmtId="173" fontId="6" fillId="0" borderId="30" xfId="7" applyNumberFormat="1" applyFont="1" applyBorder="1" applyAlignment="1">
      <alignment horizontal="center" vertical="center"/>
    </xf>
    <xf numFmtId="0" fontId="3" fillId="0" borderId="30" xfId="7" applyFont="1" applyBorder="1" applyAlignment="1">
      <alignment vertical="center"/>
    </xf>
    <xf numFmtId="173" fontId="3" fillId="7" borderId="30" xfId="7" applyNumberFormat="1" applyFont="1" applyFill="1" applyBorder="1" applyAlignment="1">
      <alignment horizontal="center" vertical="center" wrapText="1"/>
    </xf>
    <xf numFmtId="0" fontId="3" fillId="0" borderId="32" xfId="7" applyFont="1" applyBorder="1" applyAlignment="1">
      <alignment horizontal="left" vertical="center" wrapText="1"/>
    </xf>
    <xf numFmtId="0" fontId="3" fillId="2" borderId="33" xfId="7" applyFont="1" applyFill="1" applyBorder="1" applyAlignment="1">
      <alignment horizontal="center" vertical="center" wrapText="1"/>
    </xf>
    <xf numFmtId="39" fontId="3" fillId="0" borderId="33" xfId="4" applyNumberFormat="1" applyFont="1" applyBorder="1" applyAlignment="1">
      <alignment horizontal="center" vertical="center"/>
    </xf>
    <xf numFmtId="0" fontId="3" fillId="0" borderId="33" xfId="4" applyFont="1" applyBorder="1" applyAlignment="1">
      <alignment horizontal="center" vertical="center"/>
    </xf>
    <xf numFmtId="0" fontId="3" fillId="0" borderId="52" xfId="4" applyFont="1" applyBorder="1" applyAlignment="1">
      <alignment horizontal="center" vertical="center"/>
    </xf>
    <xf numFmtId="0" fontId="3" fillId="0" borderId="27" xfId="7" applyFont="1" applyBorder="1" applyAlignment="1">
      <alignment horizontal="left" vertical="center" wrapText="1"/>
    </xf>
    <xf numFmtId="0" fontId="3" fillId="0" borderId="31" xfId="4" applyFont="1" applyBorder="1" applyAlignment="1">
      <alignment horizontal="center" vertical="center"/>
    </xf>
    <xf numFmtId="0" fontId="3" fillId="2" borderId="27" xfId="7" applyFont="1" applyFill="1" applyBorder="1" applyAlignment="1">
      <alignment horizontal="left" vertical="center" wrapText="1"/>
    </xf>
    <xf numFmtId="0" fontId="3" fillId="0" borderId="36" xfId="7" applyFont="1" applyBorder="1" applyAlignment="1">
      <alignment horizontal="left" vertical="center" wrapText="1"/>
    </xf>
    <xf numFmtId="0" fontId="3" fillId="2" borderId="37" xfId="7" applyFont="1" applyFill="1" applyBorder="1" applyAlignment="1">
      <alignment horizontal="center" vertical="center" wrapText="1"/>
    </xf>
    <xf numFmtId="14" fontId="3" fillId="0" borderId="37" xfId="7" applyNumberFormat="1" applyFont="1" applyBorder="1" applyAlignment="1">
      <alignment vertical="center"/>
    </xf>
    <xf numFmtId="0" fontId="3" fillId="0" borderId="37" xfId="4" applyFont="1" applyBorder="1" applyAlignment="1">
      <alignment horizontal="center" vertical="center"/>
    </xf>
    <xf numFmtId="0" fontId="3" fillId="0" borderId="38" xfId="4" applyFont="1" applyBorder="1" applyAlignment="1">
      <alignment horizontal="center" vertical="center"/>
    </xf>
    <xf numFmtId="0" fontId="3" fillId="0" borderId="11" xfId="7" applyFont="1" applyBorder="1" applyAlignment="1">
      <alignment horizontal="justify" vertical="center" wrapText="1"/>
    </xf>
    <xf numFmtId="0" fontId="3" fillId="0" borderId="58" xfId="7" applyFont="1" applyBorder="1" applyAlignment="1">
      <alignment horizontal="center" vertical="center" wrapText="1"/>
    </xf>
    <xf numFmtId="174" fontId="3" fillId="0" borderId="39" xfId="1" applyNumberFormat="1" applyFont="1" applyBorder="1" applyAlignment="1" applyProtection="1">
      <alignment horizontal="right" vertical="center"/>
    </xf>
    <xf numFmtId="14" fontId="3" fillId="0" borderId="39" xfId="7" applyNumberFormat="1" applyFont="1" applyBorder="1" applyAlignment="1">
      <alignment vertical="center"/>
    </xf>
    <xf numFmtId="39" fontId="3" fillId="0" borderId="58" xfId="7" applyNumberFormat="1" applyFont="1" applyBorder="1" applyAlignment="1">
      <alignment horizontal="center" vertical="center"/>
    </xf>
    <xf numFmtId="2" fontId="3" fillId="0" borderId="68" xfId="7" applyNumberFormat="1" applyFont="1" applyBorder="1" applyAlignment="1">
      <alignment horizontal="center" vertical="center"/>
    </xf>
    <xf numFmtId="177" fontId="19" fillId="0" borderId="33" xfId="1" applyNumberFormat="1" applyFont="1" applyBorder="1" applyAlignment="1">
      <alignment vertical="top"/>
    </xf>
    <xf numFmtId="39" fontId="3" fillId="0" borderId="33" xfId="7" applyNumberFormat="1" applyFont="1" applyBorder="1" applyAlignment="1">
      <alignment horizontal="center" vertical="center"/>
    </xf>
    <xf numFmtId="39" fontId="3" fillId="0" borderId="52" xfId="7" applyNumberFormat="1" applyFont="1" applyBorder="1" applyAlignment="1">
      <alignment horizontal="center" vertical="center"/>
    </xf>
    <xf numFmtId="174" fontId="6" fillId="2" borderId="66" xfId="2" applyNumberFormat="1" applyFont="1" applyFill="1" applyBorder="1" applyAlignment="1">
      <alignment horizontal="right" vertical="center" wrapText="1"/>
    </xf>
    <xf numFmtId="174" fontId="6" fillId="0" borderId="66" xfId="2" applyNumberFormat="1" applyFont="1" applyBorder="1" applyAlignment="1">
      <alignment horizontal="right" vertical="center" wrapText="1"/>
    </xf>
    <xf numFmtId="39" fontId="3" fillId="0" borderId="37" xfId="7" applyNumberFormat="1" applyFont="1" applyBorder="1" applyAlignment="1">
      <alignment horizontal="center" vertical="center"/>
    </xf>
    <xf numFmtId="39" fontId="3" fillId="0" borderId="38" xfId="7" applyNumberFormat="1" applyFont="1" applyBorder="1" applyAlignment="1">
      <alignment horizontal="center" vertical="center"/>
    </xf>
    <xf numFmtId="0" fontId="4" fillId="0" borderId="42" xfId="4" applyFont="1" applyBorder="1" applyAlignment="1">
      <alignment horizontal="center"/>
    </xf>
    <xf numFmtId="0" fontId="4" fillId="0" borderId="64" xfId="4" applyFont="1" applyBorder="1" applyAlignment="1">
      <alignment horizontal="center" vertical="center"/>
    </xf>
    <xf numFmtId="0" fontId="4" fillId="0" borderId="55" xfId="4" applyFont="1" applyBorder="1" applyAlignment="1">
      <alignment horizontal="center" vertical="center"/>
    </xf>
    <xf numFmtId="0" fontId="4" fillId="0" borderId="63" xfId="4" applyFont="1" applyBorder="1" applyAlignment="1">
      <alignment horizontal="center" vertical="center"/>
    </xf>
    <xf numFmtId="0" fontId="5" fillId="0" borderId="61" xfId="4" applyFont="1" applyBorder="1" applyAlignment="1">
      <alignment horizontal="left"/>
    </xf>
    <xf numFmtId="0" fontId="5" fillId="0" borderId="70" xfId="4" applyFont="1" applyBorder="1" applyAlignment="1">
      <alignment horizontal="left"/>
    </xf>
    <xf numFmtId="0" fontId="5" fillId="0" borderId="43" xfId="4" applyFont="1" applyBorder="1" applyAlignment="1">
      <alignment horizontal="left"/>
    </xf>
    <xf numFmtId="0" fontId="4" fillId="0" borderId="64" xfId="4" applyFont="1" applyBorder="1" applyAlignment="1">
      <alignment horizontal="center"/>
    </xf>
    <xf numFmtId="0" fontId="4" fillId="0" borderId="56" xfId="4" applyFont="1" applyBorder="1" applyAlignment="1">
      <alignment horizontal="center"/>
    </xf>
    <xf numFmtId="0" fontId="3" fillId="0" borderId="0" xfId="7" applyFont="1" applyFill="1" applyAlignment="1">
      <alignment vertical="center"/>
    </xf>
    <xf numFmtId="2" fontId="6" fillId="0" borderId="0" xfId="7" applyNumberFormat="1" applyFont="1" applyFill="1" applyAlignment="1">
      <alignment horizontal="center" vertical="center" wrapText="1"/>
    </xf>
    <xf numFmtId="0" fontId="3" fillId="0" borderId="0" xfId="4" applyFont="1" applyFill="1"/>
    <xf numFmtId="2" fontId="6" fillId="0" borderId="0" xfId="4" applyNumberFormat="1" applyFont="1" applyFill="1" applyAlignment="1">
      <alignment horizontal="center" vertical="center" wrapText="1"/>
    </xf>
    <xf numFmtId="2" fontId="6" fillId="0" borderId="0" xfId="7" applyNumberFormat="1" applyFont="1" applyFill="1" applyAlignment="1">
      <alignment horizontal="center" vertical="center"/>
    </xf>
    <xf numFmtId="2" fontId="6" fillId="0" borderId="0" xfId="7" applyNumberFormat="1" applyFont="1" applyFill="1" applyAlignment="1">
      <alignment horizontal="center" vertical="center"/>
    </xf>
    <xf numFmtId="0" fontId="3" fillId="0" borderId="0" xfId="7" applyFont="1" applyFill="1" applyAlignment="1">
      <alignment horizontal="center" vertical="center"/>
    </xf>
    <xf numFmtId="2" fontId="3" fillId="0" borderId="0" xfId="7" applyNumberFormat="1" applyFont="1" applyFill="1" applyAlignment="1">
      <alignment vertical="center" wrapText="1"/>
    </xf>
    <xf numFmtId="2" fontId="3" fillId="0" borderId="0" xfId="7" applyNumberFormat="1" applyFont="1" applyFill="1" applyAlignment="1">
      <alignment horizontal="left" vertical="center" wrapText="1"/>
    </xf>
    <xf numFmtId="2" fontId="3" fillId="0" borderId="0" xfId="7" applyNumberFormat="1" applyFont="1" applyFill="1" applyAlignment="1">
      <alignment vertical="center"/>
    </xf>
    <xf numFmtId="164" fontId="3" fillId="0" borderId="0" xfId="2" applyFont="1" applyFill="1" applyBorder="1" applyAlignment="1">
      <alignment vertical="center"/>
    </xf>
    <xf numFmtId="165" fontId="3" fillId="0" borderId="0" xfId="7" applyNumberFormat="1" applyFont="1" applyFill="1" applyAlignment="1">
      <alignment vertical="center"/>
    </xf>
    <xf numFmtId="2" fontId="3" fillId="0" borderId="0" xfId="7" applyNumberFormat="1" applyFont="1" applyFill="1" applyAlignment="1">
      <alignment horizontal="left" vertical="center" wrapText="1"/>
    </xf>
    <xf numFmtId="0" fontId="3" fillId="0" borderId="0" xfId="7" applyFont="1" applyFill="1" applyAlignment="1">
      <alignment vertical="center" wrapText="1"/>
    </xf>
    <xf numFmtId="0" fontId="3" fillId="0" borderId="0" xfId="7" applyFont="1" applyFill="1" applyAlignment="1">
      <alignment horizontal="left" vertical="center" wrapText="1"/>
    </xf>
    <xf numFmtId="3" fontId="3" fillId="0" borderId="0" xfId="7" applyNumberFormat="1" applyFont="1" applyFill="1" applyAlignment="1">
      <alignment horizontal="center" vertical="center"/>
    </xf>
    <xf numFmtId="14" fontId="3" fillId="0" borderId="0" xfId="7" applyNumberFormat="1" applyFont="1" applyFill="1" applyAlignment="1">
      <alignment horizontal="center" vertical="center"/>
    </xf>
    <xf numFmtId="3" fontId="3" fillId="0" borderId="0" xfId="7" applyNumberFormat="1" applyFont="1" applyFill="1" applyAlignment="1">
      <alignment horizontal="center" vertical="center" wrapText="1"/>
    </xf>
    <xf numFmtId="1" fontId="3" fillId="0" borderId="0" xfId="7" applyNumberFormat="1" applyFont="1" applyFill="1" applyAlignment="1">
      <alignment horizontal="center" vertical="center" wrapText="1"/>
    </xf>
    <xf numFmtId="0" fontId="3" fillId="0" borderId="0" xfId="7" applyFont="1" applyFill="1" applyAlignment="1">
      <alignment horizontal="center" vertical="center" wrapText="1"/>
    </xf>
    <xf numFmtId="172" fontId="3" fillId="0" borderId="0" xfId="7" applyNumberFormat="1" applyFont="1" applyFill="1" applyAlignment="1">
      <alignment horizontal="center" vertical="center" wrapText="1"/>
    </xf>
    <xf numFmtId="14" fontId="3" fillId="0" borderId="0" xfId="7" applyNumberFormat="1" applyFont="1" applyFill="1" applyAlignment="1">
      <alignment horizontal="center" vertical="center" wrapText="1"/>
    </xf>
    <xf numFmtId="3" fontId="14" fillId="0" borderId="0" xfId="6" applyNumberFormat="1" applyFont="1" applyFill="1" applyBorder="1" applyAlignment="1">
      <alignment horizontal="center" vertical="center"/>
    </xf>
    <xf numFmtId="3" fontId="3" fillId="0" borderId="0" xfId="7" applyNumberFormat="1" applyFont="1" applyFill="1" applyAlignment="1">
      <alignment vertical="center"/>
    </xf>
    <xf numFmtId="14" fontId="3" fillId="0" borderId="0" xfId="7" applyNumberFormat="1" applyFont="1" applyFill="1" applyAlignment="1">
      <alignment vertical="center"/>
    </xf>
    <xf numFmtId="1" fontId="10" fillId="0" borderId="57" xfId="4" applyNumberFormat="1" applyFont="1" applyBorder="1" applyAlignment="1">
      <alignment horizontal="center" vertical="center" wrapText="1"/>
    </xf>
    <xf numFmtId="167" fontId="3" fillId="0" borderId="39" xfId="2" applyNumberFormat="1" applyFont="1" applyBorder="1" applyAlignment="1" applyProtection="1">
      <alignment horizontal="center" vertical="center"/>
    </xf>
    <xf numFmtId="167" fontId="3" fillId="0" borderId="57" xfId="2" applyNumberFormat="1" applyFont="1" applyBorder="1" applyAlignment="1" applyProtection="1">
      <alignment horizontal="center" vertical="center"/>
    </xf>
    <xf numFmtId="2" fontId="3" fillId="0" borderId="57" xfId="4" applyNumberFormat="1" applyFont="1" applyBorder="1" applyAlignment="1">
      <alignment vertical="center"/>
    </xf>
    <xf numFmtId="14" fontId="3" fillId="0" borderId="58" xfId="4" applyNumberFormat="1" applyFont="1" applyBorder="1" applyAlignment="1">
      <alignment vertical="center"/>
    </xf>
    <xf numFmtId="167" fontId="6" fillId="0" borderId="34" xfId="2" applyNumberFormat="1" applyFont="1" applyFill="1" applyBorder="1" applyAlignment="1" applyProtection="1">
      <alignment horizontal="center" vertical="center"/>
    </xf>
    <xf numFmtId="0" fontId="3" fillId="2" borderId="30" xfId="4" applyFont="1" applyFill="1" applyBorder="1" applyAlignment="1">
      <alignment horizontal="center" vertical="center" wrapText="1"/>
    </xf>
    <xf numFmtId="1" fontId="10" fillId="0" borderId="30" xfId="4" applyNumberFormat="1" applyFont="1" applyBorder="1" applyAlignment="1">
      <alignment horizontal="center" vertical="center" wrapText="1"/>
    </xf>
    <xf numFmtId="2" fontId="10" fillId="2" borderId="30" xfId="4" applyNumberFormat="1" applyFont="1" applyFill="1" applyBorder="1" applyAlignment="1">
      <alignment horizontal="center" vertical="center" wrapText="1"/>
    </xf>
    <xf numFmtId="0" fontId="3" fillId="2" borderId="33" xfId="4" applyFont="1" applyFill="1" applyBorder="1" applyAlignment="1">
      <alignment horizontal="center" vertical="center" wrapText="1"/>
    </xf>
    <xf numFmtId="0" fontId="3" fillId="2" borderId="37" xfId="4" applyFont="1" applyFill="1" applyBorder="1" applyAlignment="1">
      <alignment horizontal="center" vertical="center" wrapText="1"/>
    </xf>
    <xf numFmtId="0" fontId="6" fillId="0" borderId="60" xfId="4" applyFont="1" applyBorder="1" applyAlignment="1">
      <alignment horizontal="center" vertical="center"/>
    </xf>
    <xf numFmtId="2" fontId="6" fillId="0" borderId="30" xfId="3" applyNumberFormat="1" applyFont="1" applyBorder="1" applyAlignment="1" applyProtection="1">
      <alignment vertical="center"/>
    </xf>
    <xf numFmtId="2" fontId="6" fillId="0" borderId="33" xfId="4" applyNumberFormat="1" applyFont="1" applyBorder="1" applyAlignment="1">
      <alignment vertical="center"/>
    </xf>
    <xf numFmtId="2" fontId="6" fillId="0" borderId="33" xfId="3" applyNumberFormat="1" applyFont="1" applyBorder="1" applyAlignment="1" applyProtection="1">
      <alignment vertical="center"/>
    </xf>
    <xf numFmtId="0" fontId="3" fillId="2" borderId="27" xfId="4" applyFont="1" applyFill="1" applyBorder="1" applyAlignment="1">
      <alignment horizontal="justify" vertical="center" wrapText="1"/>
    </xf>
    <xf numFmtId="167" fontId="3" fillId="2" borderId="33" xfId="2" applyNumberFormat="1" applyFont="1" applyFill="1" applyBorder="1" applyAlignment="1">
      <alignment horizontal="center" vertical="center" wrapText="1"/>
    </xf>
    <xf numFmtId="167" fontId="6" fillId="2" borderId="33" xfId="2" applyNumberFormat="1" applyFont="1" applyFill="1" applyBorder="1" applyAlignment="1">
      <alignment horizontal="center" vertical="center" wrapText="1"/>
    </xf>
    <xf numFmtId="0" fontId="3" fillId="0" borderId="52" xfId="4" applyFont="1" applyBorder="1" applyAlignment="1">
      <alignment horizontal="center"/>
    </xf>
    <xf numFmtId="167" fontId="3" fillId="2" borderId="44" xfId="2" applyNumberFormat="1" applyFont="1" applyFill="1" applyBorder="1" applyAlignment="1">
      <alignment horizontal="center" vertical="center" wrapText="1"/>
    </xf>
    <xf numFmtId="167" fontId="6" fillId="2" borderId="44" xfId="2" applyNumberFormat="1" applyFont="1" applyFill="1" applyBorder="1" applyAlignment="1">
      <alignment horizontal="center" vertical="center" wrapText="1"/>
    </xf>
  </cellXfs>
  <cellStyles count="8">
    <cellStyle name="Hipervínculo" xfId="6" builtinId="8"/>
    <cellStyle name="Millares" xfId="1" builtinId="3"/>
    <cellStyle name="Millares 2 4 2 2" xfId="5"/>
    <cellStyle name="Moneda" xfId="2" builtinId="4"/>
    <cellStyle name="Normal" xfId="0" builtinId="0"/>
    <cellStyle name="Normal 2" xfId="7"/>
    <cellStyle name="Normal 2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460375</xdr:colOff>
      <xdr:row>1</xdr:row>
      <xdr:rowOff>95251</xdr:rowOff>
    </xdr:from>
    <xdr:to>
      <xdr:col>14</xdr:col>
      <xdr:colOff>507008</xdr:colOff>
      <xdr:row>4</xdr:row>
      <xdr:rowOff>111126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38650"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1</xdr:row>
          <xdr:rowOff>47625</xdr:rowOff>
        </xdr:from>
        <xdr:to>
          <xdr:col>1</xdr:col>
          <xdr:colOff>4991100</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460375</xdr:colOff>
      <xdr:row>1</xdr:row>
      <xdr:rowOff>95250</xdr:rowOff>
    </xdr:from>
    <xdr:to>
      <xdr:col>14</xdr:col>
      <xdr:colOff>507008</xdr:colOff>
      <xdr:row>4</xdr:row>
      <xdr:rowOff>348258</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8900" y="95250"/>
          <a:ext cx="1122958" cy="111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1</xdr:row>
          <xdr:rowOff>47625</xdr:rowOff>
        </xdr:from>
        <xdr:to>
          <xdr:col>1</xdr:col>
          <xdr:colOff>4991100</xdr:colOff>
          <xdr:row>5</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460375</xdr:colOff>
      <xdr:row>0</xdr:row>
      <xdr:rowOff>95251</xdr:rowOff>
    </xdr:from>
    <xdr:to>
      <xdr:col>14</xdr:col>
      <xdr:colOff>507008</xdr:colOff>
      <xdr:row>3</xdr:row>
      <xdr:rowOff>111126</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62425"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3</xdr:row>
          <xdr:rowOff>123825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460375</xdr:colOff>
      <xdr:row>0</xdr:row>
      <xdr:rowOff>95250</xdr:rowOff>
    </xdr:from>
    <xdr:to>
      <xdr:col>14</xdr:col>
      <xdr:colOff>507008</xdr:colOff>
      <xdr:row>3</xdr:row>
      <xdr:rowOff>348258</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00" y="95250"/>
          <a:ext cx="1132483" cy="1053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4</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7"/>
  <sheetViews>
    <sheetView tabSelected="1" zoomScale="80" zoomScaleNormal="80" zoomScaleSheetLayoutView="80" workbookViewId="0">
      <selection activeCell="B40" sqref="B40"/>
    </sheetView>
  </sheetViews>
  <sheetFormatPr baseColWidth="10" defaultRowHeight="14.25"/>
  <cols>
    <col min="1" max="1" width="3.5703125" style="3" customWidth="1"/>
    <col min="2" max="2" width="83.5703125" style="3" customWidth="1"/>
    <col min="3" max="3" width="10.28515625" style="3" customWidth="1"/>
    <col min="4" max="4" width="16.140625" style="3" customWidth="1"/>
    <col min="5" max="5" width="10.85546875" style="3" customWidth="1"/>
    <col min="6" max="6" width="24.5703125" style="3" customWidth="1"/>
    <col min="7" max="7" width="24" style="3" bestFit="1" customWidth="1"/>
    <col min="8" max="8" width="7.5703125" style="3" bestFit="1" customWidth="1"/>
    <col min="9" max="9" width="15.140625" style="3" bestFit="1" customWidth="1"/>
    <col min="10" max="10" width="14.7109375" style="3" customWidth="1"/>
    <col min="11" max="11" width="13.85546875" style="72" customWidth="1"/>
    <col min="12" max="12" width="15.28515625" style="72" customWidth="1"/>
    <col min="13" max="13" width="14.42578125" style="3" customWidth="1"/>
    <col min="14" max="14" width="16.28515625" style="3" customWidth="1"/>
    <col min="15" max="15" width="15.85546875" style="3" customWidth="1"/>
    <col min="16" max="16" width="11.42578125" style="3"/>
    <col min="17" max="17" width="14.42578125" style="3" customWidth="1"/>
    <col min="18" max="18" width="18.5703125" style="3" customWidth="1"/>
    <col min="19" max="19" width="33.85546875" style="3" customWidth="1"/>
    <col min="20" max="20" width="12.5703125" style="3" hidden="1" customWidth="1"/>
    <col min="21" max="21" width="24.28515625" style="3" customWidth="1"/>
    <col min="22" max="22" width="22.5703125" style="3" customWidth="1"/>
    <col min="23" max="24" width="11.42578125" style="3"/>
    <col min="25" max="25" width="16.85546875" style="3" customWidth="1"/>
    <col min="26" max="26" width="11.42578125" style="3"/>
    <col min="27" max="27" width="30.140625" style="3" customWidth="1"/>
    <col min="28" max="28" width="15.42578125" style="3" customWidth="1"/>
    <col min="29" max="29" width="15.85546875" style="3" customWidth="1"/>
    <col min="30" max="30" width="24.42578125" style="3" customWidth="1"/>
    <col min="31" max="31" width="17.140625" style="3" customWidth="1"/>
    <col min="32" max="16384" width="11.42578125" style="3"/>
  </cols>
  <sheetData>
    <row r="1" spans="1:25" ht="15" thickBot="1"/>
    <row r="2" spans="1:25" ht="23.25" customHeight="1">
      <c r="A2" s="1"/>
      <c r="B2" s="367"/>
      <c r="C2" s="370" t="s">
        <v>716</v>
      </c>
      <c r="D2" s="371"/>
      <c r="E2" s="371"/>
      <c r="F2" s="371"/>
      <c r="G2" s="371"/>
      <c r="H2" s="371"/>
      <c r="I2" s="372"/>
      <c r="J2" s="376" t="s">
        <v>717</v>
      </c>
      <c r="K2" s="377"/>
      <c r="L2" s="377"/>
      <c r="M2" s="378"/>
      <c r="N2" s="379"/>
      <c r="O2" s="380"/>
    </row>
    <row r="3" spans="1:25" ht="24.75" customHeight="1">
      <c r="A3" s="4"/>
      <c r="B3" s="368"/>
      <c r="C3" s="373"/>
      <c r="D3" s="374"/>
      <c r="E3" s="374"/>
      <c r="F3" s="374"/>
      <c r="G3" s="374"/>
      <c r="H3" s="374"/>
      <c r="I3" s="375"/>
      <c r="J3" s="385" t="s">
        <v>718</v>
      </c>
      <c r="K3" s="386"/>
      <c r="L3" s="386"/>
      <c r="M3" s="387"/>
      <c r="N3" s="381"/>
      <c r="O3" s="382"/>
    </row>
    <row r="4" spans="1:25" ht="25.5" customHeight="1">
      <c r="A4" s="4"/>
      <c r="B4" s="368"/>
      <c r="C4" s="388" t="s">
        <v>719</v>
      </c>
      <c r="D4" s="389"/>
      <c r="E4" s="389"/>
      <c r="F4" s="389"/>
      <c r="G4" s="389"/>
      <c r="H4" s="389"/>
      <c r="I4" s="390"/>
      <c r="J4" s="385" t="s">
        <v>720</v>
      </c>
      <c r="K4" s="386"/>
      <c r="L4" s="386"/>
      <c r="M4" s="387"/>
      <c r="N4" s="381"/>
      <c r="O4" s="382"/>
    </row>
    <row r="5" spans="1:25" ht="17.25" customHeight="1">
      <c r="A5" s="4"/>
      <c r="B5" s="369"/>
      <c r="C5" s="373"/>
      <c r="D5" s="374"/>
      <c r="E5" s="374"/>
      <c r="F5" s="374"/>
      <c r="G5" s="374"/>
      <c r="H5" s="374"/>
      <c r="I5" s="375"/>
      <c r="J5" s="385" t="s">
        <v>721</v>
      </c>
      <c r="K5" s="386"/>
      <c r="L5" s="386"/>
      <c r="M5" s="387"/>
      <c r="N5" s="383"/>
      <c r="O5" s="384"/>
    </row>
    <row r="6" spans="1:25" ht="15" customHeight="1">
      <c r="A6" s="4"/>
      <c r="B6" s="391"/>
      <c r="C6" s="392"/>
      <c r="D6" s="392"/>
      <c r="E6" s="392"/>
      <c r="F6" s="392"/>
      <c r="G6" s="392"/>
      <c r="H6" s="392"/>
      <c r="I6" s="392"/>
      <c r="J6" s="392"/>
      <c r="K6" s="392"/>
      <c r="L6" s="392"/>
      <c r="M6" s="392"/>
      <c r="N6" s="392"/>
      <c r="O6" s="382"/>
    </row>
    <row r="7" spans="1:25" ht="27" customHeight="1">
      <c r="A7" s="4"/>
      <c r="B7" s="393" t="s">
        <v>174</v>
      </c>
      <c r="C7" s="386"/>
      <c r="D7" s="386"/>
      <c r="E7" s="386"/>
      <c r="F7" s="386"/>
      <c r="G7" s="386"/>
      <c r="H7" s="386"/>
      <c r="I7" s="386"/>
      <c r="J7" s="386"/>
      <c r="K7" s="386"/>
      <c r="L7" s="386"/>
      <c r="M7" s="386"/>
      <c r="N7" s="386"/>
      <c r="O7" s="394"/>
      <c r="Q7" s="395"/>
      <c r="R7" s="395"/>
      <c r="S7" s="395"/>
      <c r="T7" s="395"/>
      <c r="U7" s="395"/>
    </row>
    <row r="8" spans="1:25" ht="24.75" customHeight="1">
      <c r="A8" s="4"/>
      <c r="B8" s="324" t="s">
        <v>175</v>
      </c>
      <c r="C8" s="396" t="s">
        <v>715</v>
      </c>
      <c r="D8" s="397"/>
      <c r="E8" s="397"/>
      <c r="F8" s="397"/>
      <c r="G8" s="397"/>
      <c r="H8" s="397"/>
      <c r="I8" s="397"/>
      <c r="J8" s="397"/>
      <c r="K8" s="397"/>
      <c r="L8" s="397"/>
      <c r="M8" s="397"/>
      <c r="N8" s="397"/>
      <c r="O8" s="398"/>
      <c r="Q8" s="310"/>
      <c r="R8" s="310"/>
      <c r="S8" s="310"/>
      <c r="T8" s="310"/>
      <c r="U8" s="310"/>
    </row>
    <row r="9" spans="1:25" ht="15">
      <c r="A9" s="4"/>
      <c r="B9" s="325" t="s">
        <v>6</v>
      </c>
      <c r="C9" s="399" t="s">
        <v>7</v>
      </c>
      <c r="D9" s="400"/>
      <c r="E9" s="400"/>
      <c r="F9" s="400"/>
      <c r="G9" s="401"/>
      <c r="H9" s="402" t="s">
        <v>722</v>
      </c>
      <c r="I9" s="403"/>
      <c r="J9" s="404"/>
      <c r="K9" s="411" t="s">
        <v>9</v>
      </c>
      <c r="L9" s="412"/>
      <c r="M9" s="412"/>
      <c r="N9" s="412"/>
      <c r="O9" s="413"/>
      <c r="Q9" s="311"/>
      <c r="R9" s="414"/>
      <c r="S9" s="414"/>
      <c r="T9" s="414"/>
      <c r="U9" s="311"/>
      <c r="W9" s="12"/>
      <c r="X9" s="12"/>
    </row>
    <row r="10" spans="1:25" ht="41.25" customHeight="1">
      <c r="A10" s="4"/>
      <c r="B10" s="326" t="s">
        <v>10</v>
      </c>
      <c r="C10" s="415" t="s">
        <v>11</v>
      </c>
      <c r="D10" s="415"/>
      <c r="E10" s="415"/>
      <c r="F10" s="415"/>
      <c r="G10" s="416"/>
      <c r="H10" s="405"/>
      <c r="I10" s="406"/>
      <c r="J10" s="407"/>
      <c r="K10" s="327" t="s">
        <v>12</v>
      </c>
      <c r="L10" s="417" t="s">
        <v>13</v>
      </c>
      <c r="M10" s="417"/>
      <c r="N10" s="417"/>
      <c r="O10" s="328" t="s">
        <v>14</v>
      </c>
      <c r="Q10" s="16"/>
      <c r="R10" s="424"/>
      <c r="S10" s="424"/>
      <c r="T10" s="424"/>
      <c r="U10" s="17"/>
      <c r="W10" s="18"/>
      <c r="X10" s="19"/>
      <c r="Y10" s="20"/>
    </row>
    <row r="11" spans="1:25" ht="89.25" customHeight="1">
      <c r="A11" s="4"/>
      <c r="B11" s="329" t="s">
        <v>15</v>
      </c>
      <c r="C11" s="425" t="s">
        <v>16</v>
      </c>
      <c r="D11" s="415"/>
      <c r="E11" s="415"/>
      <c r="F11" s="415"/>
      <c r="G11" s="416"/>
      <c r="H11" s="405"/>
      <c r="I11" s="406"/>
      <c r="J11" s="407"/>
      <c r="K11" s="426"/>
      <c r="L11" s="427"/>
      <c r="M11" s="427"/>
      <c r="N11" s="427"/>
      <c r="O11" s="428"/>
      <c r="Q11" s="16"/>
      <c r="R11" s="424"/>
      <c r="S11" s="424"/>
      <c r="T11" s="424"/>
      <c r="U11" s="17"/>
      <c r="W11" s="18"/>
      <c r="X11" s="19"/>
      <c r="Y11" s="20"/>
    </row>
    <row r="12" spans="1:25" ht="52.5" customHeight="1">
      <c r="A12" s="4"/>
      <c r="B12" s="330" t="s">
        <v>17</v>
      </c>
      <c r="C12" s="425" t="s">
        <v>18</v>
      </c>
      <c r="D12" s="415"/>
      <c r="E12" s="415"/>
      <c r="F12" s="415"/>
      <c r="G12" s="416"/>
      <c r="H12" s="405"/>
      <c r="I12" s="406"/>
      <c r="J12" s="407"/>
      <c r="K12" s="429"/>
      <c r="L12" s="430"/>
      <c r="M12" s="430"/>
      <c r="N12" s="430"/>
      <c r="O12" s="431"/>
      <c r="Q12" s="16"/>
      <c r="R12" s="312"/>
      <c r="S12" s="312"/>
      <c r="T12" s="312"/>
      <c r="U12" s="17"/>
      <c r="W12" s="18"/>
      <c r="X12" s="19"/>
      <c r="Y12" s="20"/>
    </row>
    <row r="13" spans="1:25" ht="22.5" customHeight="1">
      <c r="A13" s="4"/>
      <c r="B13" s="331" t="s">
        <v>19</v>
      </c>
      <c r="C13" s="435">
        <v>2020730010083</v>
      </c>
      <c r="D13" s="436"/>
      <c r="E13" s="436"/>
      <c r="F13" s="436"/>
      <c r="G13" s="437"/>
      <c r="H13" s="405"/>
      <c r="I13" s="406"/>
      <c r="J13" s="407"/>
      <c r="K13" s="429"/>
      <c r="L13" s="430"/>
      <c r="M13" s="430"/>
      <c r="N13" s="430"/>
      <c r="O13" s="431"/>
      <c r="Q13" s="16"/>
      <c r="R13" s="312"/>
      <c r="S13" s="312"/>
      <c r="T13" s="312"/>
      <c r="U13" s="17"/>
      <c r="W13" s="18"/>
      <c r="X13" s="19"/>
      <c r="Y13" s="20"/>
    </row>
    <row r="14" spans="1:25" ht="35.25" customHeight="1" thickBot="1">
      <c r="A14" s="4"/>
      <c r="B14" s="438" t="s">
        <v>723</v>
      </c>
      <c r="C14" s="439"/>
      <c r="D14" s="439"/>
      <c r="E14" s="439"/>
      <c r="F14" s="439"/>
      <c r="G14" s="439"/>
      <c r="H14" s="408"/>
      <c r="I14" s="409"/>
      <c r="J14" s="410"/>
      <c r="K14" s="432"/>
      <c r="L14" s="433"/>
      <c r="M14" s="433"/>
      <c r="N14" s="433"/>
      <c r="O14" s="434"/>
      <c r="Q14" s="25"/>
      <c r="R14" s="424"/>
      <c r="S14" s="424"/>
      <c r="T14" s="312"/>
      <c r="U14" s="17"/>
      <c r="V14" s="26"/>
      <c r="W14" s="18"/>
      <c r="X14" s="19"/>
      <c r="Y14" s="20"/>
    </row>
    <row r="15" spans="1:25" ht="23.25" customHeight="1">
      <c r="A15" s="4"/>
      <c r="B15" s="440" t="s">
        <v>20</v>
      </c>
      <c r="C15" s="443" t="s">
        <v>21</v>
      </c>
      <c r="D15" s="446" t="s">
        <v>22</v>
      </c>
      <c r="E15" s="446" t="s">
        <v>23</v>
      </c>
      <c r="F15" s="446" t="s">
        <v>724</v>
      </c>
      <c r="G15" s="418" t="s">
        <v>725</v>
      </c>
      <c r="H15" s="419"/>
      <c r="I15" s="419"/>
      <c r="J15" s="420"/>
      <c r="K15" s="447" t="s">
        <v>24</v>
      </c>
      <c r="L15" s="447"/>
      <c r="M15" s="448" t="s">
        <v>25</v>
      </c>
      <c r="N15" s="448"/>
      <c r="O15" s="449"/>
      <c r="Q15" s="27"/>
      <c r="R15" s="450"/>
      <c r="S15" s="450"/>
      <c r="U15" s="17"/>
      <c r="W15" s="18"/>
      <c r="X15" s="19"/>
      <c r="Y15" s="20"/>
    </row>
    <row r="16" spans="1:25" ht="18.75" customHeight="1">
      <c r="A16" s="4"/>
      <c r="B16" s="441"/>
      <c r="C16" s="444"/>
      <c r="D16" s="444"/>
      <c r="E16" s="444"/>
      <c r="F16" s="444"/>
      <c r="G16" s="421"/>
      <c r="H16" s="422"/>
      <c r="I16" s="422"/>
      <c r="J16" s="423"/>
      <c r="K16" s="444"/>
      <c r="L16" s="444"/>
      <c r="M16" s="444" t="s">
        <v>26</v>
      </c>
      <c r="N16" s="444" t="s">
        <v>27</v>
      </c>
      <c r="O16" s="451" t="s">
        <v>28</v>
      </c>
      <c r="Q16" s="26"/>
      <c r="R16" s="450"/>
      <c r="S16" s="450"/>
      <c r="U16" s="19"/>
      <c r="W16" s="18"/>
      <c r="X16" s="19"/>
      <c r="Y16" s="20"/>
    </row>
    <row r="17" spans="1:25" ht="28.5" customHeight="1" thickBot="1">
      <c r="A17" s="4"/>
      <c r="B17" s="442"/>
      <c r="C17" s="445"/>
      <c r="D17" s="445"/>
      <c r="E17" s="445"/>
      <c r="F17" s="445"/>
      <c r="G17" s="353" t="s">
        <v>29</v>
      </c>
      <c r="H17" s="353" t="s">
        <v>30</v>
      </c>
      <c r="I17" s="353" t="s">
        <v>31</v>
      </c>
      <c r="J17" s="354" t="s">
        <v>32</v>
      </c>
      <c r="K17" s="353" t="s">
        <v>33</v>
      </c>
      <c r="L17" s="355" t="s">
        <v>34</v>
      </c>
      <c r="M17" s="445"/>
      <c r="N17" s="445"/>
      <c r="O17" s="452"/>
      <c r="Q17" s="26"/>
      <c r="R17" s="450"/>
      <c r="S17" s="450"/>
      <c r="U17" s="19"/>
      <c r="W17" s="18"/>
      <c r="X17" s="19"/>
      <c r="Y17" s="20"/>
    </row>
    <row r="18" spans="1:25" ht="24.95" customHeight="1">
      <c r="A18" s="4"/>
      <c r="B18" s="461" t="s">
        <v>308</v>
      </c>
      <c r="C18" s="363" t="s">
        <v>35</v>
      </c>
      <c r="D18" s="462" t="s">
        <v>36</v>
      </c>
      <c r="E18" s="332">
        <v>1</v>
      </c>
      <c r="F18" s="33">
        <f>SUM(G18:J18)</f>
        <v>12461918736</v>
      </c>
      <c r="G18" s="34">
        <v>12461918736</v>
      </c>
      <c r="H18" s="35"/>
      <c r="I18" s="36"/>
      <c r="J18" s="35"/>
      <c r="K18" s="37">
        <v>44941</v>
      </c>
      <c r="L18" s="37">
        <v>45291</v>
      </c>
      <c r="M18" s="463">
        <v>1</v>
      </c>
      <c r="N18" s="463">
        <v>1</v>
      </c>
      <c r="O18" s="464">
        <f>+(M18+N18)/2</f>
        <v>1</v>
      </c>
      <c r="U18" s="38"/>
    </row>
    <row r="19" spans="1:25" ht="31.5" customHeight="1">
      <c r="A19" s="4"/>
      <c r="B19" s="453"/>
      <c r="C19" s="197" t="s">
        <v>37</v>
      </c>
      <c r="D19" s="455"/>
      <c r="E19" s="198">
        <v>1</v>
      </c>
      <c r="F19" s="200">
        <f>SUM(G19:J19)</f>
        <v>12461918736</v>
      </c>
      <c r="G19" s="361">
        <v>12461918736</v>
      </c>
      <c r="H19" s="214"/>
      <c r="I19" s="202"/>
      <c r="J19" s="214"/>
      <c r="K19" s="362">
        <v>44941</v>
      </c>
      <c r="L19" s="362">
        <v>45291</v>
      </c>
      <c r="M19" s="457"/>
      <c r="N19" s="457"/>
      <c r="O19" s="459"/>
      <c r="Y19" s="20"/>
    </row>
    <row r="20" spans="1:25" ht="24.95" customHeight="1">
      <c r="A20" s="4"/>
      <c r="B20" s="453" t="s">
        <v>309</v>
      </c>
      <c r="C20" s="197" t="s">
        <v>35</v>
      </c>
      <c r="D20" s="455" t="s">
        <v>36</v>
      </c>
      <c r="E20" s="198">
        <v>1</v>
      </c>
      <c r="F20" s="200">
        <f>SUM(G20:J20)</f>
        <v>2939330025</v>
      </c>
      <c r="G20" s="361">
        <v>2939330025</v>
      </c>
      <c r="H20" s="214"/>
      <c r="I20" s="202"/>
      <c r="J20" s="214"/>
      <c r="K20" s="362">
        <v>44941</v>
      </c>
      <c r="L20" s="362">
        <v>45291</v>
      </c>
      <c r="M20" s="457">
        <v>1</v>
      </c>
      <c r="N20" s="457">
        <v>1</v>
      </c>
      <c r="O20" s="459">
        <f>+(M20+N20)/2</f>
        <v>1</v>
      </c>
      <c r="U20" s="38"/>
    </row>
    <row r="21" spans="1:25" ht="31.5" customHeight="1" thickBot="1">
      <c r="A21" s="4"/>
      <c r="B21" s="454"/>
      <c r="C21" s="50" t="s">
        <v>37</v>
      </c>
      <c r="D21" s="456"/>
      <c r="E21" s="333">
        <v>1</v>
      </c>
      <c r="F21" s="188">
        <f>SUM(G21:J21)</f>
        <v>2939330025</v>
      </c>
      <c r="G21" s="144">
        <v>2939330025</v>
      </c>
      <c r="H21" s="41"/>
      <c r="I21" s="42"/>
      <c r="J21" s="41"/>
      <c r="K21" s="364">
        <v>44941</v>
      </c>
      <c r="L21" s="364">
        <v>45291</v>
      </c>
      <c r="M21" s="458"/>
      <c r="N21" s="458"/>
      <c r="O21" s="460"/>
      <c r="Y21" s="20"/>
    </row>
    <row r="22" spans="1:25" ht="24.95" hidden="1" customHeight="1" thickBot="1">
      <c r="A22" s="4"/>
      <c r="B22" s="471" t="s">
        <v>38</v>
      </c>
      <c r="C22" s="356" t="s">
        <v>35</v>
      </c>
      <c r="D22" s="473" t="s">
        <v>39</v>
      </c>
      <c r="E22" s="357">
        <v>10</v>
      </c>
      <c r="F22" s="358">
        <f t="shared" ref="F22:F27" si="0">SUM(G22:J22)</f>
        <v>500000000</v>
      </c>
      <c r="G22" s="359">
        <v>500000000</v>
      </c>
      <c r="H22" s="47"/>
      <c r="I22" s="235"/>
      <c r="J22" s="47"/>
      <c r="K22" s="360">
        <v>44958</v>
      </c>
      <c r="L22" s="360">
        <v>45290</v>
      </c>
      <c r="M22" s="475">
        <f>+(E23/E22)*100</f>
        <v>0</v>
      </c>
      <c r="N22" s="477">
        <f>+(F23/F22)*100</f>
        <v>100</v>
      </c>
      <c r="O22" s="479">
        <f>+(M22+N22)/2</f>
        <v>50</v>
      </c>
      <c r="U22" s="38"/>
    </row>
    <row r="23" spans="1:25" ht="31.5" hidden="1" customHeight="1" thickBot="1">
      <c r="A23" s="4"/>
      <c r="B23" s="472"/>
      <c r="C23" s="39" t="s">
        <v>37</v>
      </c>
      <c r="D23" s="474"/>
      <c r="E23" s="333">
        <v>0</v>
      </c>
      <c r="F23" s="33">
        <f t="shared" si="0"/>
        <v>500000000</v>
      </c>
      <c r="G23" s="34">
        <v>500000000</v>
      </c>
      <c r="H23" s="41"/>
      <c r="I23" s="42"/>
      <c r="J23" s="41"/>
      <c r="K23" s="37">
        <v>44958</v>
      </c>
      <c r="L23" s="37">
        <v>45290</v>
      </c>
      <c r="M23" s="476"/>
      <c r="N23" s="478"/>
      <c r="O23" s="480"/>
      <c r="Y23" s="20"/>
    </row>
    <row r="24" spans="1:25" ht="24.95" hidden="1" customHeight="1" thickBot="1">
      <c r="A24" s="4"/>
      <c r="B24" s="481" t="s">
        <v>40</v>
      </c>
      <c r="C24" s="31" t="s">
        <v>35</v>
      </c>
      <c r="D24" s="482" t="s">
        <v>41</v>
      </c>
      <c r="E24" s="332">
        <v>254</v>
      </c>
      <c r="F24" s="33">
        <f t="shared" si="0"/>
        <v>500000000</v>
      </c>
      <c r="G24" s="34">
        <v>500000000</v>
      </c>
      <c r="H24" s="35"/>
      <c r="I24" s="36"/>
      <c r="J24" s="35"/>
      <c r="K24" s="37">
        <v>44958</v>
      </c>
      <c r="L24" s="37">
        <v>45290</v>
      </c>
      <c r="M24" s="483">
        <f>+(E25/E24)*100</f>
        <v>0</v>
      </c>
      <c r="N24" s="484">
        <f>+(F25/F24)*100</f>
        <v>100</v>
      </c>
      <c r="O24" s="485">
        <f>+(M24+N24)/2</f>
        <v>50</v>
      </c>
      <c r="U24" s="38"/>
    </row>
    <row r="25" spans="1:25" ht="31.5" hidden="1" customHeight="1" thickBot="1">
      <c r="A25" s="4"/>
      <c r="B25" s="472"/>
      <c r="C25" s="39" t="s">
        <v>37</v>
      </c>
      <c r="D25" s="474"/>
      <c r="E25" s="333">
        <v>0</v>
      </c>
      <c r="F25" s="33">
        <f t="shared" si="0"/>
        <v>500000000</v>
      </c>
      <c r="G25" s="34">
        <v>500000000</v>
      </c>
      <c r="H25" s="41"/>
      <c r="I25" s="42"/>
      <c r="J25" s="41"/>
      <c r="K25" s="37">
        <v>44958</v>
      </c>
      <c r="L25" s="37">
        <v>45290</v>
      </c>
      <c r="M25" s="476"/>
      <c r="N25" s="478"/>
      <c r="O25" s="480"/>
      <c r="Y25" s="20"/>
    </row>
    <row r="26" spans="1:25" ht="24.95" hidden="1" customHeight="1" thickBot="1">
      <c r="A26" s="4"/>
      <c r="B26" s="481" t="s">
        <v>42</v>
      </c>
      <c r="C26" s="31" t="s">
        <v>35</v>
      </c>
      <c r="D26" s="482" t="s">
        <v>43</v>
      </c>
      <c r="E26" s="332">
        <v>4</v>
      </c>
      <c r="F26" s="33">
        <f t="shared" si="0"/>
        <v>500000000</v>
      </c>
      <c r="G26" s="34">
        <v>500000000</v>
      </c>
      <c r="H26" s="35"/>
      <c r="I26" s="36"/>
      <c r="J26" s="35"/>
      <c r="K26" s="37">
        <v>44958</v>
      </c>
      <c r="L26" s="37">
        <v>45290</v>
      </c>
      <c r="M26" s="483">
        <f>+(E27/E26)*100</f>
        <v>0</v>
      </c>
      <c r="N26" s="484">
        <f>+(F27/F26)*100</f>
        <v>100</v>
      </c>
      <c r="O26" s="485">
        <f>+(M26+N26)/2</f>
        <v>50</v>
      </c>
      <c r="U26" s="38"/>
    </row>
    <row r="27" spans="1:25" ht="31.5" hidden="1" customHeight="1" thickBot="1">
      <c r="A27" s="4"/>
      <c r="B27" s="472"/>
      <c r="C27" s="39" t="s">
        <v>37</v>
      </c>
      <c r="D27" s="474"/>
      <c r="E27" s="333">
        <v>0</v>
      </c>
      <c r="F27" s="33">
        <f t="shared" si="0"/>
        <v>500000000</v>
      </c>
      <c r="G27" s="34">
        <v>500000000</v>
      </c>
      <c r="H27" s="41"/>
      <c r="I27" s="42"/>
      <c r="J27" s="41"/>
      <c r="K27" s="37">
        <v>44958</v>
      </c>
      <c r="L27" s="37">
        <v>45290</v>
      </c>
      <c r="M27" s="476"/>
      <c r="N27" s="478"/>
      <c r="O27" s="480"/>
      <c r="Y27" s="20"/>
    </row>
    <row r="28" spans="1:25" ht="24.95" customHeight="1" thickBot="1">
      <c r="A28" s="4"/>
      <c r="B28" s="465" t="s">
        <v>44</v>
      </c>
      <c r="C28" s="43" t="s">
        <v>35</v>
      </c>
      <c r="D28" s="314"/>
      <c r="E28" s="45"/>
      <c r="F28" s="770">
        <f>F18+F20</f>
        <v>15401248761</v>
      </c>
      <c r="G28" s="46">
        <f>G18+G20</f>
        <v>15401248761</v>
      </c>
      <c r="H28" s="47"/>
      <c r="I28" s="48"/>
      <c r="J28" s="47"/>
      <c r="K28" s="47"/>
      <c r="L28" s="49"/>
      <c r="M28" s="467"/>
      <c r="N28" s="467"/>
      <c r="O28" s="469"/>
    </row>
    <row r="29" spans="1:25" ht="24.95" customHeight="1" thickBot="1">
      <c r="A29" s="4"/>
      <c r="B29" s="466"/>
      <c r="C29" s="50" t="s">
        <v>37</v>
      </c>
      <c r="D29" s="313"/>
      <c r="E29" s="313"/>
      <c r="F29" s="770">
        <f>F19+F21</f>
        <v>15401248761</v>
      </c>
      <c r="G29" s="46">
        <f>G19+G21</f>
        <v>15401248761</v>
      </c>
      <c r="H29" s="51"/>
      <c r="I29" s="52"/>
      <c r="J29" s="51"/>
      <c r="K29" s="51"/>
      <c r="L29" s="53"/>
      <c r="M29" s="468"/>
      <c r="N29" s="468"/>
      <c r="O29" s="470"/>
    </row>
    <row r="30" spans="1:25" ht="20.100000000000001" customHeight="1" thickBot="1">
      <c r="A30" s="4"/>
      <c r="B30" s="4"/>
      <c r="F30" s="54"/>
      <c r="G30" s="55"/>
      <c r="H30" s="56"/>
      <c r="I30" s="56"/>
      <c r="J30" s="56"/>
      <c r="K30" s="57"/>
      <c r="L30" s="57"/>
      <c r="M30" s="55"/>
      <c r="N30" s="58"/>
      <c r="O30" s="59"/>
    </row>
    <row r="31" spans="1:25" ht="20.100000000000001" customHeight="1" thickBot="1">
      <c r="A31" s="4"/>
      <c r="B31" s="60" t="s">
        <v>45</v>
      </c>
      <c r="C31" s="486" t="s">
        <v>46</v>
      </c>
      <c r="D31" s="487"/>
      <c r="E31" s="488"/>
      <c r="F31" s="489" t="s">
        <v>47</v>
      </c>
      <c r="G31" s="490"/>
      <c r="H31" s="490"/>
      <c r="I31" s="490"/>
      <c r="J31" s="192"/>
      <c r="K31" s="491" t="s">
        <v>48</v>
      </c>
      <c r="L31" s="492"/>
      <c r="M31" s="492"/>
      <c r="N31" s="492"/>
      <c r="O31" s="493"/>
    </row>
    <row r="32" spans="1:25" ht="48" customHeight="1">
      <c r="A32" s="4"/>
      <c r="B32" s="494" t="s">
        <v>49</v>
      </c>
      <c r="C32" s="496" t="s">
        <v>50</v>
      </c>
      <c r="D32" s="497"/>
      <c r="E32" s="498"/>
      <c r="F32" s="502" t="s">
        <v>51</v>
      </c>
      <c r="G32" s="503"/>
      <c r="H32" s="504"/>
      <c r="I32" s="62" t="s">
        <v>35</v>
      </c>
      <c r="J32" s="63">
        <v>0.1</v>
      </c>
      <c r="K32" s="523" t="s">
        <v>713</v>
      </c>
      <c r="L32" s="524"/>
      <c r="M32" s="524"/>
      <c r="N32" s="524"/>
      <c r="O32" s="365"/>
    </row>
    <row r="33" spans="1:36" ht="37.5" customHeight="1">
      <c r="A33" s="4"/>
      <c r="B33" s="495"/>
      <c r="C33" s="499"/>
      <c r="D33" s="500"/>
      <c r="E33" s="501"/>
      <c r="F33" s="505"/>
      <c r="G33" s="506"/>
      <c r="H33" s="507"/>
      <c r="I33" s="64" t="s">
        <v>37</v>
      </c>
      <c r="J33" s="106">
        <v>0.05</v>
      </c>
      <c r="K33" s="525"/>
      <c r="L33" s="422"/>
      <c r="M33" s="422"/>
      <c r="N33" s="422"/>
      <c r="O33" s="366"/>
    </row>
    <row r="34" spans="1:36" ht="18.75" customHeight="1">
      <c r="A34" s="4"/>
      <c r="B34" s="508"/>
      <c r="C34" s="509"/>
      <c r="D34" s="510"/>
      <c r="E34" s="511"/>
      <c r="F34" s="509"/>
      <c r="G34" s="510"/>
      <c r="H34" s="511"/>
      <c r="I34" s="62"/>
      <c r="J34" s="65"/>
      <c r="K34" s="526"/>
      <c r="L34" s="455"/>
      <c r="M34" s="455"/>
      <c r="N34" s="455"/>
      <c r="O34" s="527"/>
    </row>
    <row r="35" spans="1:36" ht="24.95" customHeight="1">
      <c r="A35" s="4"/>
      <c r="B35" s="495"/>
      <c r="C35" s="499"/>
      <c r="D35" s="500"/>
      <c r="E35" s="501"/>
      <c r="F35" s="499"/>
      <c r="G35" s="500"/>
      <c r="H35" s="501"/>
      <c r="I35" s="64"/>
      <c r="J35" s="65"/>
      <c r="K35" s="526"/>
      <c r="L35" s="455"/>
      <c r="M35" s="455"/>
      <c r="N35" s="455"/>
      <c r="O35" s="527"/>
    </row>
    <row r="36" spans="1:36">
      <c r="A36" s="66"/>
      <c r="B36" s="512" t="s">
        <v>52</v>
      </c>
      <c r="C36" s="513"/>
      <c r="D36" s="513"/>
      <c r="E36" s="513"/>
      <c r="F36" s="513"/>
      <c r="G36" s="513"/>
      <c r="H36" s="513"/>
      <c r="I36" s="513"/>
      <c r="J36" s="514"/>
      <c r="K36" s="517"/>
      <c r="L36" s="518"/>
      <c r="M36" s="518"/>
      <c r="N36" s="518"/>
      <c r="O36" s="519"/>
    </row>
    <row r="37" spans="1:36" ht="15" thickBot="1">
      <c r="A37" s="67"/>
      <c r="B37" s="515"/>
      <c r="C37" s="516"/>
      <c r="D37" s="516"/>
      <c r="E37" s="516"/>
      <c r="F37" s="516"/>
      <c r="G37" s="516"/>
      <c r="H37" s="516"/>
      <c r="I37" s="516"/>
      <c r="J37" s="516"/>
      <c r="K37" s="520"/>
      <c r="L37" s="521"/>
      <c r="M37" s="521"/>
      <c r="N37" s="521"/>
      <c r="O37" s="522"/>
    </row>
    <row r="38" spans="1:36">
      <c r="C38" s="69"/>
      <c r="D38" s="69"/>
      <c r="E38" s="69"/>
      <c r="K38" s="70"/>
      <c r="L38" s="70"/>
    </row>
    <row r="39" spans="1:36" ht="15">
      <c r="C39" s="71"/>
      <c r="D39" s="71"/>
      <c r="E39" s="71"/>
      <c r="Q39" s="73"/>
      <c r="R39" s="74"/>
      <c r="S39" s="75"/>
      <c r="T39" s="76"/>
      <c r="U39" s="75"/>
      <c r="V39" s="75"/>
      <c r="W39" s="75"/>
      <c r="X39" s="75"/>
      <c r="Y39" s="73"/>
      <c r="Z39" s="75"/>
      <c r="AA39" s="75"/>
      <c r="AB39" s="73"/>
      <c r="AC39" s="75"/>
      <c r="AD39" s="73"/>
    </row>
    <row r="40" spans="1:36" ht="182.25" customHeight="1">
      <c r="Q40" s="77"/>
      <c r="R40" s="78"/>
      <c r="S40" s="79"/>
      <c r="T40" s="80"/>
      <c r="U40" s="79"/>
      <c r="V40" s="79"/>
      <c r="W40" s="81"/>
      <c r="X40" s="79"/>
      <c r="Y40" s="82"/>
      <c r="Z40" s="77"/>
      <c r="AA40" s="79"/>
      <c r="AB40" s="83"/>
      <c r="AC40" s="79"/>
      <c r="AD40" s="84"/>
      <c r="AE40" s="84"/>
      <c r="AF40" s="77"/>
      <c r="AG40" s="77"/>
      <c r="AH40" s="77"/>
      <c r="AI40" s="77"/>
      <c r="AJ40" s="77"/>
    </row>
    <row r="41" spans="1:36">
      <c r="P41" s="85"/>
      <c r="Q41" s="86"/>
      <c r="R41" s="87"/>
      <c r="S41" s="88"/>
      <c r="T41" s="89"/>
      <c r="U41" s="88"/>
      <c r="V41" s="88"/>
      <c r="W41" s="88"/>
      <c r="X41" s="88"/>
      <c r="Y41" s="88"/>
      <c r="Z41" s="90"/>
      <c r="AA41" s="88"/>
      <c r="AB41" s="91"/>
      <c r="AC41" s="86"/>
      <c r="AD41" s="92"/>
      <c r="AE41" s="91"/>
      <c r="AF41" s="86"/>
      <c r="AG41" s="92"/>
      <c r="AH41" s="93"/>
      <c r="AI41" s="93"/>
      <c r="AJ41" s="93"/>
    </row>
    <row r="42" spans="1:36">
      <c r="P42" s="94"/>
      <c r="Q42" s="86"/>
      <c r="R42" s="87"/>
      <c r="S42" s="88"/>
      <c r="T42" s="89"/>
      <c r="U42" s="88"/>
      <c r="V42" s="88"/>
      <c r="W42" s="95"/>
      <c r="X42" s="88"/>
      <c r="Y42" s="90"/>
      <c r="Z42" s="86"/>
      <c r="AA42" s="88"/>
      <c r="AB42" s="91"/>
      <c r="AC42" s="86"/>
      <c r="AD42" s="92"/>
      <c r="AE42" s="92"/>
      <c r="AF42" s="93"/>
      <c r="AG42" s="86"/>
    </row>
    <row r="43" spans="1:36">
      <c r="P43" s="94"/>
      <c r="Q43" s="96"/>
      <c r="R43" s="97"/>
      <c r="S43" s="98"/>
      <c r="T43" s="97"/>
      <c r="U43" s="97"/>
      <c r="V43" s="97"/>
      <c r="W43" s="97"/>
      <c r="X43" s="97"/>
      <c r="Y43" s="97"/>
      <c r="Z43" s="97"/>
      <c r="AA43" s="97"/>
      <c r="AB43" s="97"/>
      <c r="AC43" s="97"/>
    </row>
    <row r="44" spans="1:36">
      <c r="P44" s="99"/>
      <c r="Q44" s="100"/>
      <c r="R44" s="97"/>
      <c r="S44" s="98"/>
      <c r="T44" s="97"/>
      <c r="U44" s="97"/>
      <c r="V44" s="97"/>
      <c r="W44" s="97"/>
      <c r="X44" s="85"/>
      <c r="Y44" s="97"/>
      <c r="Z44" s="97"/>
      <c r="AA44" s="85"/>
      <c r="AB44" s="97"/>
      <c r="AC44" s="85"/>
    </row>
    <row r="45" spans="1:36">
      <c r="P45" s="99"/>
      <c r="Q45" s="100"/>
      <c r="R45" s="97"/>
      <c r="S45" s="98"/>
      <c r="T45" s="94"/>
      <c r="U45" s="97"/>
      <c r="V45" s="99"/>
      <c r="W45" s="97"/>
      <c r="X45" s="85"/>
      <c r="Y45" s="97"/>
      <c r="Z45" s="99"/>
      <c r="AA45" s="99"/>
      <c r="AB45" s="97"/>
      <c r="AC45" s="85"/>
    </row>
    <row r="46" spans="1:36">
      <c r="P46" s="99"/>
      <c r="Q46" s="100"/>
      <c r="R46" s="97"/>
      <c r="S46" s="98"/>
      <c r="T46" s="97"/>
      <c r="U46" s="97"/>
      <c r="V46" s="97"/>
      <c r="W46" s="97"/>
      <c r="X46" s="97"/>
      <c r="Y46" s="97"/>
      <c r="Z46" s="97"/>
      <c r="AA46" s="97"/>
      <c r="AB46" s="97"/>
      <c r="AC46" s="97"/>
    </row>
    <row r="47" spans="1:36">
      <c r="P47" s="99"/>
      <c r="Q47" s="100"/>
      <c r="R47" s="97"/>
      <c r="S47" s="98"/>
      <c r="T47" s="97"/>
      <c r="U47" s="97"/>
      <c r="V47" s="97"/>
      <c r="W47" s="97"/>
      <c r="X47" s="97"/>
      <c r="Y47" s="97"/>
      <c r="Z47" s="97"/>
      <c r="AA47" s="97"/>
      <c r="AB47" s="97"/>
      <c r="AC47" s="97"/>
    </row>
    <row r="48" spans="1:36">
      <c r="P48" s="99"/>
      <c r="Q48" s="100"/>
      <c r="R48" s="97"/>
      <c r="S48" s="98"/>
      <c r="T48" s="97"/>
      <c r="U48" s="97"/>
      <c r="V48" s="97"/>
      <c r="W48" s="97"/>
      <c r="X48" s="101"/>
      <c r="Y48" s="102"/>
      <c r="Z48" s="103"/>
      <c r="AA48" s="103"/>
      <c r="AB48" s="97"/>
      <c r="AC48" s="97"/>
    </row>
    <row r="49" spans="16:29">
      <c r="P49" s="99"/>
      <c r="Q49" s="100"/>
      <c r="R49" s="97"/>
      <c r="S49" s="98"/>
      <c r="T49" s="97"/>
      <c r="U49" s="97"/>
      <c r="V49" s="97"/>
      <c r="W49" s="97"/>
      <c r="X49" s="101"/>
      <c r="Y49" s="102"/>
      <c r="Z49" s="103"/>
      <c r="AA49" s="103"/>
      <c r="AB49" s="97"/>
      <c r="AC49" s="97"/>
    </row>
    <row r="50" spans="16:29">
      <c r="P50" s="99"/>
      <c r="Q50" s="100"/>
      <c r="R50" s="97"/>
      <c r="S50" s="98"/>
      <c r="T50" s="97"/>
      <c r="U50" s="97"/>
      <c r="V50" s="97"/>
      <c r="W50" s="97"/>
      <c r="X50" s="101"/>
      <c r="Y50" s="102"/>
      <c r="Z50" s="103"/>
      <c r="AA50" s="103"/>
      <c r="AB50" s="97"/>
      <c r="AC50" s="97"/>
    </row>
    <row r="51" spans="16:29">
      <c r="P51" s="99"/>
      <c r="Q51" s="100"/>
      <c r="R51" s="97"/>
      <c r="S51" s="98"/>
      <c r="T51" s="97"/>
      <c r="U51" s="97"/>
      <c r="V51" s="97"/>
      <c r="W51" s="97"/>
      <c r="X51" s="101"/>
      <c r="Y51" s="103"/>
      <c r="Z51" s="103"/>
      <c r="AA51" s="103"/>
      <c r="AB51" s="97"/>
      <c r="AC51" s="97"/>
    </row>
    <row r="52" spans="16:29">
      <c r="P52" s="99"/>
      <c r="Q52" s="100"/>
      <c r="R52" s="97"/>
      <c r="S52" s="98"/>
      <c r="T52" s="97"/>
      <c r="U52" s="97"/>
      <c r="V52" s="97"/>
      <c r="W52" s="97"/>
      <c r="X52" s="101"/>
      <c r="Y52" s="102"/>
      <c r="Z52" s="103"/>
      <c r="AA52" s="103"/>
      <c r="AB52" s="97"/>
      <c r="AC52" s="97"/>
    </row>
    <row r="53" spans="16:29">
      <c r="P53" s="99"/>
      <c r="Q53" s="100"/>
      <c r="R53" s="97"/>
      <c r="S53" s="98"/>
      <c r="T53" s="97"/>
      <c r="U53" s="97"/>
      <c r="V53" s="97"/>
      <c r="W53" s="97"/>
      <c r="X53" s="101"/>
      <c r="Y53" s="102"/>
      <c r="Z53" s="103"/>
      <c r="AA53" s="103"/>
      <c r="AB53" s="97"/>
      <c r="AC53" s="97"/>
    </row>
    <row r="55" spans="16:29">
      <c r="X55" s="104"/>
    </row>
    <row r="60" spans="16:29">
      <c r="P60" s="16"/>
      <c r="Q60" s="424"/>
      <c r="R60" s="424"/>
      <c r="S60" s="424"/>
      <c r="T60" s="17"/>
    </row>
    <row r="61" spans="16:29">
      <c r="P61" s="16"/>
      <c r="Q61" s="424"/>
      <c r="R61" s="424"/>
      <c r="S61" s="424"/>
      <c r="T61" s="17"/>
    </row>
    <row r="62" spans="16:29">
      <c r="P62" s="16"/>
      <c r="Q62" s="424"/>
      <c r="R62" s="424"/>
      <c r="S62" s="424"/>
      <c r="T62" s="17"/>
    </row>
    <row r="63" spans="16:29">
      <c r="P63" s="25"/>
      <c r="Q63" s="424"/>
      <c r="R63" s="424"/>
      <c r="S63" s="312"/>
      <c r="T63" s="17"/>
      <c r="U63" s="26"/>
    </row>
    <row r="64" spans="16:29">
      <c r="P64" s="27"/>
      <c r="Q64" s="450"/>
      <c r="R64" s="450"/>
      <c r="T64" s="17"/>
    </row>
    <row r="65" spans="16:20">
      <c r="P65" s="26"/>
      <c r="Q65" s="450"/>
      <c r="R65" s="450"/>
      <c r="T65" s="19"/>
    </row>
    <row r="66" spans="16:20">
      <c r="P66" s="26"/>
      <c r="Q66" s="450"/>
      <c r="R66" s="450"/>
      <c r="T66" s="19"/>
    </row>
    <row r="67" spans="16:20">
      <c r="P67" s="26"/>
      <c r="Q67" s="450"/>
      <c r="R67" s="450"/>
      <c r="T67" s="105"/>
    </row>
  </sheetData>
  <mergeCells count="90">
    <mergeCell ref="K32:N33"/>
    <mergeCell ref="Q60:S60"/>
    <mergeCell ref="Q61:S61"/>
    <mergeCell ref="Q62:S62"/>
    <mergeCell ref="Q63:R63"/>
    <mergeCell ref="K34:O35"/>
    <mergeCell ref="B36:J37"/>
    <mergeCell ref="K36:O37"/>
    <mergeCell ref="Q66:R66"/>
    <mergeCell ref="Q67:R67"/>
    <mergeCell ref="Q64:R64"/>
    <mergeCell ref="Q65:R65"/>
    <mergeCell ref="B32:B33"/>
    <mergeCell ref="C32:E33"/>
    <mergeCell ref="F32:H33"/>
    <mergeCell ref="B34:B35"/>
    <mergeCell ref="C34:E35"/>
    <mergeCell ref="F34:H35"/>
    <mergeCell ref="M26:M27"/>
    <mergeCell ref="N26:N27"/>
    <mergeCell ref="O26:O27"/>
    <mergeCell ref="C31:E31"/>
    <mergeCell ref="F31:I31"/>
    <mergeCell ref="K31:O31"/>
    <mergeCell ref="B28:B29"/>
    <mergeCell ref="M28:M29"/>
    <mergeCell ref="N28:N29"/>
    <mergeCell ref="O28:O29"/>
    <mergeCell ref="B22:B23"/>
    <mergeCell ref="D22:D23"/>
    <mergeCell ref="M22:M23"/>
    <mergeCell ref="N22:N23"/>
    <mergeCell ref="O22:O23"/>
    <mergeCell ref="B24:B25"/>
    <mergeCell ref="D24:D25"/>
    <mergeCell ref="M24:M25"/>
    <mergeCell ref="N24:N25"/>
    <mergeCell ref="O24:O25"/>
    <mergeCell ref="B26:B27"/>
    <mergeCell ref="D26:D27"/>
    <mergeCell ref="B18:B19"/>
    <mergeCell ref="D18:D19"/>
    <mergeCell ref="M18:M19"/>
    <mergeCell ref="N18:N19"/>
    <mergeCell ref="O18:O19"/>
    <mergeCell ref="B20:B21"/>
    <mergeCell ref="D20:D21"/>
    <mergeCell ref="M20:M21"/>
    <mergeCell ref="N20:N21"/>
    <mergeCell ref="O20:O21"/>
    <mergeCell ref="R15:S15"/>
    <mergeCell ref="M16:M17"/>
    <mergeCell ref="N16:N17"/>
    <mergeCell ref="O16:O17"/>
    <mergeCell ref="R16:S16"/>
    <mergeCell ref="R17:S17"/>
    <mergeCell ref="G15:J16"/>
    <mergeCell ref="R10:T10"/>
    <mergeCell ref="C11:G11"/>
    <mergeCell ref="K11:O14"/>
    <mergeCell ref="R11:T11"/>
    <mergeCell ref="C12:G12"/>
    <mergeCell ref="C13:G13"/>
    <mergeCell ref="B14:G14"/>
    <mergeCell ref="R14:S14"/>
    <mergeCell ref="B15:B17"/>
    <mergeCell ref="C15:C17"/>
    <mergeCell ref="D15:D17"/>
    <mergeCell ref="E15:E17"/>
    <mergeCell ref="F15:F17"/>
    <mergeCell ref="K15:L16"/>
    <mergeCell ref="M15:O15"/>
    <mergeCell ref="B6:O6"/>
    <mergeCell ref="B7:O7"/>
    <mergeCell ref="Q7:U7"/>
    <mergeCell ref="C8:O8"/>
    <mergeCell ref="C9:G9"/>
    <mergeCell ref="H9:J14"/>
    <mergeCell ref="K9:O9"/>
    <mergeCell ref="R9:T9"/>
    <mergeCell ref="C10:G10"/>
    <mergeCell ref="L10:N10"/>
    <mergeCell ref="B2:B5"/>
    <mergeCell ref="C2:I3"/>
    <mergeCell ref="J2:M2"/>
    <mergeCell ref="N2:O5"/>
    <mergeCell ref="J3:M3"/>
    <mergeCell ref="C4:I5"/>
    <mergeCell ref="J4:M4"/>
    <mergeCell ref="J5:M5"/>
  </mergeCells>
  <printOptions horizontalCentered="1" verticalCentered="1"/>
  <pageMargins left="3.937007874015748E-2" right="0.19685039370078741" top="0.35433070866141736" bottom="0.35433070866141736" header="0.31496062992125984" footer="0.31496062992125984"/>
  <pageSetup paperSize="5" scale="60" fitToHeight="0" orientation="landscape"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409575</xdr:colOff>
                <xdr:row>1</xdr:row>
                <xdr:rowOff>47625</xdr:rowOff>
              </from>
              <to>
                <xdr:col>1</xdr:col>
                <xdr:colOff>4991100</xdr:colOff>
                <xdr:row>4</xdr:row>
                <xdr:rowOff>123825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zoomScale="80" zoomScaleNormal="80" workbookViewId="0">
      <selection activeCell="L6" sqref="L6"/>
    </sheetView>
  </sheetViews>
  <sheetFormatPr baseColWidth="10" defaultRowHeight="15"/>
  <cols>
    <col min="1" max="2" width="11.42578125" style="337"/>
    <col min="3" max="3" width="17.5703125" style="337" customWidth="1"/>
    <col min="4" max="4" width="57.7109375" style="337" customWidth="1"/>
    <col min="5" max="5" width="35" style="337" customWidth="1"/>
    <col min="6" max="6" width="18.28515625" style="337" customWidth="1"/>
    <col min="7" max="7" width="19.28515625" style="337" customWidth="1"/>
    <col min="8" max="8" width="20.42578125" style="337" customWidth="1"/>
    <col min="9" max="9" width="15.5703125" style="337" hidden="1" customWidth="1"/>
    <col min="10" max="10" width="24.28515625" style="337" hidden="1" customWidth="1"/>
    <col min="11" max="16384" width="11.42578125" style="337"/>
  </cols>
  <sheetData>
    <row r="1" spans="2:10" ht="15.75" thickBot="1"/>
    <row r="2" spans="2:10" s="222" customFormat="1" ht="18" customHeight="1" thickBot="1">
      <c r="B2" s="528" t="s">
        <v>310</v>
      </c>
      <c r="C2" s="529"/>
      <c r="D2" s="529"/>
      <c r="E2" s="529"/>
      <c r="F2" s="529"/>
      <c r="G2" s="529"/>
      <c r="H2" s="530"/>
    </row>
    <row r="3" spans="2:10" s="222" customFormat="1" ht="15.75" thickBot="1">
      <c r="B3" s="350" t="s">
        <v>180</v>
      </c>
      <c r="C3" s="351" t="s">
        <v>179</v>
      </c>
      <c r="D3" s="351" t="s">
        <v>13</v>
      </c>
      <c r="E3" s="351" t="s">
        <v>182</v>
      </c>
      <c r="F3" s="351" t="s">
        <v>183</v>
      </c>
      <c r="G3" s="351" t="s">
        <v>316</v>
      </c>
      <c r="H3" s="352" t="s">
        <v>14</v>
      </c>
      <c r="I3" s="338" t="s">
        <v>184</v>
      </c>
      <c r="J3" s="334" t="s">
        <v>185</v>
      </c>
    </row>
    <row r="4" spans="2:10" s="222" customFormat="1" ht="71.25">
      <c r="B4" s="346"/>
      <c r="C4" s="347" t="s">
        <v>311</v>
      </c>
      <c r="D4" s="348" t="s">
        <v>313</v>
      </c>
      <c r="E4" s="348" t="s">
        <v>315</v>
      </c>
      <c r="F4" s="348">
        <v>901287299</v>
      </c>
      <c r="G4" s="347" t="s">
        <v>317</v>
      </c>
      <c r="H4" s="349">
        <v>1200000000</v>
      </c>
      <c r="I4" s="339"/>
      <c r="J4" s="336"/>
    </row>
    <row r="5" spans="2:10" s="222" customFormat="1" ht="71.25">
      <c r="B5" s="340"/>
      <c r="C5" s="215" t="s">
        <v>311</v>
      </c>
      <c r="D5" s="335" t="s">
        <v>313</v>
      </c>
      <c r="E5" s="335" t="s">
        <v>315</v>
      </c>
      <c r="F5" s="335">
        <v>901287299</v>
      </c>
      <c r="G5" s="215" t="s">
        <v>317</v>
      </c>
      <c r="H5" s="341">
        <v>11261918736</v>
      </c>
      <c r="I5" s="339"/>
      <c r="J5" s="336"/>
    </row>
    <row r="6" spans="2:10" s="222" customFormat="1" ht="99.75">
      <c r="B6" s="340"/>
      <c r="C6" s="215" t="s">
        <v>311</v>
      </c>
      <c r="D6" s="335" t="s">
        <v>314</v>
      </c>
      <c r="E6" s="335" t="s">
        <v>315</v>
      </c>
      <c r="F6" s="335">
        <v>901287299</v>
      </c>
      <c r="G6" s="215" t="s">
        <v>317</v>
      </c>
      <c r="H6" s="341">
        <v>2559330025</v>
      </c>
      <c r="I6" s="339"/>
      <c r="J6" s="336"/>
    </row>
    <row r="7" spans="2:10" s="222" customFormat="1" ht="100.5" thickBot="1">
      <c r="B7" s="342"/>
      <c r="C7" s="343" t="s">
        <v>312</v>
      </c>
      <c r="D7" s="344" t="s">
        <v>309</v>
      </c>
      <c r="E7" s="344" t="s">
        <v>315</v>
      </c>
      <c r="F7" s="344">
        <v>901287299</v>
      </c>
      <c r="G7" s="343" t="s">
        <v>318</v>
      </c>
      <c r="H7" s="345">
        <v>380000000</v>
      </c>
      <c r="I7" s="339"/>
      <c r="J7" s="336"/>
    </row>
  </sheetData>
  <mergeCells count="1">
    <mergeCell ref="B2:H2"/>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K96"/>
  <sheetViews>
    <sheetView zoomScale="71" zoomScaleNormal="71" zoomScaleSheetLayoutView="71" workbookViewId="0">
      <selection activeCell="O44" sqref="O44:O45"/>
    </sheetView>
  </sheetViews>
  <sheetFormatPr baseColWidth="10" defaultColWidth="12.5703125" defaultRowHeight="14.25"/>
  <cols>
    <col min="1" max="1" width="2.85546875" style="109" customWidth="1"/>
    <col min="2" max="2" width="82.5703125" style="109" customWidth="1"/>
    <col min="3" max="3" width="9.85546875" style="109" customWidth="1"/>
    <col min="4" max="4" width="16" style="109" customWidth="1"/>
    <col min="5" max="5" width="10.140625" style="169" customWidth="1"/>
    <col min="6" max="6" width="35.28515625" style="109" customWidth="1"/>
    <col min="7" max="7" width="22.5703125" style="170" bestFit="1" customWidth="1"/>
    <col min="8" max="8" width="24.42578125" style="109" customWidth="1"/>
    <col min="9" max="9" width="21" style="109" customWidth="1"/>
    <col min="10" max="10" width="10" style="116" customWidth="1"/>
    <col min="11" max="11" width="11.5703125" style="185" bestFit="1" customWidth="1"/>
    <col min="12" max="12" width="20.42578125" style="185" customWidth="1"/>
    <col min="13" max="13" width="11.28515625" style="109" customWidth="1"/>
    <col min="14" max="14" width="16.140625" style="109" customWidth="1"/>
    <col min="15" max="15" width="16.42578125" style="109" customWidth="1"/>
    <col min="16" max="16" width="2.42578125" style="109" customWidth="1"/>
    <col min="17" max="17" width="12.5703125" style="836"/>
    <col min="18" max="18" width="14.42578125" style="836" customWidth="1"/>
    <col min="19" max="19" width="18.5703125" style="836" customWidth="1"/>
    <col min="20" max="20" width="33.85546875" style="836" customWidth="1"/>
    <col min="21" max="21" width="12.5703125" style="836" hidden="1" customWidth="1"/>
    <col min="22" max="22" width="24.28515625" style="836" customWidth="1"/>
    <col min="23" max="23" width="22.5703125" style="836" customWidth="1"/>
    <col min="24" max="25" width="12.5703125" style="836"/>
    <col min="26" max="26" width="16.85546875" style="836" customWidth="1"/>
    <col min="27" max="27" width="12.5703125" style="836"/>
    <col min="28" max="28" width="30.140625" style="836" customWidth="1"/>
    <col min="29" max="29" width="15.42578125" style="836" customWidth="1"/>
    <col min="30" max="30" width="15.85546875" style="836" customWidth="1"/>
    <col min="31" max="31" width="24.42578125" style="836" customWidth="1"/>
    <col min="32" max="32" width="17.140625" style="836" customWidth="1"/>
    <col min="33" max="33" width="12.5703125" style="836"/>
    <col min="34" max="16384" width="12.5703125" style="109"/>
  </cols>
  <sheetData>
    <row r="1" spans="1:33" ht="15" thickBot="1"/>
    <row r="2" spans="1:33" ht="27" customHeight="1">
      <c r="A2" s="107"/>
      <c r="B2" s="660"/>
      <c r="C2" s="663" t="s">
        <v>0</v>
      </c>
      <c r="D2" s="664"/>
      <c r="E2" s="664"/>
      <c r="F2" s="664"/>
      <c r="G2" s="664"/>
      <c r="H2" s="664"/>
      <c r="I2" s="665"/>
      <c r="J2" s="666" t="s">
        <v>1</v>
      </c>
      <c r="K2" s="667"/>
      <c r="L2" s="667"/>
      <c r="M2" s="668"/>
      <c r="N2" s="669"/>
      <c r="O2" s="670"/>
      <c r="P2" s="108"/>
    </row>
    <row r="3" spans="1:33" ht="23.25" customHeight="1">
      <c r="A3" s="110"/>
      <c r="B3" s="661"/>
      <c r="C3" s="537"/>
      <c r="D3" s="538"/>
      <c r="E3" s="538"/>
      <c r="F3" s="538"/>
      <c r="G3" s="538"/>
      <c r="H3" s="538"/>
      <c r="I3" s="539"/>
      <c r="J3" s="540" t="s">
        <v>2</v>
      </c>
      <c r="K3" s="541"/>
      <c r="L3" s="541"/>
      <c r="M3" s="542"/>
      <c r="N3" s="545"/>
      <c r="O3" s="671"/>
      <c r="P3" s="111"/>
    </row>
    <row r="4" spans="1:33" ht="21.75" customHeight="1">
      <c r="A4" s="110"/>
      <c r="B4" s="661"/>
      <c r="C4" s="534" t="s">
        <v>3</v>
      </c>
      <c r="D4" s="535"/>
      <c r="E4" s="535"/>
      <c r="F4" s="535"/>
      <c r="G4" s="535"/>
      <c r="H4" s="535"/>
      <c r="I4" s="536"/>
      <c r="J4" s="540" t="s">
        <v>4</v>
      </c>
      <c r="K4" s="541"/>
      <c r="L4" s="541"/>
      <c r="M4" s="542"/>
      <c r="N4" s="545"/>
      <c r="O4" s="671"/>
      <c r="P4" s="111"/>
    </row>
    <row r="5" spans="1:33" ht="24" customHeight="1" thickBot="1">
      <c r="A5" s="110"/>
      <c r="B5" s="827"/>
      <c r="C5" s="828"/>
      <c r="D5" s="829"/>
      <c r="E5" s="829"/>
      <c r="F5" s="829"/>
      <c r="G5" s="829"/>
      <c r="H5" s="829"/>
      <c r="I5" s="830"/>
      <c r="J5" s="831" t="s">
        <v>5</v>
      </c>
      <c r="K5" s="832"/>
      <c r="L5" s="832"/>
      <c r="M5" s="833"/>
      <c r="N5" s="834"/>
      <c r="O5" s="835"/>
      <c r="P5" s="111"/>
    </row>
    <row r="6" spans="1:33" ht="24.75" customHeight="1">
      <c r="A6" s="110"/>
      <c r="B6" s="562"/>
      <c r="C6" s="562"/>
      <c r="D6" s="562"/>
      <c r="E6" s="562"/>
      <c r="F6" s="562"/>
      <c r="G6" s="562"/>
      <c r="H6" s="562"/>
      <c r="I6" s="562"/>
      <c r="J6" s="562"/>
      <c r="K6" s="562"/>
      <c r="L6" s="562"/>
      <c r="M6" s="562"/>
      <c r="N6" s="562"/>
      <c r="O6" s="562"/>
      <c r="P6" s="112"/>
    </row>
    <row r="7" spans="1:33" ht="23.25" customHeight="1">
      <c r="A7" s="110"/>
      <c r="B7" s="563" t="s">
        <v>173</v>
      </c>
      <c r="C7" s="564"/>
      <c r="D7" s="564"/>
      <c r="E7" s="564"/>
      <c r="F7" s="564"/>
      <c r="G7" s="564"/>
      <c r="H7" s="564"/>
      <c r="I7" s="564"/>
      <c r="J7" s="564"/>
      <c r="K7" s="564"/>
      <c r="L7" s="564"/>
      <c r="M7" s="564"/>
      <c r="N7" s="564"/>
      <c r="O7" s="565"/>
      <c r="P7" s="113"/>
      <c r="R7" s="837"/>
      <c r="S7" s="837"/>
      <c r="T7" s="837"/>
      <c r="U7" s="837"/>
      <c r="V7" s="837"/>
    </row>
    <row r="8" spans="1:33" s="3" customFormat="1" ht="24.75" customHeight="1">
      <c r="A8" s="4"/>
      <c r="B8" s="8" t="s">
        <v>175</v>
      </c>
      <c r="C8" s="566" t="s">
        <v>715</v>
      </c>
      <c r="D8" s="567"/>
      <c r="E8" s="567"/>
      <c r="F8" s="567"/>
      <c r="G8" s="567"/>
      <c r="H8" s="567"/>
      <c r="I8" s="567"/>
      <c r="J8" s="567"/>
      <c r="K8" s="567"/>
      <c r="L8" s="567"/>
      <c r="M8" s="567"/>
      <c r="N8" s="567"/>
      <c r="O8" s="568"/>
      <c r="P8" s="7"/>
      <c r="Q8" s="838"/>
      <c r="R8" s="839"/>
      <c r="S8" s="839"/>
      <c r="T8" s="839"/>
      <c r="U8" s="839"/>
      <c r="V8" s="839"/>
      <c r="W8" s="838"/>
      <c r="X8" s="838"/>
      <c r="Y8" s="838"/>
      <c r="Z8" s="838"/>
      <c r="AA8" s="838"/>
      <c r="AB8" s="838"/>
      <c r="AC8" s="838"/>
      <c r="AD8" s="838"/>
      <c r="AE8" s="838"/>
      <c r="AF8" s="838"/>
      <c r="AG8" s="838"/>
    </row>
    <row r="9" spans="1:33" ht="27.75" customHeight="1">
      <c r="A9" s="110"/>
      <c r="B9" s="114" t="s">
        <v>6</v>
      </c>
      <c r="C9" s="569" t="s">
        <v>53</v>
      </c>
      <c r="D9" s="569"/>
      <c r="E9" s="569"/>
      <c r="F9" s="569"/>
      <c r="G9" s="569"/>
      <c r="H9" s="570" t="s">
        <v>54</v>
      </c>
      <c r="I9" s="571"/>
      <c r="J9" s="572"/>
      <c r="K9" s="579" t="s">
        <v>9</v>
      </c>
      <c r="L9" s="580"/>
      <c r="M9" s="580"/>
      <c r="N9" s="580"/>
      <c r="O9" s="581"/>
      <c r="P9" s="113"/>
      <c r="R9" s="840"/>
      <c r="S9" s="841"/>
      <c r="T9" s="841"/>
      <c r="U9" s="841"/>
      <c r="V9" s="840"/>
      <c r="X9" s="842"/>
      <c r="Y9" s="842"/>
    </row>
    <row r="10" spans="1:33" ht="37.5" customHeight="1">
      <c r="A10" s="110"/>
      <c r="B10" s="117" t="s">
        <v>10</v>
      </c>
      <c r="C10" s="569" t="s">
        <v>55</v>
      </c>
      <c r="D10" s="569"/>
      <c r="E10" s="569"/>
      <c r="F10" s="569"/>
      <c r="G10" s="569"/>
      <c r="H10" s="573"/>
      <c r="I10" s="574"/>
      <c r="J10" s="575"/>
      <c r="K10" s="14" t="s">
        <v>12</v>
      </c>
      <c r="L10" s="582" t="s">
        <v>13</v>
      </c>
      <c r="M10" s="582"/>
      <c r="N10" s="582"/>
      <c r="O10" s="14" t="s">
        <v>14</v>
      </c>
      <c r="P10" s="113"/>
      <c r="R10" s="843"/>
      <c r="S10" s="844"/>
      <c r="T10" s="844"/>
      <c r="U10" s="844"/>
      <c r="V10" s="105"/>
      <c r="X10" s="845"/>
      <c r="Y10" s="846"/>
      <c r="Z10" s="847"/>
    </row>
    <row r="11" spans="1:33" ht="42" customHeight="1">
      <c r="A11" s="110"/>
      <c r="B11" s="118" t="s">
        <v>56</v>
      </c>
      <c r="C11" s="549" t="s">
        <v>57</v>
      </c>
      <c r="D11" s="549"/>
      <c r="E11" s="549"/>
      <c r="F11" s="549"/>
      <c r="G11" s="549"/>
      <c r="H11" s="573"/>
      <c r="I11" s="574"/>
      <c r="J11" s="575"/>
      <c r="K11" s="550" t="s">
        <v>58</v>
      </c>
      <c r="L11" s="551"/>
      <c r="M11" s="551"/>
      <c r="N11" s="551"/>
      <c r="O11" s="552"/>
      <c r="P11" s="113"/>
      <c r="R11" s="843"/>
      <c r="S11" s="844"/>
      <c r="T11" s="844"/>
      <c r="U11" s="844"/>
      <c r="V11" s="105"/>
      <c r="X11" s="845"/>
      <c r="Y11" s="846"/>
      <c r="Z11" s="847"/>
    </row>
    <row r="12" spans="1:33" ht="78" customHeight="1">
      <c r="A12" s="110"/>
      <c r="B12" s="118" t="s">
        <v>59</v>
      </c>
      <c r="C12" s="549" t="s">
        <v>60</v>
      </c>
      <c r="D12" s="549"/>
      <c r="E12" s="549"/>
      <c r="F12" s="549"/>
      <c r="G12" s="549"/>
      <c r="H12" s="573"/>
      <c r="I12" s="574"/>
      <c r="J12" s="575"/>
      <c r="K12" s="553"/>
      <c r="L12" s="554"/>
      <c r="M12" s="554"/>
      <c r="N12" s="554"/>
      <c r="O12" s="555"/>
      <c r="P12" s="113"/>
      <c r="R12" s="843"/>
      <c r="S12" s="848"/>
      <c r="T12" s="848"/>
      <c r="U12" s="848"/>
      <c r="V12" s="105"/>
      <c r="X12" s="845"/>
      <c r="Y12" s="846"/>
      <c r="Z12" s="847"/>
    </row>
    <row r="13" spans="1:33" ht="57.75" customHeight="1">
      <c r="A13" s="110"/>
      <c r="B13" s="119" t="s">
        <v>19</v>
      </c>
      <c r="C13" s="559" t="s">
        <v>61</v>
      </c>
      <c r="D13" s="559"/>
      <c r="E13" s="559"/>
      <c r="F13" s="559"/>
      <c r="G13" s="559"/>
      <c r="H13" s="573"/>
      <c r="I13" s="574"/>
      <c r="J13" s="575"/>
      <c r="K13" s="553"/>
      <c r="L13" s="554"/>
      <c r="M13" s="554"/>
      <c r="N13" s="554"/>
      <c r="O13" s="555"/>
      <c r="P13" s="113"/>
      <c r="R13" s="843"/>
      <c r="S13" s="848"/>
      <c r="T13" s="848"/>
      <c r="U13" s="848"/>
      <c r="V13" s="105"/>
      <c r="X13" s="845"/>
      <c r="Y13" s="846"/>
      <c r="Z13" s="847"/>
    </row>
    <row r="14" spans="1:33" ht="46.5" customHeight="1" thickBot="1">
      <c r="A14" s="110"/>
      <c r="B14" s="560" t="s">
        <v>171</v>
      </c>
      <c r="C14" s="561"/>
      <c r="D14" s="561"/>
      <c r="E14" s="561"/>
      <c r="F14" s="561"/>
      <c r="G14" s="561"/>
      <c r="H14" s="576"/>
      <c r="I14" s="577"/>
      <c r="J14" s="578"/>
      <c r="K14" s="556"/>
      <c r="L14" s="557"/>
      <c r="M14" s="557"/>
      <c r="N14" s="557"/>
      <c r="O14" s="558"/>
      <c r="P14" s="113"/>
      <c r="R14" s="845"/>
      <c r="S14" s="844"/>
      <c r="T14" s="844"/>
      <c r="U14" s="848"/>
      <c r="V14" s="105"/>
      <c r="W14" s="849"/>
      <c r="X14" s="845"/>
      <c r="Y14" s="846"/>
      <c r="Z14" s="847"/>
    </row>
    <row r="15" spans="1:33" ht="23.25" customHeight="1">
      <c r="A15" s="110"/>
      <c r="B15" s="588" t="s">
        <v>20</v>
      </c>
      <c r="C15" s="591" t="s">
        <v>21</v>
      </c>
      <c r="D15" s="583" t="s">
        <v>22</v>
      </c>
      <c r="E15" s="592" t="s">
        <v>23</v>
      </c>
      <c r="F15" s="583" t="s">
        <v>724</v>
      </c>
      <c r="G15" s="594" t="s">
        <v>725</v>
      </c>
      <c r="H15" s="595"/>
      <c r="I15" s="595"/>
      <c r="J15" s="596"/>
      <c r="K15" s="583" t="s">
        <v>24</v>
      </c>
      <c r="L15" s="583"/>
      <c r="M15" s="585" t="s">
        <v>25</v>
      </c>
      <c r="N15" s="585"/>
      <c r="O15" s="586"/>
      <c r="P15" s="112"/>
      <c r="R15" s="850"/>
      <c r="S15" s="844"/>
      <c r="T15" s="844"/>
      <c r="V15" s="105"/>
      <c r="X15" s="845"/>
      <c r="Y15" s="846"/>
      <c r="Z15" s="847"/>
    </row>
    <row r="16" spans="1:33" ht="13.5" customHeight="1">
      <c r="A16" s="110"/>
      <c r="B16" s="589"/>
      <c r="C16" s="584"/>
      <c r="D16" s="584"/>
      <c r="E16" s="593"/>
      <c r="F16" s="584"/>
      <c r="G16" s="597"/>
      <c r="H16" s="598"/>
      <c r="I16" s="598"/>
      <c r="J16" s="599"/>
      <c r="K16" s="584"/>
      <c r="L16" s="584"/>
      <c r="M16" s="584" t="s">
        <v>26</v>
      </c>
      <c r="N16" s="584" t="s">
        <v>27</v>
      </c>
      <c r="O16" s="587" t="s">
        <v>28</v>
      </c>
      <c r="P16" s="112"/>
      <c r="R16" s="849"/>
      <c r="S16" s="844"/>
      <c r="T16" s="844"/>
      <c r="V16" s="846"/>
      <c r="X16" s="845"/>
      <c r="Y16" s="846"/>
      <c r="Z16" s="847"/>
    </row>
    <row r="17" spans="1:26" ht="32.25" customHeight="1" thickBot="1">
      <c r="A17" s="110"/>
      <c r="B17" s="771"/>
      <c r="C17" s="772"/>
      <c r="D17" s="772"/>
      <c r="E17" s="773"/>
      <c r="F17" s="772"/>
      <c r="G17" s="774" t="s">
        <v>29</v>
      </c>
      <c r="H17" s="775" t="s">
        <v>30</v>
      </c>
      <c r="I17" s="775" t="s">
        <v>31</v>
      </c>
      <c r="J17" s="354" t="s">
        <v>32</v>
      </c>
      <c r="K17" s="775" t="s">
        <v>33</v>
      </c>
      <c r="L17" s="776" t="s">
        <v>34</v>
      </c>
      <c r="M17" s="772"/>
      <c r="N17" s="772"/>
      <c r="O17" s="777"/>
      <c r="P17" s="112"/>
      <c r="R17" s="849"/>
      <c r="S17" s="844"/>
      <c r="T17" s="844"/>
      <c r="V17" s="846"/>
      <c r="X17" s="845"/>
      <c r="Y17" s="846"/>
      <c r="Z17" s="847"/>
    </row>
    <row r="18" spans="1:26" ht="24.95" customHeight="1">
      <c r="A18" s="110"/>
      <c r="B18" s="801" t="s">
        <v>62</v>
      </c>
      <c r="C18" s="120" t="s">
        <v>35</v>
      </c>
      <c r="D18" s="802" t="s">
        <v>63</v>
      </c>
      <c r="E18" s="121">
        <v>1</v>
      </c>
      <c r="F18" s="122">
        <f>SUM(G18:J18)</f>
        <v>34650000</v>
      </c>
      <c r="G18" s="122">
        <v>34650000</v>
      </c>
      <c r="H18" s="123"/>
      <c r="I18" s="36"/>
      <c r="J18" s="124"/>
      <c r="K18" s="125">
        <v>44927</v>
      </c>
      <c r="L18" s="125">
        <v>45291</v>
      </c>
      <c r="M18" s="803">
        <f>+(E19/E18)*100</f>
        <v>100</v>
      </c>
      <c r="N18" s="804">
        <f>+(F19/F18)*100</f>
        <v>100</v>
      </c>
      <c r="O18" s="805">
        <f>+(M18+N18)/2</f>
        <v>100</v>
      </c>
      <c r="P18" s="112"/>
    </row>
    <row r="19" spans="1:26" ht="33.75" customHeight="1">
      <c r="A19" s="110"/>
      <c r="B19" s="806"/>
      <c r="C19" s="320" t="s">
        <v>37</v>
      </c>
      <c r="D19" s="786"/>
      <c r="E19" s="793">
        <v>1</v>
      </c>
      <c r="F19" s="787">
        <f t="shared" ref="F19:F57" si="0">SUM(G19:J19)</f>
        <v>34650000</v>
      </c>
      <c r="G19" s="794">
        <f>'ANEXO FORTALECIMIENTO'!G204+'ANEXO FORTALECIMIENTO'!G205</f>
        <v>34650000</v>
      </c>
      <c r="H19" s="795"/>
      <c r="I19" s="202"/>
      <c r="J19" s="796"/>
      <c r="K19" s="790">
        <v>44927</v>
      </c>
      <c r="L19" s="790">
        <v>45291</v>
      </c>
      <c r="M19" s="791"/>
      <c r="N19" s="792"/>
      <c r="O19" s="807"/>
      <c r="P19" s="112"/>
    </row>
    <row r="20" spans="1:26" ht="33.75" customHeight="1">
      <c r="A20" s="110"/>
      <c r="B20" s="806" t="s">
        <v>64</v>
      </c>
      <c r="C20" s="320" t="s">
        <v>35</v>
      </c>
      <c r="D20" s="786" t="s">
        <v>65</v>
      </c>
      <c r="E20" s="793">
        <v>1</v>
      </c>
      <c r="F20" s="787">
        <f t="shared" si="0"/>
        <v>2397053086</v>
      </c>
      <c r="G20" s="797">
        <v>2397053086</v>
      </c>
      <c r="H20" s="788"/>
      <c r="I20" s="133"/>
      <c r="J20" s="789"/>
      <c r="K20" s="790">
        <v>44927</v>
      </c>
      <c r="L20" s="790">
        <v>45291</v>
      </c>
      <c r="M20" s="791">
        <f>+(E21/E20)*100</f>
        <v>100</v>
      </c>
      <c r="N20" s="792">
        <f>+(F21/F20)*100</f>
        <v>98.766314681442978</v>
      </c>
      <c r="O20" s="807">
        <f>+(M20+N20)/2</f>
        <v>99.383157340721482</v>
      </c>
      <c r="P20" s="112"/>
    </row>
    <row r="21" spans="1:26" ht="33.75" customHeight="1">
      <c r="A21" s="110"/>
      <c r="B21" s="806"/>
      <c r="C21" s="320" t="s">
        <v>37</v>
      </c>
      <c r="D21" s="786"/>
      <c r="E21" s="798">
        <v>1</v>
      </c>
      <c r="F21" s="787">
        <f t="shared" si="0"/>
        <v>2367480994</v>
      </c>
      <c r="G21" s="794">
        <v>2367480994</v>
      </c>
      <c r="H21" s="795"/>
      <c r="I21" s="202"/>
      <c r="J21" s="796"/>
      <c r="K21" s="790">
        <v>44927</v>
      </c>
      <c r="L21" s="790">
        <v>45291</v>
      </c>
      <c r="M21" s="791"/>
      <c r="N21" s="792"/>
      <c r="O21" s="807"/>
      <c r="P21" s="112"/>
    </row>
    <row r="22" spans="1:26" ht="33.75" hidden="1" customHeight="1" thickBot="1">
      <c r="A22" s="110"/>
      <c r="B22" s="806" t="s">
        <v>66</v>
      </c>
      <c r="C22" s="320" t="s">
        <v>35</v>
      </c>
      <c r="D22" s="786" t="s">
        <v>67</v>
      </c>
      <c r="E22" s="134">
        <v>1</v>
      </c>
      <c r="F22" s="787">
        <f t="shared" si="0"/>
        <v>0</v>
      </c>
      <c r="G22" s="787">
        <v>0</v>
      </c>
      <c r="H22" s="799"/>
      <c r="I22" s="202"/>
      <c r="J22" s="796"/>
      <c r="K22" s="790">
        <v>44927</v>
      </c>
      <c r="L22" s="790">
        <v>45291</v>
      </c>
      <c r="M22" s="791">
        <f>+(E23/E22)*100</f>
        <v>0</v>
      </c>
      <c r="N22" s="792" t="e">
        <f>+(F23/F22)*100</f>
        <v>#DIV/0!</v>
      </c>
      <c r="O22" s="807" t="e">
        <f>+(M22+N22)/2</f>
        <v>#DIV/0!</v>
      </c>
      <c r="P22" s="112"/>
    </row>
    <row r="23" spans="1:26" ht="33.75" hidden="1" customHeight="1" thickBot="1">
      <c r="A23" s="110"/>
      <c r="B23" s="806"/>
      <c r="C23" s="320" t="s">
        <v>37</v>
      </c>
      <c r="D23" s="786"/>
      <c r="E23" s="137">
        <v>0</v>
      </c>
      <c r="F23" s="787">
        <f t="shared" si="0"/>
        <v>0</v>
      </c>
      <c r="G23" s="794"/>
      <c r="H23" s="795"/>
      <c r="I23" s="202"/>
      <c r="J23" s="796"/>
      <c r="K23" s="790">
        <v>44927</v>
      </c>
      <c r="L23" s="790">
        <v>45291</v>
      </c>
      <c r="M23" s="791"/>
      <c r="N23" s="792"/>
      <c r="O23" s="807"/>
      <c r="P23" s="112"/>
    </row>
    <row r="24" spans="1:26" ht="33.75" hidden="1" customHeight="1" thickBot="1">
      <c r="A24" s="110"/>
      <c r="B24" s="806" t="s">
        <v>68</v>
      </c>
      <c r="C24" s="320" t="s">
        <v>35</v>
      </c>
      <c r="D24" s="786" t="s">
        <v>69</v>
      </c>
      <c r="E24" s="793">
        <v>1</v>
      </c>
      <c r="F24" s="787">
        <f t="shared" si="0"/>
        <v>0</v>
      </c>
      <c r="G24" s="787"/>
      <c r="H24" s="788"/>
      <c r="I24" s="133"/>
      <c r="J24" s="789"/>
      <c r="K24" s="790">
        <v>44927</v>
      </c>
      <c r="L24" s="790">
        <v>45291</v>
      </c>
      <c r="M24" s="791">
        <f>+(E25/E24)*100</f>
        <v>0</v>
      </c>
      <c r="N24" s="792" t="e">
        <f>+(F25/F24)*100</f>
        <v>#DIV/0!</v>
      </c>
      <c r="O24" s="807" t="e">
        <f>+(M24+N24)/2</f>
        <v>#DIV/0!</v>
      </c>
      <c r="P24" s="112"/>
    </row>
    <row r="25" spans="1:26" ht="33.75" hidden="1" customHeight="1" thickBot="1">
      <c r="A25" s="110"/>
      <c r="B25" s="806"/>
      <c r="C25" s="320" t="s">
        <v>37</v>
      </c>
      <c r="D25" s="786"/>
      <c r="E25" s="137">
        <v>0</v>
      </c>
      <c r="F25" s="787">
        <f t="shared" si="0"/>
        <v>0</v>
      </c>
      <c r="G25" s="794"/>
      <c r="H25" s="795"/>
      <c r="I25" s="202"/>
      <c r="J25" s="796"/>
      <c r="K25" s="790">
        <v>44927</v>
      </c>
      <c r="L25" s="790">
        <v>45291</v>
      </c>
      <c r="M25" s="791"/>
      <c r="N25" s="792"/>
      <c r="O25" s="807"/>
      <c r="P25" s="112"/>
    </row>
    <row r="26" spans="1:26" ht="33.75" customHeight="1">
      <c r="A26" s="110"/>
      <c r="B26" s="806" t="s">
        <v>70</v>
      </c>
      <c r="C26" s="320" t="s">
        <v>35</v>
      </c>
      <c r="D26" s="786" t="s">
        <v>71</v>
      </c>
      <c r="E26" s="793">
        <v>2</v>
      </c>
      <c r="F26" s="787">
        <f t="shared" si="0"/>
        <v>9263450</v>
      </c>
      <c r="G26" s="787">
        <v>9263450</v>
      </c>
      <c r="H26" s="788"/>
      <c r="I26" s="133"/>
      <c r="J26" s="789"/>
      <c r="K26" s="790">
        <v>44927</v>
      </c>
      <c r="L26" s="790">
        <v>45291</v>
      </c>
      <c r="M26" s="791">
        <f>+(E27/E26)*100</f>
        <v>100</v>
      </c>
      <c r="N26" s="792">
        <f>+(F27/F26)*100</f>
        <v>100</v>
      </c>
      <c r="O26" s="807">
        <f>+(M26+N26)/2</f>
        <v>100</v>
      </c>
      <c r="P26" s="112"/>
    </row>
    <row r="27" spans="1:26" ht="33.75" customHeight="1">
      <c r="A27" s="110"/>
      <c r="B27" s="806"/>
      <c r="C27" s="320" t="s">
        <v>37</v>
      </c>
      <c r="D27" s="786"/>
      <c r="E27" s="793">
        <v>2</v>
      </c>
      <c r="F27" s="787">
        <f t="shared" si="0"/>
        <v>9263450</v>
      </c>
      <c r="G27" s="794">
        <f>'ANEXO FORTALECIMIENTO'!H184</f>
        <v>9263450</v>
      </c>
      <c r="H27" s="795"/>
      <c r="I27" s="202"/>
      <c r="J27" s="796"/>
      <c r="K27" s="790">
        <v>44927</v>
      </c>
      <c r="L27" s="790">
        <v>45291</v>
      </c>
      <c r="M27" s="791"/>
      <c r="N27" s="792"/>
      <c r="O27" s="807"/>
      <c r="P27" s="112"/>
    </row>
    <row r="28" spans="1:26" ht="33.75" customHeight="1">
      <c r="A28" s="110"/>
      <c r="B28" s="806" t="s">
        <v>72</v>
      </c>
      <c r="C28" s="320" t="s">
        <v>35</v>
      </c>
      <c r="D28" s="786" t="s">
        <v>73</v>
      </c>
      <c r="E28" s="134">
        <v>1</v>
      </c>
      <c r="F28" s="787">
        <f t="shared" si="0"/>
        <v>57206166</v>
      </c>
      <c r="G28" s="787">
        <v>57206166</v>
      </c>
      <c r="H28" s="788"/>
      <c r="I28" s="133"/>
      <c r="J28" s="789"/>
      <c r="K28" s="790">
        <v>44927</v>
      </c>
      <c r="L28" s="790">
        <v>45291</v>
      </c>
      <c r="M28" s="791">
        <f>+(E29/E28)*100</f>
        <v>100</v>
      </c>
      <c r="N28" s="792">
        <f>+(F29/F28)*100</f>
        <v>100</v>
      </c>
      <c r="O28" s="807">
        <f>+(M28+N28)/2</f>
        <v>100</v>
      </c>
      <c r="P28" s="112"/>
    </row>
    <row r="29" spans="1:26" ht="66.75" customHeight="1">
      <c r="A29" s="110"/>
      <c r="B29" s="806"/>
      <c r="C29" s="320" t="s">
        <v>37</v>
      </c>
      <c r="D29" s="786"/>
      <c r="E29" s="134">
        <v>1</v>
      </c>
      <c r="F29" s="787">
        <f t="shared" si="0"/>
        <v>57206166</v>
      </c>
      <c r="G29" s="794">
        <f>'ANEXO FORTALECIMIENTO'!G209+'ANEXO FORTALECIMIENTO'!G208+'ANEXO FORTALECIMIENTO'!G206+'ANEXO FORTALECIMIENTO'!G207</f>
        <v>57206166</v>
      </c>
      <c r="H29" s="795"/>
      <c r="I29" s="202"/>
      <c r="J29" s="796"/>
      <c r="K29" s="790">
        <v>44927</v>
      </c>
      <c r="L29" s="790">
        <v>45291</v>
      </c>
      <c r="M29" s="791"/>
      <c r="N29" s="792"/>
      <c r="O29" s="807"/>
      <c r="P29" s="112"/>
    </row>
    <row r="30" spans="1:26" ht="33.75" hidden="1" customHeight="1" thickBot="1">
      <c r="A30" s="110"/>
      <c r="B30" s="806" t="s">
        <v>74</v>
      </c>
      <c r="C30" s="320" t="s">
        <v>35</v>
      </c>
      <c r="D30" s="786" t="s">
        <v>75</v>
      </c>
      <c r="E30" s="793">
        <v>1</v>
      </c>
      <c r="F30" s="787">
        <f t="shared" si="0"/>
        <v>0</v>
      </c>
      <c r="G30" s="787">
        <v>0</v>
      </c>
      <c r="H30" s="795"/>
      <c r="I30" s="186"/>
      <c r="J30" s="796"/>
      <c r="K30" s="790">
        <v>44927</v>
      </c>
      <c r="L30" s="790">
        <v>45291</v>
      </c>
      <c r="M30" s="791">
        <f>+(E31/E30)*100</f>
        <v>0</v>
      </c>
      <c r="N30" s="792" t="e">
        <f>+(F31/F30)*100</f>
        <v>#DIV/0!</v>
      </c>
      <c r="O30" s="807" t="e">
        <f>+(M30+N30)/2</f>
        <v>#DIV/0!</v>
      </c>
      <c r="P30" s="112"/>
    </row>
    <row r="31" spans="1:26" ht="42" hidden="1" customHeight="1" thickBot="1">
      <c r="A31" s="110"/>
      <c r="B31" s="806"/>
      <c r="C31" s="320" t="s">
        <v>37</v>
      </c>
      <c r="D31" s="786"/>
      <c r="E31" s="793">
        <v>0</v>
      </c>
      <c r="F31" s="787">
        <f t="shared" si="0"/>
        <v>0</v>
      </c>
      <c r="G31" s="787"/>
      <c r="H31" s="795"/>
      <c r="I31" s="202"/>
      <c r="J31" s="796"/>
      <c r="K31" s="790">
        <v>44927</v>
      </c>
      <c r="L31" s="790">
        <v>45291</v>
      </c>
      <c r="M31" s="791"/>
      <c r="N31" s="792"/>
      <c r="O31" s="807"/>
      <c r="P31" s="112"/>
    </row>
    <row r="32" spans="1:26" ht="51" customHeight="1">
      <c r="A32" s="110"/>
      <c r="B32" s="808" t="s">
        <v>76</v>
      </c>
      <c r="C32" s="320" t="s">
        <v>35</v>
      </c>
      <c r="D32" s="786" t="s">
        <v>77</v>
      </c>
      <c r="E32" s="793">
        <v>50</v>
      </c>
      <c r="F32" s="787">
        <f t="shared" si="0"/>
        <v>74094720</v>
      </c>
      <c r="G32" s="787">
        <v>74094720</v>
      </c>
      <c r="H32" s="788"/>
      <c r="I32" s="202"/>
      <c r="J32" s="789"/>
      <c r="K32" s="790">
        <v>44927</v>
      </c>
      <c r="L32" s="790">
        <v>45291</v>
      </c>
      <c r="M32" s="791">
        <f>+(E33/E32)*100</f>
        <v>110.00000000000001</v>
      </c>
      <c r="N32" s="792">
        <f>+(F33/F32)*100</f>
        <v>100</v>
      </c>
      <c r="O32" s="807">
        <f>+(M32+N32)/2</f>
        <v>105</v>
      </c>
      <c r="P32" s="112"/>
    </row>
    <row r="33" spans="1:16" ht="24.95" customHeight="1">
      <c r="A33" s="110"/>
      <c r="B33" s="808"/>
      <c r="C33" s="320" t="s">
        <v>37</v>
      </c>
      <c r="D33" s="786"/>
      <c r="E33" s="793">
        <v>55</v>
      </c>
      <c r="F33" s="787">
        <f t="shared" si="0"/>
        <v>74094720</v>
      </c>
      <c r="G33" s="305">
        <f>'ANEXO FORTALECIMIENTO'!I214</f>
        <v>74094720</v>
      </c>
      <c r="H33" s="795"/>
      <c r="I33" s="202"/>
      <c r="J33" s="796"/>
      <c r="K33" s="790">
        <v>44927</v>
      </c>
      <c r="L33" s="790">
        <v>45291</v>
      </c>
      <c r="M33" s="791"/>
      <c r="N33" s="792"/>
      <c r="O33" s="807"/>
      <c r="P33" s="112"/>
    </row>
    <row r="34" spans="1:16" ht="24.95" customHeight="1">
      <c r="A34" s="110"/>
      <c r="B34" s="806" t="s">
        <v>78</v>
      </c>
      <c r="C34" s="320" t="s">
        <v>35</v>
      </c>
      <c r="D34" s="786" t="s">
        <v>79</v>
      </c>
      <c r="E34" s="793">
        <v>202</v>
      </c>
      <c r="F34" s="787">
        <f t="shared" si="0"/>
        <v>78850000</v>
      </c>
      <c r="G34" s="787">
        <v>78850000</v>
      </c>
      <c r="H34" s="788"/>
      <c r="I34" s="202"/>
      <c r="J34" s="789"/>
      <c r="K34" s="790">
        <v>44927</v>
      </c>
      <c r="L34" s="790">
        <v>45291</v>
      </c>
      <c r="M34" s="791">
        <f>+(E35/E34)*100</f>
        <v>94.554455445544548</v>
      </c>
      <c r="N34" s="792">
        <f>+(F35/F34)*100</f>
        <v>100</v>
      </c>
      <c r="O34" s="807">
        <f>+(M34+N34)/2</f>
        <v>97.277227722772267</v>
      </c>
      <c r="P34" s="112"/>
    </row>
    <row r="35" spans="1:16" ht="39.75" customHeight="1">
      <c r="A35" s="110"/>
      <c r="B35" s="806"/>
      <c r="C35" s="320" t="s">
        <v>37</v>
      </c>
      <c r="D35" s="786"/>
      <c r="E35" s="800">
        <v>191</v>
      </c>
      <c r="F35" s="787">
        <f t="shared" si="0"/>
        <v>78850000</v>
      </c>
      <c r="G35" s="304">
        <f>'ANEXO FORTALECIMIENTO'!I215</f>
        <v>78850000</v>
      </c>
      <c r="H35" s="795"/>
      <c r="I35" s="202"/>
      <c r="J35" s="796"/>
      <c r="K35" s="790">
        <v>44927</v>
      </c>
      <c r="L35" s="790">
        <v>45291</v>
      </c>
      <c r="M35" s="791"/>
      <c r="N35" s="792"/>
      <c r="O35" s="807"/>
      <c r="P35" s="112"/>
    </row>
    <row r="36" spans="1:16" ht="24" customHeight="1">
      <c r="A36" s="110"/>
      <c r="B36" s="806" t="s">
        <v>709</v>
      </c>
      <c r="C36" s="320" t="s">
        <v>35</v>
      </c>
      <c r="D36" s="786" t="s">
        <v>80</v>
      </c>
      <c r="E36" s="793">
        <v>2</v>
      </c>
      <c r="F36" s="787">
        <f t="shared" si="0"/>
        <v>5255280</v>
      </c>
      <c r="G36" s="787">
        <v>5255280</v>
      </c>
      <c r="H36" s="788"/>
      <c r="I36" s="202"/>
      <c r="J36" s="789"/>
      <c r="K36" s="790">
        <v>44927</v>
      </c>
      <c r="L36" s="790">
        <v>45291</v>
      </c>
      <c r="M36" s="791">
        <f>+(E37/E36)*100</f>
        <v>100</v>
      </c>
      <c r="N36" s="792">
        <f>+(F37/F36)*100</f>
        <v>100</v>
      </c>
      <c r="O36" s="807">
        <f>+(M36+N36)/2</f>
        <v>100</v>
      </c>
      <c r="P36" s="112"/>
    </row>
    <row r="37" spans="1:16" ht="44.25" customHeight="1">
      <c r="A37" s="110"/>
      <c r="B37" s="806"/>
      <c r="C37" s="320" t="s">
        <v>37</v>
      </c>
      <c r="D37" s="786"/>
      <c r="E37" s="800">
        <v>2</v>
      </c>
      <c r="F37" s="787">
        <f t="shared" si="0"/>
        <v>5255280</v>
      </c>
      <c r="G37" s="794">
        <f>'ANEXO FORTALECIMIENTO'!I213</f>
        <v>5255280</v>
      </c>
      <c r="H37" s="795"/>
      <c r="I37" s="202"/>
      <c r="J37" s="796"/>
      <c r="K37" s="790">
        <v>44927</v>
      </c>
      <c r="L37" s="790">
        <v>45291</v>
      </c>
      <c r="M37" s="791"/>
      <c r="N37" s="792"/>
      <c r="O37" s="807"/>
      <c r="P37" s="112"/>
    </row>
    <row r="38" spans="1:16" ht="24" customHeight="1">
      <c r="A38" s="110"/>
      <c r="B38" s="806" t="s">
        <v>620</v>
      </c>
      <c r="C38" s="320" t="s">
        <v>35</v>
      </c>
      <c r="D38" s="786" t="s">
        <v>81</v>
      </c>
      <c r="E38" s="793">
        <v>2</v>
      </c>
      <c r="F38" s="787">
        <f t="shared" si="0"/>
        <v>191800000</v>
      </c>
      <c r="G38" s="787">
        <v>191800000</v>
      </c>
      <c r="H38" s="788"/>
      <c r="I38" s="202"/>
      <c r="J38" s="789"/>
      <c r="K38" s="790">
        <v>44927</v>
      </c>
      <c r="L38" s="790">
        <v>45291</v>
      </c>
      <c r="M38" s="791">
        <f>+(E39/E38)*100</f>
        <v>550</v>
      </c>
      <c r="N38" s="792">
        <f>+(F39/F38)*100</f>
        <v>100</v>
      </c>
      <c r="O38" s="807">
        <f>+(M38+N38)/2</f>
        <v>325</v>
      </c>
      <c r="P38" s="112"/>
    </row>
    <row r="39" spans="1:16" ht="37.5" customHeight="1">
      <c r="A39" s="110"/>
      <c r="B39" s="806"/>
      <c r="C39" s="320" t="s">
        <v>37</v>
      </c>
      <c r="D39" s="786"/>
      <c r="E39" s="793">
        <v>11</v>
      </c>
      <c r="F39" s="787">
        <f t="shared" si="0"/>
        <v>191800000</v>
      </c>
      <c r="G39" s="794">
        <f>'ANEXO FORTALECIMIENTO'!I216</f>
        <v>191800000</v>
      </c>
      <c r="H39" s="795"/>
      <c r="I39" s="202"/>
      <c r="J39" s="796"/>
      <c r="K39" s="790">
        <v>44927</v>
      </c>
      <c r="L39" s="790">
        <v>45291</v>
      </c>
      <c r="M39" s="791"/>
      <c r="N39" s="792"/>
      <c r="O39" s="807"/>
      <c r="P39" s="112"/>
    </row>
    <row r="40" spans="1:16" ht="24" customHeight="1">
      <c r="A40" s="110"/>
      <c r="B40" s="806" t="s">
        <v>82</v>
      </c>
      <c r="C40" s="320" t="s">
        <v>35</v>
      </c>
      <c r="D40" s="786" t="s">
        <v>83</v>
      </c>
      <c r="E40" s="793">
        <v>94</v>
      </c>
      <c r="F40" s="787">
        <f t="shared" si="0"/>
        <v>99996400</v>
      </c>
      <c r="G40" s="787">
        <v>99996400</v>
      </c>
      <c r="H40" s="799"/>
      <c r="I40" s="202"/>
      <c r="J40" s="789"/>
      <c r="K40" s="790">
        <v>44927</v>
      </c>
      <c r="L40" s="790">
        <v>45291</v>
      </c>
      <c r="M40" s="791">
        <f>+(E41/E40)*100</f>
        <v>97.872340425531917</v>
      </c>
      <c r="N40" s="792">
        <f>+(F41/F40)*100</f>
        <v>100</v>
      </c>
      <c r="O40" s="807">
        <f>+(M40+N40)/2</f>
        <v>98.936170212765958</v>
      </c>
      <c r="P40" s="112"/>
    </row>
    <row r="41" spans="1:16" ht="53.25" customHeight="1">
      <c r="A41" s="110"/>
      <c r="B41" s="806"/>
      <c r="C41" s="320" t="s">
        <v>37</v>
      </c>
      <c r="D41" s="786"/>
      <c r="E41" s="793">
        <v>92</v>
      </c>
      <c r="F41" s="787">
        <f t="shared" si="0"/>
        <v>99996400</v>
      </c>
      <c r="G41" s="794">
        <v>99996400</v>
      </c>
      <c r="H41" s="788"/>
      <c r="I41" s="202"/>
      <c r="J41" s="796"/>
      <c r="K41" s="790">
        <v>44927</v>
      </c>
      <c r="L41" s="790">
        <v>45291</v>
      </c>
      <c r="M41" s="791"/>
      <c r="N41" s="792"/>
      <c r="O41" s="807"/>
      <c r="P41" s="112"/>
    </row>
    <row r="42" spans="1:16" ht="25.5" customHeight="1">
      <c r="A42" s="110"/>
      <c r="B42" s="806" t="s">
        <v>84</v>
      </c>
      <c r="C42" s="320" t="s">
        <v>35</v>
      </c>
      <c r="D42" s="786" t="s">
        <v>85</v>
      </c>
      <c r="E42" s="793">
        <v>12</v>
      </c>
      <c r="F42" s="787">
        <f t="shared" si="0"/>
        <v>187500000</v>
      </c>
      <c r="G42" s="787">
        <f>180335686+7164314</f>
        <v>187500000</v>
      </c>
      <c r="H42" s="788"/>
      <c r="I42" s="202"/>
      <c r="J42" s="789"/>
      <c r="K42" s="790">
        <v>44927</v>
      </c>
      <c r="L42" s="790">
        <v>45291</v>
      </c>
      <c r="M42" s="791">
        <f>+(E43/E42)*100</f>
        <v>100</v>
      </c>
      <c r="N42" s="792">
        <f>+(F43/F42)*100</f>
        <v>96.179032533333327</v>
      </c>
      <c r="O42" s="807">
        <f>+(M42+N42)/2</f>
        <v>98.089516266666664</v>
      </c>
      <c r="P42" s="112"/>
    </row>
    <row r="43" spans="1:16" ht="25.5" customHeight="1">
      <c r="A43" s="110"/>
      <c r="B43" s="806"/>
      <c r="C43" s="320" t="s">
        <v>37</v>
      </c>
      <c r="D43" s="786"/>
      <c r="E43" s="134">
        <v>12</v>
      </c>
      <c r="F43" s="787">
        <f t="shared" si="0"/>
        <v>180335686</v>
      </c>
      <c r="G43" s="794">
        <f>'ANEXO FORTALECIMIENTO'!G201</f>
        <v>180335686</v>
      </c>
      <c r="H43" s="795"/>
      <c r="I43" s="202"/>
      <c r="J43" s="796"/>
      <c r="K43" s="790">
        <v>44927</v>
      </c>
      <c r="L43" s="790">
        <v>45291</v>
      </c>
      <c r="M43" s="791"/>
      <c r="N43" s="792"/>
      <c r="O43" s="807"/>
      <c r="P43" s="112"/>
    </row>
    <row r="44" spans="1:16" ht="36.75" customHeight="1">
      <c r="A44" s="110"/>
      <c r="B44" s="806" t="s">
        <v>86</v>
      </c>
      <c r="C44" s="320" t="s">
        <v>35</v>
      </c>
      <c r="D44" s="786" t="s">
        <v>87</v>
      </c>
      <c r="E44" s="134">
        <v>1</v>
      </c>
      <c r="F44" s="787">
        <f t="shared" si="0"/>
        <v>38950262</v>
      </c>
      <c r="G44" s="787">
        <f>30463512+8486750</f>
        <v>38950262</v>
      </c>
      <c r="H44" s="788"/>
      <c r="I44" s="202"/>
      <c r="J44" s="789"/>
      <c r="K44" s="790">
        <v>44927</v>
      </c>
      <c r="L44" s="790">
        <v>45291</v>
      </c>
      <c r="M44" s="791">
        <f>+(E45/E44)*100</f>
        <v>100</v>
      </c>
      <c r="N44" s="792">
        <f>+(F45/F44)*100</f>
        <v>78.211314727485018</v>
      </c>
      <c r="O44" s="807">
        <f>+(M44+N44)/2</f>
        <v>89.105657363742509</v>
      </c>
      <c r="P44" s="112"/>
    </row>
    <row r="45" spans="1:16" ht="25.5" customHeight="1">
      <c r="A45" s="110"/>
      <c r="B45" s="806"/>
      <c r="C45" s="320" t="s">
        <v>37</v>
      </c>
      <c r="D45" s="786"/>
      <c r="E45" s="793">
        <v>1</v>
      </c>
      <c r="F45" s="787">
        <f t="shared" si="0"/>
        <v>30463512</v>
      </c>
      <c r="G45" s="794">
        <f>'ANEXO FORTALECIMIENTO'!G211+'ANEXO FORTALECIMIENTO'!G222</f>
        <v>30463512</v>
      </c>
      <c r="H45" s="795"/>
      <c r="I45" s="202"/>
      <c r="J45" s="796"/>
      <c r="K45" s="790">
        <v>44927</v>
      </c>
      <c r="L45" s="790">
        <v>45291</v>
      </c>
      <c r="M45" s="791"/>
      <c r="N45" s="792"/>
      <c r="O45" s="807"/>
      <c r="P45" s="112"/>
    </row>
    <row r="46" spans="1:16" ht="25.5" hidden="1" customHeight="1" thickBot="1">
      <c r="A46" s="110"/>
      <c r="B46" s="806" t="s">
        <v>88</v>
      </c>
      <c r="C46" s="320" t="s">
        <v>35</v>
      </c>
      <c r="D46" s="786" t="s">
        <v>89</v>
      </c>
      <c r="E46" s="134">
        <v>1</v>
      </c>
      <c r="F46" s="787">
        <f t="shared" si="0"/>
        <v>0</v>
      </c>
      <c r="G46" s="787"/>
      <c r="H46" s="788"/>
      <c r="I46" s="202"/>
      <c r="J46" s="789"/>
      <c r="K46" s="790">
        <v>44927</v>
      </c>
      <c r="L46" s="790">
        <v>45291</v>
      </c>
      <c r="M46" s="791">
        <f>+(E47/E46)*100</f>
        <v>100</v>
      </c>
      <c r="N46" s="792" t="e">
        <f>+(F47/F46)*100</f>
        <v>#DIV/0!</v>
      </c>
      <c r="O46" s="807" t="e">
        <f>+(M46+N46)/2</f>
        <v>#DIV/0!</v>
      </c>
      <c r="P46" s="112"/>
    </row>
    <row r="47" spans="1:16" ht="57.75" hidden="1" customHeight="1" thickBot="1">
      <c r="A47" s="110"/>
      <c r="B47" s="806"/>
      <c r="C47" s="320" t="s">
        <v>37</v>
      </c>
      <c r="D47" s="786"/>
      <c r="E47" s="793">
        <v>1</v>
      </c>
      <c r="F47" s="787">
        <f t="shared" si="0"/>
        <v>0</v>
      </c>
      <c r="G47" s="794"/>
      <c r="H47" s="795"/>
      <c r="I47" s="202"/>
      <c r="J47" s="796"/>
      <c r="K47" s="790">
        <v>44927</v>
      </c>
      <c r="L47" s="790">
        <v>45291</v>
      </c>
      <c r="M47" s="791"/>
      <c r="N47" s="792"/>
      <c r="O47" s="807"/>
      <c r="P47" s="112"/>
    </row>
    <row r="48" spans="1:16" ht="25.5" hidden="1" customHeight="1" thickBot="1">
      <c r="A48" s="110"/>
      <c r="B48" s="806" t="s">
        <v>90</v>
      </c>
      <c r="C48" s="320" t="s">
        <v>35</v>
      </c>
      <c r="D48" s="786" t="s">
        <v>91</v>
      </c>
      <c r="E48" s="793">
        <v>1</v>
      </c>
      <c r="F48" s="787">
        <f t="shared" si="0"/>
        <v>0</v>
      </c>
      <c r="G48" s="787">
        <v>0</v>
      </c>
      <c r="H48" s="788"/>
      <c r="I48" s="202"/>
      <c r="J48" s="789"/>
      <c r="K48" s="790">
        <v>44927</v>
      </c>
      <c r="L48" s="790">
        <v>45291</v>
      </c>
      <c r="M48" s="791">
        <f>+(E49/E48)*100</f>
        <v>0</v>
      </c>
      <c r="N48" s="792" t="e">
        <f>+(F49/F48)*100</f>
        <v>#DIV/0!</v>
      </c>
      <c r="O48" s="807" t="e">
        <f>+(M48+N48)/2</f>
        <v>#DIV/0!</v>
      </c>
      <c r="P48" s="112"/>
    </row>
    <row r="49" spans="1:37" ht="23.25" hidden="1" customHeight="1" thickBot="1">
      <c r="A49" s="110"/>
      <c r="B49" s="806"/>
      <c r="C49" s="320" t="s">
        <v>37</v>
      </c>
      <c r="D49" s="786"/>
      <c r="E49" s="793">
        <v>0</v>
      </c>
      <c r="F49" s="787">
        <f t="shared" si="0"/>
        <v>0</v>
      </c>
      <c r="G49" s="794"/>
      <c r="H49" s="795"/>
      <c r="I49" s="202"/>
      <c r="J49" s="796"/>
      <c r="K49" s="790">
        <v>44927</v>
      </c>
      <c r="L49" s="790">
        <v>45291</v>
      </c>
      <c r="M49" s="791"/>
      <c r="N49" s="792"/>
      <c r="O49" s="807"/>
      <c r="P49" s="112"/>
      <c r="R49" s="851"/>
      <c r="S49" s="852"/>
      <c r="T49" s="853"/>
      <c r="U49" s="854"/>
      <c r="V49" s="853"/>
      <c r="W49" s="853"/>
      <c r="X49" s="853"/>
      <c r="Y49" s="853"/>
      <c r="Z49" s="851"/>
      <c r="AA49" s="853"/>
      <c r="AB49" s="853"/>
      <c r="AC49" s="851"/>
      <c r="AD49" s="853"/>
      <c r="AE49" s="851"/>
    </row>
    <row r="50" spans="1:37" ht="23.25" customHeight="1">
      <c r="A50" s="110"/>
      <c r="B50" s="806" t="s">
        <v>92</v>
      </c>
      <c r="C50" s="320" t="s">
        <v>35</v>
      </c>
      <c r="D50" s="786" t="s">
        <v>93</v>
      </c>
      <c r="E50" s="793">
        <v>1</v>
      </c>
      <c r="F50" s="787">
        <f t="shared" si="0"/>
        <v>30671802</v>
      </c>
      <c r="G50" s="787">
        <v>30671802</v>
      </c>
      <c r="H50" s="788"/>
      <c r="I50" s="202"/>
      <c r="J50" s="789"/>
      <c r="K50" s="790">
        <v>44927</v>
      </c>
      <c r="L50" s="790">
        <v>45291</v>
      </c>
      <c r="M50" s="791">
        <f>+(E51/E50)*100</f>
        <v>100</v>
      </c>
      <c r="N50" s="792">
        <f>+(F51/F50)*100</f>
        <v>100</v>
      </c>
      <c r="O50" s="807">
        <f>+(M50+N50)/2</f>
        <v>100</v>
      </c>
      <c r="P50" s="112"/>
      <c r="R50" s="851"/>
      <c r="S50" s="852"/>
      <c r="T50" s="853"/>
      <c r="U50" s="854"/>
      <c r="V50" s="853"/>
      <c r="W50" s="853"/>
      <c r="X50" s="853"/>
      <c r="Y50" s="853"/>
      <c r="Z50" s="851"/>
      <c r="AA50" s="853"/>
      <c r="AB50" s="853"/>
      <c r="AC50" s="851"/>
      <c r="AD50" s="853"/>
      <c r="AE50" s="851"/>
    </row>
    <row r="51" spans="1:37" ht="62.25" customHeight="1">
      <c r="A51" s="110"/>
      <c r="B51" s="806"/>
      <c r="C51" s="320" t="s">
        <v>37</v>
      </c>
      <c r="D51" s="786"/>
      <c r="E51" s="793">
        <v>1</v>
      </c>
      <c r="F51" s="787">
        <f t="shared" si="0"/>
        <v>30671802</v>
      </c>
      <c r="G51" s="794">
        <f>'ANEXO FORTALECIMIENTO'!G219+'ANEXO FORTALECIMIENTO'!G212</f>
        <v>30671802</v>
      </c>
      <c r="H51" s="795"/>
      <c r="I51" s="202"/>
      <c r="J51" s="796"/>
      <c r="K51" s="790">
        <v>44927</v>
      </c>
      <c r="L51" s="790">
        <v>45291</v>
      </c>
      <c r="M51" s="791"/>
      <c r="N51" s="792"/>
      <c r="O51" s="807"/>
      <c r="P51" s="112"/>
      <c r="R51" s="851"/>
      <c r="S51" s="852"/>
      <c r="T51" s="853"/>
      <c r="U51" s="854"/>
      <c r="V51" s="853"/>
      <c r="W51" s="853"/>
      <c r="X51" s="853"/>
      <c r="Y51" s="853"/>
      <c r="Z51" s="851"/>
      <c r="AA51" s="853"/>
      <c r="AB51" s="853"/>
      <c r="AC51" s="851"/>
      <c r="AD51" s="853"/>
      <c r="AE51" s="851"/>
    </row>
    <row r="52" spans="1:37" ht="62.25" hidden="1" customHeight="1" thickBot="1">
      <c r="A52" s="110"/>
      <c r="B52" s="806" t="s">
        <v>94</v>
      </c>
      <c r="C52" s="320" t="s">
        <v>35</v>
      </c>
      <c r="D52" s="786" t="s">
        <v>95</v>
      </c>
      <c r="E52" s="793">
        <v>1</v>
      </c>
      <c r="F52" s="787">
        <f t="shared" si="0"/>
        <v>0</v>
      </c>
      <c r="G52" s="787">
        <v>0</v>
      </c>
      <c r="H52" s="788"/>
      <c r="I52" s="133"/>
      <c r="J52" s="789"/>
      <c r="K52" s="790">
        <v>44927</v>
      </c>
      <c r="L52" s="790">
        <v>45291</v>
      </c>
      <c r="M52" s="791">
        <f>+(E53/E52)*100</f>
        <v>0</v>
      </c>
      <c r="N52" s="792" t="e">
        <f>+(F53/F52)*100</f>
        <v>#DIV/0!</v>
      </c>
      <c r="O52" s="807" t="e">
        <f>+(M52+N52)/2</f>
        <v>#DIV/0!</v>
      </c>
      <c r="P52" s="112"/>
      <c r="R52" s="842"/>
      <c r="S52" s="852"/>
      <c r="T52" s="853"/>
      <c r="U52" s="854"/>
      <c r="V52" s="853"/>
      <c r="W52" s="853"/>
      <c r="X52" s="855"/>
      <c r="Y52" s="853"/>
      <c r="Z52" s="856"/>
      <c r="AA52" s="842"/>
      <c r="AB52" s="853"/>
      <c r="AC52" s="857"/>
      <c r="AD52" s="853"/>
      <c r="AE52" s="84"/>
      <c r="AF52" s="84"/>
      <c r="AG52" s="842"/>
      <c r="AH52" s="116"/>
      <c r="AI52" s="116"/>
      <c r="AJ52" s="116"/>
      <c r="AK52" s="116"/>
    </row>
    <row r="53" spans="1:37" ht="62.25" hidden="1" customHeight="1" thickBot="1">
      <c r="A53" s="110"/>
      <c r="B53" s="806"/>
      <c r="C53" s="320" t="s">
        <v>37</v>
      </c>
      <c r="D53" s="786"/>
      <c r="E53" s="793">
        <v>0</v>
      </c>
      <c r="F53" s="787">
        <f t="shared" si="0"/>
        <v>0</v>
      </c>
      <c r="G53" s="787"/>
      <c r="H53" s="795"/>
      <c r="I53" s="202"/>
      <c r="J53" s="796"/>
      <c r="K53" s="790">
        <v>44927</v>
      </c>
      <c r="L53" s="790">
        <v>45291</v>
      </c>
      <c r="M53" s="791"/>
      <c r="N53" s="792"/>
      <c r="O53" s="807"/>
      <c r="P53" s="112"/>
      <c r="Q53" s="851"/>
      <c r="R53" s="851"/>
      <c r="S53" s="852"/>
      <c r="T53" s="853"/>
      <c r="U53" s="854"/>
      <c r="V53" s="853"/>
      <c r="W53" s="853"/>
      <c r="X53" s="853"/>
      <c r="Y53" s="853"/>
      <c r="Z53" s="853"/>
      <c r="AA53" s="856"/>
      <c r="AB53" s="853"/>
      <c r="AC53" s="857"/>
      <c r="AD53" s="851"/>
      <c r="AE53" s="858"/>
      <c r="AF53" s="857"/>
      <c r="AG53" s="851"/>
      <c r="AH53" s="92"/>
      <c r="AI53" s="143"/>
      <c r="AJ53" s="143"/>
      <c r="AK53" s="143"/>
    </row>
    <row r="54" spans="1:37" ht="62.25" customHeight="1">
      <c r="A54" s="110"/>
      <c r="B54" s="806" t="s">
        <v>96</v>
      </c>
      <c r="C54" s="320" t="s">
        <v>35</v>
      </c>
      <c r="D54" s="786" t="s">
        <v>95</v>
      </c>
      <c r="E54" s="793">
        <v>1</v>
      </c>
      <c r="F54" s="787">
        <f t="shared" si="0"/>
        <v>112500000</v>
      </c>
      <c r="G54" s="787">
        <v>112500000</v>
      </c>
      <c r="H54" s="788"/>
      <c r="I54" s="202"/>
      <c r="J54" s="789"/>
      <c r="K54" s="790">
        <v>44927</v>
      </c>
      <c r="L54" s="790">
        <v>45291</v>
      </c>
      <c r="M54" s="791">
        <f>+(E55/E54)*100</f>
        <v>100</v>
      </c>
      <c r="N54" s="792">
        <f>+(F55/F54)*100</f>
        <v>100</v>
      </c>
      <c r="O54" s="807">
        <f>+(M54+N54)/2</f>
        <v>100</v>
      </c>
      <c r="P54" s="112"/>
      <c r="Q54" s="855"/>
      <c r="R54" s="851"/>
      <c r="S54" s="852"/>
      <c r="T54" s="853"/>
      <c r="U54" s="854"/>
      <c r="V54" s="853"/>
      <c r="W54" s="853"/>
      <c r="X54" s="855"/>
      <c r="Y54" s="853"/>
      <c r="Z54" s="856"/>
      <c r="AA54" s="851"/>
      <c r="AB54" s="853"/>
      <c r="AC54" s="857"/>
      <c r="AD54" s="851"/>
      <c r="AE54" s="858"/>
      <c r="AF54" s="858"/>
      <c r="AG54" s="842"/>
      <c r="AH54" s="142"/>
    </row>
    <row r="55" spans="1:37" ht="48" customHeight="1" thickBot="1">
      <c r="A55" s="110"/>
      <c r="B55" s="809"/>
      <c r="C55" s="126" t="s">
        <v>37</v>
      </c>
      <c r="D55" s="810"/>
      <c r="E55" s="127">
        <v>1</v>
      </c>
      <c r="F55" s="141">
        <f t="shared" si="0"/>
        <v>112500000</v>
      </c>
      <c r="G55" s="129">
        <v>112500000</v>
      </c>
      <c r="H55" s="130"/>
      <c r="I55" s="42"/>
      <c r="J55" s="131"/>
      <c r="K55" s="811">
        <v>44927</v>
      </c>
      <c r="L55" s="811">
        <v>45291</v>
      </c>
      <c r="M55" s="468"/>
      <c r="N55" s="812"/>
      <c r="O55" s="813"/>
      <c r="P55" s="112"/>
      <c r="Q55" s="855"/>
      <c r="R55" s="857"/>
      <c r="S55" s="853"/>
      <c r="T55" s="854"/>
      <c r="U55" s="853"/>
      <c r="V55" s="853"/>
      <c r="W55" s="853"/>
      <c r="X55" s="853"/>
      <c r="Y55" s="853"/>
      <c r="Z55" s="853"/>
      <c r="AA55" s="853"/>
      <c r="AB55" s="853"/>
      <c r="AC55" s="853"/>
      <c r="AD55" s="853"/>
    </row>
    <row r="56" spans="1:37" ht="25.5" hidden="1" customHeight="1" thickBot="1">
      <c r="A56" s="110"/>
      <c r="B56" s="778" t="s">
        <v>97</v>
      </c>
      <c r="C56" s="779" t="s">
        <v>35</v>
      </c>
      <c r="D56" s="780" t="s">
        <v>98</v>
      </c>
      <c r="E56" s="139">
        <v>1</v>
      </c>
      <c r="F56" s="781">
        <f t="shared" si="0"/>
        <v>0</v>
      </c>
      <c r="G56" s="782"/>
      <c r="H56" s="783"/>
      <c r="I56" s="235"/>
      <c r="J56" s="784"/>
      <c r="K56" s="785">
        <v>44927</v>
      </c>
      <c r="L56" s="785">
        <v>45291</v>
      </c>
      <c r="M56" s="475">
        <f>+(E57/E56)*100</f>
        <v>0</v>
      </c>
      <c r="N56" s="477" t="e">
        <f>+(F57/F56)*100</f>
        <v>#DIV/0!</v>
      </c>
      <c r="O56" s="479" t="e">
        <f>+(M56+N56)/2</f>
        <v>#DIV/0!</v>
      </c>
      <c r="P56" s="112"/>
      <c r="Q56" s="842"/>
      <c r="R56" s="852"/>
      <c r="S56" s="853"/>
      <c r="T56" s="854"/>
      <c r="U56" s="853"/>
      <c r="V56" s="853"/>
      <c r="W56" s="853"/>
      <c r="X56" s="853"/>
      <c r="Y56" s="851"/>
      <c r="Z56" s="853"/>
      <c r="AA56" s="853"/>
      <c r="AB56" s="851"/>
      <c r="AC56" s="853"/>
      <c r="AD56" s="851"/>
    </row>
    <row r="57" spans="1:37" ht="42" hidden="1" customHeight="1" thickBot="1">
      <c r="A57" s="110"/>
      <c r="B57" s="600"/>
      <c r="C57" s="126" t="s">
        <v>37</v>
      </c>
      <c r="D57" s="601"/>
      <c r="E57" s="140"/>
      <c r="F57" s="122">
        <f t="shared" si="0"/>
        <v>0</v>
      </c>
      <c r="G57" s="122"/>
      <c r="H57" s="130"/>
      <c r="I57" s="42"/>
      <c r="J57" s="131"/>
      <c r="K57" s="125">
        <v>44927</v>
      </c>
      <c r="L57" s="125">
        <v>45291</v>
      </c>
      <c r="M57" s="476"/>
      <c r="N57" s="478"/>
      <c r="O57" s="480"/>
      <c r="P57" s="112"/>
      <c r="Q57" s="842"/>
      <c r="R57" s="852"/>
      <c r="S57" s="853"/>
      <c r="T57" s="854"/>
      <c r="U57" s="855"/>
      <c r="V57" s="853"/>
      <c r="W57" s="842"/>
      <c r="X57" s="853"/>
      <c r="Y57" s="851"/>
      <c r="Z57" s="853"/>
      <c r="AA57" s="842"/>
      <c r="AB57" s="842"/>
      <c r="AC57" s="853"/>
      <c r="AD57" s="851"/>
    </row>
    <row r="58" spans="1:37" ht="42" hidden="1" customHeight="1" thickBot="1">
      <c r="A58" s="110"/>
      <c r="B58" s="145"/>
      <c r="C58" s="146"/>
      <c r="D58" s="147"/>
      <c r="E58" s="148"/>
      <c r="F58" s="128"/>
      <c r="G58" s="149"/>
      <c r="H58" s="138"/>
      <c r="I58" s="150"/>
      <c r="J58" s="136"/>
      <c r="K58" s="125">
        <v>44927</v>
      </c>
      <c r="L58" s="125">
        <v>45291</v>
      </c>
      <c r="M58" s="151"/>
      <c r="N58" s="151"/>
      <c r="O58" s="152"/>
      <c r="P58" s="112"/>
      <c r="Q58" s="842"/>
      <c r="R58" s="852"/>
      <c r="S58" s="853"/>
      <c r="T58" s="854"/>
      <c r="U58" s="855"/>
      <c r="V58" s="853"/>
      <c r="W58" s="842"/>
      <c r="X58" s="853"/>
      <c r="Y58" s="851"/>
      <c r="Z58" s="853"/>
      <c r="AA58" s="842"/>
      <c r="AB58" s="842"/>
      <c r="AC58" s="853"/>
      <c r="AD58" s="851"/>
    </row>
    <row r="59" spans="1:37" ht="42" hidden="1" customHeight="1" thickBot="1">
      <c r="A59" s="110"/>
      <c r="B59" s="145"/>
      <c r="C59" s="146"/>
      <c r="D59" s="147"/>
      <c r="E59" s="148"/>
      <c r="F59" s="128"/>
      <c r="G59" s="149"/>
      <c r="H59" s="138"/>
      <c r="I59" s="150"/>
      <c r="J59" s="136"/>
      <c r="K59" s="125"/>
      <c r="L59" s="125"/>
      <c r="M59" s="151"/>
      <c r="N59" s="151"/>
      <c r="O59" s="152"/>
      <c r="P59" s="112"/>
      <c r="Q59" s="842"/>
      <c r="R59" s="852"/>
      <c r="S59" s="853"/>
      <c r="T59" s="854"/>
      <c r="U59" s="855"/>
      <c r="V59" s="853"/>
      <c r="W59" s="842"/>
      <c r="X59" s="853"/>
      <c r="Y59" s="851"/>
      <c r="Z59" s="853"/>
      <c r="AA59" s="842"/>
      <c r="AB59" s="842"/>
      <c r="AC59" s="853"/>
      <c r="AD59" s="851"/>
    </row>
    <row r="60" spans="1:37" ht="42" hidden="1" customHeight="1" thickBot="1">
      <c r="A60" s="110"/>
      <c r="B60" s="145"/>
      <c r="C60" s="146"/>
      <c r="D60" s="147"/>
      <c r="E60" s="148"/>
      <c r="F60" s="128"/>
      <c r="G60" s="149"/>
      <c r="H60" s="138"/>
      <c r="I60" s="150"/>
      <c r="J60" s="136"/>
      <c r="K60" s="125"/>
      <c r="L60" s="125"/>
      <c r="M60" s="151"/>
      <c r="N60" s="151"/>
      <c r="O60" s="152"/>
      <c r="P60" s="112"/>
      <c r="Q60" s="842"/>
      <c r="R60" s="852"/>
      <c r="S60" s="853"/>
      <c r="T60" s="854"/>
      <c r="U60" s="855"/>
      <c r="V60" s="853"/>
      <c r="W60" s="842"/>
      <c r="X60" s="853"/>
      <c r="Y60" s="851"/>
      <c r="Z60" s="853"/>
      <c r="AA60" s="842"/>
      <c r="AB60" s="842"/>
      <c r="AC60" s="853"/>
      <c r="AD60" s="851"/>
    </row>
    <row r="61" spans="1:37" ht="42" hidden="1" customHeight="1" thickBot="1">
      <c r="A61" s="110"/>
      <c r="B61" s="145"/>
      <c r="C61" s="146"/>
      <c r="D61" s="147"/>
      <c r="E61" s="148"/>
      <c r="F61" s="128"/>
      <c r="G61" s="149"/>
      <c r="H61" s="138"/>
      <c r="I61" s="150"/>
      <c r="J61" s="136"/>
      <c r="K61" s="125"/>
      <c r="L61" s="125"/>
      <c r="M61" s="151"/>
      <c r="N61" s="151"/>
      <c r="O61" s="152"/>
      <c r="P61" s="112"/>
      <c r="Q61" s="842"/>
      <c r="R61" s="852"/>
      <c r="S61" s="853"/>
      <c r="T61" s="854"/>
      <c r="U61" s="855"/>
      <c r="V61" s="853"/>
      <c r="W61" s="842"/>
      <c r="X61" s="853"/>
      <c r="Y61" s="851"/>
      <c r="Z61" s="853"/>
      <c r="AA61" s="842"/>
      <c r="AB61" s="842"/>
      <c r="AC61" s="853"/>
      <c r="AD61" s="851"/>
    </row>
    <row r="62" spans="1:37" ht="27.75" hidden="1" customHeight="1" thickBot="1">
      <c r="A62" s="110"/>
      <c r="B62" s="602"/>
      <c r="C62" s="120" t="s">
        <v>35</v>
      </c>
      <c r="D62" s="603" t="s">
        <v>41</v>
      </c>
      <c r="E62" s="132">
        <v>1</v>
      </c>
      <c r="F62" s="128">
        <f t="shared" ref="F62:F63" si="1">SUM(G62:J62)</f>
        <v>0</v>
      </c>
      <c r="G62" s="128"/>
      <c r="H62" s="123"/>
      <c r="I62" s="36"/>
      <c r="J62" s="124"/>
      <c r="K62" s="125">
        <v>44927</v>
      </c>
      <c r="L62" s="125">
        <v>45291</v>
      </c>
      <c r="M62" s="604">
        <f>+(E63/E62)*100</f>
        <v>0</v>
      </c>
      <c r="N62" s="604" t="e">
        <f>+(F63/F62)*100</f>
        <v>#DIV/0!</v>
      </c>
      <c r="O62" s="605" t="e">
        <f>+(M62+N62)/2</f>
        <v>#DIV/0!</v>
      </c>
      <c r="P62" s="112"/>
      <c r="Q62" s="842"/>
      <c r="R62" s="852"/>
      <c r="S62" s="853"/>
      <c r="T62" s="854"/>
      <c r="U62" s="853"/>
      <c r="V62" s="853"/>
      <c r="W62" s="853"/>
      <c r="X62" s="853"/>
      <c r="Y62" s="853"/>
      <c r="Z62" s="853"/>
      <c r="AA62" s="853"/>
      <c r="AB62" s="853"/>
      <c r="AC62" s="853"/>
      <c r="AD62" s="853"/>
    </row>
    <row r="63" spans="1:37" ht="39" hidden="1" customHeight="1" thickBot="1">
      <c r="A63" s="110"/>
      <c r="B63" s="814"/>
      <c r="C63" s="153" t="s">
        <v>37</v>
      </c>
      <c r="D63" s="815"/>
      <c r="E63" s="154"/>
      <c r="F63" s="816">
        <f t="shared" si="1"/>
        <v>0</v>
      </c>
      <c r="G63" s="155"/>
      <c r="H63" s="156"/>
      <c r="I63" s="157"/>
      <c r="J63" s="158"/>
      <c r="K63" s="817">
        <v>44927</v>
      </c>
      <c r="L63" s="817">
        <v>45291</v>
      </c>
      <c r="M63" s="818"/>
      <c r="N63" s="818"/>
      <c r="O63" s="819"/>
      <c r="P63" s="112"/>
      <c r="Q63" s="842"/>
      <c r="R63" s="852"/>
      <c r="S63" s="853"/>
      <c r="T63" s="854"/>
      <c r="U63" s="853"/>
      <c r="V63" s="853"/>
      <c r="W63" s="853"/>
      <c r="X63" s="853"/>
      <c r="Y63" s="853"/>
      <c r="Z63" s="853"/>
      <c r="AA63" s="853"/>
      <c r="AB63" s="853"/>
      <c r="AC63" s="853"/>
      <c r="AD63" s="853"/>
    </row>
    <row r="64" spans="1:37" ht="15.75" thickBot="1">
      <c r="A64" s="110"/>
      <c r="B64" s="606" t="s">
        <v>44</v>
      </c>
      <c r="C64" s="120" t="s">
        <v>35</v>
      </c>
      <c r="D64" s="159"/>
      <c r="E64" s="160"/>
      <c r="F64" s="234">
        <f>G64+H64+I64+J64</f>
        <v>3317791166</v>
      </c>
      <c r="G64" s="161">
        <f>G54+G50+G44+G42+G40+G38+G36+G34+G32+G28+G26+G20+G18</f>
        <v>3317791166</v>
      </c>
      <c r="H64" s="162"/>
      <c r="I64" s="163"/>
      <c r="J64" s="164"/>
      <c r="K64" s="165"/>
      <c r="L64" s="820"/>
      <c r="M64" s="821"/>
      <c r="N64" s="821"/>
      <c r="O64" s="822"/>
      <c r="P64" s="112"/>
      <c r="Q64" s="842"/>
      <c r="R64" s="852"/>
      <c r="S64" s="853"/>
      <c r="T64" s="854"/>
      <c r="U64" s="853"/>
      <c r="V64" s="853"/>
      <c r="W64" s="853"/>
      <c r="X64" s="853"/>
      <c r="Y64" s="859"/>
      <c r="Z64" s="860"/>
      <c r="AC64" s="853"/>
      <c r="AD64" s="853"/>
    </row>
    <row r="65" spans="1:30" ht="15.75" thickBot="1">
      <c r="A65" s="110"/>
      <c r="B65" s="590"/>
      <c r="C65" s="126" t="s">
        <v>37</v>
      </c>
      <c r="D65" s="321"/>
      <c r="E65" s="322"/>
      <c r="F65" s="823">
        <f>G65+H65+I65+J65</f>
        <v>3272568010</v>
      </c>
      <c r="G65" s="824">
        <f>+G63+G57+G55+G53+G49+G45+G43+G37+G33+G35+G19+G41+G31+G29+G25+G21+G27++G39+G23+G47+G51</f>
        <v>3272568010</v>
      </c>
      <c r="H65" s="166"/>
      <c r="I65" s="167"/>
      <c r="J65" s="131"/>
      <c r="K65" s="130"/>
      <c r="L65" s="168"/>
      <c r="M65" s="825"/>
      <c r="N65" s="825"/>
      <c r="O65" s="826"/>
      <c r="P65" s="112"/>
      <c r="Q65" s="842"/>
      <c r="R65" s="852"/>
      <c r="S65" s="853"/>
      <c r="T65" s="854"/>
      <c r="U65" s="853"/>
      <c r="V65" s="853"/>
      <c r="W65" s="853"/>
      <c r="X65" s="853"/>
      <c r="Y65" s="859"/>
      <c r="Z65" s="860"/>
      <c r="AC65" s="853"/>
      <c r="AD65" s="853"/>
    </row>
    <row r="66" spans="1:30" ht="15.75" thickBot="1">
      <c r="A66" s="110"/>
      <c r="B66" s="110"/>
      <c r="F66" s="317"/>
      <c r="H66" s="307"/>
      <c r="I66" s="171"/>
      <c r="J66" s="115"/>
      <c r="K66" s="172"/>
      <c r="L66" s="172"/>
      <c r="M66" s="173"/>
      <c r="N66" s="174"/>
      <c r="O66" s="175"/>
      <c r="P66" s="112"/>
      <c r="Q66" s="842"/>
      <c r="R66" s="852"/>
      <c r="S66" s="853"/>
      <c r="T66" s="854"/>
      <c r="U66" s="853"/>
      <c r="V66" s="853"/>
      <c r="W66" s="853"/>
      <c r="X66" s="853"/>
      <c r="Y66" s="859"/>
      <c r="Z66" s="860"/>
      <c r="AC66" s="853"/>
      <c r="AD66" s="853"/>
    </row>
    <row r="67" spans="1:30" ht="16.5" thickBot="1">
      <c r="A67" s="110"/>
      <c r="B67" s="176" t="s">
        <v>45</v>
      </c>
      <c r="C67" s="627" t="s">
        <v>46</v>
      </c>
      <c r="D67" s="628"/>
      <c r="E67" s="629"/>
      <c r="F67" s="630" t="s">
        <v>47</v>
      </c>
      <c r="G67" s="631"/>
      <c r="H67" s="631"/>
      <c r="I67" s="631"/>
      <c r="J67" s="177"/>
      <c r="K67" s="632" t="s">
        <v>48</v>
      </c>
      <c r="L67" s="633"/>
      <c r="M67" s="633"/>
      <c r="N67" s="633"/>
      <c r="O67" s="634"/>
      <c r="P67" s="112"/>
      <c r="Q67" s="842"/>
      <c r="R67" s="852"/>
      <c r="S67" s="853"/>
      <c r="T67" s="854"/>
      <c r="U67" s="853"/>
      <c r="V67" s="853"/>
      <c r="W67" s="853"/>
      <c r="X67" s="853"/>
      <c r="Y67" s="859"/>
      <c r="AC67" s="853"/>
      <c r="AD67" s="853"/>
    </row>
    <row r="68" spans="1:30" ht="31.5" customHeight="1">
      <c r="A68" s="110"/>
      <c r="B68" s="635" t="s">
        <v>99</v>
      </c>
      <c r="C68" s="621" t="s">
        <v>100</v>
      </c>
      <c r="D68" s="622"/>
      <c r="E68" s="623"/>
      <c r="F68" s="636" t="s">
        <v>101</v>
      </c>
      <c r="G68" s="622"/>
      <c r="H68" s="623"/>
      <c r="I68" s="178" t="s">
        <v>35</v>
      </c>
      <c r="J68" s="179">
        <v>2</v>
      </c>
      <c r="K68" s="637" t="s">
        <v>713</v>
      </c>
      <c r="L68" s="638"/>
      <c r="M68" s="638"/>
      <c r="N68" s="638"/>
      <c r="O68" s="639"/>
      <c r="P68" s="112"/>
    </row>
    <row r="69" spans="1:30" ht="21" customHeight="1">
      <c r="A69" s="110"/>
      <c r="B69" s="620"/>
      <c r="C69" s="624"/>
      <c r="D69" s="625"/>
      <c r="E69" s="626"/>
      <c r="F69" s="624"/>
      <c r="G69" s="625"/>
      <c r="H69" s="626"/>
      <c r="I69" s="178" t="s">
        <v>37</v>
      </c>
      <c r="J69" s="179">
        <v>2</v>
      </c>
      <c r="K69" s="640"/>
      <c r="L69" s="641"/>
      <c r="M69" s="641"/>
      <c r="N69" s="641"/>
      <c r="O69" s="642"/>
      <c r="P69" s="112"/>
    </row>
    <row r="70" spans="1:30" ht="53.25" customHeight="1">
      <c r="A70" s="110"/>
      <c r="B70" s="619" t="s">
        <v>102</v>
      </c>
      <c r="C70" s="621" t="s">
        <v>103</v>
      </c>
      <c r="D70" s="622"/>
      <c r="E70" s="623"/>
      <c r="F70" s="613" t="s">
        <v>104</v>
      </c>
      <c r="G70" s="614"/>
      <c r="H70" s="615"/>
      <c r="I70" s="178" t="s">
        <v>35</v>
      </c>
      <c r="J70" s="179">
        <v>50</v>
      </c>
      <c r="K70" s="607" t="s">
        <v>105</v>
      </c>
      <c r="L70" s="607"/>
      <c r="M70" s="607"/>
      <c r="N70" s="607"/>
      <c r="O70" s="608"/>
      <c r="P70" s="112"/>
    </row>
    <row r="71" spans="1:30" ht="45" customHeight="1">
      <c r="A71" s="110"/>
      <c r="B71" s="620"/>
      <c r="C71" s="624"/>
      <c r="D71" s="625"/>
      <c r="E71" s="626"/>
      <c r="F71" s="616"/>
      <c r="G71" s="617"/>
      <c r="H71" s="618"/>
      <c r="I71" s="178" t="s">
        <v>37</v>
      </c>
      <c r="J71" s="179">
        <v>55</v>
      </c>
      <c r="K71" s="609"/>
      <c r="L71" s="609"/>
      <c r="M71" s="609"/>
      <c r="N71" s="609"/>
      <c r="O71" s="610"/>
      <c r="P71" s="112"/>
    </row>
    <row r="72" spans="1:30" ht="45" customHeight="1">
      <c r="A72" s="110"/>
      <c r="B72" s="316"/>
      <c r="C72" s="613" t="s">
        <v>714</v>
      </c>
      <c r="D72" s="614"/>
      <c r="E72" s="615"/>
      <c r="F72" s="613"/>
      <c r="G72" s="614"/>
      <c r="H72" s="615"/>
      <c r="I72" s="178" t="s">
        <v>35</v>
      </c>
      <c r="J72" s="179">
        <v>2</v>
      </c>
      <c r="K72" s="609"/>
      <c r="L72" s="609"/>
      <c r="M72" s="609"/>
      <c r="N72" s="609"/>
      <c r="O72" s="610"/>
      <c r="P72" s="112"/>
    </row>
    <row r="73" spans="1:30" ht="45" customHeight="1">
      <c r="A73" s="110"/>
      <c r="B73" s="316"/>
      <c r="C73" s="616"/>
      <c r="D73" s="617"/>
      <c r="E73" s="618"/>
      <c r="F73" s="616"/>
      <c r="G73" s="617"/>
      <c r="H73" s="618"/>
      <c r="I73" s="178" t="s">
        <v>37</v>
      </c>
      <c r="J73" s="179">
        <v>2</v>
      </c>
      <c r="K73" s="609"/>
      <c r="L73" s="609"/>
      <c r="M73" s="609"/>
      <c r="N73" s="609"/>
      <c r="O73" s="610"/>
      <c r="P73" s="112"/>
    </row>
    <row r="74" spans="1:30" ht="34.5" customHeight="1">
      <c r="A74" s="110"/>
      <c r="B74" s="643"/>
      <c r="C74" s="621" t="s">
        <v>106</v>
      </c>
      <c r="D74" s="622"/>
      <c r="E74" s="623"/>
      <c r="F74" s="636" t="s">
        <v>107</v>
      </c>
      <c r="G74" s="622"/>
      <c r="H74" s="623"/>
      <c r="I74" s="178" t="s">
        <v>35</v>
      </c>
      <c r="J74" s="180">
        <v>202</v>
      </c>
      <c r="K74" s="609"/>
      <c r="L74" s="609"/>
      <c r="M74" s="609"/>
      <c r="N74" s="609"/>
      <c r="O74" s="610"/>
      <c r="P74" s="112"/>
      <c r="Q74" s="849"/>
      <c r="R74" s="844"/>
      <c r="S74" s="844"/>
      <c r="U74" s="846"/>
    </row>
    <row r="75" spans="1:30" ht="35.25" customHeight="1">
      <c r="A75" s="110"/>
      <c r="B75" s="644"/>
      <c r="C75" s="624"/>
      <c r="D75" s="625"/>
      <c r="E75" s="626"/>
      <c r="F75" s="624"/>
      <c r="G75" s="625"/>
      <c r="H75" s="626"/>
      <c r="I75" s="178" t="s">
        <v>37</v>
      </c>
      <c r="J75" s="181">
        <v>191</v>
      </c>
      <c r="K75" s="609"/>
      <c r="L75" s="609"/>
      <c r="M75" s="609"/>
      <c r="N75" s="609"/>
      <c r="O75" s="610"/>
      <c r="P75" s="112"/>
      <c r="Q75" s="849"/>
      <c r="R75" s="844"/>
      <c r="S75" s="844"/>
      <c r="U75" s="105"/>
    </row>
    <row r="76" spans="1:30" ht="30.75" customHeight="1">
      <c r="A76" s="110"/>
      <c r="B76" s="643"/>
      <c r="C76" s="621" t="s">
        <v>108</v>
      </c>
      <c r="D76" s="622"/>
      <c r="E76" s="623"/>
      <c r="F76" s="636" t="s">
        <v>109</v>
      </c>
      <c r="G76" s="622"/>
      <c r="H76" s="623"/>
      <c r="I76" s="178" t="s">
        <v>35</v>
      </c>
      <c r="J76" s="180">
        <v>1</v>
      </c>
      <c r="K76" s="609"/>
      <c r="L76" s="609"/>
      <c r="M76" s="609"/>
      <c r="N76" s="609"/>
      <c r="O76" s="610"/>
      <c r="P76" s="112"/>
    </row>
    <row r="77" spans="1:30" ht="67.5" customHeight="1">
      <c r="A77" s="110"/>
      <c r="B77" s="644"/>
      <c r="C77" s="624"/>
      <c r="D77" s="625"/>
      <c r="E77" s="626"/>
      <c r="F77" s="624"/>
      <c r="G77" s="625"/>
      <c r="H77" s="626"/>
      <c r="I77" s="178" t="s">
        <v>37</v>
      </c>
      <c r="J77" s="179">
        <v>1</v>
      </c>
      <c r="K77" s="609"/>
      <c r="L77" s="609"/>
      <c r="M77" s="609"/>
      <c r="N77" s="609"/>
      <c r="O77" s="610"/>
      <c r="P77" s="112"/>
    </row>
    <row r="78" spans="1:30" ht="27" customHeight="1">
      <c r="A78" s="110"/>
      <c r="B78" s="643"/>
      <c r="C78" s="621" t="s">
        <v>110</v>
      </c>
      <c r="D78" s="622"/>
      <c r="E78" s="623"/>
      <c r="F78" s="636" t="s">
        <v>111</v>
      </c>
      <c r="G78" s="622"/>
      <c r="H78" s="623"/>
      <c r="I78" s="178" t="s">
        <v>35</v>
      </c>
      <c r="J78" s="179">
        <v>1</v>
      </c>
      <c r="K78" s="609"/>
      <c r="L78" s="609"/>
      <c r="M78" s="609"/>
      <c r="N78" s="609"/>
      <c r="O78" s="610"/>
      <c r="P78" s="112"/>
    </row>
    <row r="79" spans="1:30" ht="29.25" customHeight="1">
      <c r="A79" s="110"/>
      <c r="B79" s="644"/>
      <c r="C79" s="624"/>
      <c r="D79" s="625"/>
      <c r="E79" s="626"/>
      <c r="F79" s="624"/>
      <c r="G79" s="625"/>
      <c r="H79" s="626"/>
      <c r="I79" s="178" t="s">
        <v>37</v>
      </c>
      <c r="J79" s="179">
        <v>1</v>
      </c>
      <c r="K79" s="611"/>
      <c r="L79" s="611"/>
      <c r="M79" s="611"/>
      <c r="N79" s="611"/>
      <c r="O79" s="612"/>
      <c r="P79" s="112"/>
    </row>
    <row r="80" spans="1:30" ht="27" customHeight="1">
      <c r="A80" s="110"/>
      <c r="B80" s="643"/>
      <c r="C80" s="621" t="s">
        <v>112</v>
      </c>
      <c r="D80" s="622"/>
      <c r="E80" s="623"/>
      <c r="F80" s="636" t="s">
        <v>113</v>
      </c>
      <c r="G80" s="622"/>
      <c r="H80" s="623"/>
      <c r="I80" s="178" t="s">
        <v>35</v>
      </c>
      <c r="J80" s="179">
        <v>94</v>
      </c>
      <c r="K80" s="645"/>
      <c r="L80" s="645"/>
      <c r="M80" s="645"/>
      <c r="N80" s="645"/>
      <c r="O80" s="646"/>
      <c r="P80" s="112"/>
    </row>
    <row r="81" spans="1:16" ht="29.25" customHeight="1">
      <c r="A81" s="110"/>
      <c r="B81" s="644"/>
      <c r="C81" s="624"/>
      <c r="D81" s="625"/>
      <c r="E81" s="626"/>
      <c r="F81" s="624"/>
      <c r="G81" s="625"/>
      <c r="H81" s="626"/>
      <c r="I81" s="178" t="s">
        <v>37</v>
      </c>
      <c r="J81" s="179">
        <v>91</v>
      </c>
      <c r="K81" s="645"/>
      <c r="L81" s="645"/>
      <c r="M81" s="645"/>
      <c r="N81" s="645"/>
      <c r="O81" s="646"/>
      <c r="P81" s="112"/>
    </row>
    <row r="82" spans="1:16" ht="29.25" customHeight="1">
      <c r="A82" s="110"/>
      <c r="B82" s="643"/>
      <c r="C82" s="621" t="s">
        <v>114</v>
      </c>
      <c r="D82" s="622"/>
      <c r="E82" s="623"/>
      <c r="F82" s="636" t="s">
        <v>115</v>
      </c>
      <c r="G82" s="622"/>
      <c r="H82" s="623"/>
      <c r="I82" s="178" t="s">
        <v>35</v>
      </c>
      <c r="J82" s="179">
        <v>3</v>
      </c>
      <c r="K82" s="645"/>
      <c r="L82" s="645"/>
      <c r="M82" s="645"/>
      <c r="N82" s="645"/>
      <c r="O82" s="646"/>
      <c r="P82" s="112"/>
    </row>
    <row r="83" spans="1:16" ht="27" customHeight="1">
      <c r="A83" s="110"/>
      <c r="B83" s="644"/>
      <c r="C83" s="624"/>
      <c r="D83" s="625"/>
      <c r="E83" s="626"/>
      <c r="F83" s="624"/>
      <c r="G83" s="625"/>
      <c r="H83" s="626"/>
      <c r="I83" s="178" t="s">
        <v>37</v>
      </c>
      <c r="J83" s="179">
        <v>17</v>
      </c>
      <c r="K83" s="645"/>
      <c r="L83" s="645"/>
      <c r="M83" s="645"/>
      <c r="N83" s="645"/>
      <c r="O83" s="646"/>
      <c r="P83" s="112"/>
    </row>
    <row r="84" spans="1:16" ht="24.75" customHeight="1">
      <c r="A84" s="110"/>
      <c r="B84" s="643"/>
      <c r="C84" s="621" t="s">
        <v>116</v>
      </c>
      <c r="D84" s="622"/>
      <c r="E84" s="623"/>
      <c r="F84" s="636" t="s">
        <v>117</v>
      </c>
      <c r="G84" s="622"/>
      <c r="H84" s="623"/>
      <c r="I84" s="178" t="s">
        <v>35</v>
      </c>
      <c r="J84" s="179">
        <v>1</v>
      </c>
      <c r="K84" s="645"/>
      <c r="L84" s="645"/>
      <c r="M84" s="645"/>
      <c r="N84" s="645"/>
      <c r="O84" s="646"/>
      <c r="P84" s="112"/>
    </row>
    <row r="85" spans="1:16" ht="29.25" customHeight="1">
      <c r="A85" s="110"/>
      <c r="B85" s="644"/>
      <c r="C85" s="624"/>
      <c r="D85" s="625"/>
      <c r="E85" s="626"/>
      <c r="F85" s="624"/>
      <c r="G85" s="625"/>
      <c r="H85" s="626"/>
      <c r="I85" s="178" t="s">
        <v>37</v>
      </c>
      <c r="J85" s="179">
        <v>1</v>
      </c>
      <c r="K85" s="645"/>
      <c r="L85" s="645"/>
      <c r="M85" s="645"/>
      <c r="N85" s="645"/>
      <c r="O85" s="646"/>
      <c r="P85" s="112"/>
    </row>
    <row r="86" spans="1:16" ht="23.25" customHeight="1">
      <c r="A86" s="110"/>
      <c r="B86" s="643"/>
      <c r="C86" s="621" t="s">
        <v>118</v>
      </c>
      <c r="D86" s="622"/>
      <c r="E86" s="623"/>
      <c r="F86" s="636" t="s">
        <v>119</v>
      </c>
      <c r="G86" s="622"/>
      <c r="H86" s="623"/>
      <c r="I86" s="178" t="s">
        <v>35</v>
      </c>
      <c r="J86" s="179">
        <v>1</v>
      </c>
      <c r="K86" s="645"/>
      <c r="L86" s="645"/>
      <c r="M86" s="645"/>
      <c r="N86" s="645"/>
      <c r="O86" s="646"/>
      <c r="P86" s="112"/>
    </row>
    <row r="87" spans="1:16" ht="27.75" customHeight="1">
      <c r="A87" s="110"/>
      <c r="B87" s="644"/>
      <c r="C87" s="624"/>
      <c r="D87" s="625"/>
      <c r="E87" s="626"/>
      <c r="F87" s="624"/>
      <c r="G87" s="625"/>
      <c r="H87" s="626"/>
      <c r="I87" s="178" t="s">
        <v>37</v>
      </c>
      <c r="J87" s="179">
        <v>1</v>
      </c>
      <c r="K87" s="645"/>
      <c r="L87" s="645"/>
      <c r="M87" s="645"/>
      <c r="N87" s="645"/>
      <c r="O87" s="646"/>
      <c r="P87" s="112"/>
    </row>
    <row r="88" spans="1:16" ht="25.5" customHeight="1">
      <c r="A88" s="110"/>
      <c r="B88" s="643"/>
      <c r="C88" s="621" t="s">
        <v>120</v>
      </c>
      <c r="D88" s="622"/>
      <c r="E88" s="623"/>
      <c r="F88" s="636" t="s">
        <v>121</v>
      </c>
      <c r="G88" s="622"/>
      <c r="H88" s="623"/>
      <c r="I88" s="178" t="s">
        <v>35</v>
      </c>
      <c r="J88" s="179">
        <v>1</v>
      </c>
      <c r="K88" s="645"/>
      <c r="L88" s="645"/>
      <c r="M88" s="645"/>
      <c r="N88" s="645"/>
      <c r="O88" s="646"/>
      <c r="P88" s="112"/>
    </row>
    <row r="89" spans="1:16" ht="37.5" customHeight="1">
      <c r="A89" s="110"/>
      <c r="B89" s="644"/>
      <c r="C89" s="624"/>
      <c r="D89" s="625"/>
      <c r="E89" s="626"/>
      <c r="F89" s="624"/>
      <c r="G89" s="625"/>
      <c r="H89" s="626"/>
      <c r="I89" s="178" t="s">
        <v>37</v>
      </c>
      <c r="J89" s="179">
        <v>1</v>
      </c>
      <c r="K89" s="645"/>
      <c r="L89" s="645"/>
      <c r="M89" s="645"/>
      <c r="N89" s="645"/>
      <c r="O89" s="646"/>
      <c r="P89" s="112"/>
    </row>
    <row r="90" spans="1:16" ht="23.25" customHeight="1">
      <c r="A90" s="110"/>
      <c r="B90" s="643"/>
      <c r="C90" s="621" t="s">
        <v>122</v>
      </c>
      <c r="D90" s="622"/>
      <c r="E90" s="623"/>
      <c r="F90" s="636" t="s">
        <v>123</v>
      </c>
      <c r="G90" s="622"/>
      <c r="H90" s="623"/>
      <c r="I90" s="178" t="s">
        <v>35</v>
      </c>
      <c r="J90" s="179">
        <v>30</v>
      </c>
      <c r="K90" s="645"/>
      <c r="L90" s="645"/>
      <c r="M90" s="645"/>
      <c r="N90" s="645"/>
      <c r="O90" s="646"/>
      <c r="P90" s="112"/>
    </row>
    <row r="91" spans="1:16" ht="38.25" customHeight="1">
      <c r="A91" s="110"/>
      <c r="B91" s="644"/>
      <c r="C91" s="624"/>
      <c r="D91" s="625"/>
      <c r="E91" s="626"/>
      <c r="F91" s="624"/>
      <c r="G91" s="625"/>
      <c r="H91" s="626"/>
      <c r="I91" s="178" t="s">
        <v>37</v>
      </c>
      <c r="J91" s="179">
        <v>17</v>
      </c>
      <c r="K91" s="645"/>
      <c r="L91" s="645"/>
      <c r="M91" s="645"/>
      <c r="N91" s="645"/>
      <c r="O91" s="646"/>
      <c r="P91" s="112"/>
    </row>
    <row r="92" spans="1:16" ht="27.75" customHeight="1">
      <c r="A92" s="110"/>
      <c r="B92" s="643"/>
      <c r="C92" s="621" t="s">
        <v>124</v>
      </c>
      <c r="D92" s="622"/>
      <c r="E92" s="623"/>
      <c r="F92" s="636" t="s">
        <v>125</v>
      </c>
      <c r="G92" s="622"/>
      <c r="H92" s="623"/>
      <c r="I92" s="178" t="s">
        <v>35</v>
      </c>
      <c r="J92" s="179">
        <v>1</v>
      </c>
      <c r="K92" s="645"/>
      <c r="L92" s="645"/>
      <c r="M92" s="645"/>
      <c r="N92" s="645"/>
      <c r="O92" s="646"/>
      <c r="P92" s="112"/>
    </row>
    <row r="93" spans="1:16" ht="27.75" customHeight="1">
      <c r="A93" s="110"/>
      <c r="B93" s="644"/>
      <c r="C93" s="624"/>
      <c r="D93" s="625"/>
      <c r="E93" s="626"/>
      <c r="F93" s="624"/>
      <c r="G93" s="625"/>
      <c r="H93" s="626"/>
      <c r="I93" s="178" t="s">
        <v>37</v>
      </c>
      <c r="J93" s="179">
        <v>1</v>
      </c>
      <c r="K93" s="645"/>
      <c r="L93" s="645"/>
      <c r="M93" s="645"/>
      <c r="N93" s="645"/>
      <c r="O93" s="646"/>
      <c r="P93" s="112"/>
    </row>
    <row r="94" spans="1:16" ht="46.5" customHeight="1">
      <c r="A94" s="110"/>
      <c r="B94" s="647" t="s">
        <v>52</v>
      </c>
      <c r="C94" s="648"/>
      <c r="D94" s="648"/>
      <c r="E94" s="648"/>
      <c r="F94" s="648"/>
      <c r="G94" s="648"/>
      <c r="H94" s="648"/>
      <c r="I94" s="648"/>
      <c r="J94" s="649"/>
      <c r="K94" s="653"/>
      <c r="L94" s="653"/>
      <c r="M94" s="653"/>
      <c r="N94" s="653"/>
      <c r="O94" s="654"/>
      <c r="P94" s="112"/>
    </row>
    <row r="95" spans="1:16" ht="41.25" customHeight="1" thickBot="1">
      <c r="A95" s="182"/>
      <c r="B95" s="650"/>
      <c r="C95" s="651"/>
      <c r="D95" s="651"/>
      <c r="E95" s="651"/>
      <c r="F95" s="651"/>
      <c r="G95" s="651"/>
      <c r="H95" s="651"/>
      <c r="I95" s="651"/>
      <c r="J95" s="652"/>
      <c r="K95" s="655"/>
      <c r="L95" s="655"/>
      <c r="M95" s="655"/>
      <c r="N95" s="655"/>
      <c r="O95" s="656"/>
      <c r="P95" s="183"/>
    </row>
    <row r="96" spans="1:16">
      <c r="K96" s="184"/>
      <c r="L96" s="184"/>
    </row>
  </sheetData>
  <mergeCells count="203">
    <mergeCell ref="B92:B93"/>
    <mergeCell ref="C92:E93"/>
    <mergeCell ref="F92:H93"/>
    <mergeCell ref="K92:O93"/>
    <mergeCell ref="B94:J95"/>
    <mergeCell ref="K94:O95"/>
    <mergeCell ref="B88:B89"/>
    <mergeCell ref="C88:E89"/>
    <mergeCell ref="F88:H89"/>
    <mergeCell ref="K88:O89"/>
    <mergeCell ref="B90:B91"/>
    <mergeCell ref="C90:E91"/>
    <mergeCell ref="F90:H91"/>
    <mergeCell ref="K90:O91"/>
    <mergeCell ref="B84:B85"/>
    <mergeCell ref="C84:E85"/>
    <mergeCell ref="F84:H85"/>
    <mergeCell ref="K84:O85"/>
    <mergeCell ref="B86:B87"/>
    <mergeCell ref="C86:E87"/>
    <mergeCell ref="F86:H87"/>
    <mergeCell ref="K86:O87"/>
    <mergeCell ref="B80:B81"/>
    <mergeCell ref="C80:E81"/>
    <mergeCell ref="F80:H81"/>
    <mergeCell ref="K80:O81"/>
    <mergeCell ref="B82:B83"/>
    <mergeCell ref="C82:E83"/>
    <mergeCell ref="F82:H83"/>
    <mergeCell ref="K82:O83"/>
    <mergeCell ref="K70:O79"/>
    <mergeCell ref="C72:E73"/>
    <mergeCell ref="F72:H73"/>
    <mergeCell ref="R74:S74"/>
    <mergeCell ref="R75:S75"/>
    <mergeCell ref="B70:B71"/>
    <mergeCell ref="C70:E71"/>
    <mergeCell ref="F70:H71"/>
    <mergeCell ref="C67:E67"/>
    <mergeCell ref="F67:I67"/>
    <mergeCell ref="K67:O67"/>
    <mergeCell ref="B68:B69"/>
    <mergeCell ref="C68:E69"/>
    <mergeCell ref="F68:H69"/>
    <mergeCell ref="K68:O69"/>
    <mergeCell ref="B76:B77"/>
    <mergeCell ref="C76:E77"/>
    <mergeCell ref="F76:H77"/>
    <mergeCell ref="B78:B79"/>
    <mergeCell ref="C78:E79"/>
    <mergeCell ref="F78:H79"/>
    <mergeCell ref="B74:B75"/>
    <mergeCell ref="C74:E75"/>
    <mergeCell ref="F74:H75"/>
    <mergeCell ref="B62:B63"/>
    <mergeCell ref="D62:D63"/>
    <mergeCell ref="M62:M63"/>
    <mergeCell ref="N62:N63"/>
    <mergeCell ref="O62:O63"/>
    <mergeCell ref="B64:B65"/>
    <mergeCell ref="M64:M65"/>
    <mergeCell ref="N64:N65"/>
    <mergeCell ref="O64:O65"/>
    <mergeCell ref="B54:B55"/>
    <mergeCell ref="D54:D55"/>
    <mergeCell ref="M54:M55"/>
    <mergeCell ref="N54:N55"/>
    <mergeCell ref="O54:O55"/>
    <mergeCell ref="B56:B57"/>
    <mergeCell ref="D56:D57"/>
    <mergeCell ref="M56:M57"/>
    <mergeCell ref="N56:N57"/>
    <mergeCell ref="O56:O57"/>
    <mergeCell ref="B50:B51"/>
    <mergeCell ref="D50:D51"/>
    <mergeCell ref="M50:M51"/>
    <mergeCell ref="N50:N51"/>
    <mergeCell ref="O50:O51"/>
    <mergeCell ref="B52:B53"/>
    <mergeCell ref="D52:D53"/>
    <mergeCell ref="M52:M53"/>
    <mergeCell ref="N52:N53"/>
    <mergeCell ref="O52:O53"/>
    <mergeCell ref="B46:B47"/>
    <mergeCell ref="D46:D47"/>
    <mergeCell ref="M46:M47"/>
    <mergeCell ref="N46:N47"/>
    <mergeCell ref="O46:O47"/>
    <mergeCell ref="B48:B49"/>
    <mergeCell ref="D48:D49"/>
    <mergeCell ref="M48:M49"/>
    <mergeCell ref="N48:N49"/>
    <mergeCell ref="O48:O49"/>
    <mergeCell ref="B42:B43"/>
    <mergeCell ref="D42:D43"/>
    <mergeCell ref="M42:M43"/>
    <mergeCell ref="N42:N43"/>
    <mergeCell ref="O42:O43"/>
    <mergeCell ref="B44:B45"/>
    <mergeCell ref="D44:D45"/>
    <mergeCell ref="M44:M45"/>
    <mergeCell ref="N44:N45"/>
    <mergeCell ref="O44:O45"/>
    <mergeCell ref="B38:B39"/>
    <mergeCell ref="D38:D39"/>
    <mergeCell ref="M38:M39"/>
    <mergeCell ref="N38:N39"/>
    <mergeCell ref="O38:O39"/>
    <mergeCell ref="B40:B41"/>
    <mergeCell ref="D40:D41"/>
    <mergeCell ref="M40:M41"/>
    <mergeCell ref="N40:N41"/>
    <mergeCell ref="O40:O41"/>
    <mergeCell ref="B34:B35"/>
    <mergeCell ref="D34:D35"/>
    <mergeCell ref="M34:M35"/>
    <mergeCell ref="N34:N35"/>
    <mergeCell ref="O34:O35"/>
    <mergeCell ref="B36:B37"/>
    <mergeCell ref="D36:D37"/>
    <mergeCell ref="M36:M37"/>
    <mergeCell ref="N36:N37"/>
    <mergeCell ref="O36:O37"/>
    <mergeCell ref="B30:B31"/>
    <mergeCell ref="D30:D31"/>
    <mergeCell ref="M30:M31"/>
    <mergeCell ref="N30:N31"/>
    <mergeCell ref="O30:O31"/>
    <mergeCell ref="B32:B33"/>
    <mergeCell ref="D32:D33"/>
    <mergeCell ref="M32:M33"/>
    <mergeCell ref="N32:N33"/>
    <mergeCell ref="O32:O33"/>
    <mergeCell ref="B26:B27"/>
    <mergeCell ref="D26:D27"/>
    <mergeCell ref="M26:M27"/>
    <mergeCell ref="N26:N27"/>
    <mergeCell ref="O26:O27"/>
    <mergeCell ref="B28:B29"/>
    <mergeCell ref="D28:D29"/>
    <mergeCell ref="M28:M29"/>
    <mergeCell ref="N28:N29"/>
    <mergeCell ref="O28:O29"/>
    <mergeCell ref="B22:B23"/>
    <mergeCell ref="D22:D23"/>
    <mergeCell ref="M22:M23"/>
    <mergeCell ref="N22:N23"/>
    <mergeCell ref="O22:O23"/>
    <mergeCell ref="B24:B25"/>
    <mergeCell ref="D24:D25"/>
    <mergeCell ref="M24:M25"/>
    <mergeCell ref="N24:N25"/>
    <mergeCell ref="O24:O25"/>
    <mergeCell ref="B18:B19"/>
    <mergeCell ref="D18:D19"/>
    <mergeCell ref="M18:M19"/>
    <mergeCell ref="N18:N19"/>
    <mergeCell ref="O18:O19"/>
    <mergeCell ref="B20:B21"/>
    <mergeCell ref="D20:D21"/>
    <mergeCell ref="M20:M21"/>
    <mergeCell ref="N20:N21"/>
    <mergeCell ref="O20:O21"/>
    <mergeCell ref="K15:L16"/>
    <mergeCell ref="M15:O15"/>
    <mergeCell ref="S15:T15"/>
    <mergeCell ref="M16:M17"/>
    <mergeCell ref="N16:N17"/>
    <mergeCell ref="O16:O17"/>
    <mergeCell ref="S16:T16"/>
    <mergeCell ref="S17:T17"/>
    <mergeCell ref="B15:B17"/>
    <mergeCell ref="C15:C17"/>
    <mergeCell ref="D15:D17"/>
    <mergeCell ref="E15:E17"/>
    <mergeCell ref="F15:F17"/>
    <mergeCell ref="G15:J16"/>
    <mergeCell ref="C11:G11"/>
    <mergeCell ref="K11:O14"/>
    <mergeCell ref="S11:U11"/>
    <mergeCell ref="C12:G12"/>
    <mergeCell ref="C13:G13"/>
    <mergeCell ref="B14:G14"/>
    <mergeCell ref="S14:T14"/>
    <mergeCell ref="B6:O6"/>
    <mergeCell ref="B7:O7"/>
    <mergeCell ref="R7:V7"/>
    <mergeCell ref="C8:O8"/>
    <mergeCell ref="C9:G9"/>
    <mergeCell ref="H9:J14"/>
    <mergeCell ref="K9:O9"/>
    <mergeCell ref="S9:U9"/>
    <mergeCell ref="C10:G10"/>
    <mergeCell ref="L10:N10"/>
    <mergeCell ref="B2:B5"/>
    <mergeCell ref="C2:I3"/>
    <mergeCell ref="J2:M2"/>
    <mergeCell ref="N2:O5"/>
    <mergeCell ref="J3:M3"/>
    <mergeCell ref="C4:I5"/>
    <mergeCell ref="J4:M4"/>
    <mergeCell ref="J5:M5"/>
    <mergeCell ref="S10:U10"/>
  </mergeCells>
  <printOptions horizontalCentered="1" verticalCentered="1"/>
  <pageMargins left="0" right="0" top="0.35433070866141736" bottom="0.35433070866141736" header="0.31496062992125984" footer="0.19685039370078741"/>
  <pageSetup scale="40" fitToHeight="0" orientation="landscape" r:id="rId1"/>
  <headerFooter alignWithMargins="0"/>
  <drawing r:id="rId2"/>
  <legacyDrawing r:id="rId3"/>
  <oleObjects>
    <mc:AlternateContent xmlns:mc="http://schemas.openxmlformats.org/markup-compatibility/2006">
      <mc:Choice Requires="x14">
        <oleObject shapeId="2049" r:id="rId4">
          <objectPr defaultSize="0" autoPict="0" r:id="rId5">
            <anchor moveWithCells="1" sizeWithCells="1">
              <from>
                <xdr:col>1</xdr:col>
                <xdr:colOff>409575</xdr:colOff>
                <xdr:row>1</xdr:row>
                <xdr:rowOff>47625</xdr:rowOff>
              </from>
              <to>
                <xdr:col>1</xdr:col>
                <xdr:colOff>4991100</xdr:colOff>
                <xdr:row>5</xdr:row>
                <xdr:rowOff>0</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
  <sheetViews>
    <sheetView workbookViewId="0">
      <selection activeCell="G220" sqref="G220:G221"/>
    </sheetView>
  </sheetViews>
  <sheetFormatPr baseColWidth="10" defaultRowHeight="12.75"/>
  <cols>
    <col min="1" max="1" width="11.42578125" style="248"/>
    <col min="2" max="2" width="15" style="248" customWidth="1"/>
    <col min="3" max="3" width="50" style="248" customWidth="1"/>
    <col min="4" max="4" width="20" style="255" customWidth="1"/>
    <col min="5" max="6" width="15" style="253" customWidth="1"/>
    <col min="7" max="7" width="17.140625" style="253" customWidth="1"/>
    <col min="8" max="8" width="27" style="255" customWidth="1"/>
    <col min="9" max="9" width="29.5703125" style="248" customWidth="1"/>
    <col min="10" max="10" width="13.85546875" style="248" bestFit="1" customWidth="1"/>
    <col min="11" max="16384" width="11.42578125" style="248"/>
  </cols>
  <sheetData>
    <row r="1" spans="1:9" ht="18" customHeight="1">
      <c r="A1" s="657" t="s">
        <v>9</v>
      </c>
      <c r="B1" s="658"/>
      <c r="C1" s="658"/>
      <c r="D1" s="658"/>
      <c r="G1" s="254"/>
    </row>
    <row r="2" spans="1:9">
      <c r="A2" s="236" t="s">
        <v>180</v>
      </c>
      <c r="B2" s="237" t="s">
        <v>179</v>
      </c>
      <c r="C2" s="237" t="s">
        <v>13</v>
      </c>
      <c r="D2" s="237" t="s">
        <v>182</v>
      </c>
      <c r="E2" s="236" t="s">
        <v>183</v>
      </c>
      <c r="F2" s="236" t="s">
        <v>181</v>
      </c>
      <c r="G2" s="238" t="s">
        <v>14</v>
      </c>
      <c r="H2" s="238" t="s">
        <v>184</v>
      </c>
      <c r="I2" s="238" t="s">
        <v>185</v>
      </c>
    </row>
    <row r="3" spans="1:9" ht="12.75" customHeight="1">
      <c r="A3" s="245">
        <v>1</v>
      </c>
      <c r="B3" s="245" t="s">
        <v>205</v>
      </c>
      <c r="C3" s="245" t="s">
        <v>206</v>
      </c>
      <c r="D3" s="244" t="s">
        <v>207</v>
      </c>
      <c r="E3" s="246">
        <v>93089017</v>
      </c>
      <c r="F3" s="246">
        <v>168</v>
      </c>
      <c r="G3" s="286">
        <v>37100000</v>
      </c>
      <c r="H3" s="287">
        <f>G3*0.05</f>
        <v>1855000</v>
      </c>
      <c r="I3" s="242"/>
    </row>
    <row r="4" spans="1:9" ht="12.75" customHeight="1">
      <c r="A4" s="245">
        <v>2</v>
      </c>
      <c r="B4" s="245" t="s">
        <v>205</v>
      </c>
      <c r="C4" s="245" t="s">
        <v>208</v>
      </c>
      <c r="D4" s="244" t="s">
        <v>209</v>
      </c>
      <c r="E4" s="246">
        <v>1110530188</v>
      </c>
      <c r="F4" s="246">
        <v>169</v>
      </c>
      <c r="G4" s="247">
        <v>44450000</v>
      </c>
      <c r="H4" s="242"/>
      <c r="I4" s="242"/>
    </row>
    <row r="5" spans="1:9" ht="12.75" customHeight="1">
      <c r="A5" s="245">
        <v>3</v>
      </c>
      <c r="B5" s="245" t="s">
        <v>205</v>
      </c>
      <c r="C5" s="245" t="s">
        <v>210</v>
      </c>
      <c r="D5" s="244" t="s">
        <v>211</v>
      </c>
      <c r="E5" s="246">
        <v>38362581</v>
      </c>
      <c r="F5" s="246">
        <v>167</v>
      </c>
      <c r="G5" s="247">
        <v>31234000</v>
      </c>
      <c r="H5" s="242"/>
      <c r="I5" s="242"/>
    </row>
    <row r="6" spans="1:9" ht="12.75" customHeight="1">
      <c r="A6" s="245">
        <v>4</v>
      </c>
      <c r="B6" s="245" t="s">
        <v>212</v>
      </c>
      <c r="C6" s="245" t="s">
        <v>213</v>
      </c>
      <c r="D6" s="244" t="s">
        <v>214</v>
      </c>
      <c r="E6" s="246">
        <v>93207516</v>
      </c>
      <c r="F6" s="246">
        <v>268</v>
      </c>
      <c r="G6" s="247">
        <v>31234000</v>
      </c>
      <c r="H6" s="242"/>
      <c r="I6" s="242"/>
    </row>
    <row r="7" spans="1:9" ht="12.75" customHeight="1">
      <c r="A7" s="245">
        <v>5</v>
      </c>
      <c r="B7" s="245" t="s">
        <v>212</v>
      </c>
      <c r="C7" s="245" t="s">
        <v>215</v>
      </c>
      <c r="D7" s="244" t="s">
        <v>216</v>
      </c>
      <c r="E7" s="246">
        <v>1125229145</v>
      </c>
      <c r="F7" s="246">
        <v>267</v>
      </c>
      <c r="G7" s="247">
        <v>11445000</v>
      </c>
      <c r="H7" s="242"/>
      <c r="I7" s="242"/>
    </row>
    <row r="8" spans="1:9" ht="12.75" customHeight="1">
      <c r="A8" s="245">
        <v>6</v>
      </c>
      <c r="B8" s="245" t="s">
        <v>212</v>
      </c>
      <c r="C8" s="245" t="s">
        <v>219</v>
      </c>
      <c r="D8" s="244" t="s">
        <v>220</v>
      </c>
      <c r="E8" s="246">
        <v>93359833</v>
      </c>
      <c r="F8" s="246">
        <v>269</v>
      </c>
      <c r="G8" s="247">
        <v>21315000</v>
      </c>
      <c r="H8" s="242"/>
      <c r="I8" s="242"/>
    </row>
    <row r="9" spans="1:9" ht="12.75" customHeight="1">
      <c r="A9" s="245">
        <v>7</v>
      </c>
      <c r="B9" s="245" t="s">
        <v>221</v>
      </c>
      <c r="C9" s="245" t="s">
        <v>222</v>
      </c>
      <c r="D9" s="244" t="s">
        <v>223</v>
      </c>
      <c r="E9" s="246">
        <v>1110557839</v>
      </c>
      <c r="F9" s="246">
        <v>270</v>
      </c>
      <c r="G9" s="247">
        <v>24500000</v>
      </c>
      <c r="H9" s="242"/>
      <c r="I9" s="242"/>
    </row>
    <row r="10" spans="1:9" ht="12.75" customHeight="1">
      <c r="A10" s="245">
        <v>8</v>
      </c>
      <c r="B10" s="245" t="s">
        <v>224</v>
      </c>
      <c r="C10" s="245" t="s">
        <v>225</v>
      </c>
      <c r="D10" s="244" t="s">
        <v>226</v>
      </c>
      <c r="E10" s="246">
        <v>19282591</v>
      </c>
      <c r="F10" s="246">
        <v>282</v>
      </c>
      <c r="G10" s="247">
        <v>11445000</v>
      </c>
      <c r="H10" s="242"/>
      <c r="I10" s="242"/>
    </row>
    <row r="11" spans="1:9" ht="12.75" customHeight="1">
      <c r="A11" s="245">
        <v>9</v>
      </c>
      <c r="B11" s="245" t="s">
        <v>227</v>
      </c>
      <c r="C11" s="245" t="s">
        <v>228</v>
      </c>
      <c r="D11" s="244" t="s">
        <v>229</v>
      </c>
      <c r="E11" s="246">
        <v>1110466205</v>
      </c>
      <c r="F11" s="246">
        <v>521</v>
      </c>
      <c r="G11" s="247">
        <v>22680000</v>
      </c>
      <c r="H11" s="242"/>
      <c r="I11" s="242"/>
    </row>
    <row r="12" spans="1:9" ht="12.75" customHeight="1">
      <c r="A12" s="245">
        <v>10</v>
      </c>
      <c r="B12" s="245" t="s">
        <v>227</v>
      </c>
      <c r="C12" s="245" t="s">
        <v>230</v>
      </c>
      <c r="D12" s="244" t="s">
        <v>231</v>
      </c>
      <c r="E12" s="246">
        <v>1110465123</v>
      </c>
      <c r="F12" s="246">
        <v>470</v>
      </c>
      <c r="G12" s="247">
        <v>14329000</v>
      </c>
      <c r="H12" s="242"/>
      <c r="I12" s="242"/>
    </row>
    <row r="13" spans="1:9" ht="12.75" customHeight="1">
      <c r="A13" s="245">
        <v>11</v>
      </c>
      <c r="B13" s="245" t="s">
        <v>227</v>
      </c>
      <c r="C13" s="245" t="s">
        <v>232</v>
      </c>
      <c r="D13" s="244" t="s">
        <v>233</v>
      </c>
      <c r="E13" s="246">
        <v>1110571312</v>
      </c>
      <c r="F13" s="246">
        <v>523</v>
      </c>
      <c r="G13" s="247">
        <v>22680000</v>
      </c>
      <c r="H13" s="242"/>
      <c r="I13" s="242"/>
    </row>
    <row r="14" spans="1:9" ht="12.75" customHeight="1">
      <c r="A14" s="245">
        <v>12</v>
      </c>
      <c r="B14" s="245" t="s">
        <v>227</v>
      </c>
      <c r="C14" s="245" t="s">
        <v>236</v>
      </c>
      <c r="D14" s="244" t="s">
        <v>237</v>
      </c>
      <c r="E14" s="246">
        <v>1110594730</v>
      </c>
      <c r="F14" s="246">
        <v>442</v>
      </c>
      <c r="G14" s="247">
        <v>10717000</v>
      </c>
      <c r="H14" s="242"/>
      <c r="I14" s="242"/>
    </row>
    <row r="15" spans="1:9" ht="12.75" customHeight="1">
      <c r="A15" s="245">
        <v>13</v>
      </c>
      <c r="B15" s="245" t="s">
        <v>227</v>
      </c>
      <c r="C15" s="245" t="s">
        <v>238</v>
      </c>
      <c r="D15" s="244" t="s">
        <v>239</v>
      </c>
      <c r="E15" s="246">
        <v>93299951</v>
      </c>
      <c r="F15" s="246">
        <v>519</v>
      </c>
      <c r="G15" s="247">
        <v>18739000</v>
      </c>
      <c r="H15" s="242"/>
      <c r="I15" s="242"/>
    </row>
    <row r="16" spans="1:9" ht="12.75" customHeight="1">
      <c r="A16" s="245">
        <v>14</v>
      </c>
      <c r="B16" s="245" t="s">
        <v>227</v>
      </c>
      <c r="C16" s="245" t="s">
        <v>240</v>
      </c>
      <c r="D16" s="244" t="s">
        <v>241</v>
      </c>
      <c r="E16" s="246">
        <v>1110497915</v>
      </c>
      <c r="F16" s="246">
        <v>536</v>
      </c>
      <c r="G16" s="286">
        <v>31234000</v>
      </c>
      <c r="H16" s="287">
        <f>G16*0.05</f>
        <v>1561700</v>
      </c>
      <c r="I16" s="242"/>
    </row>
    <row r="17" spans="1:9" ht="12.75" customHeight="1">
      <c r="A17" s="245">
        <v>15</v>
      </c>
      <c r="B17" s="245" t="s">
        <v>227</v>
      </c>
      <c r="C17" s="245" t="s">
        <v>242</v>
      </c>
      <c r="D17" s="244" t="s">
        <v>243</v>
      </c>
      <c r="E17" s="246">
        <v>1110591903</v>
      </c>
      <c r="F17" s="246">
        <v>522</v>
      </c>
      <c r="G17" s="247">
        <v>18739000</v>
      </c>
      <c r="H17" s="242"/>
      <c r="I17" s="242"/>
    </row>
    <row r="18" spans="1:9" ht="12.75" customHeight="1">
      <c r="A18" s="245">
        <v>16</v>
      </c>
      <c r="B18" s="245" t="s">
        <v>227</v>
      </c>
      <c r="C18" s="245" t="s">
        <v>244</v>
      </c>
      <c r="D18" s="244" t="s">
        <v>245</v>
      </c>
      <c r="E18" s="246">
        <v>93357185</v>
      </c>
      <c r="F18" s="246">
        <v>535</v>
      </c>
      <c r="G18" s="247">
        <v>18739000</v>
      </c>
      <c r="H18" s="242"/>
      <c r="I18" s="242"/>
    </row>
    <row r="19" spans="1:9" ht="12.75" customHeight="1">
      <c r="A19" s="245">
        <v>17</v>
      </c>
      <c r="B19" s="245" t="s">
        <v>227</v>
      </c>
      <c r="C19" s="245" t="s">
        <v>246</v>
      </c>
      <c r="D19" s="244" t="s">
        <v>247</v>
      </c>
      <c r="E19" s="246">
        <v>65753823</v>
      </c>
      <c r="F19" s="246">
        <v>537</v>
      </c>
      <c r="G19" s="247">
        <v>26460000</v>
      </c>
      <c r="H19" s="242"/>
      <c r="I19" s="242"/>
    </row>
    <row r="20" spans="1:9" ht="12.75" customHeight="1">
      <c r="A20" s="245">
        <v>18</v>
      </c>
      <c r="B20" s="245" t="s">
        <v>248</v>
      </c>
      <c r="C20" s="245" t="s">
        <v>249</v>
      </c>
      <c r="D20" s="244" t="s">
        <v>250</v>
      </c>
      <c r="E20" s="246">
        <v>93359377</v>
      </c>
      <c r="F20" s="246">
        <v>543</v>
      </c>
      <c r="G20" s="247">
        <v>12271000</v>
      </c>
      <c r="H20" s="242"/>
      <c r="I20" s="242"/>
    </row>
    <row r="21" spans="1:9" ht="12.75" customHeight="1">
      <c r="A21" s="245">
        <v>19</v>
      </c>
      <c r="B21" s="245" t="s">
        <v>251</v>
      </c>
      <c r="C21" s="245" t="s">
        <v>252</v>
      </c>
      <c r="D21" s="244" t="s">
        <v>253</v>
      </c>
      <c r="E21" s="246">
        <v>80720916</v>
      </c>
      <c r="F21" s="246">
        <v>567</v>
      </c>
      <c r="G21" s="247">
        <v>47950000</v>
      </c>
      <c r="H21" s="242"/>
      <c r="I21" s="242"/>
    </row>
    <row r="22" spans="1:9" ht="12.75" customHeight="1">
      <c r="A22" s="245">
        <v>20</v>
      </c>
      <c r="B22" s="245" t="s">
        <v>251</v>
      </c>
      <c r="C22" s="245" t="s">
        <v>254</v>
      </c>
      <c r="D22" s="244" t="s">
        <v>255</v>
      </c>
      <c r="E22" s="246">
        <v>5824649</v>
      </c>
      <c r="F22" s="246">
        <v>534</v>
      </c>
      <c r="G22" s="247">
        <v>11445000</v>
      </c>
      <c r="H22" s="242"/>
      <c r="I22" s="242"/>
    </row>
    <row r="23" spans="1:9" ht="12.75" customHeight="1">
      <c r="A23" s="245">
        <v>21</v>
      </c>
      <c r="B23" s="245" t="s">
        <v>251</v>
      </c>
      <c r="C23" s="245" t="s">
        <v>256</v>
      </c>
      <c r="D23" s="244" t="s">
        <v>257</v>
      </c>
      <c r="E23" s="246">
        <v>1110586656</v>
      </c>
      <c r="F23" s="246">
        <v>566</v>
      </c>
      <c r="G23" s="247">
        <v>11445000</v>
      </c>
      <c r="H23" s="242"/>
      <c r="I23" s="242"/>
    </row>
    <row r="24" spans="1:9" ht="12.75" customHeight="1">
      <c r="A24" s="245">
        <v>22</v>
      </c>
      <c r="B24" s="245" t="s">
        <v>258</v>
      </c>
      <c r="C24" s="245" t="s">
        <v>259</v>
      </c>
      <c r="D24" s="244" t="s">
        <v>260</v>
      </c>
      <c r="E24" s="246">
        <v>65743839</v>
      </c>
      <c r="F24" s="246">
        <v>639</v>
      </c>
      <c r="G24" s="286">
        <v>11445000</v>
      </c>
      <c r="H24" s="287">
        <f>G24*0.05</f>
        <v>572250</v>
      </c>
      <c r="I24" s="242"/>
    </row>
    <row r="25" spans="1:9" ht="12.75" customHeight="1">
      <c r="A25" s="245">
        <v>23</v>
      </c>
      <c r="B25" s="245" t="s">
        <v>261</v>
      </c>
      <c r="C25" s="245" t="s">
        <v>262</v>
      </c>
      <c r="D25" s="244" t="s">
        <v>263</v>
      </c>
      <c r="E25" s="246">
        <v>28556815</v>
      </c>
      <c r="F25" s="246">
        <v>704</v>
      </c>
      <c r="G25" s="247">
        <v>25200000</v>
      </c>
      <c r="H25" s="242"/>
      <c r="I25" s="242"/>
    </row>
    <row r="26" spans="1:9" ht="12.75" customHeight="1">
      <c r="A26" s="245">
        <v>24</v>
      </c>
      <c r="B26" s="245" t="s">
        <v>261</v>
      </c>
      <c r="C26" s="245" t="s">
        <v>264</v>
      </c>
      <c r="D26" s="244" t="s">
        <v>265</v>
      </c>
      <c r="E26" s="246">
        <v>1110546117</v>
      </c>
      <c r="F26" s="246">
        <v>705</v>
      </c>
      <c r="G26" s="247">
        <v>2980100</v>
      </c>
      <c r="H26" s="242"/>
      <c r="I26" s="242"/>
    </row>
    <row r="27" spans="1:9" ht="12.75" customHeight="1">
      <c r="A27" s="245">
        <v>25</v>
      </c>
      <c r="B27" s="245" t="s">
        <v>266</v>
      </c>
      <c r="C27" s="245" t="s">
        <v>267</v>
      </c>
      <c r="D27" s="244" t="s">
        <v>268</v>
      </c>
      <c r="E27" s="246">
        <v>1019005557</v>
      </c>
      <c r="F27" s="246">
        <v>656</v>
      </c>
      <c r="G27" s="286">
        <v>47950000</v>
      </c>
      <c r="H27" s="287">
        <f>G27*0.05</f>
        <v>2397500</v>
      </c>
      <c r="I27" s="242"/>
    </row>
    <row r="28" spans="1:9" ht="12.75" customHeight="1">
      <c r="A28" s="245">
        <v>26</v>
      </c>
      <c r="B28" s="245" t="s">
        <v>269</v>
      </c>
      <c r="C28" s="245" t="s">
        <v>270</v>
      </c>
      <c r="D28" s="244" t="s">
        <v>271</v>
      </c>
      <c r="E28" s="246">
        <v>72246483</v>
      </c>
      <c r="F28" s="246">
        <v>903</v>
      </c>
      <c r="G28" s="247">
        <v>31234000</v>
      </c>
      <c r="H28" s="242"/>
      <c r="I28" s="242"/>
    </row>
    <row r="29" spans="1:9" ht="12.75" customHeight="1">
      <c r="A29" s="245">
        <v>27</v>
      </c>
      <c r="B29" s="245" t="s">
        <v>269</v>
      </c>
      <c r="C29" s="245" t="s">
        <v>272</v>
      </c>
      <c r="D29" s="244" t="s">
        <v>273</v>
      </c>
      <c r="E29" s="246">
        <v>14138853</v>
      </c>
      <c r="F29" s="246">
        <v>744</v>
      </c>
      <c r="G29" s="247">
        <v>13594000</v>
      </c>
      <c r="H29" s="242"/>
      <c r="I29" s="242"/>
    </row>
    <row r="30" spans="1:9" ht="12.75" customHeight="1">
      <c r="A30" s="245">
        <v>28</v>
      </c>
      <c r="B30" s="245" t="s">
        <v>274</v>
      </c>
      <c r="C30" s="245" t="s">
        <v>275</v>
      </c>
      <c r="D30" s="244" t="s">
        <v>276</v>
      </c>
      <c r="E30" s="246">
        <v>1110532606</v>
      </c>
      <c r="F30" s="246">
        <v>907</v>
      </c>
      <c r="G30" s="247">
        <v>26460000</v>
      </c>
      <c r="H30" s="242"/>
      <c r="I30" s="242"/>
    </row>
    <row r="31" spans="1:9" ht="12.75" customHeight="1">
      <c r="A31" s="245">
        <v>29</v>
      </c>
      <c r="B31" s="245" t="s">
        <v>199</v>
      </c>
      <c r="C31" s="245" t="s">
        <v>277</v>
      </c>
      <c r="D31" s="244" t="s">
        <v>278</v>
      </c>
      <c r="E31" s="246">
        <v>93399898</v>
      </c>
      <c r="F31" s="246">
        <v>1008</v>
      </c>
      <c r="G31" s="247">
        <v>21600000</v>
      </c>
      <c r="H31" s="242"/>
      <c r="I31" s="242"/>
    </row>
    <row r="32" spans="1:9" ht="12.75" customHeight="1">
      <c r="A32" s="245">
        <v>30</v>
      </c>
      <c r="B32" s="245" t="s">
        <v>199</v>
      </c>
      <c r="C32" s="245" t="s">
        <v>279</v>
      </c>
      <c r="D32" s="244" t="s">
        <v>280</v>
      </c>
      <c r="E32" s="246">
        <v>1110555300</v>
      </c>
      <c r="F32" s="246">
        <v>1009</v>
      </c>
      <c r="G32" s="247">
        <v>21000000</v>
      </c>
      <c r="H32" s="242"/>
      <c r="I32" s="242"/>
    </row>
    <row r="33" spans="1:9" ht="12.75" customHeight="1">
      <c r="A33" s="245">
        <v>31</v>
      </c>
      <c r="B33" s="245" t="s">
        <v>199</v>
      </c>
      <c r="C33" s="245" t="s">
        <v>281</v>
      </c>
      <c r="D33" s="244" t="s">
        <v>282</v>
      </c>
      <c r="E33" s="246">
        <v>1110458282</v>
      </c>
      <c r="F33" s="246">
        <v>1052</v>
      </c>
      <c r="G33" s="247">
        <v>17400000</v>
      </c>
      <c r="H33" s="242"/>
      <c r="I33" s="242"/>
    </row>
    <row r="34" spans="1:9" ht="12.75" customHeight="1">
      <c r="A34" s="245">
        <v>32</v>
      </c>
      <c r="B34" s="245" t="s">
        <v>199</v>
      </c>
      <c r="C34" s="245" t="s">
        <v>283</v>
      </c>
      <c r="D34" s="244" t="s">
        <v>284</v>
      </c>
      <c r="E34" s="246">
        <v>1109380474</v>
      </c>
      <c r="F34" s="246">
        <v>1054</v>
      </c>
      <c r="G34" s="247">
        <v>10717000</v>
      </c>
      <c r="H34" s="242"/>
      <c r="I34" s="242"/>
    </row>
    <row r="35" spans="1:9" ht="12.75" customHeight="1">
      <c r="A35" s="245">
        <v>33</v>
      </c>
      <c r="B35" s="245" t="s">
        <v>199</v>
      </c>
      <c r="C35" s="245" t="s">
        <v>285</v>
      </c>
      <c r="D35" s="244" t="s">
        <v>286</v>
      </c>
      <c r="E35" s="246">
        <v>1110535990</v>
      </c>
      <c r="F35" s="246">
        <v>904</v>
      </c>
      <c r="G35" s="247">
        <v>10717000</v>
      </c>
      <c r="H35" s="242"/>
      <c r="I35" s="242"/>
    </row>
    <row r="36" spans="1:9" ht="12.75" customHeight="1">
      <c r="A36" s="245">
        <v>34</v>
      </c>
      <c r="B36" s="245" t="s">
        <v>199</v>
      </c>
      <c r="C36" s="245" t="s">
        <v>287</v>
      </c>
      <c r="D36" s="244" t="s">
        <v>288</v>
      </c>
      <c r="E36" s="246">
        <v>1110554638</v>
      </c>
      <c r="F36" s="246">
        <v>905</v>
      </c>
      <c r="G36" s="247">
        <v>12271000</v>
      </c>
      <c r="H36" s="242"/>
      <c r="I36" s="242"/>
    </row>
    <row r="37" spans="1:9" ht="12.75" customHeight="1">
      <c r="A37" s="245">
        <v>35</v>
      </c>
      <c r="B37" s="245" t="s">
        <v>199</v>
      </c>
      <c r="C37" s="245" t="s">
        <v>289</v>
      </c>
      <c r="D37" s="244" t="s">
        <v>290</v>
      </c>
      <c r="E37" s="246">
        <v>1110557094</v>
      </c>
      <c r="F37" s="246">
        <v>906</v>
      </c>
      <c r="G37" s="247">
        <v>10717000</v>
      </c>
      <c r="H37" s="242"/>
      <c r="I37" s="242"/>
    </row>
    <row r="38" spans="1:9" ht="12.75" customHeight="1">
      <c r="A38" s="245">
        <v>36</v>
      </c>
      <c r="B38" s="245" t="s">
        <v>199</v>
      </c>
      <c r="C38" s="245" t="s">
        <v>291</v>
      </c>
      <c r="D38" s="244" t="s">
        <v>292</v>
      </c>
      <c r="E38" s="246">
        <v>1193101790</v>
      </c>
      <c r="F38" s="246">
        <v>1135</v>
      </c>
      <c r="G38" s="247">
        <v>16062000</v>
      </c>
      <c r="H38" s="242"/>
      <c r="I38" s="242"/>
    </row>
    <row r="39" spans="1:9" ht="12.75" customHeight="1">
      <c r="A39" s="245">
        <v>37</v>
      </c>
      <c r="B39" s="245" t="s">
        <v>367</v>
      </c>
      <c r="C39" s="245" t="s">
        <v>368</v>
      </c>
      <c r="D39" s="244" t="s">
        <v>369</v>
      </c>
      <c r="E39" s="246">
        <v>1110571649</v>
      </c>
      <c r="F39" s="246">
        <v>1007</v>
      </c>
      <c r="G39" s="247">
        <v>17400000</v>
      </c>
      <c r="H39" s="242"/>
      <c r="I39" s="242"/>
    </row>
    <row r="40" spans="1:9" ht="12.75" customHeight="1">
      <c r="A40" s="245">
        <v>38</v>
      </c>
      <c r="B40" s="245" t="s">
        <v>370</v>
      </c>
      <c r="C40" s="245" t="s">
        <v>371</v>
      </c>
      <c r="D40" s="244" t="s">
        <v>372</v>
      </c>
      <c r="E40" s="246">
        <v>79727402</v>
      </c>
      <c r="F40" s="246">
        <v>1049</v>
      </c>
      <c r="G40" s="247">
        <v>10717000</v>
      </c>
      <c r="H40" s="242"/>
      <c r="I40" s="242"/>
    </row>
    <row r="41" spans="1:9" ht="12.75" customHeight="1">
      <c r="A41" s="245">
        <v>39</v>
      </c>
      <c r="B41" s="245" t="s">
        <v>370</v>
      </c>
      <c r="C41" s="245" t="s">
        <v>373</v>
      </c>
      <c r="D41" s="244" t="s">
        <v>374</v>
      </c>
      <c r="E41" s="246">
        <v>1110538262</v>
      </c>
      <c r="F41" s="246">
        <v>1136</v>
      </c>
      <c r="G41" s="247">
        <v>17850000</v>
      </c>
      <c r="H41" s="242"/>
      <c r="I41" s="242"/>
    </row>
    <row r="42" spans="1:9" ht="12.75" customHeight="1">
      <c r="A42" s="245">
        <v>40</v>
      </c>
      <c r="B42" s="245" t="s">
        <v>370</v>
      </c>
      <c r="C42" s="245" t="s">
        <v>375</v>
      </c>
      <c r="D42" s="244" t="s">
        <v>376</v>
      </c>
      <c r="E42" s="246">
        <v>1052382044</v>
      </c>
      <c r="F42" s="246">
        <v>1048</v>
      </c>
      <c r="G42" s="247">
        <v>10717000</v>
      </c>
      <c r="H42" s="242"/>
      <c r="I42" s="242"/>
    </row>
    <row r="43" spans="1:9" ht="12.75" customHeight="1">
      <c r="A43" s="245">
        <v>41</v>
      </c>
      <c r="B43" s="245" t="s">
        <v>330</v>
      </c>
      <c r="C43" s="245" t="s">
        <v>377</v>
      </c>
      <c r="D43" s="244" t="s">
        <v>378</v>
      </c>
      <c r="E43" s="246">
        <v>5826350</v>
      </c>
      <c r="F43" s="246">
        <v>1053</v>
      </c>
      <c r="G43" s="247">
        <v>11445000</v>
      </c>
      <c r="H43" s="242"/>
      <c r="I43" s="242"/>
    </row>
    <row r="44" spans="1:9" ht="12.75" customHeight="1">
      <c r="A44" s="245">
        <v>42</v>
      </c>
      <c r="B44" s="245" t="s">
        <v>330</v>
      </c>
      <c r="C44" s="245" t="s">
        <v>379</v>
      </c>
      <c r="D44" s="244" t="s">
        <v>380</v>
      </c>
      <c r="E44" s="246">
        <v>1007390599</v>
      </c>
      <c r="F44" s="246">
        <v>1181</v>
      </c>
      <c r="G44" s="247">
        <v>17400000</v>
      </c>
      <c r="H44" s="242"/>
      <c r="I44" s="242"/>
    </row>
    <row r="45" spans="1:9" ht="12.75" customHeight="1">
      <c r="A45" s="245">
        <v>43</v>
      </c>
      <c r="B45" s="245" t="s">
        <v>381</v>
      </c>
      <c r="C45" s="245" t="s">
        <v>382</v>
      </c>
      <c r="D45" s="244" t="s">
        <v>383</v>
      </c>
      <c r="E45" s="246">
        <v>1110447832</v>
      </c>
      <c r="F45" s="246">
        <v>1242</v>
      </c>
      <c r="G45" s="247">
        <v>11700000</v>
      </c>
      <c r="H45" s="242"/>
      <c r="I45" s="242"/>
    </row>
    <row r="46" spans="1:9" ht="12.75" customHeight="1">
      <c r="A46" s="245">
        <v>44</v>
      </c>
      <c r="B46" s="245" t="s">
        <v>381</v>
      </c>
      <c r="C46" s="245" t="s">
        <v>384</v>
      </c>
      <c r="D46" s="244" t="s">
        <v>385</v>
      </c>
      <c r="E46" s="246">
        <v>1082837669</v>
      </c>
      <c r="F46" s="246">
        <v>1241</v>
      </c>
      <c r="G46" s="286">
        <v>25500000</v>
      </c>
      <c r="H46" s="287">
        <f>G46*0.05</f>
        <v>1275000</v>
      </c>
      <c r="I46" s="242"/>
    </row>
    <row r="47" spans="1:9" ht="12.75" customHeight="1">
      <c r="A47" s="245">
        <v>45</v>
      </c>
      <c r="B47" s="245" t="s">
        <v>386</v>
      </c>
      <c r="C47" s="245" t="s">
        <v>387</v>
      </c>
      <c r="D47" s="244" t="s">
        <v>388</v>
      </c>
      <c r="E47" s="246">
        <v>1106714536</v>
      </c>
      <c r="F47" s="246">
        <v>1240</v>
      </c>
      <c r="G47" s="247">
        <v>14329000</v>
      </c>
      <c r="H47" s="242"/>
      <c r="I47" s="242"/>
    </row>
    <row r="48" spans="1:9" ht="12.75" customHeight="1">
      <c r="A48" s="245">
        <v>46</v>
      </c>
      <c r="B48" s="245" t="s">
        <v>386</v>
      </c>
      <c r="C48" s="245" t="s">
        <v>389</v>
      </c>
      <c r="D48" s="244" t="s">
        <v>390</v>
      </c>
      <c r="E48" s="246">
        <v>93407258</v>
      </c>
      <c r="F48" s="246">
        <v>1239</v>
      </c>
      <c r="G48" s="286">
        <v>25500000</v>
      </c>
      <c r="H48" s="287">
        <f>G48*0.05</f>
        <v>1275000</v>
      </c>
      <c r="I48" s="242"/>
    </row>
    <row r="49" spans="1:9" ht="12.75" customHeight="1">
      <c r="A49" s="245">
        <v>47</v>
      </c>
      <c r="B49" s="245" t="s">
        <v>342</v>
      </c>
      <c r="C49" s="245" t="s">
        <v>391</v>
      </c>
      <c r="D49" s="244" t="s">
        <v>392</v>
      </c>
      <c r="E49" s="246">
        <v>1032424852</v>
      </c>
      <c r="F49" s="246">
        <v>1307</v>
      </c>
      <c r="G49" s="247">
        <v>21315000</v>
      </c>
      <c r="H49" s="242"/>
      <c r="I49" s="242"/>
    </row>
    <row r="50" spans="1:9" ht="12.75" customHeight="1">
      <c r="A50" s="245">
        <v>48</v>
      </c>
      <c r="B50" s="245" t="s">
        <v>342</v>
      </c>
      <c r="C50" s="245" t="s">
        <v>393</v>
      </c>
      <c r="D50" s="244" t="s">
        <v>394</v>
      </c>
      <c r="E50" s="246">
        <v>14235600</v>
      </c>
      <c r="F50" s="246">
        <v>1295</v>
      </c>
      <c r="G50" s="247">
        <v>9810000</v>
      </c>
      <c r="H50" s="242"/>
      <c r="I50" s="242"/>
    </row>
    <row r="51" spans="1:9" ht="12.75" customHeight="1">
      <c r="A51" s="245">
        <v>49</v>
      </c>
      <c r="B51" s="245" t="s">
        <v>348</v>
      </c>
      <c r="C51" s="245" t="s">
        <v>395</v>
      </c>
      <c r="D51" s="244" t="s">
        <v>396</v>
      </c>
      <c r="E51" s="246">
        <v>1110575195</v>
      </c>
      <c r="F51" s="246">
        <v>1382</v>
      </c>
      <c r="G51" s="247">
        <v>17850000</v>
      </c>
      <c r="H51" s="242"/>
      <c r="I51" s="242"/>
    </row>
    <row r="52" spans="1:9" ht="12.75" customHeight="1">
      <c r="A52" s="245">
        <v>50</v>
      </c>
      <c r="B52" s="245" t="s">
        <v>348</v>
      </c>
      <c r="C52" s="245" t="s">
        <v>397</v>
      </c>
      <c r="D52" s="244" t="s">
        <v>398</v>
      </c>
      <c r="E52" s="246">
        <v>52910227</v>
      </c>
      <c r="F52" s="246">
        <v>1383</v>
      </c>
      <c r="G52" s="247">
        <v>21600000</v>
      </c>
      <c r="H52" s="242"/>
      <c r="I52" s="242"/>
    </row>
    <row r="53" spans="1:9" ht="12.75" customHeight="1">
      <c r="A53" s="245">
        <v>51</v>
      </c>
      <c r="B53" s="245" t="s">
        <v>399</v>
      </c>
      <c r="C53" s="245" t="s">
        <v>400</v>
      </c>
      <c r="D53" s="244" t="s">
        <v>401</v>
      </c>
      <c r="E53" s="246">
        <v>28553481</v>
      </c>
      <c r="F53" s="246">
        <v>1485</v>
      </c>
      <c r="G53" s="247">
        <v>12282000</v>
      </c>
      <c r="H53" s="242"/>
      <c r="I53" s="242"/>
    </row>
    <row r="54" spans="1:9" ht="12.75" customHeight="1">
      <c r="A54" s="245">
        <v>52</v>
      </c>
      <c r="B54" s="245" t="s">
        <v>402</v>
      </c>
      <c r="C54" s="245" t="s">
        <v>403</v>
      </c>
      <c r="D54" s="244" t="s">
        <v>404</v>
      </c>
      <c r="E54" s="246">
        <v>1110525296</v>
      </c>
      <c r="F54" s="246">
        <v>1482</v>
      </c>
      <c r="G54" s="247">
        <v>35000000</v>
      </c>
      <c r="H54" s="242"/>
      <c r="I54" s="242"/>
    </row>
    <row r="55" spans="1:9" ht="12.75" customHeight="1">
      <c r="A55" s="245">
        <v>53</v>
      </c>
      <c r="B55" s="245" t="s">
        <v>402</v>
      </c>
      <c r="C55" s="245" t="s">
        <v>405</v>
      </c>
      <c r="D55" s="244" t="s">
        <v>406</v>
      </c>
      <c r="E55" s="246">
        <v>28557540</v>
      </c>
      <c r="F55" s="246">
        <v>1537</v>
      </c>
      <c r="G55" s="247">
        <v>11445000</v>
      </c>
      <c r="H55" s="242"/>
      <c r="I55" s="242"/>
    </row>
    <row r="56" spans="1:9" ht="12.75" customHeight="1">
      <c r="A56" s="245">
        <v>54</v>
      </c>
      <c r="B56" s="245" t="s">
        <v>402</v>
      </c>
      <c r="C56" s="245" t="s">
        <v>407</v>
      </c>
      <c r="D56" s="244" t="s">
        <v>408</v>
      </c>
      <c r="E56" s="246">
        <v>1005838419</v>
      </c>
      <c r="F56" s="246">
        <v>1455</v>
      </c>
      <c r="G56" s="247">
        <v>16062000</v>
      </c>
      <c r="H56" s="242"/>
      <c r="I56" s="242"/>
    </row>
    <row r="57" spans="1:9" ht="12.75" customHeight="1">
      <c r="A57" s="245">
        <v>55</v>
      </c>
      <c r="B57" s="245" t="s">
        <v>402</v>
      </c>
      <c r="C57" s="245" t="s">
        <v>409</v>
      </c>
      <c r="D57" s="244" t="s">
        <v>410</v>
      </c>
      <c r="E57" s="246">
        <v>38361046</v>
      </c>
      <c r="F57" s="246">
        <v>1496</v>
      </c>
      <c r="G57" s="247">
        <v>12271000</v>
      </c>
      <c r="H57" s="242"/>
      <c r="I57" s="242"/>
    </row>
    <row r="58" spans="1:9" ht="12.75" customHeight="1">
      <c r="A58" s="245">
        <v>56</v>
      </c>
      <c r="B58" s="245" t="s">
        <v>402</v>
      </c>
      <c r="C58" s="245" t="s">
        <v>411</v>
      </c>
      <c r="D58" s="244" t="s">
        <v>412</v>
      </c>
      <c r="E58" s="246">
        <v>1136882077</v>
      </c>
      <c r="F58" s="246">
        <v>1481</v>
      </c>
      <c r="G58" s="247">
        <v>35000000</v>
      </c>
      <c r="H58" s="242"/>
      <c r="I58" s="242"/>
    </row>
    <row r="59" spans="1:9" ht="12.75" customHeight="1">
      <c r="A59" s="245">
        <v>57</v>
      </c>
      <c r="B59" s="245" t="s">
        <v>413</v>
      </c>
      <c r="C59" s="245" t="s">
        <v>414</v>
      </c>
      <c r="D59" s="244" t="s">
        <v>415</v>
      </c>
      <c r="E59" s="246">
        <v>1032492196</v>
      </c>
      <c r="F59" s="246">
        <v>1483</v>
      </c>
      <c r="G59" s="247">
        <v>28000000</v>
      </c>
      <c r="H59" s="242"/>
      <c r="I59" s="242"/>
    </row>
    <row r="60" spans="1:9" ht="12.75" customHeight="1">
      <c r="A60" s="245">
        <v>58</v>
      </c>
      <c r="B60" s="245" t="s">
        <v>413</v>
      </c>
      <c r="C60" s="245" t="s">
        <v>416</v>
      </c>
      <c r="D60" s="244" t="s">
        <v>417</v>
      </c>
      <c r="E60" s="246">
        <v>1110538582</v>
      </c>
      <c r="F60" s="246">
        <v>1570</v>
      </c>
      <c r="G60" s="247">
        <v>35000000</v>
      </c>
      <c r="H60" s="242"/>
      <c r="I60" s="242"/>
    </row>
    <row r="61" spans="1:9" ht="12.75" customHeight="1">
      <c r="A61" s="245">
        <v>59</v>
      </c>
      <c r="B61" s="245" t="s">
        <v>333</v>
      </c>
      <c r="C61" s="245" t="s">
        <v>418</v>
      </c>
      <c r="D61" s="244" t="s">
        <v>419</v>
      </c>
      <c r="E61" s="246">
        <v>1110484643</v>
      </c>
      <c r="F61" s="246">
        <v>1566</v>
      </c>
      <c r="G61" s="247">
        <v>14329000</v>
      </c>
      <c r="H61" s="242"/>
      <c r="I61" s="242"/>
    </row>
    <row r="62" spans="1:9" ht="12.75" customHeight="1">
      <c r="A62" s="245">
        <v>60</v>
      </c>
      <c r="B62" s="245" t="s">
        <v>333</v>
      </c>
      <c r="C62" s="245" t="s">
        <v>420</v>
      </c>
      <c r="D62" s="244" t="s">
        <v>421</v>
      </c>
      <c r="E62" s="246">
        <v>1110549621</v>
      </c>
      <c r="F62" s="246">
        <v>1616</v>
      </c>
      <c r="G62" s="247">
        <v>37100000</v>
      </c>
      <c r="H62" s="242"/>
      <c r="I62" s="242"/>
    </row>
    <row r="63" spans="1:9" ht="12.75" customHeight="1">
      <c r="A63" s="245">
        <v>61</v>
      </c>
      <c r="B63" s="245" t="s">
        <v>333</v>
      </c>
      <c r="C63" s="245" t="s">
        <v>422</v>
      </c>
      <c r="D63" s="244" t="s">
        <v>423</v>
      </c>
      <c r="E63" s="246">
        <v>38143532</v>
      </c>
      <c r="F63" s="246">
        <v>1617</v>
      </c>
      <c r="G63" s="247">
        <v>12282000</v>
      </c>
      <c r="H63" s="242"/>
      <c r="I63" s="242"/>
    </row>
    <row r="64" spans="1:9" ht="12.75" customHeight="1">
      <c r="A64" s="245">
        <v>62</v>
      </c>
      <c r="B64" s="245" t="s">
        <v>333</v>
      </c>
      <c r="C64" s="245" t="s">
        <v>424</v>
      </c>
      <c r="D64" s="244" t="s">
        <v>425</v>
      </c>
      <c r="E64" s="246">
        <v>30388799</v>
      </c>
      <c r="F64" s="246">
        <v>1615</v>
      </c>
      <c r="G64" s="247">
        <v>26460000</v>
      </c>
      <c r="H64" s="242"/>
      <c r="I64" s="242"/>
    </row>
    <row r="65" spans="1:9" ht="12.75" customHeight="1">
      <c r="A65" s="245">
        <v>63</v>
      </c>
      <c r="B65" s="245" t="s">
        <v>351</v>
      </c>
      <c r="C65" s="245" t="s">
        <v>426</v>
      </c>
      <c r="D65" s="244" t="s">
        <v>427</v>
      </c>
      <c r="E65" s="246">
        <v>1110556160</v>
      </c>
      <c r="F65" s="246">
        <v>1651</v>
      </c>
      <c r="G65" s="247">
        <v>21600000</v>
      </c>
      <c r="H65" s="242"/>
      <c r="I65" s="242"/>
    </row>
    <row r="66" spans="1:9" ht="12.75" customHeight="1">
      <c r="A66" s="245">
        <v>64</v>
      </c>
      <c r="B66" s="245" t="s">
        <v>351</v>
      </c>
      <c r="C66" s="245" t="s">
        <v>428</v>
      </c>
      <c r="D66" s="244" t="s">
        <v>429</v>
      </c>
      <c r="E66" s="246">
        <v>14297038</v>
      </c>
      <c r="F66" s="246">
        <v>1637</v>
      </c>
      <c r="G66" s="247">
        <v>31024000</v>
      </c>
      <c r="H66" s="242"/>
      <c r="I66" s="242"/>
    </row>
    <row r="67" spans="1:9" ht="12.75" customHeight="1">
      <c r="A67" s="245">
        <v>65</v>
      </c>
      <c r="B67" s="245" t="s">
        <v>351</v>
      </c>
      <c r="C67" s="245" t="s">
        <v>430</v>
      </c>
      <c r="D67" s="244" t="s">
        <v>431</v>
      </c>
      <c r="E67" s="246">
        <v>28538082</v>
      </c>
      <c r="F67" s="246">
        <v>1630</v>
      </c>
      <c r="G67" s="247">
        <v>12271000</v>
      </c>
      <c r="H67" s="242"/>
      <c r="I67" s="242"/>
    </row>
    <row r="68" spans="1:9" ht="12.75" customHeight="1">
      <c r="A68" s="245">
        <v>66</v>
      </c>
      <c r="B68" s="245" t="s">
        <v>351</v>
      </c>
      <c r="C68" s="245" t="s">
        <v>432</v>
      </c>
      <c r="D68" s="244" t="s">
        <v>433</v>
      </c>
      <c r="E68" s="246">
        <v>1110540404</v>
      </c>
      <c r="F68" s="246">
        <v>1656</v>
      </c>
      <c r="G68" s="247">
        <v>18739000</v>
      </c>
      <c r="H68" s="242"/>
      <c r="I68" s="242"/>
    </row>
    <row r="69" spans="1:9" ht="12.75" customHeight="1">
      <c r="A69" s="245">
        <v>67</v>
      </c>
      <c r="B69" s="245" t="s">
        <v>354</v>
      </c>
      <c r="C69" s="245" t="s">
        <v>434</v>
      </c>
      <c r="D69" s="244" t="s">
        <v>435</v>
      </c>
      <c r="E69" s="246">
        <v>93363825</v>
      </c>
      <c r="F69" s="246">
        <v>1709</v>
      </c>
      <c r="G69" s="247">
        <v>45500000</v>
      </c>
      <c r="H69" s="242"/>
      <c r="I69" s="242"/>
    </row>
    <row r="70" spans="1:9" ht="12.75" customHeight="1">
      <c r="A70" s="245">
        <v>68</v>
      </c>
      <c r="B70" s="245" t="s">
        <v>354</v>
      </c>
      <c r="C70" s="245" t="s">
        <v>436</v>
      </c>
      <c r="D70" s="244" t="s">
        <v>437</v>
      </c>
      <c r="E70" s="246">
        <v>65763806</v>
      </c>
      <c r="F70" s="246">
        <v>1718</v>
      </c>
      <c r="G70" s="247">
        <v>35000000</v>
      </c>
      <c r="H70" s="242"/>
      <c r="I70" s="242"/>
    </row>
    <row r="71" spans="1:9" ht="12.75" customHeight="1">
      <c r="A71" s="245">
        <v>69</v>
      </c>
      <c r="B71" s="245" t="s">
        <v>354</v>
      </c>
      <c r="C71" s="245" t="s">
        <v>438</v>
      </c>
      <c r="D71" s="244" t="s">
        <v>439</v>
      </c>
      <c r="E71" s="246">
        <v>93381671</v>
      </c>
      <c r="F71" s="246">
        <v>1728</v>
      </c>
      <c r="G71" s="247">
        <v>35000000</v>
      </c>
      <c r="H71" s="242"/>
      <c r="I71" s="242"/>
    </row>
    <row r="72" spans="1:9" ht="12.75" customHeight="1">
      <c r="A72" s="245">
        <v>70</v>
      </c>
      <c r="B72" s="245" t="s">
        <v>354</v>
      </c>
      <c r="C72" s="245" t="s">
        <v>440</v>
      </c>
      <c r="D72" s="244" t="s">
        <v>441</v>
      </c>
      <c r="E72" s="246">
        <v>65737125</v>
      </c>
      <c r="F72" s="246">
        <v>1719</v>
      </c>
      <c r="G72" s="247">
        <v>45500000</v>
      </c>
      <c r="H72" s="242"/>
      <c r="I72" s="242"/>
    </row>
    <row r="73" spans="1:9" ht="12.75" customHeight="1">
      <c r="A73" s="245">
        <v>71</v>
      </c>
      <c r="B73" s="245" t="s">
        <v>354</v>
      </c>
      <c r="C73" s="245" t="s">
        <v>442</v>
      </c>
      <c r="D73" s="244" t="s">
        <v>443</v>
      </c>
      <c r="E73" s="246">
        <v>14297394</v>
      </c>
      <c r="F73" s="246">
        <v>1713</v>
      </c>
      <c r="G73" s="247">
        <v>21315000</v>
      </c>
      <c r="H73" s="242"/>
      <c r="I73" s="242"/>
    </row>
    <row r="74" spans="1:9" ht="12.75" customHeight="1">
      <c r="A74" s="245">
        <v>72</v>
      </c>
      <c r="B74" s="245" t="s">
        <v>320</v>
      </c>
      <c r="C74" s="245" t="s">
        <v>444</v>
      </c>
      <c r="D74" s="244" t="s">
        <v>445</v>
      </c>
      <c r="E74" s="246">
        <v>1110598671</v>
      </c>
      <c r="F74" s="246">
        <v>1712</v>
      </c>
      <c r="G74" s="247">
        <v>18739000</v>
      </c>
      <c r="H74" s="242"/>
      <c r="I74" s="242"/>
    </row>
    <row r="75" spans="1:9" ht="12.75" customHeight="1">
      <c r="A75" s="245">
        <v>73</v>
      </c>
      <c r="B75" s="245" t="s">
        <v>320</v>
      </c>
      <c r="C75" s="245" t="s">
        <v>446</v>
      </c>
      <c r="D75" s="244" t="s">
        <v>447</v>
      </c>
      <c r="E75" s="246">
        <v>1110591276</v>
      </c>
      <c r="F75" s="246">
        <v>1727</v>
      </c>
      <c r="G75" s="247">
        <v>33250000</v>
      </c>
      <c r="H75" s="242"/>
      <c r="I75" s="242"/>
    </row>
    <row r="76" spans="1:9" ht="12.75" customHeight="1">
      <c r="A76" s="245">
        <v>74</v>
      </c>
      <c r="B76" s="245" t="s">
        <v>320</v>
      </c>
      <c r="C76" s="245" t="s">
        <v>448</v>
      </c>
      <c r="D76" s="244" t="s">
        <v>449</v>
      </c>
      <c r="E76" s="246">
        <v>65760334</v>
      </c>
      <c r="F76" s="246">
        <v>1747</v>
      </c>
      <c r="G76" s="247">
        <v>35000000</v>
      </c>
      <c r="H76" s="242"/>
      <c r="I76" s="242"/>
    </row>
    <row r="77" spans="1:9" ht="12.75" customHeight="1">
      <c r="A77" s="245">
        <v>75</v>
      </c>
      <c r="B77" s="245" t="s">
        <v>320</v>
      </c>
      <c r="C77" s="245" t="s">
        <v>450</v>
      </c>
      <c r="D77" s="244" t="s">
        <v>451</v>
      </c>
      <c r="E77" s="246">
        <v>55179443</v>
      </c>
      <c r="F77" s="246">
        <v>1748</v>
      </c>
      <c r="G77" s="247">
        <v>31234000</v>
      </c>
      <c r="H77" s="242"/>
      <c r="I77" s="242"/>
    </row>
    <row r="78" spans="1:9" ht="12.75" customHeight="1">
      <c r="A78" s="245">
        <v>76</v>
      </c>
      <c r="B78" s="245" t="s">
        <v>320</v>
      </c>
      <c r="C78" s="245" t="s">
        <v>452</v>
      </c>
      <c r="D78" s="244" t="s">
        <v>453</v>
      </c>
      <c r="E78" s="246">
        <v>1110570105</v>
      </c>
      <c r="F78" s="246">
        <v>1769</v>
      </c>
      <c r="G78" s="247">
        <v>31234000</v>
      </c>
      <c r="H78" s="242"/>
      <c r="I78" s="242"/>
    </row>
    <row r="79" spans="1:9" ht="12.75" customHeight="1">
      <c r="A79" s="245">
        <v>77</v>
      </c>
      <c r="B79" s="245" t="s">
        <v>454</v>
      </c>
      <c r="C79" s="245" t="s">
        <v>455</v>
      </c>
      <c r="D79" s="244" t="s">
        <v>456</v>
      </c>
      <c r="E79" s="246">
        <v>5828788</v>
      </c>
      <c r="F79" s="246">
        <v>1793</v>
      </c>
      <c r="G79" s="247">
        <v>9810000</v>
      </c>
      <c r="H79" s="242"/>
      <c r="I79" s="242"/>
    </row>
    <row r="80" spans="1:9" ht="12.75" customHeight="1">
      <c r="A80" s="245">
        <v>78</v>
      </c>
      <c r="B80" s="245" t="s">
        <v>360</v>
      </c>
      <c r="C80" s="245" t="s">
        <v>457</v>
      </c>
      <c r="D80" s="244" t="s">
        <v>458</v>
      </c>
      <c r="E80" s="246">
        <v>1110513794</v>
      </c>
      <c r="F80" s="246">
        <v>1799</v>
      </c>
      <c r="G80" s="247">
        <v>18560533</v>
      </c>
      <c r="H80" s="242"/>
      <c r="I80" s="242"/>
    </row>
    <row r="81" spans="1:9" ht="12.75" customHeight="1">
      <c r="A81" s="245">
        <v>79</v>
      </c>
      <c r="B81" s="245" t="s">
        <v>363</v>
      </c>
      <c r="C81" s="245" t="s">
        <v>461</v>
      </c>
      <c r="D81" s="244" t="s">
        <v>462</v>
      </c>
      <c r="E81" s="246">
        <v>65784001</v>
      </c>
      <c r="F81" s="246">
        <v>1856</v>
      </c>
      <c r="G81" s="247">
        <v>14056066</v>
      </c>
      <c r="H81" s="242"/>
      <c r="I81" s="242"/>
    </row>
    <row r="82" spans="1:9" ht="12.75" customHeight="1">
      <c r="A82" s="245">
        <v>80</v>
      </c>
      <c r="B82" s="245" t="s">
        <v>463</v>
      </c>
      <c r="C82" s="245" t="s">
        <v>464</v>
      </c>
      <c r="D82" s="244" t="s">
        <v>465</v>
      </c>
      <c r="E82" s="246">
        <v>93361814</v>
      </c>
      <c r="F82" s="246">
        <v>1848</v>
      </c>
      <c r="G82" s="247">
        <v>28500000</v>
      </c>
      <c r="H82" s="242"/>
      <c r="I82" s="242"/>
    </row>
    <row r="83" spans="1:9" ht="12.75" customHeight="1">
      <c r="A83" s="245">
        <v>81</v>
      </c>
      <c r="B83" s="245" t="s">
        <v>484</v>
      </c>
      <c r="C83" s="245" t="s">
        <v>485</v>
      </c>
      <c r="D83" s="244" t="s">
        <v>486</v>
      </c>
      <c r="E83" s="246">
        <v>1110597008</v>
      </c>
      <c r="F83" s="246">
        <v>2121</v>
      </c>
      <c r="G83" s="247">
        <v>6540000</v>
      </c>
      <c r="H83" s="242"/>
      <c r="I83" s="242"/>
    </row>
    <row r="84" spans="1:9" ht="12.75" customHeight="1">
      <c r="A84" s="245">
        <v>82</v>
      </c>
      <c r="B84" s="245" t="s">
        <v>484</v>
      </c>
      <c r="C84" s="245" t="s">
        <v>487</v>
      </c>
      <c r="D84" s="244" t="s">
        <v>488</v>
      </c>
      <c r="E84" s="246">
        <v>1110490995</v>
      </c>
      <c r="F84" s="246">
        <v>2124</v>
      </c>
      <c r="G84" s="247">
        <v>18067000</v>
      </c>
      <c r="H84" s="242"/>
      <c r="I84" s="242"/>
    </row>
    <row r="85" spans="1:9" ht="12.75" customHeight="1">
      <c r="A85" s="245">
        <v>83</v>
      </c>
      <c r="B85" s="245" t="s">
        <v>489</v>
      </c>
      <c r="C85" s="245" t="s">
        <v>490</v>
      </c>
      <c r="D85" s="244" t="s">
        <v>491</v>
      </c>
      <c r="E85" s="246">
        <v>1110526622</v>
      </c>
      <c r="F85" s="246">
        <v>2252</v>
      </c>
      <c r="G85" s="247">
        <v>14400000</v>
      </c>
      <c r="H85" s="242"/>
      <c r="I85" s="242"/>
    </row>
    <row r="86" spans="1:9" ht="12.75" customHeight="1">
      <c r="A86" s="245">
        <v>84</v>
      </c>
      <c r="B86" s="245" t="s">
        <v>492</v>
      </c>
      <c r="C86" s="245" t="s">
        <v>493</v>
      </c>
      <c r="D86" s="244" t="s">
        <v>494</v>
      </c>
      <c r="E86" s="246">
        <v>65631571</v>
      </c>
      <c r="F86" s="246">
        <v>2174</v>
      </c>
      <c r="G86" s="247">
        <v>12188000</v>
      </c>
      <c r="H86" s="242"/>
      <c r="I86" s="242"/>
    </row>
    <row r="87" spans="1:9" ht="12.75" customHeight="1">
      <c r="A87" s="245">
        <v>85</v>
      </c>
      <c r="B87" s="245" t="s">
        <v>495</v>
      </c>
      <c r="C87" s="245" t="s">
        <v>496</v>
      </c>
      <c r="D87" s="244" t="s">
        <v>497</v>
      </c>
      <c r="E87" s="246">
        <v>1060595222</v>
      </c>
      <c r="F87" s="246">
        <v>2336</v>
      </c>
      <c r="G87" s="247">
        <v>14500000</v>
      </c>
      <c r="H87" s="242"/>
      <c r="I87" s="242"/>
    </row>
    <row r="88" spans="1:9" ht="12.75" customHeight="1">
      <c r="A88" s="245">
        <v>86</v>
      </c>
      <c r="B88" s="245" t="s">
        <v>498</v>
      </c>
      <c r="C88" s="245" t="s">
        <v>499</v>
      </c>
      <c r="D88" s="244" t="s">
        <v>500</v>
      </c>
      <c r="E88" s="246">
        <v>1110546526</v>
      </c>
      <c r="F88" s="246">
        <v>2392</v>
      </c>
      <c r="G88" s="247">
        <v>14500000</v>
      </c>
      <c r="H88" s="242"/>
      <c r="I88" s="242"/>
    </row>
    <row r="89" spans="1:9" ht="12.75" customHeight="1">
      <c r="A89" s="245">
        <v>87</v>
      </c>
      <c r="B89" s="245" t="s">
        <v>501</v>
      </c>
      <c r="C89" s="245" t="s">
        <v>502</v>
      </c>
      <c r="D89" s="244" t="s">
        <v>503</v>
      </c>
      <c r="E89" s="246">
        <v>1110528452</v>
      </c>
      <c r="F89" s="246">
        <v>2441</v>
      </c>
      <c r="G89" s="247">
        <v>12180000</v>
      </c>
      <c r="H89" s="242"/>
      <c r="I89" s="242"/>
    </row>
    <row r="90" spans="1:9" ht="12.75" customHeight="1">
      <c r="A90" s="245">
        <v>88</v>
      </c>
      <c r="B90" s="245" t="s">
        <v>504</v>
      </c>
      <c r="C90" s="245" t="s">
        <v>505</v>
      </c>
      <c r="D90" s="244" t="s">
        <v>506</v>
      </c>
      <c r="E90" s="246">
        <v>1110522129</v>
      </c>
      <c r="F90" s="246">
        <v>2486</v>
      </c>
      <c r="G90" s="247">
        <v>14400000</v>
      </c>
      <c r="H90" s="242"/>
      <c r="I90" s="242"/>
    </row>
    <row r="91" spans="1:9" ht="12.75" customHeight="1">
      <c r="A91" s="245">
        <v>89</v>
      </c>
      <c r="B91" s="245" t="s">
        <v>507</v>
      </c>
      <c r="C91" s="245" t="s">
        <v>508</v>
      </c>
      <c r="D91" s="244" t="s">
        <v>509</v>
      </c>
      <c r="E91" s="246">
        <v>65757121</v>
      </c>
      <c r="F91" s="246">
        <v>2518</v>
      </c>
      <c r="G91" s="247">
        <v>12180000</v>
      </c>
      <c r="H91" s="242"/>
      <c r="I91" s="242"/>
    </row>
    <row r="92" spans="1:9" ht="12.75" customHeight="1">
      <c r="A92" s="245">
        <v>90</v>
      </c>
      <c r="B92" s="245" t="s">
        <v>507</v>
      </c>
      <c r="C92" s="245" t="s">
        <v>510</v>
      </c>
      <c r="D92" s="244" t="s">
        <v>511</v>
      </c>
      <c r="E92" s="246">
        <v>1105686472</v>
      </c>
      <c r="F92" s="246">
        <v>2522</v>
      </c>
      <c r="G92" s="247">
        <v>17000000</v>
      </c>
      <c r="H92" s="242"/>
      <c r="I92" s="242"/>
    </row>
    <row r="93" spans="1:9" ht="12.75" customHeight="1">
      <c r="A93" s="245">
        <v>91</v>
      </c>
      <c r="B93" s="245" t="s">
        <v>512</v>
      </c>
      <c r="C93" s="245" t="s">
        <v>513</v>
      </c>
      <c r="D93" s="244" t="s">
        <v>514</v>
      </c>
      <c r="E93" s="246">
        <v>1010191569</v>
      </c>
      <c r="F93" s="246">
        <v>2556</v>
      </c>
      <c r="G93" s="247">
        <v>17000000</v>
      </c>
      <c r="H93" s="242"/>
      <c r="I93" s="242"/>
    </row>
    <row r="94" spans="1:9" ht="12.75" customHeight="1">
      <c r="A94" s="245">
        <v>92</v>
      </c>
      <c r="B94" s="245" t="s">
        <v>515</v>
      </c>
      <c r="C94" s="245" t="s">
        <v>516</v>
      </c>
      <c r="D94" s="244" t="s">
        <v>517</v>
      </c>
      <c r="E94" s="246">
        <v>1018412957</v>
      </c>
      <c r="F94" s="246">
        <v>2574</v>
      </c>
      <c r="G94" s="286">
        <v>6540000</v>
      </c>
      <c r="H94" s="287">
        <f>G94*0.05</f>
        <v>327000</v>
      </c>
      <c r="I94" s="242"/>
    </row>
    <row r="95" spans="1:9" ht="12.75" customHeight="1">
      <c r="A95" s="245">
        <v>93</v>
      </c>
      <c r="B95" s="245" t="s">
        <v>474</v>
      </c>
      <c r="C95" s="245" t="s">
        <v>518</v>
      </c>
      <c r="D95" s="244" t="s">
        <v>519</v>
      </c>
      <c r="E95" s="246">
        <v>14135487</v>
      </c>
      <c r="F95" s="246">
        <v>2578</v>
      </c>
      <c r="G95" s="247">
        <v>7012000</v>
      </c>
      <c r="H95" s="242"/>
      <c r="I95" s="242"/>
    </row>
    <row r="96" spans="1:9" ht="12.75" customHeight="1">
      <c r="A96" s="245">
        <v>94</v>
      </c>
      <c r="B96" s="245" t="s">
        <v>477</v>
      </c>
      <c r="C96" s="245" t="s">
        <v>520</v>
      </c>
      <c r="D96" s="244" t="s">
        <v>521</v>
      </c>
      <c r="E96" s="246">
        <v>1110546192</v>
      </c>
      <c r="F96" s="246">
        <v>2572</v>
      </c>
      <c r="G96" s="247">
        <v>10708000</v>
      </c>
      <c r="H96" s="242"/>
      <c r="I96" s="242"/>
    </row>
    <row r="97" spans="1:9" ht="12.75" customHeight="1">
      <c r="A97" s="245">
        <v>95</v>
      </c>
      <c r="B97" s="245" t="s">
        <v>477</v>
      </c>
      <c r="C97" s="245" t="s">
        <v>522</v>
      </c>
      <c r="D97" s="244" t="s">
        <v>523</v>
      </c>
      <c r="E97" s="246">
        <v>1070625587</v>
      </c>
      <c r="F97" s="246">
        <v>2625</v>
      </c>
      <c r="G97" s="247">
        <v>12180000</v>
      </c>
      <c r="H97" s="242"/>
      <c r="I97" s="242"/>
    </row>
    <row r="98" spans="1:9" ht="12.75" customHeight="1">
      <c r="A98" s="245">
        <v>96</v>
      </c>
      <c r="B98" s="245" t="s">
        <v>477</v>
      </c>
      <c r="C98" s="245" t="s">
        <v>524</v>
      </c>
      <c r="D98" s="244" t="s">
        <v>525</v>
      </c>
      <c r="E98" s="246">
        <v>79425686</v>
      </c>
      <c r="F98" s="246">
        <v>2581</v>
      </c>
      <c r="G98" s="247">
        <v>6540000</v>
      </c>
      <c r="H98" s="242"/>
      <c r="I98" s="242"/>
    </row>
    <row r="99" spans="1:9" ht="12.75" customHeight="1">
      <c r="A99" s="245">
        <v>97</v>
      </c>
      <c r="B99" s="245" t="s">
        <v>526</v>
      </c>
      <c r="C99" s="245" t="s">
        <v>527</v>
      </c>
      <c r="D99" s="244" t="s">
        <v>528</v>
      </c>
      <c r="E99" s="246">
        <v>65701272</v>
      </c>
      <c r="F99" s="246">
        <v>2573</v>
      </c>
      <c r="G99" s="247">
        <v>17000000</v>
      </c>
      <c r="H99" s="242"/>
      <c r="I99" s="242"/>
    </row>
    <row r="100" spans="1:9" ht="12.75" customHeight="1">
      <c r="A100" s="245">
        <v>98</v>
      </c>
      <c r="B100" s="245" t="s">
        <v>529</v>
      </c>
      <c r="C100" s="245" t="s">
        <v>530</v>
      </c>
      <c r="D100" s="244" t="s">
        <v>531</v>
      </c>
      <c r="E100" s="246">
        <v>1193106444</v>
      </c>
      <c r="F100" s="246">
        <v>2649</v>
      </c>
      <c r="G100" s="247">
        <v>6540000</v>
      </c>
      <c r="H100" s="242"/>
      <c r="I100" s="242"/>
    </row>
    <row r="101" spans="1:9" ht="12.75" customHeight="1">
      <c r="A101" s="245">
        <v>99</v>
      </c>
      <c r="B101" s="245" t="s">
        <v>529</v>
      </c>
      <c r="C101" s="245" t="s">
        <v>532</v>
      </c>
      <c r="D101" s="244" t="s">
        <v>533</v>
      </c>
      <c r="E101" s="246">
        <v>93476017</v>
      </c>
      <c r="F101" s="246">
        <v>2699</v>
      </c>
      <c r="G101" s="247">
        <v>19000000</v>
      </c>
      <c r="H101" s="242"/>
      <c r="I101" s="242"/>
    </row>
    <row r="102" spans="1:9" ht="12.75" customHeight="1">
      <c r="A102" s="245">
        <v>100</v>
      </c>
      <c r="B102" s="245" t="s">
        <v>529</v>
      </c>
      <c r="C102" s="245" t="s">
        <v>534</v>
      </c>
      <c r="D102" s="244" t="s">
        <v>535</v>
      </c>
      <c r="E102" s="246">
        <v>1015418921</v>
      </c>
      <c r="F102" s="246">
        <v>2675</v>
      </c>
      <c r="G102" s="247">
        <v>6680000</v>
      </c>
      <c r="H102" s="242"/>
      <c r="I102" s="242"/>
    </row>
    <row r="103" spans="1:9" ht="12.75" customHeight="1">
      <c r="A103" s="245">
        <v>101</v>
      </c>
      <c r="B103" s="245" t="s">
        <v>529</v>
      </c>
      <c r="C103" s="245" t="s">
        <v>536</v>
      </c>
      <c r="D103" s="244" t="s">
        <v>537</v>
      </c>
      <c r="E103" s="246">
        <v>1110570977</v>
      </c>
      <c r="F103" s="246">
        <v>2674</v>
      </c>
      <c r="G103" s="247">
        <v>8188000</v>
      </c>
      <c r="H103" s="242"/>
      <c r="I103" s="242"/>
    </row>
    <row r="104" spans="1:9" ht="12.75" customHeight="1">
      <c r="A104" s="245">
        <v>102</v>
      </c>
      <c r="B104" s="245" t="s">
        <v>529</v>
      </c>
      <c r="C104" s="245" t="s">
        <v>538</v>
      </c>
      <c r="D104" s="244" t="s">
        <v>539</v>
      </c>
      <c r="E104" s="246">
        <v>1136884960</v>
      </c>
      <c r="F104" s="246">
        <v>2698</v>
      </c>
      <c r="G104" s="247">
        <v>6540000</v>
      </c>
      <c r="H104" s="242"/>
      <c r="I104" s="242"/>
    </row>
    <row r="105" spans="1:9" ht="12.75" customHeight="1">
      <c r="A105" s="245">
        <v>103</v>
      </c>
      <c r="B105" s="245" t="s">
        <v>529</v>
      </c>
      <c r="C105" s="245" t="s">
        <v>540</v>
      </c>
      <c r="D105" s="244" t="s">
        <v>541</v>
      </c>
      <c r="E105" s="246">
        <v>1110569903</v>
      </c>
      <c r="F105" s="246">
        <v>2673</v>
      </c>
      <c r="G105" s="247">
        <v>12180000</v>
      </c>
      <c r="H105" s="242"/>
      <c r="I105" s="242"/>
    </row>
    <row r="106" spans="1:9" ht="12.75" customHeight="1">
      <c r="A106" s="245">
        <v>104</v>
      </c>
      <c r="B106" s="245" t="s">
        <v>542</v>
      </c>
      <c r="C106" s="245" t="s">
        <v>543</v>
      </c>
      <c r="D106" s="244" t="s">
        <v>229</v>
      </c>
      <c r="E106" s="246">
        <v>1110466205</v>
      </c>
      <c r="F106" s="246">
        <v>521</v>
      </c>
      <c r="G106" s="247">
        <v>11340000</v>
      </c>
      <c r="H106" s="242"/>
      <c r="I106" s="242"/>
    </row>
    <row r="107" spans="1:9" ht="12.75" customHeight="1">
      <c r="A107" s="245">
        <v>105</v>
      </c>
      <c r="B107" s="245" t="s">
        <v>542</v>
      </c>
      <c r="C107" s="245" t="s">
        <v>544</v>
      </c>
      <c r="D107" s="244" t="s">
        <v>233</v>
      </c>
      <c r="E107" s="246">
        <v>1110571312</v>
      </c>
      <c r="F107" s="246">
        <v>523</v>
      </c>
      <c r="G107" s="247">
        <v>11340000</v>
      </c>
      <c r="H107" s="242"/>
      <c r="I107" s="242"/>
    </row>
    <row r="108" spans="1:9" ht="12.75" customHeight="1">
      <c r="A108" s="245">
        <v>106</v>
      </c>
      <c r="B108" s="245" t="s">
        <v>545</v>
      </c>
      <c r="C108" s="245" t="s">
        <v>546</v>
      </c>
      <c r="D108" s="244" t="s">
        <v>211</v>
      </c>
      <c r="E108" s="246">
        <v>38362581</v>
      </c>
      <c r="F108" s="246">
        <v>167</v>
      </c>
      <c r="G108" s="247">
        <v>10411333</v>
      </c>
      <c r="H108" s="242"/>
      <c r="I108" s="242"/>
    </row>
    <row r="109" spans="1:9" ht="12.75" customHeight="1">
      <c r="A109" s="245">
        <v>107</v>
      </c>
      <c r="B109" s="245" t="s">
        <v>547</v>
      </c>
      <c r="C109" s="245" t="s">
        <v>548</v>
      </c>
      <c r="D109" s="244" t="s">
        <v>239</v>
      </c>
      <c r="E109" s="246">
        <v>93299951</v>
      </c>
      <c r="F109" s="246">
        <v>519</v>
      </c>
      <c r="G109" s="247">
        <v>4729366</v>
      </c>
      <c r="H109" s="242"/>
      <c r="I109" s="242"/>
    </row>
    <row r="110" spans="1:9" ht="12.75" customHeight="1">
      <c r="A110" s="245">
        <v>108</v>
      </c>
      <c r="B110" s="245" t="s">
        <v>547</v>
      </c>
      <c r="C110" s="245" t="s">
        <v>549</v>
      </c>
      <c r="D110" s="244" t="s">
        <v>216</v>
      </c>
      <c r="E110" s="246">
        <v>1125229145</v>
      </c>
      <c r="F110" s="246">
        <v>267</v>
      </c>
      <c r="G110" s="247">
        <v>3542500</v>
      </c>
      <c r="H110" s="242"/>
      <c r="I110" s="242"/>
    </row>
    <row r="111" spans="1:9" ht="12.75" customHeight="1">
      <c r="A111" s="245">
        <v>109</v>
      </c>
      <c r="B111" s="245" t="s">
        <v>547</v>
      </c>
      <c r="C111" s="245" t="s">
        <v>550</v>
      </c>
      <c r="D111" s="244" t="s">
        <v>220</v>
      </c>
      <c r="E111" s="246">
        <v>93359833</v>
      </c>
      <c r="F111" s="246">
        <v>269</v>
      </c>
      <c r="G111" s="247">
        <v>6597500</v>
      </c>
      <c r="H111" s="242"/>
      <c r="I111" s="242"/>
    </row>
    <row r="112" spans="1:9" ht="12.75" customHeight="1">
      <c r="A112" s="245">
        <v>110</v>
      </c>
      <c r="B112" s="245" t="s">
        <v>547</v>
      </c>
      <c r="C112" s="245" t="s">
        <v>552</v>
      </c>
      <c r="D112" s="244" t="s">
        <v>214</v>
      </c>
      <c r="E112" s="246">
        <v>93207516</v>
      </c>
      <c r="F112" s="246">
        <v>268</v>
      </c>
      <c r="G112" s="247">
        <v>9667666</v>
      </c>
      <c r="H112" s="242"/>
      <c r="I112" s="242"/>
    </row>
    <row r="113" spans="1:10" ht="12.75" customHeight="1">
      <c r="A113" s="245">
        <v>111</v>
      </c>
      <c r="B113" s="245" t="s">
        <v>547</v>
      </c>
      <c r="C113" s="245" t="s">
        <v>553</v>
      </c>
      <c r="D113" s="244" t="s">
        <v>223</v>
      </c>
      <c r="E113" s="246">
        <v>1110557839</v>
      </c>
      <c r="F113" s="246">
        <v>270</v>
      </c>
      <c r="G113" s="247">
        <v>7583333</v>
      </c>
      <c r="H113" s="242"/>
      <c r="I113" s="242"/>
    </row>
    <row r="114" spans="1:10" ht="12.75" customHeight="1">
      <c r="A114" s="245">
        <v>112</v>
      </c>
      <c r="B114" s="245" t="s">
        <v>547</v>
      </c>
      <c r="C114" s="245" t="s">
        <v>554</v>
      </c>
      <c r="D114" s="244" t="s">
        <v>292</v>
      </c>
      <c r="E114" s="246">
        <v>1193101790</v>
      </c>
      <c r="F114" s="246">
        <v>1135</v>
      </c>
      <c r="G114" s="247">
        <v>5354000</v>
      </c>
      <c r="H114" s="242"/>
      <c r="I114" s="242"/>
    </row>
    <row r="115" spans="1:10" ht="12.75" customHeight="1">
      <c r="A115" s="245">
        <v>113</v>
      </c>
      <c r="B115" s="245" t="s">
        <v>547</v>
      </c>
      <c r="C115" s="245" t="s">
        <v>555</v>
      </c>
      <c r="D115" s="244" t="s">
        <v>209</v>
      </c>
      <c r="E115" s="246">
        <v>1110530188</v>
      </c>
      <c r="F115" s="246">
        <v>2776</v>
      </c>
      <c r="G115" s="247">
        <v>14816666</v>
      </c>
      <c r="H115" s="242"/>
      <c r="I115" s="242"/>
    </row>
    <row r="116" spans="1:10" ht="12.75" customHeight="1">
      <c r="A116" s="245">
        <v>114</v>
      </c>
      <c r="B116" s="245" t="s">
        <v>556</v>
      </c>
      <c r="C116" s="245" t="s">
        <v>557</v>
      </c>
      <c r="D116" s="244" t="s">
        <v>558</v>
      </c>
      <c r="E116" s="246">
        <v>1152696557</v>
      </c>
      <c r="F116" s="246">
        <v>2781</v>
      </c>
      <c r="G116" s="247">
        <v>12600000</v>
      </c>
      <c r="H116" s="242"/>
      <c r="I116" s="242"/>
    </row>
    <row r="117" spans="1:10" ht="12.75" customHeight="1">
      <c r="A117" s="245">
        <v>115</v>
      </c>
      <c r="B117" s="245" t="s">
        <v>556</v>
      </c>
      <c r="C117" s="245" t="s">
        <v>559</v>
      </c>
      <c r="D117" s="244" t="s">
        <v>560</v>
      </c>
      <c r="E117" s="246">
        <v>38260360</v>
      </c>
      <c r="F117" s="246">
        <v>2782</v>
      </c>
      <c r="G117" s="247">
        <v>14129666</v>
      </c>
      <c r="H117" s="242"/>
      <c r="I117" s="242"/>
      <c r="J117" s="288">
        <v>405365030</v>
      </c>
    </row>
    <row r="118" spans="1:10" ht="12.75" customHeight="1">
      <c r="A118" s="245">
        <v>116</v>
      </c>
      <c r="B118" s="245" t="s">
        <v>561</v>
      </c>
      <c r="C118" s="245" t="s">
        <v>562</v>
      </c>
      <c r="D118" s="244" t="s">
        <v>278</v>
      </c>
      <c r="E118" s="246">
        <v>93399898</v>
      </c>
      <c r="F118" s="246">
        <v>1008</v>
      </c>
      <c r="G118" s="247">
        <v>7200000</v>
      </c>
      <c r="H118" s="242"/>
      <c r="I118" s="242"/>
      <c r="J118" s="288">
        <f>J117-H94</f>
        <v>405038030</v>
      </c>
    </row>
    <row r="119" spans="1:10" ht="12.75" customHeight="1">
      <c r="A119" s="245">
        <v>117</v>
      </c>
      <c r="B119" s="245" t="s">
        <v>561</v>
      </c>
      <c r="C119" s="245" t="s">
        <v>563</v>
      </c>
      <c r="D119" s="244" t="s">
        <v>282</v>
      </c>
      <c r="E119" s="246">
        <v>1110458282</v>
      </c>
      <c r="F119" s="246">
        <v>1052</v>
      </c>
      <c r="G119" s="247">
        <v>5800000</v>
      </c>
      <c r="H119" s="242"/>
      <c r="I119" s="242"/>
    </row>
    <row r="120" spans="1:10" ht="12.75" customHeight="1">
      <c r="A120" s="245">
        <v>118</v>
      </c>
      <c r="B120" s="245" t="s">
        <v>607</v>
      </c>
      <c r="C120" s="245" t="s">
        <v>621</v>
      </c>
      <c r="D120" s="244" t="s">
        <v>241</v>
      </c>
      <c r="E120" s="246">
        <v>1110497915</v>
      </c>
      <c r="F120" s="246">
        <v>536</v>
      </c>
      <c r="G120" s="247">
        <v>7734133</v>
      </c>
      <c r="H120" s="242"/>
      <c r="I120" s="242"/>
    </row>
    <row r="121" spans="1:10" ht="12.75" customHeight="1">
      <c r="A121" s="245">
        <v>119</v>
      </c>
      <c r="B121" s="245" t="s">
        <v>607</v>
      </c>
      <c r="C121" s="245" t="s">
        <v>622</v>
      </c>
      <c r="D121" s="244" t="s">
        <v>385</v>
      </c>
      <c r="E121" s="246">
        <v>1082837669</v>
      </c>
      <c r="F121" s="246">
        <v>1241</v>
      </c>
      <c r="G121" s="247">
        <v>6233333</v>
      </c>
      <c r="H121" s="242"/>
      <c r="I121" s="242"/>
    </row>
    <row r="122" spans="1:10" ht="12.75" customHeight="1">
      <c r="A122" s="245">
        <v>120</v>
      </c>
      <c r="B122" s="245" t="s">
        <v>607</v>
      </c>
      <c r="C122" s="245" t="s">
        <v>623</v>
      </c>
      <c r="D122" s="244" t="s">
        <v>369</v>
      </c>
      <c r="E122" s="246">
        <v>1110571649</v>
      </c>
      <c r="F122" s="246">
        <v>1007</v>
      </c>
      <c r="G122" s="247">
        <v>5026666</v>
      </c>
      <c r="H122" s="242"/>
      <c r="I122" s="242"/>
    </row>
    <row r="123" spans="1:10" ht="12.75" customHeight="1">
      <c r="A123" s="245">
        <v>121</v>
      </c>
      <c r="B123" s="245" t="s">
        <v>607</v>
      </c>
      <c r="C123" s="245" t="s">
        <v>624</v>
      </c>
      <c r="D123" s="244" t="s">
        <v>247</v>
      </c>
      <c r="E123" s="246">
        <v>65753823</v>
      </c>
      <c r="F123" s="246">
        <v>537</v>
      </c>
      <c r="G123" s="247">
        <v>6678000</v>
      </c>
      <c r="H123" s="242"/>
      <c r="I123" s="242"/>
    </row>
    <row r="124" spans="1:10" ht="12.75" customHeight="1">
      <c r="A124" s="245">
        <v>122</v>
      </c>
      <c r="B124" s="245" t="s">
        <v>607</v>
      </c>
      <c r="C124" s="245" t="s">
        <v>625</v>
      </c>
      <c r="D124" s="244" t="s">
        <v>226</v>
      </c>
      <c r="E124" s="246">
        <v>19282591</v>
      </c>
      <c r="F124" s="246">
        <v>282</v>
      </c>
      <c r="G124" s="247">
        <v>2997500</v>
      </c>
      <c r="H124" s="242"/>
      <c r="I124" s="242"/>
    </row>
    <row r="125" spans="1:10" ht="12.75" customHeight="1">
      <c r="A125" s="245">
        <v>123</v>
      </c>
      <c r="B125" s="245" t="s">
        <v>607</v>
      </c>
      <c r="C125" s="245" t="s">
        <v>626</v>
      </c>
      <c r="D125" s="244" t="s">
        <v>260</v>
      </c>
      <c r="E125" s="246">
        <v>65743839</v>
      </c>
      <c r="F125" s="246">
        <v>639</v>
      </c>
      <c r="G125" s="247">
        <v>2561500</v>
      </c>
      <c r="H125" s="242"/>
      <c r="I125" s="242"/>
    </row>
    <row r="126" spans="1:10" ht="12.75" customHeight="1">
      <c r="A126" s="245">
        <v>124</v>
      </c>
      <c r="B126" s="245" t="s">
        <v>577</v>
      </c>
      <c r="C126" s="245" t="s">
        <v>627</v>
      </c>
      <c r="D126" s="244" t="s">
        <v>374</v>
      </c>
      <c r="E126" s="246">
        <v>1110538262</v>
      </c>
      <c r="F126" s="246">
        <v>1136</v>
      </c>
      <c r="G126" s="247">
        <v>1700000</v>
      </c>
      <c r="H126" s="242"/>
      <c r="I126" s="242"/>
    </row>
    <row r="127" spans="1:10" ht="12.75" customHeight="1">
      <c r="A127" s="245">
        <v>125</v>
      </c>
      <c r="B127" s="245" t="s">
        <v>577</v>
      </c>
      <c r="C127" s="245" t="s">
        <v>628</v>
      </c>
      <c r="D127" s="244" t="s">
        <v>250</v>
      </c>
      <c r="E127" s="246">
        <v>93359377</v>
      </c>
      <c r="F127" s="246">
        <v>543</v>
      </c>
      <c r="G127" s="247">
        <v>3038533</v>
      </c>
      <c r="H127" s="242"/>
      <c r="I127" s="242"/>
    </row>
    <row r="128" spans="1:10" ht="12.75" customHeight="1">
      <c r="A128" s="245">
        <v>126</v>
      </c>
      <c r="B128" s="245" t="s">
        <v>577</v>
      </c>
      <c r="C128" s="245" t="s">
        <v>629</v>
      </c>
      <c r="D128" s="244" t="s">
        <v>245</v>
      </c>
      <c r="E128" s="246">
        <v>93357185</v>
      </c>
      <c r="F128" s="246">
        <v>535</v>
      </c>
      <c r="G128" s="247">
        <v>4640133</v>
      </c>
      <c r="H128" s="242"/>
      <c r="I128" s="242"/>
    </row>
    <row r="129" spans="1:9" ht="12.75" customHeight="1">
      <c r="A129" s="245">
        <v>127</v>
      </c>
      <c r="B129" s="245" t="s">
        <v>577</v>
      </c>
      <c r="C129" s="245" t="s">
        <v>630</v>
      </c>
      <c r="D129" s="244" t="s">
        <v>231</v>
      </c>
      <c r="E129" s="246">
        <v>1110465123</v>
      </c>
      <c r="F129" s="246">
        <v>470</v>
      </c>
      <c r="G129" s="247">
        <v>3548133</v>
      </c>
      <c r="H129" s="242"/>
      <c r="I129" s="242"/>
    </row>
    <row r="130" spans="1:9" ht="12.75" customHeight="1">
      <c r="A130" s="245">
        <v>128</v>
      </c>
      <c r="B130" s="245" t="s">
        <v>631</v>
      </c>
      <c r="C130" s="245" t="s">
        <v>632</v>
      </c>
      <c r="D130" s="244" t="s">
        <v>243</v>
      </c>
      <c r="E130" s="246">
        <v>1110591903</v>
      </c>
      <c r="F130" s="246">
        <v>522</v>
      </c>
      <c r="G130" s="247">
        <v>4372433</v>
      </c>
      <c r="H130" s="242"/>
      <c r="I130" s="242"/>
    </row>
    <row r="131" spans="1:9" ht="12.75" customHeight="1">
      <c r="A131" s="245">
        <v>129</v>
      </c>
      <c r="B131" s="245" t="s">
        <v>633</v>
      </c>
      <c r="C131" s="245" t="s">
        <v>634</v>
      </c>
      <c r="D131" s="244" t="s">
        <v>253</v>
      </c>
      <c r="E131" s="246">
        <v>80720916</v>
      </c>
      <c r="F131" s="246">
        <v>567</v>
      </c>
      <c r="G131" s="247">
        <v>10960000</v>
      </c>
      <c r="H131" s="242"/>
      <c r="I131" s="242"/>
    </row>
    <row r="132" spans="1:9" ht="12.75" customHeight="1">
      <c r="A132" s="245">
        <v>130</v>
      </c>
      <c r="B132" s="245" t="s">
        <v>635</v>
      </c>
      <c r="C132" s="245" t="s">
        <v>636</v>
      </c>
      <c r="D132" s="244" t="s">
        <v>383</v>
      </c>
      <c r="E132" s="246">
        <v>1110447832</v>
      </c>
      <c r="F132" s="246">
        <v>1242</v>
      </c>
      <c r="G132" s="247">
        <v>2860000</v>
      </c>
      <c r="H132" s="242"/>
      <c r="I132" s="242"/>
    </row>
    <row r="133" spans="1:9" ht="12.75" customHeight="1">
      <c r="A133" s="245">
        <v>131</v>
      </c>
      <c r="B133" s="245" t="s">
        <v>574</v>
      </c>
      <c r="C133" s="245" t="s">
        <v>637</v>
      </c>
      <c r="D133" s="244" t="s">
        <v>390</v>
      </c>
      <c r="E133" s="246">
        <v>93407258</v>
      </c>
      <c r="F133" s="246">
        <v>1239</v>
      </c>
      <c r="G133" s="247">
        <v>3116666</v>
      </c>
      <c r="H133" s="242"/>
      <c r="I133" s="242"/>
    </row>
    <row r="134" spans="1:9" ht="12.75" customHeight="1">
      <c r="A134" s="245">
        <v>132</v>
      </c>
      <c r="B134" s="245" t="s">
        <v>574</v>
      </c>
      <c r="C134" s="245" t="s">
        <v>638</v>
      </c>
      <c r="D134" s="244" t="s">
        <v>394</v>
      </c>
      <c r="E134" s="246">
        <v>14235600</v>
      </c>
      <c r="F134" s="246">
        <v>1295</v>
      </c>
      <c r="G134" s="247">
        <v>2016500</v>
      </c>
      <c r="H134" s="242"/>
      <c r="I134" s="242"/>
    </row>
    <row r="135" spans="1:9" ht="12.75" customHeight="1">
      <c r="A135" s="245">
        <v>133</v>
      </c>
      <c r="B135" s="245" t="s">
        <v>639</v>
      </c>
      <c r="C135" s="245" t="s">
        <v>640</v>
      </c>
      <c r="D135" s="244" t="s">
        <v>641</v>
      </c>
      <c r="E135" s="246">
        <v>93403335</v>
      </c>
      <c r="F135" s="246">
        <v>2873</v>
      </c>
      <c r="G135" s="247">
        <v>6067866</v>
      </c>
      <c r="H135" s="242"/>
      <c r="I135" s="242"/>
    </row>
    <row r="136" spans="1:9" ht="12.75" customHeight="1">
      <c r="A136" s="245">
        <v>134</v>
      </c>
      <c r="B136" s="245" t="s">
        <v>642</v>
      </c>
      <c r="C136" s="245" t="s">
        <v>643</v>
      </c>
      <c r="D136" s="244" t="s">
        <v>268</v>
      </c>
      <c r="E136" s="246">
        <v>1019005557</v>
      </c>
      <c r="F136" s="246">
        <v>656</v>
      </c>
      <c r="G136" s="247">
        <v>7763333</v>
      </c>
      <c r="H136" s="242"/>
      <c r="I136" s="242"/>
    </row>
    <row r="137" spans="1:9" ht="12.75" customHeight="1">
      <c r="A137" s="245">
        <v>135</v>
      </c>
      <c r="B137" s="245" t="s">
        <v>642</v>
      </c>
      <c r="C137" s="245" t="s">
        <v>644</v>
      </c>
      <c r="D137" s="244" t="s">
        <v>288</v>
      </c>
      <c r="E137" s="246">
        <v>1110554638</v>
      </c>
      <c r="F137" s="246">
        <v>905</v>
      </c>
      <c r="G137" s="247">
        <v>1753000</v>
      </c>
      <c r="H137" s="242"/>
      <c r="I137" s="242"/>
    </row>
    <row r="138" spans="1:9" ht="12.75" customHeight="1">
      <c r="A138" s="245">
        <v>136</v>
      </c>
      <c r="B138" s="245" t="s">
        <v>642</v>
      </c>
      <c r="C138" s="245" t="s">
        <v>645</v>
      </c>
      <c r="D138" s="244" t="s">
        <v>398</v>
      </c>
      <c r="E138" s="246">
        <v>52910227</v>
      </c>
      <c r="F138" s="246">
        <v>1383</v>
      </c>
      <c r="G138" s="247">
        <v>4080000</v>
      </c>
      <c r="H138" s="242"/>
      <c r="I138" s="242"/>
    </row>
    <row r="139" spans="1:9" ht="12.75" customHeight="1">
      <c r="A139" s="245">
        <v>137</v>
      </c>
      <c r="B139" s="245" t="s">
        <v>642</v>
      </c>
      <c r="C139" s="245" t="s">
        <v>646</v>
      </c>
      <c r="D139" s="244" t="s">
        <v>280</v>
      </c>
      <c r="E139" s="246">
        <v>1110555300</v>
      </c>
      <c r="F139" s="246">
        <v>1009</v>
      </c>
      <c r="G139" s="247">
        <v>4500000</v>
      </c>
      <c r="H139" s="242"/>
      <c r="I139" s="242"/>
    </row>
    <row r="140" spans="1:9" ht="12.75" customHeight="1">
      <c r="A140" s="245">
        <v>138</v>
      </c>
      <c r="B140" s="245" t="s">
        <v>642</v>
      </c>
      <c r="C140" s="245" t="s">
        <v>647</v>
      </c>
      <c r="D140" s="244" t="s">
        <v>271</v>
      </c>
      <c r="E140" s="246">
        <v>72246483</v>
      </c>
      <c r="F140" s="246">
        <v>903</v>
      </c>
      <c r="G140" s="247">
        <v>6693000</v>
      </c>
      <c r="H140" s="242"/>
      <c r="I140" s="242"/>
    </row>
    <row r="141" spans="1:9" ht="12.75" customHeight="1">
      <c r="A141" s="245">
        <v>139</v>
      </c>
      <c r="B141" s="245" t="s">
        <v>648</v>
      </c>
      <c r="C141" s="245" t="s">
        <v>649</v>
      </c>
      <c r="D141" s="244" t="s">
        <v>276</v>
      </c>
      <c r="E141" s="246">
        <v>1110532606</v>
      </c>
      <c r="F141" s="246">
        <v>907</v>
      </c>
      <c r="G141" s="247">
        <v>3780000</v>
      </c>
      <c r="H141" s="242"/>
      <c r="I141" s="242"/>
    </row>
    <row r="142" spans="1:9" ht="12.75" customHeight="1">
      <c r="A142" s="245">
        <v>140</v>
      </c>
      <c r="B142" s="245" t="s">
        <v>650</v>
      </c>
      <c r="C142" s="245" t="s">
        <v>651</v>
      </c>
      <c r="D142" s="244" t="s">
        <v>201</v>
      </c>
      <c r="E142" s="246">
        <v>65780002</v>
      </c>
      <c r="F142" s="246">
        <v>2926</v>
      </c>
      <c r="G142" s="247">
        <v>2171000</v>
      </c>
      <c r="H142" s="242"/>
      <c r="I142" s="242"/>
    </row>
    <row r="143" spans="1:9" ht="12.75" customHeight="1">
      <c r="A143" s="245">
        <v>141</v>
      </c>
      <c r="B143" s="245" t="s">
        <v>652</v>
      </c>
      <c r="C143" s="245" t="s">
        <v>653</v>
      </c>
      <c r="D143" s="244" t="s">
        <v>401</v>
      </c>
      <c r="E143" s="246">
        <v>28553481</v>
      </c>
      <c r="F143" s="246">
        <v>1485</v>
      </c>
      <c r="G143" s="247">
        <v>1569366</v>
      </c>
      <c r="H143" s="242"/>
      <c r="I143" s="242"/>
    </row>
    <row r="144" spans="1:9" ht="12.75" customHeight="1">
      <c r="A144" s="245">
        <v>142</v>
      </c>
      <c r="B144" s="245" t="s">
        <v>654</v>
      </c>
      <c r="C144" s="245" t="s">
        <v>655</v>
      </c>
      <c r="D144" s="244" t="s">
        <v>486</v>
      </c>
      <c r="E144" s="246">
        <v>1110597008</v>
      </c>
      <c r="F144" s="246">
        <v>2121</v>
      </c>
      <c r="G144" s="247">
        <v>2779500</v>
      </c>
      <c r="H144" s="242"/>
      <c r="I144" s="242"/>
    </row>
    <row r="145" spans="1:9" ht="12.75" customHeight="1">
      <c r="A145" s="245">
        <v>143</v>
      </c>
      <c r="B145" s="245" t="s">
        <v>656</v>
      </c>
      <c r="C145" s="245" t="s">
        <v>657</v>
      </c>
      <c r="D145" s="244" t="s">
        <v>286</v>
      </c>
      <c r="E145" s="246">
        <v>1110535990</v>
      </c>
      <c r="F145" s="246">
        <v>904</v>
      </c>
      <c r="G145" s="247">
        <v>2653733</v>
      </c>
      <c r="H145" s="242"/>
      <c r="I145" s="242"/>
    </row>
    <row r="146" spans="1:9" ht="12.75" customHeight="1">
      <c r="A146" s="245">
        <v>144</v>
      </c>
      <c r="B146" s="245" t="s">
        <v>656</v>
      </c>
      <c r="C146" s="245" t="s">
        <v>658</v>
      </c>
      <c r="D146" s="244" t="s">
        <v>491</v>
      </c>
      <c r="E146" s="246">
        <v>1110526622</v>
      </c>
      <c r="F146" s="246">
        <v>2252</v>
      </c>
      <c r="G146" s="247">
        <v>3240000</v>
      </c>
      <c r="H146" s="242"/>
      <c r="I146" s="242"/>
    </row>
    <row r="147" spans="1:9" ht="12.75" customHeight="1">
      <c r="A147" s="245">
        <v>145</v>
      </c>
      <c r="B147" s="245" t="s">
        <v>656</v>
      </c>
      <c r="C147" s="245" t="s">
        <v>659</v>
      </c>
      <c r="D147" s="244" t="s">
        <v>273</v>
      </c>
      <c r="E147" s="246">
        <v>14138853</v>
      </c>
      <c r="F147" s="246">
        <v>744</v>
      </c>
      <c r="G147" s="247">
        <v>1812533</v>
      </c>
      <c r="H147" s="242"/>
      <c r="I147" s="242"/>
    </row>
    <row r="148" spans="1:9" ht="12.75" customHeight="1">
      <c r="A148" s="245">
        <v>146</v>
      </c>
      <c r="B148" s="245" t="s">
        <v>656</v>
      </c>
      <c r="C148" s="245" t="s">
        <v>660</v>
      </c>
      <c r="D148" s="244" t="s">
        <v>372</v>
      </c>
      <c r="E148" s="246">
        <v>79727402</v>
      </c>
      <c r="F148" s="246">
        <v>1049</v>
      </c>
      <c r="G148" s="247">
        <v>1020666</v>
      </c>
      <c r="H148" s="242"/>
      <c r="I148" s="242"/>
    </row>
    <row r="149" spans="1:9" ht="12.75" customHeight="1">
      <c r="A149" s="245">
        <v>147</v>
      </c>
      <c r="B149" s="245" t="s">
        <v>661</v>
      </c>
      <c r="C149" s="245" t="s">
        <v>662</v>
      </c>
      <c r="D149" s="244" t="s">
        <v>408</v>
      </c>
      <c r="E149" s="246">
        <v>1005838419</v>
      </c>
      <c r="F149" s="246">
        <v>1455</v>
      </c>
      <c r="G149" s="247">
        <v>4193966</v>
      </c>
      <c r="H149" s="242"/>
      <c r="I149" s="242"/>
    </row>
    <row r="150" spans="1:9" ht="12.75" customHeight="1">
      <c r="A150" s="245">
        <v>148</v>
      </c>
      <c r="B150" s="245" t="s">
        <v>663</v>
      </c>
      <c r="C150" s="245" t="s">
        <v>664</v>
      </c>
      <c r="D150" s="244" t="s">
        <v>378</v>
      </c>
      <c r="E150" s="246">
        <v>5826350</v>
      </c>
      <c r="F150" s="246">
        <v>1053</v>
      </c>
      <c r="G150" s="247">
        <v>2234500</v>
      </c>
      <c r="H150" s="242"/>
      <c r="I150" s="242"/>
    </row>
    <row r="151" spans="1:9" ht="12.75" customHeight="1">
      <c r="A151" s="245">
        <v>149</v>
      </c>
      <c r="B151" s="245" t="s">
        <v>663</v>
      </c>
      <c r="C151" s="245" t="s">
        <v>665</v>
      </c>
      <c r="D151" s="244" t="s">
        <v>423</v>
      </c>
      <c r="E151" s="246">
        <v>38143532</v>
      </c>
      <c r="F151" s="246">
        <v>1617</v>
      </c>
      <c r="G151" s="247">
        <v>1978766</v>
      </c>
      <c r="H151" s="242"/>
      <c r="I151" s="242"/>
    </row>
    <row r="152" spans="1:9" ht="12.75" customHeight="1">
      <c r="A152" s="245">
        <v>150</v>
      </c>
      <c r="B152" s="245" t="s">
        <v>666</v>
      </c>
      <c r="C152" s="245" t="s">
        <v>667</v>
      </c>
      <c r="D152" s="244" t="s">
        <v>494</v>
      </c>
      <c r="E152" s="246">
        <v>65631571</v>
      </c>
      <c r="F152" s="246">
        <v>2174</v>
      </c>
      <c r="G152" s="247">
        <v>2842000</v>
      </c>
      <c r="H152" s="242"/>
      <c r="I152" s="242"/>
    </row>
    <row r="153" spans="1:9" ht="12.75" customHeight="1">
      <c r="A153" s="245">
        <v>151</v>
      </c>
      <c r="B153" s="245" t="s">
        <v>668</v>
      </c>
      <c r="C153" s="245" t="s">
        <v>669</v>
      </c>
      <c r="D153" s="244" t="s">
        <v>388</v>
      </c>
      <c r="E153" s="246">
        <v>1106714536</v>
      </c>
      <c r="F153" s="246">
        <v>1240</v>
      </c>
      <c r="G153" s="247">
        <v>1842300</v>
      </c>
      <c r="H153" s="242"/>
      <c r="I153" s="242"/>
    </row>
    <row r="154" spans="1:9" ht="12.75" customHeight="1">
      <c r="A154" s="245">
        <v>152</v>
      </c>
      <c r="B154" s="245" t="s">
        <v>670</v>
      </c>
      <c r="C154" s="245" t="s">
        <v>671</v>
      </c>
      <c r="D154" s="244" t="s">
        <v>257</v>
      </c>
      <c r="E154" s="246">
        <v>1110586656</v>
      </c>
      <c r="F154" s="246">
        <v>2980</v>
      </c>
      <c r="G154" s="247">
        <v>2180000</v>
      </c>
      <c r="H154" s="242"/>
      <c r="I154" s="242"/>
    </row>
    <row r="155" spans="1:9" ht="12.75" customHeight="1">
      <c r="A155" s="245">
        <v>153</v>
      </c>
      <c r="B155" s="245" t="s">
        <v>592</v>
      </c>
      <c r="C155" s="245" t="s">
        <v>672</v>
      </c>
      <c r="D155" s="244" t="s">
        <v>427</v>
      </c>
      <c r="E155" s="246">
        <v>1110556160</v>
      </c>
      <c r="F155" s="246">
        <v>1651</v>
      </c>
      <c r="G155" s="247">
        <v>2520000</v>
      </c>
      <c r="H155" s="242"/>
      <c r="I155" s="242"/>
    </row>
    <row r="156" spans="1:9" ht="12.75" customHeight="1">
      <c r="A156" s="245">
        <v>154</v>
      </c>
      <c r="B156" s="245" t="s">
        <v>592</v>
      </c>
      <c r="C156" s="245" t="s">
        <v>673</v>
      </c>
      <c r="D156" s="244" t="s">
        <v>255</v>
      </c>
      <c r="E156" s="246">
        <v>5824649</v>
      </c>
      <c r="F156" s="246">
        <v>2981</v>
      </c>
      <c r="G156" s="247">
        <v>2071000</v>
      </c>
      <c r="H156" s="242"/>
      <c r="I156" s="242"/>
    </row>
    <row r="157" spans="1:9" ht="12.75" customHeight="1">
      <c r="A157" s="245">
        <v>155</v>
      </c>
      <c r="B157" s="245" t="s">
        <v>594</v>
      </c>
      <c r="C157" s="245" t="s">
        <v>674</v>
      </c>
      <c r="D157" s="244" t="s">
        <v>385</v>
      </c>
      <c r="E157" s="246">
        <v>1082837669</v>
      </c>
      <c r="F157" s="246">
        <v>1241</v>
      </c>
      <c r="G157" s="247">
        <v>4250000</v>
      </c>
      <c r="H157" s="242"/>
      <c r="I157" s="242"/>
    </row>
    <row r="158" spans="1:9" ht="12.75" customHeight="1">
      <c r="A158" s="245">
        <v>156</v>
      </c>
      <c r="B158" s="245" t="s">
        <v>594</v>
      </c>
      <c r="C158" s="245" t="s">
        <v>675</v>
      </c>
      <c r="D158" s="244" t="s">
        <v>390</v>
      </c>
      <c r="E158" s="246">
        <v>93407258</v>
      </c>
      <c r="F158" s="246">
        <v>1239</v>
      </c>
      <c r="G158" s="247">
        <v>4250000</v>
      </c>
      <c r="H158" s="242"/>
      <c r="I158" s="242"/>
    </row>
    <row r="159" spans="1:9" ht="12.75" customHeight="1">
      <c r="A159" s="245">
        <v>157</v>
      </c>
      <c r="B159" s="245" t="s">
        <v>594</v>
      </c>
      <c r="C159" s="245" t="s">
        <v>676</v>
      </c>
      <c r="D159" s="244" t="s">
        <v>239</v>
      </c>
      <c r="E159" s="246">
        <v>93299951</v>
      </c>
      <c r="F159" s="246">
        <v>519</v>
      </c>
      <c r="G159" s="247">
        <v>2677000</v>
      </c>
      <c r="H159" s="242"/>
      <c r="I159" s="242"/>
    </row>
    <row r="160" spans="1:9" ht="12.75" customHeight="1">
      <c r="A160" s="245">
        <v>158</v>
      </c>
      <c r="B160" s="245" t="s">
        <v>594</v>
      </c>
      <c r="C160" s="245" t="s">
        <v>677</v>
      </c>
      <c r="D160" s="244" t="s">
        <v>214</v>
      </c>
      <c r="E160" s="246">
        <v>93207516</v>
      </c>
      <c r="F160" s="246">
        <v>268</v>
      </c>
      <c r="G160" s="247">
        <v>4462000</v>
      </c>
      <c r="H160" s="242"/>
      <c r="I160" s="242"/>
    </row>
    <row r="161" spans="1:9" ht="12.75" customHeight="1">
      <c r="A161" s="245">
        <v>159</v>
      </c>
      <c r="B161" s="245" t="s">
        <v>594</v>
      </c>
      <c r="C161" s="245" t="s">
        <v>678</v>
      </c>
      <c r="D161" s="244" t="s">
        <v>223</v>
      </c>
      <c r="E161" s="246">
        <v>1110557839</v>
      </c>
      <c r="F161" s="246">
        <v>270</v>
      </c>
      <c r="G161" s="247">
        <v>3500000</v>
      </c>
      <c r="H161" s="242"/>
      <c r="I161" s="242"/>
    </row>
    <row r="162" spans="1:9" ht="12.75" customHeight="1">
      <c r="A162" s="245">
        <v>160</v>
      </c>
      <c r="B162" s="245" t="s">
        <v>594</v>
      </c>
      <c r="C162" s="245" t="s">
        <v>679</v>
      </c>
      <c r="D162" s="244" t="s">
        <v>369</v>
      </c>
      <c r="E162" s="246">
        <v>1110571649</v>
      </c>
      <c r="F162" s="246">
        <v>1007</v>
      </c>
      <c r="G162" s="247">
        <v>2900000</v>
      </c>
      <c r="H162" s="242"/>
      <c r="I162" s="242"/>
    </row>
    <row r="163" spans="1:9" ht="12.75" customHeight="1">
      <c r="A163" s="245">
        <v>161</v>
      </c>
      <c r="B163" s="245" t="s">
        <v>598</v>
      </c>
      <c r="C163" s="245" t="s">
        <v>680</v>
      </c>
      <c r="D163" s="244" t="s">
        <v>356</v>
      </c>
      <c r="E163" s="246">
        <v>14296730</v>
      </c>
      <c r="F163" s="246">
        <v>1191</v>
      </c>
      <c r="G163" s="247">
        <v>7515000</v>
      </c>
      <c r="H163" s="242"/>
      <c r="I163" s="242"/>
    </row>
    <row r="164" spans="1:9" ht="12.75" customHeight="1">
      <c r="A164" s="245">
        <v>162</v>
      </c>
      <c r="B164" s="245" t="s">
        <v>598</v>
      </c>
      <c r="C164" s="245" t="s">
        <v>681</v>
      </c>
      <c r="D164" s="244" t="s">
        <v>241</v>
      </c>
      <c r="E164" s="246">
        <v>1110497915</v>
      </c>
      <c r="F164" s="246">
        <v>536</v>
      </c>
      <c r="G164" s="247">
        <v>4462000</v>
      </c>
      <c r="H164" s="242"/>
      <c r="I164" s="242"/>
    </row>
    <row r="165" spans="1:9" ht="12.75" customHeight="1">
      <c r="A165" s="245">
        <v>163</v>
      </c>
      <c r="B165" s="245" t="s">
        <v>598</v>
      </c>
      <c r="C165" s="245" t="s">
        <v>682</v>
      </c>
      <c r="D165" s="244" t="s">
        <v>282</v>
      </c>
      <c r="E165" s="246">
        <v>1110458282</v>
      </c>
      <c r="F165" s="246">
        <v>1052</v>
      </c>
      <c r="G165" s="247">
        <v>1449990</v>
      </c>
      <c r="H165" s="242"/>
      <c r="I165" s="242"/>
    </row>
    <row r="166" spans="1:9" ht="12.75" customHeight="1">
      <c r="A166" s="245">
        <v>164</v>
      </c>
      <c r="B166" s="245" t="s">
        <v>598</v>
      </c>
      <c r="C166" s="245" t="s">
        <v>683</v>
      </c>
      <c r="D166" s="244" t="s">
        <v>383</v>
      </c>
      <c r="E166" s="246">
        <v>1110447832</v>
      </c>
      <c r="F166" s="246">
        <v>1242</v>
      </c>
      <c r="G166" s="247">
        <v>975000</v>
      </c>
      <c r="H166" s="242"/>
      <c r="I166" s="242"/>
    </row>
    <row r="167" spans="1:9" ht="12.75" customHeight="1">
      <c r="A167" s="245">
        <v>165</v>
      </c>
      <c r="B167" s="245" t="s">
        <v>598</v>
      </c>
      <c r="C167" s="245" t="s">
        <v>684</v>
      </c>
      <c r="D167" s="244" t="s">
        <v>211</v>
      </c>
      <c r="E167" s="246">
        <v>38362581</v>
      </c>
      <c r="F167" s="246">
        <v>167</v>
      </c>
      <c r="G167" s="247">
        <v>4462000</v>
      </c>
      <c r="H167" s="242"/>
      <c r="I167" s="242"/>
    </row>
    <row r="168" spans="1:9" ht="12.75" customHeight="1">
      <c r="A168" s="245">
        <v>166</v>
      </c>
      <c r="B168" s="245" t="s">
        <v>598</v>
      </c>
      <c r="C168" s="245" t="s">
        <v>685</v>
      </c>
      <c r="D168" s="244" t="s">
        <v>245</v>
      </c>
      <c r="E168" s="246">
        <v>93357185</v>
      </c>
      <c r="F168" s="246">
        <v>535</v>
      </c>
      <c r="G168" s="247">
        <v>2677000</v>
      </c>
      <c r="H168" s="242"/>
      <c r="I168" s="242"/>
    </row>
    <row r="169" spans="1:9" ht="12.75" customHeight="1">
      <c r="A169" s="245">
        <v>167</v>
      </c>
      <c r="B169" s="245" t="s">
        <v>598</v>
      </c>
      <c r="C169" s="245" t="s">
        <v>686</v>
      </c>
      <c r="D169" s="244" t="s">
        <v>268</v>
      </c>
      <c r="E169" s="246">
        <v>1019005557</v>
      </c>
      <c r="F169" s="246">
        <v>656</v>
      </c>
      <c r="G169" s="247">
        <v>6850000</v>
      </c>
      <c r="H169" s="242"/>
      <c r="I169" s="242"/>
    </row>
    <row r="170" spans="1:9" ht="12.75" customHeight="1">
      <c r="A170" s="245">
        <v>168</v>
      </c>
      <c r="B170" s="245" t="s">
        <v>598</v>
      </c>
      <c r="C170" s="245" t="s">
        <v>687</v>
      </c>
      <c r="D170" s="244" t="s">
        <v>250</v>
      </c>
      <c r="E170" s="246">
        <v>93359377</v>
      </c>
      <c r="F170" s="246">
        <v>543</v>
      </c>
      <c r="G170" s="247">
        <v>1753000</v>
      </c>
      <c r="H170" s="242"/>
      <c r="I170" s="242"/>
    </row>
    <row r="171" spans="1:9" ht="12.75" customHeight="1">
      <c r="A171" s="245">
        <v>169</v>
      </c>
      <c r="B171" s="245" t="s">
        <v>598</v>
      </c>
      <c r="C171" s="245" t="s">
        <v>688</v>
      </c>
      <c r="D171" s="244" t="s">
        <v>253</v>
      </c>
      <c r="E171" s="246">
        <v>80720916</v>
      </c>
      <c r="F171" s="246">
        <v>567</v>
      </c>
      <c r="G171" s="247">
        <v>6850000</v>
      </c>
      <c r="H171" s="242"/>
      <c r="I171" s="242"/>
    </row>
    <row r="172" spans="1:9" ht="12.75" customHeight="1">
      <c r="A172" s="245">
        <v>170</v>
      </c>
      <c r="B172" s="245" t="s">
        <v>598</v>
      </c>
      <c r="C172" s="245" t="s">
        <v>689</v>
      </c>
      <c r="D172" s="244" t="s">
        <v>374</v>
      </c>
      <c r="E172" s="246">
        <v>1110538262</v>
      </c>
      <c r="F172" s="246">
        <v>1136</v>
      </c>
      <c r="G172" s="247">
        <v>2550000</v>
      </c>
      <c r="H172" s="242"/>
      <c r="I172" s="242"/>
    </row>
    <row r="173" spans="1:9" ht="12.75" customHeight="1">
      <c r="A173" s="245">
        <v>171</v>
      </c>
      <c r="B173" s="245" t="s">
        <v>598</v>
      </c>
      <c r="C173" s="245" t="s">
        <v>690</v>
      </c>
      <c r="D173" s="244" t="s">
        <v>226</v>
      </c>
      <c r="E173" s="246">
        <v>19282591</v>
      </c>
      <c r="F173" s="246">
        <v>282</v>
      </c>
      <c r="G173" s="247">
        <v>1635000</v>
      </c>
      <c r="H173" s="242"/>
      <c r="I173" s="242"/>
    </row>
    <row r="174" spans="1:9" ht="12.75" customHeight="1">
      <c r="A174" s="245">
        <v>172</v>
      </c>
      <c r="B174" s="245" t="s">
        <v>598</v>
      </c>
      <c r="C174" s="245" t="s">
        <v>691</v>
      </c>
      <c r="D174" s="244" t="s">
        <v>220</v>
      </c>
      <c r="E174" s="246">
        <v>93359833</v>
      </c>
      <c r="F174" s="246">
        <v>269</v>
      </c>
      <c r="G174" s="247">
        <v>1522500</v>
      </c>
      <c r="H174" s="242"/>
      <c r="I174" s="242"/>
    </row>
    <row r="175" spans="1:9" ht="12.75" customHeight="1">
      <c r="A175" s="245">
        <v>173</v>
      </c>
      <c r="B175" s="245" t="s">
        <v>598</v>
      </c>
      <c r="C175" s="245" t="s">
        <v>692</v>
      </c>
      <c r="D175" s="244" t="s">
        <v>278</v>
      </c>
      <c r="E175" s="246">
        <v>93399898</v>
      </c>
      <c r="F175" s="246">
        <v>1008</v>
      </c>
      <c r="G175" s="247">
        <v>3600000</v>
      </c>
      <c r="H175" s="242"/>
      <c r="I175" s="242"/>
    </row>
    <row r="176" spans="1:9" ht="12.75" customHeight="1">
      <c r="A176" s="245">
        <v>174</v>
      </c>
      <c r="B176" s="245" t="s">
        <v>598</v>
      </c>
      <c r="C176" s="245" t="s">
        <v>693</v>
      </c>
      <c r="D176" s="244" t="s">
        <v>231</v>
      </c>
      <c r="E176" s="246">
        <v>1110465123</v>
      </c>
      <c r="F176" s="246">
        <v>470</v>
      </c>
      <c r="G176" s="247">
        <v>2047000</v>
      </c>
      <c r="H176" s="242"/>
      <c r="I176" s="242"/>
    </row>
    <row r="177" spans="1:9" ht="12.75" customHeight="1">
      <c r="A177" s="245">
        <v>175</v>
      </c>
      <c r="B177" s="245" t="s">
        <v>598</v>
      </c>
      <c r="C177" s="245" t="s">
        <v>694</v>
      </c>
      <c r="D177" s="244" t="s">
        <v>260</v>
      </c>
      <c r="E177" s="246">
        <v>65743839</v>
      </c>
      <c r="F177" s="246">
        <v>639</v>
      </c>
      <c r="G177" s="247">
        <v>817500</v>
      </c>
      <c r="H177" s="242"/>
      <c r="I177" s="242"/>
    </row>
    <row r="178" spans="1:9" ht="12.75" customHeight="1">
      <c r="A178" s="245">
        <v>176</v>
      </c>
      <c r="B178" s="245" t="s">
        <v>598</v>
      </c>
      <c r="C178" s="245" t="s">
        <v>695</v>
      </c>
      <c r="D178" s="244" t="s">
        <v>288</v>
      </c>
      <c r="E178" s="246">
        <v>1110554638</v>
      </c>
      <c r="F178" s="246">
        <v>905</v>
      </c>
      <c r="G178" s="247">
        <v>1753000</v>
      </c>
      <c r="H178" s="242"/>
      <c r="I178" s="242"/>
    </row>
    <row r="179" spans="1:9" ht="12.75" customHeight="1">
      <c r="A179" s="245">
        <v>177</v>
      </c>
      <c r="B179" s="245" t="s">
        <v>598</v>
      </c>
      <c r="C179" s="245" t="s">
        <v>696</v>
      </c>
      <c r="D179" s="244" t="s">
        <v>247</v>
      </c>
      <c r="E179" s="246">
        <v>65753823</v>
      </c>
      <c r="F179" s="246">
        <v>537</v>
      </c>
      <c r="G179" s="247">
        <v>3780000</v>
      </c>
      <c r="H179" s="242"/>
      <c r="I179" s="242"/>
    </row>
    <row r="180" spans="1:9" ht="12.75" customHeight="1">
      <c r="A180" s="245">
        <v>178</v>
      </c>
      <c r="B180" s="245" t="s">
        <v>697</v>
      </c>
      <c r="C180" s="245" t="s">
        <v>698</v>
      </c>
      <c r="D180" s="244" t="s">
        <v>209</v>
      </c>
      <c r="E180" s="246">
        <v>1110530188</v>
      </c>
      <c r="F180" s="246">
        <v>2776</v>
      </c>
      <c r="G180" s="247">
        <v>5503333</v>
      </c>
      <c r="H180" s="242"/>
      <c r="I180" s="242"/>
    </row>
    <row r="181" spans="1:9" ht="12.75" customHeight="1">
      <c r="A181" s="245">
        <v>179</v>
      </c>
      <c r="B181" s="245" t="s">
        <v>699</v>
      </c>
      <c r="C181" s="245" t="s">
        <v>700</v>
      </c>
      <c r="D181" s="244" t="s">
        <v>514</v>
      </c>
      <c r="E181" s="246">
        <v>1010191569</v>
      </c>
      <c r="F181" s="246">
        <v>2556</v>
      </c>
      <c r="G181" s="247">
        <v>1983333</v>
      </c>
      <c r="H181" s="242"/>
      <c r="I181" s="242"/>
    </row>
    <row r="182" spans="1:9" ht="12.75" customHeight="1">
      <c r="A182" s="245">
        <v>180</v>
      </c>
      <c r="B182" s="245" t="s">
        <v>701</v>
      </c>
      <c r="C182" s="245" t="s">
        <v>702</v>
      </c>
      <c r="D182" s="244" t="s">
        <v>233</v>
      </c>
      <c r="E182" s="246">
        <v>1110571312</v>
      </c>
      <c r="F182" s="246">
        <v>3092</v>
      </c>
      <c r="G182" s="247">
        <v>2394000</v>
      </c>
      <c r="H182" s="242"/>
      <c r="I182" s="242"/>
    </row>
    <row r="183" spans="1:9" ht="12.75" customHeight="1">
      <c r="A183" s="245"/>
      <c r="B183" s="245" t="s">
        <v>703</v>
      </c>
      <c r="C183" s="245" t="s">
        <v>704</v>
      </c>
      <c r="D183" s="244" t="s">
        <v>406</v>
      </c>
      <c r="E183" s="246">
        <v>28557540</v>
      </c>
      <c r="F183" s="246">
        <v>1537</v>
      </c>
      <c r="G183" s="247"/>
      <c r="H183" s="242"/>
      <c r="I183" s="242"/>
    </row>
    <row r="184" spans="1:9">
      <c r="G184" s="256">
        <f>SUM(G3:G183)</f>
        <v>2375218444</v>
      </c>
      <c r="H184" s="256">
        <f>SUM(H3:H183)</f>
        <v>9263450</v>
      </c>
    </row>
    <row r="185" spans="1:9">
      <c r="G185" s="256"/>
      <c r="H185" s="255" t="s">
        <v>466</v>
      </c>
    </row>
    <row r="186" spans="1:9">
      <c r="G186" s="256">
        <f>G184-H184</f>
        <v>2365954994</v>
      </c>
      <c r="H186" s="255" t="s">
        <v>467</v>
      </c>
    </row>
    <row r="188" spans="1:9">
      <c r="A188" s="236" t="s">
        <v>180</v>
      </c>
      <c r="B188" s="237" t="s">
        <v>179</v>
      </c>
      <c r="C188" s="237" t="s">
        <v>13</v>
      </c>
      <c r="D188" s="237" t="s">
        <v>182</v>
      </c>
      <c r="E188" s="236" t="s">
        <v>183</v>
      </c>
      <c r="F188" s="236" t="s">
        <v>181</v>
      </c>
      <c r="G188" s="238" t="s">
        <v>14</v>
      </c>
      <c r="H188" s="238" t="s">
        <v>184</v>
      </c>
      <c r="I188" s="238" t="s">
        <v>185</v>
      </c>
    </row>
    <row r="189" spans="1:9" s="255" customFormat="1" ht="63.75" customHeight="1">
      <c r="A189" s="244">
        <v>1</v>
      </c>
      <c r="B189" s="244" t="s">
        <v>205</v>
      </c>
      <c r="C189" s="244" t="s">
        <v>293</v>
      </c>
      <c r="D189" s="244" t="s">
        <v>296</v>
      </c>
      <c r="E189" s="243">
        <v>800249860</v>
      </c>
      <c r="F189" s="243">
        <v>0</v>
      </c>
      <c r="G189" s="257">
        <v>22014981</v>
      </c>
      <c r="H189" s="659" t="s">
        <v>301</v>
      </c>
      <c r="I189" s="659" t="s">
        <v>303</v>
      </c>
    </row>
    <row r="190" spans="1:9" s="255" customFormat="1" ht="63.75">
      <c r="A190" s="244">
        <v>2</v>
      </c>
      <c r="B190" s="244" t="s">
        <v>205</v>
      </c>
      <c r="C190" s="244" t="s">
        <v>294</v>
      </c>
      <c r="D190" s="244" t="s">
        <v>296</v>
      </c>
      <c r="E190" s="243">
        <v>800249860</v>
      </c>
      <c r="F190" s="243">
        <v>0</v>
      </c>
      <c r="G190" s="257">
        <v>11094442</v>
      </c>
      <c r="H190" s="659"/>
      <c r="I190" s="659"/>
    </row>
    <row r="191" spans="1:9" s="255" customFormat="1" ht="63.75">
      <c r="A191" s="244">
        <v>3</v>
      </c>
      <c r="B191" s="244" t="s">
        <v>261</v>
      </c>
      <c r="C191" s="244" t="s">
        <v>295</v>
      </c>
      <c r="D191" s="244" t="s">
        <v>296</v>
      </c>
      <c r="E191" s="243">
        <v>800249860</v>
      </c>
      <c r="F191" s="243">
        <v>0</v>
      </c>
      <c r="G191" s="257">
        <v>10947329</v>
      </c>
      <c r="H191" s="659"/>
      <c r="I191" s="659"/>
    </row>
    <row r="192" spans="1:9" s="255" customFormat="1" ht="63.75">
      <c r="A192" s="244">
        <v>4</v>
      </c>
      <c r="B192" s="244" t="s">
        <v>319</v>
      </c>
      <c r="C192" s="244" t="s">
        <v>321</v>
      </c>
      <c r="D192" s="244" t="s">
        <v>296</v>
      </c>
      <c r="E192" s="243">
        <v>800249860</v>
      </c>
      <c r="F192" s="243"/>
      <c r="G192" s="257">
        <v>11546937</v>
      </c>
      <c r="H192" s="659"/>
      <c r="I192" s="659"/>
    </row>
    <row r="193" spans="1:9" s="255" customFormat="1" ht="63.75">
      <c r="A193" s="244">
        <v>5</v>
      </c>
      <c r="B193" s="244" t="s">
        <v>320</v>
      </c>
      <c r="C193" s="244" t="s">
        <v>322</v>
      </c>
      <c r="D193" s="244" t="s">
        <v>296</v>
      </c>
      <c r="E193" s="243">
        <v>800249860</v>
      </c>
      <c r="F193" s="243"/>
      <c r="G193" s="257">
        <v>11702842</v>
      </c>
      <c r="H193" s="659"/>
      <c r="I193" s="659"/>
    </row>
    <row r="194" spans="1:9" s="255" customFormat="1" ht="63.75">
      <c r="A194" s="244">
        <v>6</v>
      </c>
      <c r="B194" s="244" t="s">
        <v>484</v>
      </c>
      <c r="C194" s="244" t="s">
        <v>564</v>
      </c>
      <c r="D194" s="244" t="s">
        <v>296</v>
      </c>
      <c r="E194" s="243">
        <v>800249860</v>
      </c>
      <c r="F194" s="243"/>
      <c r="G194" s="257">
        <v>21510644</v>
      </c>
      <c r="H194" s="659"/>
      <c r="I194" s="659"/>
    </row>
    <row r="195" spans="1:9" s="255" customFormat="1" ht="63.75">
      <c r="A195" s="244">
        <v>7</v>
      </c>
      <c r="B195" s="244" t="s">
        <v>565</v>
      </c>
      <c r="C195" s="244" t="s">
        <v>566</v>
      </c>
      <c r="D195" s="244" t="s">
        <v>296</v>
      </c>
      <c r="E195" s="243">
        <v>800249860</v>
      </c>
      <c r="F195" s="243"/>
      <c r="G195" s="257">
        <v>11916642</v>
      </c>
      <c r="H195" s="659"/>
      <c r="I195" s="659"/>
    </row>
    <row r="196" spans="1:9" s="255" customFormat="1" ht="76.5">
      <c r="A196" s="244">
        <v>8</v>
      </c>
      <c r="B196" s="244" t="s">
        <v>474</v>
      </c>
      <c r="C196" s="244" t="s">
        <v>567</v>
      </c>
      <c r="D196" s="244" t="s">
        <v>296</v>
      </c>
      <c r="E196" s="243">
        <v>800249860</v>
      </c>
      <c r="F196" s="243"/>
      <c r="G196" s="257">
        <v>27919412</v>
      </c>
      <c r="H196" s="659"/>
      <c r="I196" s="659"/>
    </row>
    <row r="197" spans="1:9" s="255" customFormat="1" ht="63.75">
      <c r="A197" s="244">
        <v>9</v>
      </c>
      <c r="B197" s="244" t="s">
        <v>568</v>
      </c>
      <c r="C197" s="244" t="s">
        <v>569</v>
      </c>
      <c r="D197" s="244" t="s">
        <v>296</v>
      </c>
      <c r="E197" s="243">
        <v>800249860</v>
      </c>
      <c r="F197" s="243"/>
      <c r="G197" s="257">
        <v>12487083</v>
      </c>
      <c r="H197" s="659"/>
      <c r="I197" s="659"/>
    </row>
    <row r="198" spans="1:9" s="255" customFormat="1" ht="63.75">
      <c r="A198" s="244">
        <v>10</v>
      </c>
      <c r="B198" s="244" t="s">
        <v>601</v>
      </c>
      <c r="C198" s="244" t="s">
        <v>602</v>
      </c>
      <c r="D198" s="244" t="s">
        <v>296</v>
      </c>
      <c r="E198" s="243">
        <v>800249860</v>
      </c>
      <c r="F198" s="243"/>
      <c r="G198" s="257">
        <v>12611879</v>
      </c>
      <c r="H198" s="659"/>
      <c r="I198" s="659"/>
    </row>
    <row r="199" spans="1:9" s="255" customFormat="1" ht="63.75">
      <c r="A199" s="244">
        <v>11</v>
      </c>
      <c r="B199" s="244" t="s">
        <v>603</v>
      </c>
      <c r="C199" s="244" t="s">
        <v>604</v>
      </c>
      <c r="D199" s="244" t="s">
        <v>296</v>
      </c>
      <c r="E199" s="243">
        <v>800249860</v>
      </c>
      <c r="F199" s="243"/>
      <c r="G199" s="257">
        <v>13217191</v>
      </c>
      <c r="H199" s="659"/>
      <c r="I199" s="659"/>
    </row>
    <row r="200" spans="1:9" s="255" customFormat="1" ht="63.75">
      <c r="A200" s="244">
        <v>12</v>
      </c>
      <c r="B200" s="244" t="s">
        <v>605</v>
      </c>
      <c r="C200" s="244" t="s">
        <v>606</v>
      </c>
      <c r="D200" s="244" t="s">
        <v>296</v>
      </c>
      <c r="E200" s="243">
        <v>800249860</v>
      </c>
      <c r="F200" s="243"/>
      <c r="G200" s="257">
        <v>13366304</v>
      </c>
      <c r="H200" s="299"/>
      <c r="I200" s="299"/>
    </row>
    <row r="201" spans="1:9">
      <c r="A201" s="659" t="s">
        <v>297</v>
      </c>
      <c r="B201" s="659"/>
      <c r="C201" s="659"/>
      <c r="D201" s="659"/>
      <c r="E201" s="659"/>
      <c r="F201" s="659"/>
      <c r="G201" s="258">
        <f>SUM(G189:G200)</f>
        <v>180335686</v>
      </c>
    </row>
    <row r="203" spans="1:9" ht="63.75">
      <c r="A203" s="245"/>
      <c r="B203" s="245" t="s">
        <v>298</v>
      </c>
      <c r="C203" s="244" t="s">
        <v>299</v>
      </c>
      <c r="D203" s="244" t="s">
        <v>300</v>
      </c>
      <c r="E203" s="246">
        <v>900887852</v>
      </c>
      <c r="F203" s="246">
        <v>4306</v>
      </c>
      <c r="G203" s="251">
        <v>99996400</v>
      </c>
      <c r="H203" s="252" t="s">
        <v>301</v>
      </c>
      <c r="I203" s="252" t="s">
        <v>302</v>
      </c>
    </row>
    <row r="204" spans="1:9" s="255" customFormat="1" ht="102">
      <c r="A204" s="244"/>
      <c r="B204" s="244" t="s">
        <v>212</v>
      </c>
      <c r="C204" s="244" t="s">
        <v>217</v>
      </c>
      <c r="D204" s="244" t="s">
        <v>218</v>
      </c>
      <c r="E204" s="243">
        <v>14272785</v>
      </c>
      <c r="F204" s="243">
        <v>281</v>
      </c>
      <c r="G204" s="259">
        <v>26460000</v>
      </c>
      <c r="H204" s="250" t="s">
        <v>306</v>
      </c>
      <c r="I204" s="250" t="s">
        <v>307</v>
      </c>
    </row>
    <row r="205" spans="1:9" s="255" customFormat="1" ht="25.5">
      <c r="A205" s="244"/>
      <c r="B205" s="245" t="s">
        <v>547</v>
      </c>
      <c r="C205" s="289" t="s">
        <v>551</v>
      </c>
      <c r="D205" s="290" t="s">
        <v>218</v>
      </c>
      <c r="E205" s="291">
        <v>14272785</v>
      </c>
      <c r="F205" s="291">
        <v>281</v>
      </c>
      <c r="G205" s="286">
        <v>8190000</v>
      </c>
      <c r="H205" s="250"/>
      <c r="I205" s="250"/>
    </row>
    <row r="206" spans="1:9" s="255" customFormat="1" ht="102">
      <c r="A206" s="244"/>
      <c r="B206" s="244" t="s">
        <v>363</v>
      </c>
      <c r="C206" s="244" t="s">
        <v>459</v>
      </c>
      <c r="D206" s="244" t="s">
        <v>460</v>
      </c>
      <c r="E206" s="243">
        <v>1110579318</v>
      </c>
      <c r="F206" s="243">
        <v>1844</v>
      </c>
      <c r="G206" s="260">
        <v>27466666</v>
      </c>
      <c r="H206" s="249" t="s">
        <v>304</v>
      </c>
      <c r="I206" s="249" t="s">
        <v>305</v>
      </c>
    </row>
    <row r="207" spans="1:9" s="255" customFormat="1" ht="102">
      <c r="A207" s="244"/>
      <c r="B207" s="244" t="s">
        <v>227</v>
      </c>
      <c r="C207" s="244" t="s">
        <v>234</v>
      </c>
      <c r="D207" s="244" t="s">
        <v>235</v>
      </c>
      <c r="E207" s="243">
        <v>1110577150</v>
      </c>
      <c r="F207" s="243">
        <v>520</v>
      </c>
      <c r="G207" s="260">
        <v>21315000</v>
      </c>
      <c r="H207" s="249" t="s">
        <v>304</v>
      </c>
      <c r="I207" s="249" t="s">
        <v>305</v>
      </c>
    </row>
    <row r="208" spans="1:9" s="255" customFormat="1" ht="114.75">
      <c r="A208" s="244"/>
      <c r="B208" s="244" t="s">
        <v>607</v>
      </c>
      <c r="C208" s="244" t="s">
        <v>608</v>
      </c>
      <c r="D208" s="244" t="s">
        <v>235</v>
      </c>
      <c r="E208" s="243">
        <v>1110577150</v>
      </c>
      <c r="F208" s="243">
        <v>520</v>
      </c>
      <c r="G208" s="260">
        <v>5379500</v>
      </c>
      <c r="H208" s="249" t="s">
        <v>304</v>
      </c>
      <c r="I208" s="249" t="s">
        <v>305</v>
      </c>
    </row>
    <row r="209" spans="2:10" s="255" customFormat="1" ht="114.75">
      <c r="B209" s="244" t="s">
        <v>594</v>
      </c>
      <c r="C209" s="244" t="s">
        <v>609</v>
      </c>
      <c r="D209" s="244" t="s">
        <v>235</v>
      </c>
      <c r="E209" s="243">
        <v>1110577150</v>
      </c>
      <c r="F209" s="243">
        <v>520</v>
      </c>
      <c r="G209" s="260">
        <v>3045000</v>
      </c>
      <c r="H209" s="249" t="s">
        <v>304</v>
      </c>
      <c r="I209" s="249" t="s">
        <v>305</v>
      </c>
    </row>
    <row r="210" spans="2:10" ht="48">
      <c r="B210" s="240" t="s">
        <v>336</v>
      </c>
      <c r="C210" s="270" t="s">
        <v>337</v>
      </c>
      <c r="D210" s="244" t="s">
        <v>338</v>
      </c>
      <c r="E210" s="240">
        <v>830122566</v>
      </c>
      <c r="F210" s="240">
        <v>0</v>
      </c>
      <c r="G210" s="284">
        <v>38317104</v>
      </c>
      <c r="H210" s="300">
        <f>G210/2</f>
        <v>19158552</v>
      </c>
      <c r="I210" s="285"/>
    </row>
    <row r="211" spans="2:10" ht="63.75">
      <c r="G211" s="284">
        <f>G210*0.5</f>
        <v>19158552</v>
      </c>
      <c r="H211" s="285" t="s">
        <v>469</v>
      </c>
      <c r="I211" s="285" t="s">
        <v>86</v>
      </c>
    </row>
    <row r="212" spans="2:10" ht="63.75">
      <c r="G212" s="284">
        <f>G210*0.5</f>
        <v>19158552</v>
      </c>
      <c r="H212" s="285" t="s">
        <v>470</v>
      </c>
      <c r="I212" s="285" t="s">
        <v>92</v>
      </c>
    </row>
    <row r="213" spans="2:10" ht="48">
      <c r="B213" s="240" t="s">
        <v>570</v>
      </c>
      <c r="C213" s="270" t="s">
        <v>571</v>
      </c>
      <c r="D213" s="244" t="s">
        <v>572</v>
      </c>
      <c r="E213" s="240">
        <v>900957088</v>
      </c>
      <c r="F213" s="240">
        <v>2333</v>
      </c>
      <c r="G213" s="259">
        <v>350000000</v>
      </c>
      <c r="H213" s="308" t="s">
        <v>709</v>
      </c>
      <c r="I213" s="259">
        <v>5255280</v>
      </c>
    </row>
    <row r="214" spans="2:10" ht="57">
      <c r="B214" s="240"/>
      <c r="C214" s="270"/>
      <c r="D214" s="244"/>
      <c r="E214" s="240"/>
      <c r="F214" s="248"/>
      <c r="G214" s="248"/>
      <c r="H214" s="309" t="s">
        <v>710</v>
      </c>
      <c r="I214" s="259">
        <v>74094720</v>
      </c>
    </row>
    <row r="215" spans="2:10" ht="28.5">
      <c r="B215" s="240"/>
      <c r="C215" s="270"/>
      <c r="D215" s="244"/>
      <c r="E215" s="240"/>
      <c r="F215" s="248"/>
      <c r="G215" s="248"/>
      <c r="H215" s="308" t="s">
        <v>711</v>
      </c>
      <c r="I215" s="259">
        <v>78850000</v>
      </c>
    </row>
    <row r="216" spans="2:10" ht="28.5">
      <c r="B216" s="240"/>
      <c r="C216" s="270"/>
      <c r="D216" s="244"/>
      <c r="E216" s="240"/>
      <c r="F216" s="248"/>
      <c r="G216" s="248"/>
      <c r="H216" s="308" t="s">
        <v>712</v>
      </c>
      <c r="I216" s="259">
        <v>191800000</v>
      </c>
    </row>
    <row r="217" spans="2:10">
      <c r="B217" s="240"/>
      <c r="C217" s="270"/>
      <c r="D217" s="244"/>
      <c r="E217" s="240"/>
      <c r="F217" s="248"/>
      <c r="G217" s="248"/>
    </row>
    <row r="218" spans="2:10">
      <c r="B218" s="240"/>
      <c r="C218" s="270"/>
      <c r="D218" s="244"/>
      <c r="E218" s="240"/>
      <c r="F218" s="240"/>
      <c r="G218" s="259"/>
    </row>
    <row r="219" spans="2:10" ht="48" customHeight="1">
      <c r="B219" s="240" t="s">
        <v>610</v>
      </c>
      <c r="C219" s="270" t="s">
        <v>611</v>
      </c>
      <c r="D219" s="244" t="s">
        <v>612</v>
      </c>
      <c r="E219" s="240">
        <v>860000888</v>
      </c>
      <c r="F219" s="240">
        <v>2976</v>
      </c>
      <c r="G219" s="259">
        <v>11513250</v>
      </c>
      <c r="H219" s="303" t="s">
        <v>619</v>
      </c>
      <c r="I219" s="303" t="s">
        <v>618</v>
      </c>
    </row>
    <row r="220" spans="2:10" ht="84">
      <c r="B220" s="240" t="s">
        <v>603</v>
      </c>
      <c r="C220" s="270" t="s">
        <v>615</v>
      </c>
      <c r="D220" s="244" t="s">
        <v>614</v>
      </c>
      <c r="E220" s="240">
        <v>14231597</v>
      </c>
      <c r="F220" s="240">
        <v>2975</v>
      </c>
      <c r="G220" s="301">
        <v>75000000</v>
      </c>
      <c r="H220" s="302" t="s">
        <v>616</v>
      </c>
      <c r="I220" s="302" t="s">
        <v>617</v>
      </c>
    </row>
    <row r="221" spans="2:10" ht="96">
      <c r="B221" s="240" t="s">
        <v>580</v>
      </c>
      <c r="C221" s="270" t="s">
        <v>613</v>
      </c>
      <c r="D221" s="244" t="s">
        <v>614</v>
      </c>
      <c r="E221" s="240">
        <v>14231597</v>
      </c>
      <c r="F221" s="240">
        <v>2975</v>
      </c>
      <c r="G221" s="301">
        <v>37500000</v>
      </c>
      <c r="H221" s="302" t="s">
        <v>616</v>
      </c>
      <c r="I221" s="302" t="s">
        <v>617</v>
      </c>
      <c r="J221" s="301">
        <f>G220+G221</f>
        <v>112500000</v>
      </c>
    </row>
    <row r="222" spans="2:10" ht="64.5" customHeight="1">
      <c r="B222" s="245" t="s">
        <v>705</v>
      </c>
      <c r="C222" s="273" t="s">
        <v>706</v>
      </c>
      <c r="D222" s="244" t="s">
        <v>707</v>
      </c>
      <c r="E222" s="245">
        <v>830095304</v>
      </c>
      <c r="F222" s="245" t="s">
        <v>708</v>
      </c>
      <c r="G222" s="306">
        <v>11304960</v>
      </c>
      <c r="H222" s="285" t="s">
        <v>469</v>
      </c>
      <c r="I222" s="285" t="s">
        <v>86</v>
      </c>
      <c r="J222" s="301"/>
    </row>
  </sheetData>
  <mergeCells count="4">
    <mergeCell ref="A1:D1"/>
    <mergeCell ref="A201:F201"/>
    <mergeCell ref="H189:H199"/>
    <mergeCell ref="I189:I199"/>
  </mergeCells>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K66"/>
  <sheetViews>
    <sheetView zoomScale="80" zoomScaleNormal="80" zoomScaleSheetLayoutView="71" workbookViewId="0">
      <selection activeCell="I21" sqref="I21"/>
    </sheetView>
  </sheetViews>
  <sheetFormatPr baseColWidth="10" defaultRowHeight="14.25"/>
  <cols>
    <col min="1" max="1" width="3.5703125" style="3" customWidth="1"/>
    <col min="2" max="2" width="83.5703125" style="3" customWidth="1"/>
    <col min="3" max="3" width="10.28515625" style="3" customWidth="1"/>
    <col min="4" max="4" width="17.7109375" style="3" customWidth="1"/>
    <col min="5" max="5" width="10.85546875" style="3" customWidth="1"/>
    <col min="6" max="6" width="22.42578125" style="3" customWidth="1"/>
    <col min="7" max="7" width="20.42578125" style="3" bestFit="1" customWidth="1"/>
    <col min="8" max="8" width="7.5703125" style="3" bestFit="1" customWidth="1"/>
    <col min="9" max="9" width="15.140625" style="3" bestFit="1" customWidth="1"/>
    <col min="10" max="10" width="14.7109375" style="3" customWidth="1"/>
    <col min="11" max="11" width="13.85546875" style="72" customWidth="1"/>
    <col min="12" max="12" width="15.28515625" style="72" customWidth="1"/>
    <col min="13" max="13" width="10.5703125" style="3" customWidth="1"/>
    <col min="14" max="14" width="16.28515625" style="3" customWidth="1"/>
    <col min="15" max="15" width="15.7109375" style="3" customWidth="1"/>
    <col min="16" max="16" width="3.28515625" style="3" customWidth="1"/>
    <col min="17" max="17" width="11.42578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1.42578125" style="3"/>
    <col min="26" max="26" width="16.85546875" style="3" customWidth="1"/>
    <col min="27" max="27" width="11.42578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1.42578125" style="3"/>
  </cols>
  <sheetData>
    <row r="1" spans="1:26" ht="23.25" customHeight="1">
      <c r="A1" s="1"/>
      <c r="B1" s="660"/>
      <c r="C1" s="663" t="s">
        <v>0</v>
      </c>
      <c r="D1" s="664"/>
      <c r="E1" s="664"/>
      <c r="F1" s="664"/>
      <c r="G1" s="664"/>
      <c r="H1" s="664"/>
      <c r="I1" s="665"/>
      <c r="J1" s="666" t="s">
        <v>1</v>
      </c>
      <c r="K1" s="667"/>
      <c r="L1" s="667"/>
      <c r="M1" s="668"/>
      <c r="N1" s="669"/>
      <c r="O1" s="670"/>
      <c r="P1" s="2"/>
    </row>
    <row r="2" spans="1:26" ht="24.75" customHeight="1">
      <c r="A2" s="4"/>
      <c r="B2" s="661"/>
      <c r="C2" s="537"/>
      <c r="D2" s="538"/>
      <c r="E2" s="538"/>
      <c r="F2" s="538"/>
      <c r="G2" s="538"/>
      <c r="H2" s="538"/>
      <c r="I2" s="539"/>
      <c r="J2" s="540" t="s">
        <v>2</v>
      </c>
      <c r="K2" s="541"/>
      <c r="L2" s="541"/>
      <c r="M2" s="542"/>
      <c r="N2" s="545"/>
      <c r="O2" s="671"/>
      <c r="P2" s="5"/>
    </row>
    <row r="3" spans="1:26" ht="25.5" customHeight="1">
      <c r="A3" s="4"/>
      <c r="B3" s="661"/>
      <c r="C3" s="534" t="s">
        <v>3</v>
      </c>
      <c r="D3" s="535"/>
      <c r="E3" s="535"/>
      <c r="F3" s="535"/>
      <c r="G3" s="535"/>
      <c r="H3" s="535"/>
      <c r="I3" s="536"/>
      <c r="J3" s="540" t="s">
        <v>4</v>
      </c>
      <c r="K3" s="541"/>
      <c r="L3" s="541"/>
      <c r="M3" s="542"/>
      <c r="N3" s="545"/>
      <c r="O3" s="671"/>
      <c r="P3" s="5"/>
    </row>
    <row r="4" spans="1:26" ht="17.25" customHeight="1">
      <c r="A4" s="4"/>
      <c r="B4" s="662"/>
      <c r="C4" s="537"/>
      <c r="D4" s="538"/>
      <c r="E4" s="538"/>
      <c r="F4" s="538"/>
      <c r="G4" s="538"/>
      <c r="H4" s="538"/>
      <c r="I4" s="539"/>
      <c r="J4" s="540" t="s">
        <v>5</v>
      </c>
      <c r="K4" s="541"/>
      <c r="L4" s="541"/>
      <c r="M4" s="542"/>
      <c r="N4" s="547"/>
      <c r="O4" s="672"/>
      <c r="P4" s="5"/>
    </row>
    <row r="5" spans="1:26" ht="15" customHeight="1">
      <c r="A5" s="4"/>
      <c r="B5" s="673"/>
      <c r="C5" s="562"/>
      <c r="D5" s="562"/>
      <c r="E5" s="562"/>
      <c r="F5" s="562"/>
      <c r="G5" s="562"/>
      <c r="H5" s="562"/>
      <c r="I5" s="562"/>
      <c r="J5" s="562"/>
      <c r="K5" s="562"/>
      <c r="L5" s="562"/>
      <c r="M5" s="562"/>
      <c r="N5" s="562"/>
      <c r="O5" s="671"/>
      <c r="P5" s="6"/>
    </row>
    <row r="6" spans="1:26" ht="27" customHeight="1">
      <c r="A6" s="4"/>
      <c r="B6" s="563" t="s">
        <v>173</v>
      </c>
      <c r="C6" s="564"/>
      <c r="D6" s="564"/>
      <c r="E6" s="564"/>
      <c r="F6" s="564"/>
      <c r="G6" s="564"/>
      <c r="H6" s="564"/>
      <c r="I6" s="564"/>
      <c r="J6" s="564"/>
      <c r="K6" s="564"/>
      <c r="L6" s="564"/>
      <c r="M6" s="564"/>
      <c r="N6" s="564"/>
      <c r="O6" s="565"/>
      <c r="P6" s="7"/>
      <c r="R6" s="395"/>
      <c r="S6" s="395"/>
      <c r="T6" s="395"/>
      <c r="U6" s="395"/>
      <c r="V6" s="395"/>
    </row>
    <row r="7" spans="1:26" ht="24.75" customHeight="1">
      <c r="A7" s="4"/>
      <c r="B7" s="8" t="s">
        <v>175</v>
      </c>
      <c r="C7" s="566" t="s">
        <v>715</v>
      </c>
      <c r="D7" s="567"/>
      <c r="E7" s="567"/>
      <c r="F7" s="567"/>
      <c r="G7" s="567"/>
      <c r="H7" s="567"/>
      <c r="I7" s="567"/>
      <c r="J7" s="567"/>
      <c r="K7" s="567"/>
      <c r="L7" s="567"/>
      <c r="M7" s="567"/>
      <c r="N7" s="567"/>
      <c r="O7" s="568"/>
      <c r="P7" s="7"/>
      <c r="R7" s="9"/>
      <c r="S7" s="9"/>
      <c r="T7" s="9"/>
      <c r="U7" s="9"/>
      <c r="V7" s="9"/>
    </row>
    <row r="8" spans="1:26" ht="18">
      <c r="A8" s="4"/>
      <c r="B8" s="10" t="s">
        <v>6</v>
      </c>
      <c r="C8" s="569" t="s">
        <v>53</v>
      </c>
      <c r="D8" s="569"/>
      <c r="E8" s="569"/>
      <c r="F8" s="569"/>
      <c r="G8" s="569"/>
      <c r="H8" s="674" t="s">
        <v>8</v>
      </c>
      <c r="I8" s="675"/>
      <c r="J8" s="676"/>
      <c r="K8" s="579" t="s">
        <v>9</v>
      </c>
      <c r="L8" s="580"/>
      <c r="M8" s="580"/>
      <c r="N8" s="580"/>
      <c r="O8" s="683"/>
      <c r="P8" s="7"/>
      <c r="R8" s="11"/>
      <c r="S8" s="414"/>
      <c r="T8" s="414"/>
      <c r="U8" s="414"/>
      <c r="V8" s="11"/>
      <c r="X8" s="12"/>
      <c r="Y8" s="12"/>
    </row>
    <row r="9" spans="1:26" ht="41.25" customHeight="1">
      <c r="A9" s="4"/>
      <c r="B9" s="13" t="s">
        <v>10</v>
      </c>
      <c r="C9" s="569" t="s">
        <v>55</v>
      </c>
      <c r="D9" s="569"/>
      <c r="E9" s="569"/>
      <c r="F9" s="569"/>
      <c r="G9" s="569"/>
      <c r="H9" s="677"/>
      <c r="I9" s="678"/>
      <c r="J9" s="679"/>
      <c r="K9" s="14" t="s">
        <v>12</v>
      </c>
      <c r="L9" s="582" t="s">
        <v>13</v>
      </c>
      <c r="M9" s="582"/>
      <c r="N9" s="582"/>
      <c r="O9" s="15" t="s">
        <v>14</v>
      </c>
      <c r="P9" s="7"/>
      <c r="R9" s="16"/>
      <c r="S9" s="424"/>
      <c r="T9" s="424"/>
      <c r="U9" s="424"/>
      <c r="V9" s="17"/>
      <c r="X9" s="18"/>
      <c r="Y9" s="19"/>
      <c r="Z9" s="20"/>
    </row>
    <row r="10" spans="1:26" ht="42" customHeight="1">
      <c r="A10" s="4"/>
      <c r="B10" s="21" t="s">
        <v>15</v>
      </c>
      <c r="C10" s="684" t="s">
        <v>126</v>
      </c>
      <c r="D10" s="684"/>
      <c r="E10" s="684"/>
      <c r="F10" s="684"/>
      <c r="G10" s="684"/>
      <c r="H10" s="677"/>
      <c r="I10" s="678"/>
      <c r="J10" s="679"/>
      <c r="K10" s="550" t="s">
        <v>127</v>
      </c>
      <c r="L10" s="551"/>
      <c r="M10" s="551"/>
      <c r="N10" s="551"/>
      <c r="O10" s="685"/>
      <c r="P10" s="7"/>
      <c r="R10" s="16"/>
      <c r="S10" s="424"/>
      <c r="T10" s="424"/>
      <c r="U10" s="424"/>
      <c r="V10" s="17"/>
      <c r="X10" s="18"/>
      <c r="Y10" s="19"/>
      <c r="Z10" s="20"/>
    </row>
    <row r="11" spans="1:26" ht="52.5" customHeight="1">
      <c r="A11" s="4"/>
      <c r="B11" s="22" t="s">
        <v>17</v>
      </c>
      <c r="C11" s="684" t="s">
        <v>128</v>
      </c>
      <c r="D11" s="684"/>
      <c r="E11" s="684"/>
      <c r="F11" s="684"/>
      <c r="G11" s="684"/>
      <c r="H11" s="677"/>
      <c r="I11" s="678"/>
      <c r="J11" s="679"/>
      <c r="K11" s="553"/>
      <c r="L11" s="554"/>
      <c r="M11" s="554"/>
      <c r="N11" s="554"/>
      <c r="O11" s="686"/>
      <c r="P11" s="7"/>
      <c r="R11" s="16"/>
      <c r="S11" s="23"/>
      <c r="T11" s="23"/>
      <c r="U11" s="23"/>
      <c r="V11" s="17"/>
      <c r="X11" s="18"/>
      <c r="Y11" s="19"/>
      <c r="Z11" s="20"/>
    </row>
    <row r="12" spans="1:26" ht="22.5" customHeight="1">
      <c r="A12" s="4"/>
      <c r="B12" s="24" t="s">
        <v>19</v>
      </c>
      <c r="C12" s="688">
        <v>2020730010062</v>
      </c>
      <c r="D12" s="688"/>
      <c r="E12" s="688"/>
      <c r="F12" s="688"/>
      <c r="G12" s="688"/>
      <c r="H12" s="677"/>
      <c r="I12" s="678"/>
      <c r="J12" s="679"/>
      <c r="K12" s="553"/>
      <c r="L12" s="554"/>
      <c r="M12" s="554"/>
      <c r="N12" s="554"/>
      <c r="O12" s="686"/>
      <c r="P12" s="7"/>
      <c r="R12" s="16"/>
      <c r="S12" s="23"/>
      <c r="T12" s="23"/>
      <c r="U12" s="23"/>
      <c r="V12" s="17"/>
      <c r="X12" s="18"/>
      <c r="Y12" s="19"/>
      <c r="Z12" s="20"/>
    </row>
    <row r="13" spans="1:26" ht="24" customHeight="1" thickBot="1">
      <c r="A13" s="4"/>
      <c r="B13" s="689" t="s">
        <v>169</v>
      </c>
      <c r="C13" s="690"/>
      <c r="D13" s="690"/>
      <c r="E13" s="690"/>
      <c r="F13" s="690"/>
      <c r="G13" s="690"/>
      <c r="H13" s="680"/>
      <c r="I13" s="681"/>
      <c r="J13" s="682"/>
      <c r="K13" s="556"/>
      <c r="L13" s="557"/>
      <c r="M13" s="557"/>
      <c r="N13" s="557"/>
      <c r="O13" s="687"/>
      <c r="P13" s="7"/>
      <c r="R13" s="25"/>
      <c r="S13" s="424"/>
      <c r="T13" s="424"/>
      <c r="U13" s="23"/>
      <c r="V13" s="17"/>
      <c r="W13" s="26"/>
      <c r="X13" s="18"/>
      <c r="Y13" s="19"/>
      <c r="Z13" s="20"/>
    </row>
    <row r="14" spans="1:26" ht="23.25" customHeight="1">
      <c r="A14" s="4"/>
      <c r="B14" s="440" t="s">
        <v>20</v>
      </c>
      <c r="C14" s="443" t="s">
        <v>21</v>
      </c>
      <c r="D14" s="446" t="s">
        <v>22</v>
      </c>
      <c r="E14" s="446" t="s">
        <v>23</v>
      </c>
      <c r="F14" s="446" t="s">
        <v>724</v>
      </c>
      <c r="G14" s="418" t="s">
        <v>725</v>
      </c>
      <c r="H14" s="419"/>
      <c r="I14" s="419"/>
      <c r="J14" s="420"/>
      <c r="K14" s="447" t="s">
        <v>24</v>
      </c>
      <c r="L14" s="447"/>
      <c r="M14" s="448" t="s">
        <v>25</v>
      </c>
      <c r="N14" s="448"/>
      <c r="O14" s="449"/>
      <c r="P14" s="6"/>
      <c r="R14" s="27"/>
      <c r="S14" s="450"/>
      <c r="T14" s="450"/>
      <c r="V14" s="17"/>
      <c r="X14" s="18"/>
      <c r="Y14" s="19"/>
      <c r="Z14" s="20"/>
    </row>
    <row r="15" spans="1:26" ht="18.75" customHeight="1">
      <c r="A15" s="4"/>
      <c r="B15" s="441"/>
      <c r="C15" s="444"/>
      <c r="D15" s="444"/>
      <c r="E15" s="444"/>
      <c r="F15" s="444"/>
      <c r="G15" s="421"/>
      <c r="H15" s="422"/>
      <c r="I15" s="422"/>
      <c r="J15" s="423"/>
      <c r="K15" s="444"/>
      <c r="L15" s="444"/>
      <c r="M15" s="444" t="s">
        <v>26</v>
      </c>
      <c r="N15" s="444" t="s">
        <v>27</v>
      </c>
      <c r="O15" s="451" t="s">
        <v>28</v>
      </c>
      <c r="P15" s="6"/>
      <c r="R15" s="26"/>
      <c r="S15" s="450"/>
      <c r="T15" s="450"/>
      <c r="V15" s="19"/>
      <c r="X15" s="18"/>
      <c r="Y15" s="19"/>
      <c r="Z15" s="20"/>
    </row>
    <row r="16" spans="1:26" ht="28.5" customHeight="1" thickBot="1">
      <c r="A16" s="4"/>
      <c r="B16" s="466"/>
      <c r="C16" s="691"/>
      <c r="D16" s="691"/>
      <c r="E16" s="691"/>
      <c r="F16" s="691"/>
      <c r="G16" s="28" t="s">
        <v>29</v>
      </c>
      <c r="H16" s="28" t="s">
        <v>30</v>
      </c>
      <c r="I16" s="28" t="s">
        <v>31</v>
      </c>
      <c r="J16" s="29" t="s">
        <v>32</v>
      </c>
      <c r="K16" s="28" t="s">
        <v>33</v>
      </c>
      <c r="L16" s="30" t="s">
        <v>34</v>
      </c>
      <c r="M16" s="691"/>
      <c r="N16" s="691"/>
      <c r="O16" s="692"/>
      <c r="P16" s="6"/>
      <c r="R16" s="26"/>
      <c r="S16" s="450"/>
      <c r="T16" s="450"/>
      <c r="V16" s="19"/>
      <c r="X16" s="18"/>
      <c r="Y16" s="19"/>
      <c r="Z16" s="20"/>
    </row>
    <row r="17" spans="1:26" ht="28.5" hidden="1" customHeight="1" thickBot="1">
      <c r="A17" s="4"/>
      <c r="B17" s="481" t="s">
        <v>170</v>
      </c>
      <c r="C17" s="31" t="s">
        <v>35</v>
      </c>
      <c r="D17" s="693" t="s">
        <v>129</v>
      </c>
      <c r="E17" s="32">
        <v>1</v>
      </c>
      <c r="F17" s="33">
        <f>SUM(G17:J17)</f>
        <v>0</v>
      </c>
      <c r="G17" s="34">
        <v>0</v>
      </c>
      <c r="H17" s="35"/>
      <c r="I17" s="36"/>
      <c r="J17" s="35"/>
      <c r="K17" s="125">
        <v>44927</v>
      </c>
      <c r="L17" s="125">
        <v>45291</v>
      </c>
      <c r="M17" s="483">
        <f>+(E18/E17)*100</f>
        <v>100</v>
      </c>
      <c r="N17" s="484" t="e">
        <f>+(F18/F17)*100</f>
        <v>#DIV/0!</v>
      </c>
      <c r="O17" s="485" t="e">
        <f>+(M17+N17)/2</f>
        <v>#DIV/0!</v>
      </c>
      <c r="P17" s="6"/>
      <c r="R17" s="26"/>
      <c r="S17" s="187"/>
      <c r="T17" s="187"/>
      <c r="V17" s="19"/>
      <c r="X17" s="18"/>
      <c r="Y17" s="19"/>
      <c r="Z17" s="20"/>
    </row>
    <row r="18" spans="1:26" ht="28.5" hidden="1" customHeight="1" thickBot="1">
      <c r="A18" s="4"/>
      <c r="B18" s="472"/>
      <c r="C18" s="39" t="s">
        <v>37</v>
      </c>
      <c r="D18" s="694"/>
      <c r="E18" s="40">
        <v>1</v>
      </c>
      <c r="F18" s="33">
        <f t="shared" ref="F18:F26" si="0">SUM(G18:J18)</f>
        <v>0</v>
      </c>
      <c r="G18" s="188"/>
      <c r="H18" s="41"/>
      <c r="I18" s="42"/>
      <c r="J18" s="41"/>
      <c r="K18" s="189"/>
      <c r="L18" s="189"/>
      <c r="M18" s="476"/>
      <c r="N18" s="478"/>
      <c r="O18" s="480"/>
      <c r="P18" s="6"/>
      <c r="R18" s="26"/>
      <c r="S18" s="187"/>
      <c r="T18" s="187"/>
      <c r="V18" s="19"/>
      <c r="X18" s="18"/>
      <c r="Y18" s="19"/>
      <c r="Z18" s="20"/>
    </row>
    <row r="19" spans="1:26" ht="28.5" hidden="1" customHeight="1" thickBot="1">
      <c r="A19" s="4"/>
      <c r="B19" s="481" t="s">
        <v>130</v>
      </c>
      <c r="C19" s="31" t="s">
        <v>35</v>
      </c>
      <c r="D19" s="693" t="s">
        <v>131</v>
      </c>
      <c r="E19" s="32">
        <v>1</v>
      </c>
      <c r="F19" s="33">
        <f t="shared" si="0"/>
        <v>0</v>
      </c>
      <c r="G19" s="34">
        <v>0</v>
      </c>
      <c r="H19" s="35"/>
      <c r="I19" s="36"/>
      <c r="J19" s="35"/>
      <c r="K19" s="125">
        <v>44927</v>
      </c>
      <c r="L19" s="125">
        <v>45291</v>
      </c>
      <c r="M19" s="483">
        <f>+(E20/E19)*100</f>
        <v>0</v>
      </c>
      <c r="N19" s="484" t="e">
        <f>+(F20/F19)*100</f>
        <v>#DIV/0!</v>
      </c>
      <c r="O19" s="485" t="e">
        <f>+(M19+N19)/2</f>
        <v>#DIV/0!</v>
      </c>
      <c r="P19" s="6"/>
      <c r="R19" s="26"/>
      <c r="S19" s="187"/>
      <c r="T19" s="187"/>
      <c r="V19" s="19"/>
      <c r="X19" s="18"/>
      <c r="Y19" s="19"/>
      <c r="Z19" s="20"/>
    </row>
    <row r="20" spans="1:26" ht="28.5" hidden="1" customHeight="1" thickBot="1">
      <c r="A20" s="4"/>
      <c r="B20" s="471"/>
      <c r="C20" s="323" t="s">
        <v>37</v>
      </c>
      <c r="D20" s="723"/>
      <c r="E20" s="861">
        <v>0</v>
      </c>
      <c r="F20" s="862">
        <f t="shared" si="0"/>
        <v>0</v>
      </c>
      <c r="G20" s="863"/>
      <c r="H20" s="864"/>
      <c r="I20" s="135"/>
      <c r="J20" s="864"/>
      <c r="K20" s="865"/>
      <c r="L20" s="865"/>
      <c r="M20" s="475"/>
      <c r="N20" s="477"/>
      <c r="O20" s="479"/>
      <c r="P20" s="6"/>
      <c r="R20" s="26"/>
      <c r="S20" s="187"/>
      <c r="T20" s="187"/>
      <c r="V20" s="19"/>
      <c r="X20" s="18"/>
      <c r="Y20" s="19"/>
      <c r="Z20" s="20"/>
    </row>
    <row r="21" spans="1:26" ht="49.5" customHeight="1">
      <c r="A21" s="4"/>
      <c r="B21" s="461" t="s">
        <v>132</v>
      </c>
      <c r="C21" s="363" t="s">
        <v>35</v>
      </c>
      <c r="D21" s="870" t="s">
        <v>133</v>
      </c>
      <c r="E21" s="32">
        <v>1</v>
      </c>
      <c r="F21" s="33">
        <f t="shared" si="0"/>
        <v>39000000</v>
      </c>
      <c r="G21" s="34">
        <v>39000000</v>
      </c>
      <c r="H21" s="35"/>
      <c r="I21" s="36"/>
      <c r="J21" s="35"/>
      <c r="K21" s="125">
        <v>44927</v>
      </c>
      <c r="L21" s="125">
        <v>45291</v>
      </c>
      <c r="M21" s="463">
        <f>+E22/E21</f>
        <v>0.2</v>
      </c>
      <c r="N21" s="463">
        <f>+F22/F21</f>
        <v>1</v>
      </c>
      <c r="O21" s="805">
        <f>+(M21+N21)/2</f>
        <v>0.6</v>
      </c>
      <c r="P21" s="6"/>
      <c r="R21" s="26"/>
      <c r="S21" s="187"/>
      <c r="T21" s="187"/>
      <c r="V21" s="19"/>
      <c r="X21" s="18"/>
      <c r="Y21" s="19"/>
      <c r="Z21" s="20"/>
    </row>
    <row r="22" spans="1:26" ht="49.5" customHeight="1">
      <c r="A22" s="4"/>
      <c r="B22" s="453"/>
      <c r="C22" s="197" t="s">
        <v>37</v>
      </c>
      <c r="D22" s="867"/>
      <c r="E22" s="869">
        <v>0.2</v>
      </c>
      <c r="F22" s="200">
        <f t="shared" si="0"/>
        <v>39000000</v>
      </c>
      <c r="G22" s="200">
        <f>'ANEXO MOV SOST'!G3</f>
        <v>39000000</v>
      </c>
      <c r="H22" s="214"/>
      <c r="I22" s="202"/>
      <c r="J22" s="214"/>
      <c r="K22" s="362"/>
      <c r="L22" s="362"/>
      <c r="M22" s="457"/>
      <c r="N22" s="457"/>
      <c r="O22" s="807"/>
      <c r="P22" s="6"/>
      <c r="R22" s="26"/>
      <c r="S22" s="187"/>
      <c r="T22" s="187"/>
      <c r="V22" s="19"/>
      <c r="X22" s="18"/>
      <c r="Y22" s="19"/>
      <c r="Z22" s="20"/>
    </row>
    <row r="23" spans="1:26" ht="49.5" customHeight="1">
      <c r="A23" s="4"/>
      <c r="B23" s="453" t="s">
        <v>134</v>
      </c>
      <c r="C23" s="197" t="s">
        <v>35</v>
      </c>
      <c r="D23" s="867" t="s">
        <v>135</v>
      </c>
      <c r="E23" s="868">
        <v>1</v>
      </c>
      <c r="F23" s="200">
        <f t="shared" si="0"/>
        <v>110000000</v>
      </c>
      <c r="G23" s="361">
        <v>110000000</v>
      </c>
      <c r="H23" s="214"/>
      <c r="I23" s="202"/>
      <c r="J23" s="214"/>
      <c r="K23" s="790">
        <v>44927</v>
      </c>
      <c r="L23" s="790">
        <v>45291</v>
      </c>
      <c r="M23" s="457">
        <f>+E24/E23</f>
        <v>1</v>
      </c>
      <c r="N23" s="457">
        <f>+F24/F23</f>
        <v>1</v>
      </c>
      <c r="O23" s="459">
        <f>+(M23+N23)/2</f>
        <v>1</v>
      </c>
      <c r="P23" s="6"/>
      <c r="R23" s="26"/>
      <c r="S23" s="187"/>
      <c r="T23" s="187"/>
      <c r="V23" s="19"/>
      <c r="X23" s="18"/>
      <c r="Y23" s="19"/>
      <c r="Z23" s="20"/>
    </row>
    <row r="24" spans="1:26" ht="49.5" customHeight="1" thickBot="1">
      <c r="A24" s="4"/>
      <c r="B24" s="454"/>
      <c r="C24" s="50" t="s">
        <v>37</v>
      </c>
      <c r="D24" s="871"/>
      <c r="E24" s="40">
        <v>1</v>
      </c>
      <c r="F24" s="188">
        <f t="shared" si="0"/>
        <v>110000000</v>
      </c>
      <c r="G24" s="188">
        <f>'ANEXO MOV SOST'!G4</f>
        <v>110000000</v>
      </c>
      <c r="H24" s="41"/>
      <c r="I24" s="42"/>
      <c r="J24" s="41"/>
      <c r="K24" s="364"/>
      <c r="L24" s="364"/>
      <c r="M24" s="458"/>
      <c r="N24" s="458"/>
      <c r="O24" s="460"/>
      <c r="P24" s="6"/>
      <c r="R24" s="26"/>
      <c r="S24" s="187"/>
      <c r="T24" s="187"/>
      <c r="V24" s="19"/>
      <c r="X24" s="18"/>
      <c r="Y24" s="19"/>
      <c r="Z24" s="20"/>
    </row>
    <row r="25" spans="1:26" ht="24.95" customHeight="1" thickBot="1">
      <c r="A25" s="4"/>
      <c r="B25" s="465" t="s">
        <v>44</v>
      </c>
      <c r="C25" s="43" t="s">
        <v>35</v>
      </c>
      <c r="D25" s="44"/>
      <c r="E25" s="45"/>
      <c r="F25" s="866">
        <f>SUM(G25:J25)</f>
        <v>149000000</v>
      </c>
      <c r="G25" s="216">
        <f>+G21+G19+G17+G23</f>
        <v>149000000</v>
      </c>
      <c r="H25" s="47"/>
      <c r="I25" s="48"/>
      <c r="J25" s="47"/>
      <c r="K25" s="785">
        <v>44927</v>
      </c>
      <c r="L25" s="785">
        <v>45291</v>
      </c>
      <c r="M25" s="475"/>
      <c r="N25" s="477"/>
      <c r="O25" s="479"/>
      <c r="P25" s="6"/>
    </row>
    <row r="26" spans="1:26" ht="24.95" customHeight="1" thickBot="1">
      <c r="A26" s="4"/>
      <c r="B26" s="466"/>
      <c r="C26" s="50" t="s">
        <v>37</v>
      </c>
      <c r="D26" s="30"/>
      <c r="E26" s="30"/>
      <c r="F26" s="190">
        <f t="shared" si="0"/>
        <v>149000000</v>
      </c>
      <c r="G26" s="191">
        <f>G18+G20+G22+G24</f>
        <v>149000000</v>
      </c>
      <c r="H26" s="51"/>
      <c r="I26" s="52"/>
      <c r="J26" s="51"/>
      <c r="K26" s="51"/>
      <c r="L26" s="53"/>
      <c r="M26" s="476"/>
      <c r="N26" s="478"/>
      <c r="O26" s="480"/>
      <c r="P26" s="6"/>
    </row>
    <row r="27" spans="1:26" ht="20.100000000000001" customHeight="1" thickBot="1">
      <c r="A27" s="4"/>
      <c r="B27" s="4"/>
      <c r="F27" s="54"/>
      <c r="G27" s="55"/>
      <c r="H27" s="56"/>
      <c r="I27" s="56"/>
      <c r="J27" s="56"/>
      <c r="K27" s="57"/>
      <c r="L27" s="57"/>
      <c r="M27" s="55"/>
      <c r="N27" s="58"/>
      <c r="O27" s="59"/>
      <c r="P27" s="59"/>
    </row>
    <row r="28" spans="1:26" ht="20.100000000000001" customHeight="1" thickBot="1">
      <c r="A28" s="4"/>
      <c r="B28" s="60" t="s">
        <v>45</v>
      </c>
      <c r="C28" s="486" t="s">
        <v>46</v>
      </c>
      <c r="D28" s="487"/>
      <c r="E28" s="488"/>
      <c r="F28" s="489" t="s">
        <v>47</v>
      </c>
      <c r="G28" s="490"/>
      <c r="H28" s="490"/>
      <c r="I28" s="490"/>
      <c r="J28" s="192"/>
      <c r="K28" s="695" t="s">
        <v>48</v>
      </c>
      <c r="L28" s="696"/>
      <c r="M28" s="696"/>
      <c r="N28" s="696"/>
      <c r="O28" s="697"/>
      <c r="P28" s="6"/>
    </row>
    <row r="29" spans="1:26" ht="30" customHeight="1">
      <c r="A29" s="4"/>
      <c r="B29" s="708" t="s">
        <v>99</v>
      </c>
      <c r="C29" s="496" t="s">
        <v>136</v>
      </c>
      <c r="D29" s="497"/>
      <c r="E29" s="498"/>
      <c r="F29" s="509" t="s">
        <v>137</v>
      </c>
      <c r="G29" s="510"/>
      <c r="H29" s="511"/>
      <c r="I29" s="62" t="s">
        <v>35</v>
      </c>
      <c r="J29" s="193">
        <v>1</v>
      </c>
      <c r="K29" s="710" t="s">
        <v>713</v>
      </c>
      <c r="L29" s="711"/>
      <c r="M29" s="711"/>
      <c r="N29" s="711"/>
      <c r="O29" s="712"/>
      <c r="P29" s="6"/>
    </row>
    <row r="30" spans="1:26" ht="30" customHeight="1">
      <c r="A30" s="4"/>
      <c r="B30" s="709"/>
      <c r="C30" s="499"/>
      <c r="D30" s="500"/>
      <c r="E30" s="501"/>
      <c r="F30" s="499"/>
      <c r="G30" s="500"/>
      <c r="H30" s="501"/>
      <c r="I30" s="64" t="s">
        <v>37</v>
      </c>
      <c r="J30" s="194"/>
      <c r="K30" s="713"/>
      <c r="L30" s="711"/>
      <c r="M30" s="711"/>
      <c r="N30" s="711"/>
      <c r="O30" s="712"/>
      <c r="P30" s="6"/>
    </row>
    <row r="31" spans="1:26" ht="32.25" customHeight="1">
      <c r="A31" s="4"/>
      <c r="B31" s="714" t="s">
        <v>102</v>
      </c>
      <c r="C31" s="509" t="s">
        <v>138</v>
      </c>
      <c r="D31" s="510"/>
      <c r="E31" s="511"/>
      <c r="F31" s="509" t="s">
        <v>139</v>
      </c>
      <c r="G31" s="510"/>
      <c r="H31" s="511"/>
      <c r="I31" s="62" t="s">
        <v>35</v>
      </c>
      <c r="J31" s="65">
        <v>1</v>
      </c>
      <c r="K31" s="699" t="s">
        <v>105</v>
      </c>
      <c r="L31" s="700"/>
      <c r="M31" s="700"/>
      <c r="N31" s="700"/>
      <c r="O31" s="701"/>
      <c r="P31" s="6"/>
    </row>
    <row r="32" spans="1:26" ht="32.25" customHeight="1">
      <c r="A32" s="4"/>
      <c r="B32" s="709"/>
      <c r="C32" s="499"/>
      <c r="D32" s="500"/>
      <c r="E32" s="501"/>
      <c r="F32" s="499"/>
      <c r="G32" s="500"/>
      <c r="H32" s="501"/>
      <c r="I32" s="64" t="s">
        <v>37</v>
      </c>
      <c r="J32" s="65">
        <v>0.2</v>
      </c>
      <c r="K32" s="702"/>
      <c r="L32" s="703"/>
      <c r="M32" s="703"/>
      <c r="N32" s="703"/>
      <c r="O32" s="704"/>
      <c r="P32" s="6"/>
    </row>
    <row r="33" spans="1:37" ht="49.5" customHeight="1">
      <c r="A33" s="4"/>
      <c r="B33" s="508"/>
      <c r="C33" s="698" t="s">
        <v>140</v>
      </c>
      <c r="D33" s="510"/>
      <c r="E33" s="511"/>
      <c r="F33" s="509" t="s">
        <v>141</v>
      </c>
      <c r="G33" s="510"/>
      <c r="H33" s="511"/>
      <c r="I33" s="64" t="s">
        <v>35</v>
      </c>
      <c r="J33" s="195">
        <v>1</v>
      </c>
      <c r="K33" s="702"/>
      <c r="L33" s="703"/>
      <c r="M33" s="703"/>
      <c r="N33" s="703"/>
      <c r="O33" s="704"/>
      <c r="P33" s="6"/>
    </row>
    <row r="34" spans="1:37" ht="61.5" customHeight="1" thickBot="1">
      <c r="A34" s="4"/>
      <c r="B34" s="495"/>
      <c r="C34" s="499"/>
      <c r="D34" s="500"/>
      <c r="E34" s="501"/>
      <c r="F34" s="499"/>
      <c r="G34" s="500"/>
      <c r="H34" s="501"/>
      <c r="I34" s="64" t="s">
        <v>37</v>
      </c>
      <c r="J34" s="196">
        <v>1</v>
      </c>
      <c r="K34" s="705"/>
      <c r="L34" s="706"/>
      <c r="M34" s="706"/>
      <c r="N34" s="706"/>
      <c r="O34" s="707"/>
      <c r="P34" s="6"/>
    </row>
    <row r="35" spans="1:37">
      <c r="A35" s="66"/>
      <c r="B35" s="512" t="s">
        <v>52</v>
      </c>
      <c r="C35" s="513"/>
      <c r="D35" s="513"/>
      <c r="E35" s="513"/>
      <c r="F35" s="513"/>
      <c r="G35" s="513"/>
      <c r="H35" s="513"/>
      <c r="I35" s="513"/>
      <c r="J35" s="715"/>
      <c r="K35" s="517"/>
      <c r="L35" s="518"/>
      <c r="M35" s="518"/>
      <c r="N35" s="518"/>
      <c r="O35" s="519"/>
      <c r="P35" s="6"/>
    </row>
    <row r="36" spans="1:37" ht="15" thickBot="1">
      <c r="A36" s="67"/>
      <c r="B36" s="515"/>
      <c r="C36" s="516"/>
      <c r="D36" s="516"/>
      <c r="E36" s="516"/>
      <c r="F36" s="516"/>
      <c r="G36" s="516"/>
      <c r="H36" s="516"/>
      <c r="I36" s="516"/>
      <c r="J36" s="716"/>
      <c r="K36" s="520"/>
      <c r="L36" s="521"/>
      <c r="M36" s="521"/>
      <c r="N36" s="521"/>
      <c r="O36" s="522"/>
      <c r="P36" s="68"/>
    </row>
    <row r="37" spans="1:37">
      <c r="C37" s="69"/>
      <c r="D37" s="69"/>
      <c r="E37" s="69"/>
      <c r="K37" s="70"/>
      <c r="L37" s="70"/>
    </row>
    <row r="38" spans="1:37" ht="15">
      <c r="C38" s="71"/>
      <c r="D38" s="71"/>
      <c r="E38" s="71"/>
      <c r="R38" s="73"/>
      <c r="S38" s="74"/>
      <c r="T38" s="75"/>
      <c r="U38" s="76"/>
      <c r="V38" s="75"/>
      <c r="W38" s="75"/>
      <c r="X38" s="75"/>
      <c r="Y38" s="75"/>
      <c r="Z38" s="73"/>
      <c r="AA38" s="75"/>
      <c r="AB38" s="75"/>
      <c r="AC38" s="73"/>
      <c r="AD38" s="75"/>
      <c r="AE38" s="73"/>
    </row>
    <row r="39" spans="1:37" ht="182.25" customHeight="1">
      <c r="R39" s="77"/>
      <c r="S39" s="78"/>
      <c r="T39" s="79"/>
      <c r="U39" s="80"/>
      <c r="V39" s="79"/>
      <c r="W39" s="79"/>
      <c r="X39" s="81"/>
      <c r="Y39" s="79"/>
      <c r="Z39" s="82"/>
      <c r="AA39" s="77"/>
      <c r="AB39" s="79"/>
      <c r="AC39" s="83"/>
      <c r="AD39" s="79"/>
      <c r="AE39" s="84"/>
      <c r="AF39" s="84"/>
      <c r="AG39" s="77"/>
      <c r="AH39" s="77"/>
      <c r="AI39" s="77"/>
      <c r="AJ39" s="77"/>
      <c r="AK39" s="77"/>
    </row>
    <row r="40" spans="1:37">
      <c r="Q40" s="85"/>
      <c r="R40" s="86"/>
      <c r="S40" s="87"/>
      <c r="T40" s="88"/>
      <c r="U40" s="89"/>
      <c r="V40" s="88"/>
      <c r="W40" s="88"/>
      <c r="X40" s="88"/>
      <c r="Y40" s="88"/>
      <c r="Z40" s="88"/>
      <c r="AA40" s="90"/>
      <c r="AB40" s="88"/>
      <c r="AC40" s="91"/>
      <c r="AD40" s="86"/>
      <c r="AE40" s="92"/>
      <c r="AF40" s="91"/>
      <c r="AG40" s="86"/>
      <c r="AH40" s="92"/>
      <c r="AI40" s="93"/>
      <c r="AJ40" s="93"/>
      <c r="AK40" s="93"/>
    </row>
    <row r="41" spans="1:37">
      <c r="Q41" s="94"/>
      <c r="R41" s="86"/>
      <c r="S41" s="87"/>
      <c r="T41" s="88"/>
      <c r="U41" s="89"/>
      <c r="V41" s="88"/>
      <c r="W41" s="88"/>
      <c r="X41" s="95"/>
      <c r="Y41" s="88"/>
      <c r="Z41" s="90"/>
      <c r="AA41" s="86"/>
      <c r="AB41" s="88"/>
      <c r="AC41" s="91"/>
      <c r="AD41" s="86"/>
      <c r="AE41" s="92"/>
      <c r="AF41" s="92"/>
      <c r="AG41" s="93"/>
      <c r="AH41" s="86"/>
    </row>
    <row r="42" spans="1:37">
      <c r="Q42" s="94"/>
      <c r="R42" s="96"/>
      <c r="S42" s="97"/>
      <c r="T42" s="98"/>
      <c r="U42" s="97"/>
      <c r="V42" s="97"/>
      <c r="W42" s="97"/>
      <c r="X42" s="97"/>
      <c r="Y42" s="97"/>
      <c r="Z42" s="97"/>
      <c r="AA42" s="97"/>
      <c r="AB42" s="97"/>
      <c r="AC42" s="97"/>
      <c r="AD42" s="97"/>
    </row>
    <row r="43" spans="1:37">
      <c r="Q43" s="99"/>
      <c r="R43" s="100"/>
      <c r="S43" s="97"/>
      <c r="T43" s="98"/>
      <c r="U43" s="97"/>
      <c r="V43" s="97"/>
      <c r="W43" s="97"/>
      <c r="X43" s="97"/>
      <c r="Y43" s="85"/>
      <c r="Z43" s="97"/>
      <c r="AA43" s="97"/>
      <c r="AB43" s="85"/>
      <c r="AC43" s="97"/>
      <c r="AD43" s="85"/>
    </row>
    <row r="44" spans="1:37">
      <c r="Q44" s="99"/>
      <c r="R44" s="100"/>
      <c r="S44" s="97"/>
      <c r="T44" s="98"/>
      <c r="U44" s="94"/>
      <c r="V44" s="97"/>
      <c r="W44" s="99"/>
      <c r="X44" s="97"/>
      <c r="Y44" s="85"/>
      <c r="Z44" s="97"/>
      <c r="AA44" s="99"/>
      <c r="AB44" s="99"/>
      <c r="AC44" s="97"/>
      <c r="AD44" s="85"/>
    </row>
    <row r="45" spans="1:37">
      <c r="Q45" s="99"/>
      <c r="R45" s="100"/>
      <c r="S45" s="97"/>
      <c r="T45" s="98"/>
      <c r="U45" s="97"/>
      <c r="V45" s="97"/>
      <c r="W45" s="97"/>
      <c r="X45" s="97"/>
      <c r="Y45" s="97"/>
      <c r="Z45" s="97"/>
      <c r="AA45" s="97"/>
      <c r="AB45" s="97"/>
      <c r="AC45" s="97"/>
      <c r="AD45" s="97"/>
    </row>
    <row r="46" spans="1:37">
      <c r="Q46" s="99"/>
      <c r="R46" s="100"/>
      <c r="S46" s="97"/>
      <c r="T46" s="98"/>
      <c r="U46" s="97"/>
      <c r="V46" s="97"/>
      <c r="W46" s="97"/>
      <c r="X46" s="97"/>
      <c r="Y46" s="97"/>
      <c r="Z46" s="97"/>
      <c r="AA46" s="97"/>
      <c r="AB46" s="97"/>
      <c r="AC46" s="97"/>
      <c r="AD46" s="97"/>
    </row>
    <row r="47" spans="1:37">
      <c r="Q47" s="99"/>
      <c r="R47" s="100"/>
      <c r="S47" s="97"/>
      <c r="T47" s="98"/>
      <c r="U47" s="97"/>
      <c r="V47" s="97"/>
      <c r="W47" s="97"/>
      <c r="X47" s="97"/>
      <c r="Y47" s="101"/>
      <c r="Z47" s="102"/>
      <c r="AA47" s="103"/>
      <c r="AB47" s="103"/>
      <c r="AC47" s="97"/>
      <c r="AD47" s="97"/>
    </row>
    <row r="48" spans="1:37">
      <c r="Q48" s="99"/>
      <c r="R48" s="100"/>
      <c r="S48" s="97"/>
      <c r="T48" s="98"/>
      <c r="U48" s="97"/>
      <c r="V48" s="97"/>
      <c r="W48" s="97"/>
      <c r="X48" s="97"/>
      <c r="Y48" s="101"/>
      <c r="Z48" s="102"/>
      <c r="AA48" s="103"/>
      <c r="AB48" s="103"/>
      <c r="AC48" s="97"/>
      <c r="AD48" s="97"/>
    </row>
    <row r="49" spans="17:30">
      <c r="Q49" s="99"/>
      <c r="R49" s="100"/>
      <c r="S49" s="97"/>
      <c r="T49" s="98"/>
      <c r="U49" s="97"/>
      <c r="V49" s="97"/>
      <c r="W49" s="97"/>
      <c r="X49" s="97"/>
      <c r="Y49" s="101"/>
      <c r="Z49" s="102"/>
      <c r="AA49" s="103"/>
      <c r="AB49" s="103"/>
      <c r="AC49" s="97"/>
      <c r="AD49" s="97"/>
    </row>
    <row r="50" spans="17:30">
      <c r="Q50" s="99"/>
      <c r="R50" s="100"/>
      <c r="S50" s="97"/>
      <c r="T50" s="98"/>
      <c r="U50" s="97"/>
      <c r="V50" s="97"/>
      <c r="W50" s="97"/>
      <c r="X50" s="97"/>
      <c r="Y50" s="101"/>
      <c r="Z50" s="103"/>
      <c r="AA50" s="103"/>
      <c r="AB50" s="103"/>
      <c r="AC50" s="97"/>
      <c r="AD50" s="97"/>
    </row>
    <row r="51" spans="17:30">
      <c r="Q51" s="99"/>
      <c r="R51" s="100"/>
      <c r="S51" s="97"/>
      <c r="T51" s="98"/>
      <c r="U51" s="97"/>
      <c r="V51" s="97"/>
      <c r="W51" s="97"/>
      <c r="X51" s="97"/>
      <c r="Y51" s="101"/>
      <c r="Z51" s="102"/>
      <c r="AA51" s="103"/>
      <c r="AB51" s="103"/>
      <c r="AC51" s="97"/>
      <c r="AD51" s="97"/>
    </row>
    <row r="52" spans="17:30">
      <c r="Q52" s="99"/>
      <c r="R52" s="100"/>
      <c r="S52" s="97"/>
      <c r="T52" s="98"/>
      <c r="U52" s="97"/>
      <c r="V52" s="97"/>
      <c r="W52" s="97"/>
      <c r="X52" s="97"/>
      <c r="Y52" s="101"/>
      <c r="Z52" s="102"/>
      <c r="AA52" s="103"/>
      <c r="AB52" s="103"/>
      <c r="AC52" s="97"/>
      <c r="AD52" s="97"/>
    </row>
    <row r="54" spans="17:30">
      <c r="Y54" s="104"/>
    </row>
    <row r="59" spans="17:30">
      <c r="Q59" s="16"/>
      <c r="R59" s="424"/>
      <c r="S59" s="424"/>
      <c r="T59" s="424"/>
      <c r="U59" s="17"/>
    </row>
    <row r="60" spans="17:30">
      <c r="Q60" s="16"/>
      <c r="R60" s="424"/>
      <c r="S60" s="424"/>
      <c r="T60" s="424"/>
      <c r="U60" s="17"/>
    </row>
    <row r="61" spans="17:30">
      <c r="Q61" s="16"/>
      <c r="R61" s="424"/>
      <c r="S61" s="424"/>
      <c r="T61" s="424"/>
      <c r="U61" s="17"/>
    </row>
    <row r="62" spans="17:30">
      <c r="Q62" s="25"/>
      <c r="R62" s="424"/>
      <c r="S62" s="424"/>
      <c r="T62" s="23"/>
      <c r="U62" s="17"/>
      <c r="V62" s="26"/>
    </row>
    <row r="63" spans="17:30">
      <c r="Q63" s="27"/>
      <c r="R63" s="450"/>
      <c r="S63" s="450"/>
      <c r="U63" s="17"/>
    </row>
    <row r="64" spans="17:30">
      <c r="Q64" s="26"/>
      <c r="R64" s="450"/>
      <c r="S64" s="450"/>
      <c r="U64" s="19"/>
    </row>
    <row r="65" spans="17:21">
      <c r="Q65" s="26"/>
      <c r="R65" s="450"/>
      <c r="S65" s="450"/>
      <c r="U65" s="19"/>
    </row>
    <row r="66" spans="17:21">
      <c r="Q66" s="26"/>
      <c r="R66" s="450"/>
      <c r="S66" s="450"/>
      <c r="U66" s="105"/>
    </row>
  </sheetData>
  <mergeCells count="88">
    <mergeCell ref="R63:S63"/>
    <mergeCell ref="R64:S64"/>
    <mergeCell ref="R65:S65"/>
    <mergeCell ref="R66:S66"/>
    <mergeCell ref="B35:J36"/>
    <mergeCell ref="K35:O36"/>
    <mergeCell ref="R59:T59"/>
    <mergeCell ref="R60:T60"/>
    <mergeCell ref="R61:T61"/>
    <mergeCell ref="R62:S62"/>
    <mergeCell ref="B33:B34"/>
    <mergeCell ref="C33:E34"/>
    <mergeCell ref="F33:H34"/>
    <mergeCell ref="K31:O34"/>
    <mergeCell ref="B29:B30"/>
    <mergeCell ref="C29:E30"/>
    <mergeCell ref="F29:H30"/>
    <mergeCell ref="K29:O30"/>
    <mergeCell ref="B31:B32"/>
    <mergeCell ref="C31:E32"/>
    <mergeCell ref="F31:H32"/>
    <mergeCell ref="C28:E28"/>
    <mergeCell ref="F28:I28"/>
    <mergeCell ref="K28:O28"/>
    <mergeCell ref="B25:B26"/>
    <mergeCell ref="M25:M26"/>
    <mergeCell ref="N25:N26"/>
    <mergeCell ref="O25:O26"/>
    <mergeCell ref="B21:B22"/>
    <mergeCell ref="D21:D22"/>
    <mergeCell ref="M21:M22"/>
    <mergeCell ref="N21:N22"/>
    <mergeCell ref="O21:O22"/>
    <mergeCell ref="B23:B24"/>
    <mergeCell ref="D23:D24"/>
    <mergeCell ref="M23:M24"/>
    <mergeCell ref="N23:N24"/>
    <mergeCell ref="O23:O24"/>
    <mergeCell ref="B17:B18"/>
    <mergeCell ref="D17:D18"/>
    <mergeCell ref="M17:M18"/>
    <mergeCell ref="N17:N18"/>
    <mergeCell ref="O17:O18"/>
    <mergeCell ref="B19:B20"/>
    <mergeCell ref="D19:D20"/>
    <mergeCell ref="M19:M20"/>
    <mergeCell ref="N19:N20"/>
    <mergeCell ref="O19:O20"/>
    <mergeCell ref="S14:T14"/>
    <mergeCell ref="M15:M16"/>
    <mergeCell ref="N15:N16"/>
    <mergeCell ref="O15:O16"/>
    <mergeCell ref="S15:T15"/>
    <mergeCell ref="S16:T16"/>
    <mergeCell ref="G14:J15"/>
    <mergeCell ref="S9:U9"/>
    <mergeCell ref="C10:G10"/>
    <mergeCell ref="K10:O13"/>
    <mergeCell ref="S10:U10"/>
    <mergeCell ref="C11:G11"/>
    <mergeCell ref="C12:G12"/>
    <mergeCell ref="B13:G13"/>
    <mergeCell ref="S13:T13"/>
    <mergeCell ref="B14:B16"/>
    <mergeCell ref="C14:C16"/>
    <mergeCell ref="D14:D16"/>
    <mergeCell ref="E14:E16"/>
    <mergeCell ref="F14:F16"/>
    <mergeCell ref="K14:L15"/>
    <mergeCell ref="M14:O14"/>
    <mergeCell ref="B5:O5"/>
    <mergeCell ref="B6:O6"/>
    <mergeCell ref="R6:V6"/>
    <mergeCell ref="C7:O7"/>
    <mergeCell ref="C8:G8"/>
    <mergeCell ref="H8:J13"/>
    <mergeCell ref="K8:O8"/>
    <mergeCell ref="S8:U8"/>
    <mergeCell ref="C9:G9"/>
    <mergeCell ref="L9:N9"/>
    <mergeCell ref="B1:B4"/>
    <mergeCell ref="C1:I2"/>
    <mergeCell ref="J1:M1"/>
    <mergeCell ref="N1:O4"/>
    <mergeCell ref="J2:M2"/>
    <mergeCell ref="C3:I4"/>
    <mergeCell ref="J3:M3"/>
    <mergeCell ref="J4:M4"/>
  </mergeCells>
  <printOptions horizontalCentered="1" verticalCentered="1"/>
  <pageMargins left="3.937007874015748E-2" right="0.19685039370078741" top="0.35433070866141736" bottom="0.35433070866141736" header="0.31496062992125984" footer="0.31496062992125984"/>
  <pageSetup scale="45" orientation="landscape" r:id="rId1"/>
  <headerFooter alignWithMargins="0"/>
  <drawing r:id="rId2"/>
  <legacyDrawing r:id="rId3"/>
  <oleObjects>
    <mc:AlternateContent xmlns:mc="http://schemas.openxmlformats.org/markup-compatibility/2006">
      <mc:Choice Requires="x14">
        <oleObject shapeId="4097" r:id="rId4">
          <objectPr defaultSize="0" autoPict="0" r:id="rId5">
            <anchor moveWithCells="1" sizeWithCells="1">
              <from>
                <xdr:col>1</xdr:col>
                <xdr:colOff>409575</xdr:colOff>
                <xdr:row>0</xdr:row>
                <xdr:rowOff>47625</xdr:rowOff>
              </from>
              <to>
                <xdr:col>1</xdr:col>
                <xdr:colOff>4991100</xdr:colOff>
                <xdr:row>3</xdr:row>
                <xdr:rowOff>123825</xdr:rowOff>
              </to>
            </anchor>
          </objectPr>
        </oleObject>
      </mc:Choice>
      <mc:Fallback>
        <oleObject shapeId="40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H3" sqref="H3"/>
    </sheetView>
  </sheetViews>
  <sheetFormatPr baseColWidth="10" defaultRowHeight="15"/>
  <cols>
    <col min="3" max="3" width="57.7109375" customWidth="1"/>
    <col min="4" max="4" width="35" customWidth="1"/>
    <col min="5" max="5" width="15.28515625" customWidth="1"/>
    <col min="7" max="7" width="15" bestFit="1" customWidth="1"/>
    <col min="8" max="8" width="15.5703125" customWidth="1"/>
    <col min="9" max="9" width="24.28515625" customWidth="1"/>
    <col min="10" max="10" width="11.42578125" customWidth="1"/>
  </cols>
  <sheetData>
    <row r="1" spans="1:9" s="222" customFormat="1" ht="18" customHeight="1">
      <c r="A1" s="579" t="s">
        <v>9</v>
      </c>
      <c r="B1" s="580"/>
      <c r="C1" s="580"/>
      <c r="D1" s="580"/>
      <c r="G1" s="223"/>
      <c r="H1" s="275"/>
      <c r="I1" s="275"/>
    </row>
    <row r="2" spans="1:9" s="239" customFormat="1" ht="25.5">
      <c r="A2" s="236" t="s">
        <v>180</v>
      </c>
      <c r="B2" s="237" t="s">
        <v>179</v>
      </c>
      <c r="C2" s="269" t="s">
        <v>13</v>
      </c>
      <c r="D2" s="237" t="s">
        <v>182</v>
      </c>
      <c r="E2" s="237" t="s">
        <v>183</v>
      </c>
      <c r="F2" s="236" t="s">
        <v>181</v>
      </c>
      <c r="G2" s="238" t="s">
        <v>14</v>
      </c>
      <c r="H2" s="238" t="s">
        <v>184</v>
      </c>
      <c r="I2" s="238" t="s">
        <v>185</v>
      </c>
    </row>
    <row r="3" spans="1:9" s="239" customFormat="1" ht="48.75">
      <c r="A3" s="240"/>
      <c r="B3" s="240" t="s">
        <v>339</v>
      </c>
      <c r="C3" s="270" t="s">
        <v>340</v>
      </c>
      <c r="D3" s="244" t="s">
        <v>341</v>
      </c>
      <c r="E3" s="240">
        <v>28540993</v>
      </c>
      <c r="F3" s="240">
        <v>2056</v>
      </c>
      <c r="G3" s="241">
        <v>39000000</v>
      </c>
      <c r="H3"/>
      <c r="I3"/>
    </row>
    <row r="4" spans="1:9" s="239" customFormat="1" ht="60.75">
      <c r="A4" s="240"/>
      <c r="B4" s="240" t="s">
        <v>471</v>
      </c>
      <c r="C4" s="270" t="s">
        <v>472</v>
      </c>
      <c r="D4" s="244" t="s">
        <v>473</v>
      </c>
      <c r="E4" s="240">
        <v>890700755</v>
      </c>
      <c r="F4" s="240"/>
      <c r="G4" s="241">
        <v>110000000</v>
      </c>
      <c r="H4"/>
      <c r="I4"/>
    </row>
  </sheetData>
  <mergeCells count="1">
    <mergeCell ref="A1:D1"/>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AK72"/>
  <sheetViews>
    <sheetView topLeftCell="B1" zoomScale="80" zoomScaleNormal="80" zoomScaleSheetLayoutView="71" workbookViewId="0">
      <selection activeCell="B9" sqref="B9"/>
    </sheetView>
  </sheetViews>
  <sheetFormatPr baseColWidth="10" defaultColWidth="12.5703125" defaultRowHeight="14.25"/>
  <cols>
    <col min="1" max="1" width="4" style="3" customWidth="1"/>
    <col min="2" max="2" width="86.85546875" style="3" customWidth="1"/>
    <col min="3" max="3" width="10.28515625" style="3" customWidth="1"/>
    <col min="4" max="4" width="17.140625" style="3" customWidth="1"/>
    <col min="5" max="5" width="10.140625" style="3" bestFit="1" customWidth="1"/>
    <col min="6" max="6" width="22" style="3" customWidth="1"/>
    <col min="7" max="7" width="23.7109375" style="3" customWidth="1"/>
    <col min="8" max="8" width="7.5703125" style="3" bestFit="1" customWidth="1"/>
    <col min="9" max="9" width="22.85546875" style="3" customWidth="1"/>
    <col min="10" max="10" width="12" style="3" customWidth="1"/>
    <col min="11" max="11" width="15.140625" style="72" bestFit="1" customWidth="1"/>
    <col min="12" max="12" width="15.28515625" style="72" customWidth="1"/>
    <col min="13" max="13" width="15" style="3" customWidth="1"/>
    <col min="14" max="14" width="16.28515625" style="3" customWidth="1"/>
    <col min="15" max="15" width="16.140625" style="3" customWidth="1"/>
    <col min="16" max="16" width="4.5703125" style="3" customWidth="1"/>
    <col min="17" max="17" width="12.5703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2.5703125" style="3"/>
    <col min="26" max="26" width="16.85546875" style="3" customWidth="1"/>
    <col min="27" max="27" width="12.5703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2.5703125" style="3"/>
  </cols>
  <sheetData>
    <row r="1" spans="1:26" ht="27" customHeight="1">
      <c r="A1" s="1"/>
      <c r="B1" s="531"/>
      <c r="C1" s="534" t="s">
        <v>0</v>
      </c>
      <c r="D1" s="535"/>
      <c r="E1" s="535"/>
      <c r="F1" s="535"/>
      <c r="G1" s="535"/>
      <c r="H1" s="535"/>
      <c r="I1" s="536"/>
      <c r="J1" s="540" t="s">
        <v>1</v>
      </c>
      <c r="K1" s="541"/>
      <c r="L1" s="541"/>
      <c r="M1" s="542"/>
      <c r="N1" s="543"/>
      <c r="O1" s="544"/>
      <c r="P1" s="2"/>
    </row>
    <row r="2" spans="1:26" ht="23.25" customHeight="1">
      <c r="A2" s="4"/>
      <c r="B2" s="532"/>
      <c r="C2" s="537"/>
      <c r="D2" s="538"/>
      <c r="E2" s="538"/>
      <c r="F2" s="538"/>
      <c r="G2" s="538"/>
      <c r="H2" s="538"/>
      <c r="I2" s="539"/>
      <c r="J2" s="540" t="s">
        <v>2</v>
      </c>
      <c r="K2" s="541"/>
      <c r="L2" s="541"/>
      <c r="M2" s="542"/>
      <c r="N2" s="545"/>
      <c r="O2" s="546"/>
      <c r="P2" s="5"/>
    </row>
    <row r="3" spans="1:26" ht="21.75" customHeight="1">
      <c r="A3" s="4"/>
      <c r="B3" s="532"/>
      <c r="C3" s="534" t="s">
        <v>3</v>
      </c>
      <c r="D3" s="535"/>
      <c r="E3" s="535"/>
      <c r="F3" s="535"/>
      <c r="G3" s="535"/>
      <c r="H3" s="535"/>
      <c r="I3" s="536"/>
      <c r="J3" s="540" t="s">
        <v>4</v>
      </c>
      <c r="K3" s="541"/>
      <c r="L3" s="541"/>
      <c r="M3" s="542"/>
      <c r="N3" s="545"/>
      <c r="O3" s="546"/>
      <c r="P3" s="5"/>
    </row>
    <row r="4" spans="1:26" ht="18.75" customHeight="1">
      <c r="A4" s="4"/>
      <c r="B4" s="533"/>
      <c r="C4" s="537"/>
      <c r="D4" s="538"/>
      <c r="E4" s="538"/>
      <c r="F4" s="538"/>
      <c r="G4" s="538"/>
      <c r="H4" s="538"/>
      <c r="I4" s="539"/>
      <c r="J4" s="540" t="s">
        <v>5</v>
      </c>
      <c r="K4" s="541"/>
      <c r="L4" s="541"/>
      <c r="M4" s="542"/>
      <c r="N4" s="547"/>
      <c r="O4" s="548"/>
      <c r="P4" s="5"/>
    </row>
    <row r="5" spans="1:26" ht="17.25" customHeight="1">
      <c r="A5" s="4"/>
      <c r="B5" s="562"/>
      <c r="C5" s="562"/>
      <c r="D5" s="562"/>
      <c r="E5" s="562"/>
      <c r="F5" s="562"/>
      <c r="G5" s="562"/>
      <c r="H5" s="562"/>
      <c r="I5" s="562"/>
      <c r="J5" s="562"/>
      <c r="K5" s="562"/>
      <c r="L5" s="562"/>
      <c r="M5" s="562"/>
      <c r="N5" s="562"/>
      <c r="O5" s="562"/>
      <c r="P5" s="6"/>
    </row>
    <row r="6" spans="1:26" ht="36" customHeight="1">
      <c r="A6" s="4"/>
      <c r="B6" s="563" t="s">
        <v>176</v>
      </c>
      <c r="C6" s="564"/>
      <c r="D6" s="564"/>
      <c r="E6" s="564"/>
      <c r="F6" s="564"/>
      <c r="G6" s="564"/>
      <c r="H6" s="564"/>
      <c r="I6" s="564"/>
      <c r="J6" s="564"/>
      <c r="K6" s="564"/>
      <c r="L6" s="564"/>
      <c r="M6" s="564"/>
      <c r="N6" s="564"/>
      <c r="O6" s="565"/>
      <c r="P6" s="7"/>
      <c r="R6" s="395"/>
      <c r="S6" s="395"/>
      <c r="T6" s="395"/>
      <c r="U6" s="395"/>
      <c r="V6" s="395"/>
    </row>
    <row r="7" spans="1:26" ht="24.75" customHeight="1">
      <c r="A7" s="4"/>
      <c r="B7" s="8" t="s">
        <v>175</v>
      </c>
      <c r="C7" s="566" t="s">
        <v>715</v>
      </c>
      <c r="D7" s="567"/>
      <c r="E7" s="567"/>
      <c r="F7" s="567"/>
      <c r="G7" s="567"/>
      <c r="H7" s="567"/>
      <c r="I7" s="567"/>
      <c r="J7" s="567"/>
      <c r="K7" s="567"/>
      <c r="L7" s="567"/>
      <c r="M7" s="567"/>
      <c r="N7" s="567"/>
      <c r="O7" s="568"/>
      <c r="P7" s="7"/>
      <c r="R7" s="9"/>
      <c r="S7" s="9"/>
      <c r="T7" s="9"/>
      <c r="U7" s="9"/>
      <c r="V7" s="9"/>
    </row>
    <row r="8" spans="1:26" ht="31.5" customHeight="1">
      <c r="A8" s="4"/>
      <c r="B8" s="114" t="s">
        <v>6</v>
      </c>
      <c r="C8" s="569" t="s">
        <v>53</v>
      </c>
      <c r="D8" s="569"/>
      <c r="E8" s="569"/>
      <c r="F8" s="569"/>
      <c r="G8" s="569"/>
      <c r="H8" s="570" t="s">
        <v>142</v>
      </c>
      <c r="I8" s="571"/>
      <c r="J8" s="572"/>
      <c r="K8" s="579" t="s">
        <v>9</v>
      </c>
      <c r="L8" s="580"/>
      <c r="M8" s="580"/>
      <c r="N8" s="580"/>
      <c r="O8" s="581"/>
      <c r="P8" s="7"/>
      <c r="R8" s="11"/>
      <c r="S8" s="414"/>
      <c r="T8" s="414"/>
      <c r="U8" s="414"/>
      <c r="V8" s="11"/>
      <c r="X8" s="12"/>
      <c r="Y8" s="12"/>
    </row>
    <row r="9" spans="1:26" ht="47.25" customHeight="1">
      <c r="A9" s="4"/>
      <c r="B9" s="117" t="s">
        <v>10</v>
      </c>
      <c r="C9" s="569" t="s">
        <v>55</v>
      </c>
      <c r="D9" s="569"/>
      <c r="E9" s="569"/>
      <c r="F9" s="569"/>
      <c r="G9" s="569"/>
      <c r="H9" s="573"/>
      <c r="I9" s="574"/>
      <c r="J9" s="575"/>
      <c r="K9" s="14" t="s">
        <v>12</v>
      </c>
      <c r="L9" s="582" t="s">
        <v>13</v>
      </c>
      <c r="M9" s="582"/>
      <c r="N9" s="582"/>
      <c r="O9" s="14" t="s">
        <v>14</v>
      </c>
      <c r="P9" s="7"/>
      <c r="R9" s="16"/>
      <c r="S9" s="424"/>
      <c r="T9" s="424"/>
      <c r="U9" s="424"/>
      <c r="V9" s="17"/>
      <c r="X9" s="18"/>
      <c r="Y9" s="19"/>
      <c r="Z9" s="20"/>
    </row>
    <row r="10" spans="1:26" ht="41.25" customHeight="1">
      <c r="A10" s="4"/>
      <c r="B10" s="21" t="s">
        <v>56</v>
      </c>
      <c r="C10" s="684" t="s">
        <v>126</v>
      </c>
      <c r="D10" s="684"/>
      <c r="E10" s="684"/>
      <c r="F10" s="684"/>
      <c r="G10" s="684"/>
      <c r="H10" s="573"/>
      <c r="I10" s="574"/>
      <c r="J10" s="575"/>
      <c r="K10" s="550" t="s">
        <v>143</v>
      </c>
      <c r="L10" s="551"/>
      <c r="M10" s="551"/>
      <c r="N10" s="551"/>
      <c r="O10" s="552"/>
      <c r="P10" s="7"/>
      <c r="R10" s="16"/>
      <c r="S10" s="424"/>
      <c r="T10" s="424"/>
      <c r="U10" s="424"/>
      <c r="V10" s="17"/>
      <c r="X10" s="18"/>
      <c r="Y10" s="19"/>
      <c r="Z10" s="20"/>
    </row>
    <row r="11" spans="1:26" ht="61.5" customHeight="1">
      <c r="A11" s="4"/>
      <c r="B11" s="21" t="s">
        <v>59</v>
      </c>
      <c r="C11" s="684" t="s">
        <v>144</v>
      </c>
      <c r="D11" s="684"/>
      <c r="E11" s="684"/>
      <c r="F11" s="684"/>
      <c r="G11" s="684"/>
      <c r="H11" s="573"/>
      <c r="I11" s="574"/>
      <c r="J11" s="575"/>
      <c r="K11" s="553"/>
      <c r="L11" s="554"/>
      <c r="M11" s="554"/>
      <c r="N11" s="554"/>
      <c r="O11" s="555"/>
      <c r="P11" s="7"/>
      <c r="R11" s="16"/>
      <c r="S11" s="23"/>
      <c r="T11" s="23"/>
      <c r="U11" s="23"/>
      <c r="V11" s="17"/>
      <c r="X11" s="18"/>
      <c r="Y11" s="19"/>
      <c r="Z11" s="20"/>
    </row>
    <row r="12" spans="1:26" ht="28.5" customHeight="1">
      <c r="A12" s="4"/>
      <c r="B12" s="117" t="s">
        <v>19</v>
      </c>
      <c r="C12" s="688">
        <v>2020730010061</v>
      </c>
      <c r="D12" s="688"/>
      <c r="E12" s="688"/>
      <c r="F12" s="688"/>
      <c r="G12" s="688"/>
      <c r="H12" s="573"/>
      <c r="I12" s="574"/>
      <c r="J12" s="575"/>
      <c r="K12" s="553"/>
      <c r="L12" s="554"/>
      <c r="M12" s="554"/>
      <c r="N12" s="554"/>
      <c r="O12" s="555"/>
      <c r="P12" s="7"/>
      <c r="R12" s="16"/>
      <c r="S12" s="23"/>
      <c r="T12" s="23"/>
      <c r="U12" s="23"/>
      <c r="V12" s="17"/>
      <c r="X12" s="18"/>
      <c r="Y12" s="19"/>
      <c r="Z12" s="20"/>
    </row>
    <row r="13" spans="1:26" ht="43.5" customHeight="1" thickBot="1">
      <c r="A13" s="4"/>
      <c r="B13" s="717" t="s">
        <v>172</v>
      </c>
      <c r="C13" s="718"/>
      <c r="D13" s="718"/>
      <c r="E13" s="718"/>
      <c r="F13" s="718"/>
      <c r="G13" s="718"/>
      <c r="H13" s="719"/>
      <c r="I13" s="720"/>
      <c r="J13" s="721"/>
      <c r="K13" s="556"/>
      <c r="L13" s="557"/>
      <c r="M13" s="557"/>
      <c r="N13" s="557"/>
      <c r="O13" s="558"/>
      <c r="P13" s="7"/>
      <c r="R13" s="25"/>
      <c r="S13" s="424"/>
      <c r="T13" s="424"/>
      <c r="U13" s="23"/>
      <c r="V13" s="17"/>
      <c r="W13" s="26"/>
      <c r="X13" s="18"/>
      <c r="Y13" s="19"/>
      <c r="Z13" s="20"/>
    </row>
    <row r="14" spans="1:26" ht="23.25" customHeight="1">
      <c r="A14" s="4"/>
      <c r="B14" s="440" t="s">
        <v>20</v>
      </c>
      <c r="C14" s="443" t="s">
        <v>21</v>
      </c>
      <c r="D14" s="446" t="s">
        <v>22</v>
      </c>
      <c r="E14" s="446" t="s">
        <v>23</v>
      </c>
      <c r="F14" s="446" t="s">
        <v>724</v>
      </c>
      <c r="G14" s="418" t="s">
        <v>725</v>
      </c>
      <c r="H14" s="419"/>
      <c r="I14" s="419"/>
      <c r="J14" s="420"/>
      <c r="K14" s="447" t="s">
        <v>24</v>
      </c>
      <c r="L14" s="447"/>
      <c r="M14" s="448" t="s">
        <v>25</v>
      </c>
      <c r="N14" s="448"/>
      <c r="O14" s="449"/>
      <c r="P14" s="6"/>
      <c r="R14" s="27"/>
      <c r="S14" s="450"/>
      <c r="T14" s="450"/>
      <c r="V14" s="17"/>
      <c r="X14" s="18"/>
      <c r="Y14" s="19"/>
      <c r="Z14" s="20"/>
    </row>
    <row r="15" spans="1:26" ht="21" customHeight="1">
      <c r="A15" s="4"/>
      <c r="B15" s="441"/>
      <c r="C15" s="444"/>
      <c r="D15" s="444"/>
      <c r="E15" s="444"/>
      <c r="F15" s="444"/>
      <c r="G15" s="421"/>
      <c r="H15" s="422"/>
      <c r="I15" s="422"/>
      <c r="J15" s="423"/>
      <c r="K15" s="444"/>
      <c r="L15" s="444"/>
      <c r="M15" s="444" t="s">
        <v>26</v>
      </c>
      <c r="N15" s="444" t="s">
        <v>27</v>
      </c>
      <c r="O15" s="722" t="s">
        <v>28</v>
      </c>
      <c r="P15" s="6"/>
      <c r="R15" s="26"/>
      <c r="S15" s="450"/>
      <c r="T15" s="450"/>
      <c r="V15" s="19"/>
      <c r="X15" s="18"/>
      <c r="Y15" s="19"/>
      <c r="Z15" s="20"/>
    </row>
    <row r="16" spans="1:26" ht="39.75" customHeight="1" thickBot="1">
      <c r="A16" s="4"/>
      <c r="B16" s="442"/>
      <c r="C16" s="445"/>
      <c r="D16" s="445"/>
      <c r="E16" s="445"/>
      <c r="F16" s="445"/>
      <c r="G16" s="353" t="s">
        <v>29</v>
      </c>
      <c r="H16" s="353" t="s">
        <v>30</v>
      </c>
      <c r="I16" s="353" t="s">
        <v>31</v>
      </c>
      <c r="J16" s="354" t="s">
        <v>32</v>
      </c>
      <c r="K16" s="353" t="s">
        <v>33</v>
      </c>
      <c r="L16" s="355" t="s">
        <v>34</v>
      </c>
      <c r="M16" s="445"/>
      <c r="N16" s="445"/>
      <c r="O16" s="872"/>
      <c r="P16" s="6"/>
      <c r="R16" s="26"/>
      <c r="S16" s="450"/>
      <c r="T16" s="450"/>
      <c r="V16" s="19"/>
      <c r="X16" s="18"/>
      <c r="Y16" s="19"/>
      <c r="Z16" s="20"/>
    </row>
    <row r="17" spans="1:26" ht="26.25" customHeight="1">
      <c r="A17" s="4"/>
      <c r="B17" s="461" t="s">
        <v>145</v>
      </c>
      <c r="C17" s="363" t="s">
        <v>35</v>
      </c>
      <c r="D17" s="870" t="s">
        <v>366</v>
      </c>
      <c r="E17" s="332">
        <v>7</v>
      </c>
      <c r="F17" s="33">
        <f t="shared" ref="F17:F30" si="0">SUM(G17:J17)</f>
        <v>1146274244</v>
      </c>
      <c r="G17" s="33">
        <v>1146274244</v>
      </c>
      <c r="H17" s="874"/>
      <c r="I17" s="875"/>
      <c r="J17" s="874"/>
      <c r="K17" s="125">
        <v>44927</v>
      </c>
      <c r="L17" s="125">
        <v>45291</v>
      </c>
      <c r="M17" s="803">
        <f>+(E18/E17)*100</f>
        <v>100</v>
      </c>
      <c r="N17" s="804">
        <f>+(F18/F17)*100</f>
        <v>99.24326625627296</v>
      </c>
      <c r="O17" s="805">
        <f>+(M17+N17)/2</f>
        <v>99.62163312813648</v>
      </c>
      <c r="P17" s="6"/>
      <c r="R17" s="26"/>
      <c r="S17" s="187"/>
      <c r="T17" s="187"/>
      <c r="V17" s="19"/>
      <c r="X17" s="18"/>
      <c r="Y17" s="19"/>
      <c r="Z17" s="20"/>
    </row>
    <row r="18" spans="1:26" ht="26.25" customHeight="1">
      <c r="A18" s="4"/>
      <c r="B18" s="453"/>
      <c r="C18" s="197" t="s">
        <v>37</v>
      </c>
      <c r="D18" s="867"/>
      <c r="E18" s="298">
        <v>7</v>
      </c>
      <c r="F18" s="200">
        <f t="shared" si="0"/>
        <v>1137600000</v>
      </c>
      <c r="G18" s="200">
        <f>'ANEXO MODERNIZACION'!G43+'ANEXO MODERNIZACION'!G50</f>
        <v>1137600000</v>
      </c>
      <c r="H18" s="201"/>
      <c r="I18" s="202"/>
      <c r="J18" s="201"/>
      <c r="K18" s="790">
        <v>44927</v>
      </c>
      <c r="L18" s="790">
        <v>45291</v>
      </c>
      <c r="M18" s="791"/>
      <c r="N18" s="792"/>
      <c r="O18" s="807"/>
      <c r="P18" s="6"/>
      <c r="R18" s="26"/>
      <c r="S18" s="187"/>
      <c r="T18" s="187"/>
      <c r="V18" s="19"/>
      <c r="X18" s="18"/>
      <c r="Y18" s="19"/>
      <c r="Z18" s="20"/>
    </row>
    <row r="19" spans="1:26" ht="26.25" customHeight="1">
      <c r="A19" s="4"/>
      <c r="B19" s="438" t="s">
        <v>146</v>
      </c>
      <c r="C19" s="197" t="s">
        <v>35</v>
      </c>
      <c r="D19" s="867" t="s">
        <v>147</v>
      </c>
      <c r="E19" s="198">
        <v>1</v>
      </c>
      <c r="F19" s="200">
        <f t="shared" si="0"/>
        <v>430000000</v>
      </c>
      <c r="G19" s="200">
        <v>430000000</v>
      </c>
      <c r="H19" s="201"/>
      <c r="I19" s="873"/>
      <c r="J19" s="201"/>
      <c r="K19" s="790">
        <v>44927</v>
      </c>
      <c r="L19" s="790">
        <v>45291</v>
      </c>
      <c r="M19" s="791">
        <f>+(E20/E19)*100</f>
        <v>100</v>
      </c>
      <c r="N19" s="792">
        <f>+(F20/F19)*100</f>
        <v>100</v>
      </c>
      <c r="O19" s="807">
        <f>+(M19+N19)/2</f>
        <v>100</v>
      </c>
      <c r="P19" s="6"/>
      <c r="R19" s="26"/>
      <c r="S19" s="187"/>
      <c r="T19" s="187"/>
      <c r="V19" s="19"/>
      <c r="X19" s="18"/>
      <c r="Y19" s="19"/>
      <c r="Z19" s="20"/>
    </row>
    <row r="20" spans="1:26" ht="26.25" customHeight="1">
      <c r="A20" s="4"/>
      <c r="B20" s="438"/>
      <c r="C20" s="197" t="s">
        <v>37</v>
      </c>
      <c r="D20" s="867"/>
      <c r="E20" s="198">
        <v>1</v>
      </c>
      <c r="F20" s="200">
        <f t="shared" si="0"/>
        <v>430000000</v>
      </c>
      <c r="G20" s="200">
        <f>'ANEXO MODERNIZACION'!G46+'ANEXO MODERNIZACION'!G47+'ANEXO MODERNIZACION'!G48</f>
        <v>430000000</v>
      </c>
      <c r="H20" s="201"/>
      <c r="I20" s="873"/>
      <c r="J20" s="201"/>
      <c r="K20" s="790">
        <v>44927</v>
      </c>
      <c r="L20" s="790">
        <v>45291</v>
      </c>
      <c r="M20" s="791"/>
      <c r="N20" s="792"/>
      <c r="O20" s="807"/>
      <c r="P20" s="6"/>
      <c r="R20" s="26"/>
      <c r="S20" s="187"/>
      <c r="T20" s="187"/>
      <c r="V20" s="19"/>
      <c r="X20" s="18"/>
      <c r="Y20" s="19"/>
      <c r="Z20" s="20"/>
    </row>
    <row r="21" spans="1:26" ht="26.25" customHeight="1">
      <c r="A21" s="4"/>
      <c r="B21" s="453" t="s">
        <v>148</v>
      </c>
      <c r="C21" s="197" t="s">
        <v>35</v>
      </c>
      <c r="D21" s="867" t="s">
        <v>147</v>
      </c>
      <c r="E21" s="198">
        <v>1</v>
      </c>
      <c r="F21" s="200">
        <f t="shared" si="0"/>
        <v>4783800</v>
      </c>
      <c r="G21" s="200">
        <v>4783800</v>
      </c>
      <c r="H21" s="201"/>
      <c r="I21" s="873"/>
      <c r="J21" s="201"/>
      <c r="K21" s="790">
        <v>44927</v>
      </c>
      <c r="L21" s="790">
        <v>45291</v>
      </c>
      <c r="M21" s="791">
        <f>+(E22/E21)*100</f>
        <v>100</v>
      </c>
      <c r="N21" s="792">
        <f>+(F22/F21)*100</f>
        <v>100</v>
      </c>
      <c r="O21" s="807">
        <f>+(M21+N21)/2</f>
        <v>100</v>
      </c>
      <c r="P21" s="6"/>
      <c r="R21" s="26"/>
      <c r="S21" s="187"/>
      <c r="T21" s="187"/>
      <c r="V21" s="19"/>
      <c r="X21" s="18"/>
      <c r="Y21" s="19"/>
      <c r="Z21" s="20"/>
    </row>
    <row r="22" spans="1:26" ht="26.25" customHeight="1">
      <c r="A22" s="4"/>
      <c r="B22" s="453"/>
      <c r="C22" s="197" t="s">
        <v>37</v>
      </c>
      <c r="D22" s="867"/>
      <c r="E22" s="198">
        <v>1</v>
      </c>
      <c r="F22" s="200">
        <f t="shared" si="0"/>
        <v>4783800</v>
      </c>
      <c r="G22" s="200">
        <f>'ANEXO MODERNIZACION'!G42+'ANEXO MODERNIZACION'!G49</f>
        <v>4783800</v>
      </c>
      <c r="H22" s="201"/>
      <c r="I22" s="202"/>
      <c r="J22" s="201"/>
      <c r="K22" s="790">
        <v>44927</v>
      </c>
      <c r="L22" s="790">
        <v>45291</v>
      </c>
      <c r="M22" s="791"/>
      <c r="N22" s="792"/>
      <c r="O22" s="807"/>
      <c r="P22" s="6"/>
      <c r="R22" s="26"/>
      <c r="S22" s="187"/>
      <c r="T22" s="187"/>
      <c r="V22" s="19"/>
      <c r="X22" s="18"/>
      <c r="Y22" s="19"/>
      <c r="Z22" s="20"/>
    </row>
    <row r="23" spans="1:26" ht="26.25" customHeight="1">
      <c r="A23" s="4"/>
      <c r="B23" s="453" t="s">
        <v>177</v>
      </c>
      <c r="C23" s="197" t="s">
        <v>35</v>
      </c>
      <c r="D23" s="867" t="s">
        <v>178</v>
      </c>
      <c r="E23" s="198">
        <v>1</v>
      </c>
      <c r="F23" s="200">
        <f t="shared" si="0"/>
        <v>236676765</v>
      </c>
      <c r="G23" s="200">
        <v>236676765</v>
      </c>
      <c r="H23" s="201"/>
      <c r="I23" s="873"/>
      <c r="J23" s="201"/>
      <c r="K23" s="790">
        <v>44927</v>
      </c>
      <c r="L23" s="790">
        <v>45291</v>
      </c>
      <c r="M23" s="791">
        <f>+(E24/E23)*100</f>
        <v>100</v>
      </c>
      <c r="N23" s="792">
        <f>+(F24/F23)*100</f>
        <v>100</v>
      </c>
      <c r="O23" s="807">
        <f>+(M23+N23)/2</f>
        <v>100</v>
      </c>
      <c r="P23" s="6"/>
      <c r="R23" s="26"/>
      <c r="S23" s="187"/>
      <c r="T23" s="187"/>
      <c r="V23" s="19"/>
      <c r="X23" s="18"/>
      <c r="Y23" s="19"/>
      <c r="Z23" s="20"/>
    </row>
    <row r="24" spans="1:26" ht="26.25" customHeight="1">
      <c r="A24" s="4"/>
      <c r="B24" s="453"/>
      <c r="C24" s="197" t="s">
        <v>37</v>
      </c>
      <c r="D24" s="867"/>
      <c r="E24" s="198">
        <v>1</v>
      </c>
      <c r="F24" s="200">
        <f t="shared" si="0"/>
        <v>236676765</v>
      </c>
      <c r="G24" s="200">
        <v>236676765</v>
      </c>
      <c r="H24" s="201"/>
      <c r="I24" s="202"/>
      <c r="J24" s="201"/>
      <c r="K24" s="790">
        <v>44927</v>
      </c>
      <c r="L24" s="790">
        <v>45291</v>
      </c>
      <c r="M24" s="791"/>
      <c r="N24" s="792"/>
      <c r="O24" s="807"/>
      <c r="P24" s="6"/>
      <c r="R24" s="26"/>
      <c r="S24" s="187"/>
      <c r="T24" s="187"/>
      <c r="V24" s="19"/>
      <c r="X24" s="18"/>
      <c r="Y24" s="19"/>
      <c r="Z24" s="20"/>
    </row>
    <row r="25" spans="1:26" ht="26.25" hidden="1" customHeight="1" thickBot="1">
      <c r="A25" s="4"/>
      <c r="B25" s="453" t="s">
        <v>149</v>
      </c>
      <c r="C25" s="197" t="s">
        <v>35</v>
      </c>
      <c r="D25" s="867" t="s">
        <v>150</v>
      </c>
      <c r="E25" s="203">
        <v>1</v>
      </c>
      <c r="F25" s="200">
        <f t="shared" si="0"/>
        <v>0</v>
      </c>
      <c r="G25" s="200"/>
      <c r="H25" s="201"/>
      <c r="I25" s="873"/>
      <c r="J25" s="201"/>
      <c r="K25" s="790">
        <v>44927</v>
      </c>
      <c r="L25" s="790">
        <v>45291</v>
      </c>
      <c r="M25" s="791">
        <f>+(E26/E25)*100</f>
        <v>0</v>
      </c>
      <c r="N25" s="792" t="e">
        <f>+(F26/F25)*100</f>
        <v>#DIV/0!</v>
      </c>
      <c r="O25" s="807" t="e">
        <f>+(M25+N25)/2</f>
        <v>#DIV/0!</v>
      </c>
      <c r="P25" s="6"/>
      <c r="R25" s="26"/>
      <c r="S25" s="450"/>
      <c r="T25" s="450"/>
      <c r="V25" s="105"/>
      <c r="X25" s="18"/>
      <c r="Y25" s="19"/>
      <c r="Z25" s="20"/>
    </row>
    <row r="26" spans="1:26" ht="37.5" hidden="1" customHeight="1" thickBot="1">
      <c r="A26" s="4"/>
      <c r="B26" s="453"/>
      <c r="C26" s="197" t="s">
        <v>37</v>
      </c>
      <c r="D26" s="867"/>
      <c r="E26" s="198">
        <v>0</v>
      </c>
      <c r="F26" s="200">
        <f t="shared" si="0"/>
        <v>0</v>
      </c>
      <c r="G26" s="200"/>
      <c r="H26" s="201"/>
      <c r="I26" s="202"/>
      <c r="J26" s="201"/>
      <c r="K26" s="790">
        <v>44927</v>
      </c>
      <c r="L26" s="790">
        <v>45291</v>
      </c>
      <c r="M26" s="791"/>
      <c r="N26" s="792"/>
      <c r="O26" s="807"/>
      <c r="P26" s="6"/>
      <c r="V26" s="38"/>
      <c r="X26" s="18"/>
      <c r="Y26" s="19"/>
      <c r="Z26" s="20"/>
    </row>
    <row r="27" spans="1:26" s="209" customFormat="1" ht="26.25" customHeight="1">
      <c r="A27" s="66"/>
      <c r="B27" s="876" t="s">
        <v>163</v>
      </c>
      <c r="C27" s="204" t="s">
        <v>35</v>
      </c>
      <c r="D27" s="867" t="s">
        <v>151</v>
      </c>
      <c r="E27" s="203">
        <v>1</v>
      </c>
      <c r="F27" s="200">
        <f t="shared" si="0"/>
        <v>63200000</v>
      </c>
      <c r="G27" s="200">
        <v>63200000</v>
      </c>
      <c r="H27" s="206"/>
      <c r="I27" s="199"/>
      <c r="J27" s="206"/>
      <c r="K27" s="790">
        <v>44927</v>
      </c>
      <c r="L27" s="790">
        <v>45291</v>
      </c>
      <c r="M27" s="791">
        <f>+(E28/E27)*100</f>
        <v>55.000000000000007</v>
      </c>
      <c r="N27" s="792">
        <f>+(F28/F27)*100</f>
        <v>100</v>
      </c>
      <c r="O27" s="807">
        <f>+(M27+N27)/2</f>
        <v>77.5</v>
      </c>
      <c r="P27" s="208"/>
      <c r="V27" s="210"/>
      <c r="X27" s="211"/>
      <c r="Y27" s="212"/>
      <c r="Z27" s="213"/>
    </row>
    <row r="28" spans="1:26" s="209" customFormat="1" ht="26.25" customHeight="1">
      <c r="A28" s="66"/>
      <c r="B28" s="876"/>
      <c r="C28" s="204" t="s">
        <v>37</v>
      </c>
      <c r="D28" s="867"/>
      <c r="E28" s="278">
        <v>0.55000000000000004</v>
      </c>
      <c r="F28" s="200">
        <f t="shared" si="0"/>
        <v>63200000</v>
      </c>
      <c r="G28" s="205">
        <f>'ANEXO MODERNIZACION'!G44+'ANEXO MODERNIZACION'!G51</f>
        <v>63200000</v>
      </c>
      <c r="H28" s="206"/>
      <c r="I28" s="207"/>
      <c r="J28" s="206"/>
      <c r="K28" s="790">
        <v>44927</v>
      </c>
      <c r="L28" s="790">
        <v>45291</v>
      </c>
      <c r="M28" s="791"/>
      <c r="N28" s="792"/>
      <c r="O28" s="807"/>
      <c r="P28" s="208"/>
      <c r="V28" s="210"/>
      <c r="X28" s="211"/>
      <c r="Y28" s="212"/>
      <c r="Z28" s="213"/>
    </row>
    <row r="29" spans="1:26" ht="26.25" customHeight="1">
      <c r="A29" s="4"/>
      <c r="B29" s="453" t="s">
        <v>152</v>
      </c>
      <c r="C29" s="197" t="s">
        <v>35</v>
      </c>
      <c r="D29" s="867" t="s">
        <v>153</v>
      </c>
      <c r="E29" s="198">
        <v>1</v>
      </c>
      <c r="F29" s="200">
        <f t="shared" si="0"/>
        <v>63200000</v>
      </c>
      <c r="G29" s="205">
        <v>63200000</v>
      </c>
      <c r="H29" s="214"/>
      <c r="I29" s="202"/>
      <c r="J29" s="214"/>
      <c r="K29" s="790">
        <v>44927</v>
      </c>
      <c r="L29" s="790">
        <v>45291</v>
      </c>
      <c r="M29" s="791">
        <f>+(E30/E29)*100</f>
        <v>100</v>
      </c>
      <c r="N29" s="792">
        <f>+(F30/F29)*100</f>
        <v>100</v>
      </c>
      <c r="O29" s="807">
        <f>+(M29+N29)/2</f>
        <v>100</v>
      </c>
      <c r="P29" s="6"/>
    </row>
    <row r="30" spans="1:26" ht="26.25" customHeight="1" thickBot="1">
      <c r="A30" s="4"/>
      <c r="B30" s="454"/>
      <c r="C30" s="50" t="s">
        <v>37</v>
      </c>
      <c r="D30" s="871"/>
      <c r="E30" s="343">
        <v>1</v>
      </c>
      <c r="F30" s="188">
        <f t="shared" si="0"/>
        <v>63200000</v>
      </c>
      <c r="G30" s="188">
        <f>'ANEXO MODERNIZACION'!G45+'ANEXO MODERNIZACION'!G52</f>
        <v>63200000</v>
      </c>
      <c r="H30" s="41"/>
      <c r="I30" s="42"/>
      <c r="J30" s="41"/>
      <c r="K30" s="811">
        <v>44927</v>
      </c>
      <c r="L30" s="811">
        <v>45291</v>
      </c>
      <c r="M30" s="468"/>
      <c r="N30" s="812"/>
      <c r="O30" s="813"/>
      <c r="P30" s="6"/>
    </row>
    <row r="31" spans="1:26" ht="26.25" customHeight="1">
      <c r="A31" s="4"/>
      <c r="B31" s="440" t="s">
        <v>44</v>
      </c>
      <c r="C31" s="363" t="s">
        <v>35</v>
      </c>
      <c r="D31" s="319"/>
      <c r="E31" s="319"/>
      <c r="F31" s="877">
        <f>F17+F19+F21+F25+F27+F29+F23</f>
        <v>1944134809</v>
      </c>
      <c r="G31" s="877">
        <f>G17+G19+G21+G25+G27+G29+G23</f>
        <v>1944134809</v>
      </c>
      <c r="H31" s="878"/>
      <c r="I31" s="878"/>
      <c r="J31" s="878"/>
      <c r="K31" s="46"/>
      <c r="L31" s="46"/>
      <c r="M31" s="803"/>
      <c r="N31" s="803"/>
      <c r="O31" s="879"/>
      <c r="P31" s="6"/>
    </row>
    <row r="32" spans="1:26" ht="24.95" customHeight="1" thickBot="1">
      <c r="A32" s="4"/>
      <c r="B32" s="466"/>
      <c r="C32" s="50" t="s">
        <v>37</v>
      </c>
      <c r="D32" s="318"/>
      <c r="E32" s="318"/>
      <c r="F32" s="880">
        <f>SUM(G32)</f>
        <v>1935460565</v>
      </c>
      <c r="G32" s="880">
        <f>G18+G20+G22+G26+G28+G30+G24</f>
        <v>1935460565</v>
      </c>
      <c r="H32" s="881"/>
      <c r="I32" s="881"/>
      <c r="J32" s="881"/>
      <c r="K32" s="51"/>
      <c r="L32" s="53"/>
      <c r="M32" s="468"/>
      <c r="N32" s="468"/>
      <c r="O32" s="470"/>
      <c r="P32" s="6"/>
    </row>
    <row r="33" spans="1:37" ht="20.100000000000001" customHeight="1" thickBot="1">
      <c r="A33" s="4"/>
      <c r="B33" s="4"/>
      <c r="C33" s="12"/>
      <c r="F33" s="315"/>
      <c r="G33" s="55"/>
      <c r="H33" s="56"/>
      <c r="I33" s="56"/>
      <c r="J33" s="56"/>
      <c r="K33" s="57"/>
      <c r="L33" s="57"/>
      <c r="M33" s="55"/>
      <c r="N33" s="58"/>
      <c r="O33" s="59"/>
      <c r="P33" s="59"/>
    </row>
    <row r="34" spans="1:37" ht="20.100000000000001" customHeight="1" thickBot="1">
      <c r="A34" s="4"/>
      <c r="B34" s="60" t="s">
        <v>45</v>
      </c>
      <c r="C34" s="486" t="s">
        <v>46</v>
      </c>
      <c r="D34" s="487"/>
      <c r="E34" s="488"/>
      <c r="F34" s="489" t="s">
        <v>47</v>
      </c>
      <c r="G34" s="490"/>
      <c r="H34" s="490"/>
      <c r="I34" s="490"/>
      <c r="J34" s="61"/>
      <c r="K34" s="743" t="s">
        <v>48</v>
      </c>
      <c r="L34" s="696"/>
      <c r="M34" s="696"/>
      <c r="N34" s="696"/>
      <c r="O34" s="697"/>
      <c r="P34" s="6"/>
    </row>
    <row r="35" spans="1:37" ht="24.95" customHeight="1">
      <c r="A35" s="4"/>
      <c r="B35" s="494" t="s">
        <v>154</v>
      </c>
      <c r="C35" s="744" t="s">
        <v>155</v>
      </c>
      <c r="D35" s="745"/>
      <c r="E35" s="746"/>
      <c r="F35" s="496" t="s">
        <v>156</v>
      </c>
      <c r="G35" s="497"/>
      <c r="H35" s="498"/>
      <c r="I35" s="62" t="s">
        <v>35</v>
      </c>
      <c r="J35" s="217">
        <v>1</v>
      </c>
      <c r="K35" s="724" t="s">
        <v>713</v>
      </c>
      <c r="L35" s="535"/>
      <c r="M35" s="535"/>
      <c r="N35" s="535"/>
      <c r="O35" s="725"/>
      <c r="P35" s="6"/>
    </row>
    <row r="36" spans="1:37" ht="42" customHeight="1">
      <c r="A36" s="4"/>
      <c r="B36" s="727"/>
      <c r="C36" s="731"/>
      <c r="D36" s="732"/>
      <c r="E36" s="733"/>
      <c r="F36" s="499"/>
      <c r="G36" s="500"/>
      <c r="H36" s="501"/>
      <c r="I36" s="64" t="s">
        <v>37</v>
      </c>
      <c r="J36" s="218">
        <v>1</v>
      </c>
      <c r="K36" s="537"/>
      <c r="L36" s="538"/>
      <c r="M36" s="538"/>
      <c r="N36" s="538"/>
      <c r="O36" s="726"/>
      <c r="P36" s="6"/>
    </row>
    <row r="37" spans="1:37" ht="19.5" customHeight="1">
      <c r="A37" s="4"/>
      <c r="B37" s="508"/>
      <c r="C37" s="728" t="s">
        <v>157</v>
      </c>
      <c r="D37" s="729"/>
      <c r="E37" s="730"/>
      <c r="F37" s="509" t="s">
        <v>158</v>
      </c>
      <c r="G37" s="510"/>
      <c r="H37" s="511"/>
      <c r="I37" s="64" t="s">
        <v>35</v>
      </c>
      <c r="J37" s="218">
        <v>1</v>
      </c>
      <c r="K37" s="734" t="s">
        <v>105</v>
      </c>
      <c r="L37" s="735"/>
      <c r="M37" s="735"/>
      <c r="N37" s="735"/>
      <c r="O37" s="736"/>
      <c r="P37" s="6"/>
    </row>
    <row r="38" spans="1:37" ht="42.75" customHeight="1">
      <c r="A38" s="4"/>
      <c r="B38" s="727"/>
      <c r="C38" s="731"/>
      <c r="D38" s="732"/>
      <c r="E38" s="733"/>
      <c r="F38" s="499"/>
      <c r="G38" s="500"/>
      <c r="H38" s="501"/>
      <c r="I38" s="64" t="s">
        <v>37</v>
      </c>
      <c r="J38" s="219">
        <v>1</v>
      </c>
      <c r="K38" s="737"/>
      <c r="L38" s="738"/>
      <c r="M38" s="738"/>
      <c r="N38" s="738"/>
      <c r="O38" s="739"/>
      <c r="P38" s="6"/>
    </row>
    <row r="39" spans="1:37" ht="19.5" customHeight="1">
      <c r="A39" s="4"/>
      <c r="B39" s="508"/>
      <c r="C39" s="728" t="s">
        <v>159</v>
      </c>
      <c r="D39" s="729"/>
      <c r="E39" s="730"/>
      <c r="F39" s="509" t="s">
        <v>160</v>
      </c>
      <c r="G39" s="510"/>
      <c r="H39" s="511"/>
      <c r="I39" s="64" t="s">
        <v>35</v>
      </c>
      <c r="J39" s="218">
        <v>1</v>
      </c>
      <c r="K39" s="737"/>
      <c r="L39" s="738"/>
      <c r="M39" s="738"/>
      <c r="N39" s="738"/>
      <c r="O39" s="739"/>
      <c r="P39" s="220"/>
    </row>
    <row r="40" spans="1:37" ht="19.5" customHeight="1">
      <c r="A40" s="4"/>
      <c r="B40" s="727"/>
      <c r="C40" s="731"/>
      <c r="D40" s="732"/>
      <c r="E40" s="733"/>
      <c r="F40" s="499"/>
      <c r="G40" s="500"/>
      <c r="H40" s="501"/>
      <c r="I40" s="64" t="s">
        <v>37</v>
      </c>
      <c r="J40" s="219">
        <v>0.55000000000000004</v>
      </c>
      <c r="K40" s="737"/>
      <c r="L40" s="738"/>
      <c r="M40" s="738"/>
      <c r="N40" s="738"/>
      <c r="O40" s="739"/>
      <c r="P40" s="220"/>
    </row>
    <row r="41" spans="1:37" ht="19.5" customHeight="1">
      <c r="A41" s="4"/>
      <c r="B41" s="508"/>
      <c r="C41" s="728" t="s">
        <v>161</v>
      </c>
      <c r="D41" s="729"/>
      <c r="E41" s="730"/>
      <c r="F41" s="509" t="s">
        <v>162</v>
      </c>
      <c r="G41" s="510"/>
      <c r="H41" s="511"/>
      <c r="I41" s="64" t="s">
        <v>35</v>
      </c>
      <c r="J41" s="218">
        <v>1</v>
      </c>
      <c r="K41" s="737"/>
      <c r="L41" s="738"/>
      <c r="M41" s="738"/>
      <c r="N41" s="738"/>
      <c r="O41" s="739"/>
      <c r="P41" s="6"/>
    </row>
    <row r="42" spans="1:37" ht="45" customHeight="1">
      <c r="A42" s="4"/>
      <c r="B42" s="727"/>
      <c r="C42" s="731"/>
      <c r="D42" s="732"/>
      <c r="E42" s="733"/>
      <c r="F42" s="499"/>
      <c r="G42" s="500"/>
      <c r="H42" s="501"/>
      <c r="I42" s="64" t="s">
        <v>37</v>
      </c>
      <c r="J42" s="218">
        <v>1</v>
      </c>
      <c r="K42" s="740"/>
      <c r="L42" s="741"/>
      <c r="M42" s="741"/>
      <c r="N42" s="741"/>
      <c r="O42" s="742"/>
      <c r="P42" s="6"/>
    </row>
    <row r="43" spans="1:37" ht="21" customHeight="1">
      <c r="A43" s="4"/>
      <c r="B43" s="747"/>
      <c r="C43" s="748"/>
      <c r="D43" s="748"/>
      <c r="E43" s="748"/>
      <c r="F43" s="748"/>
      <c r="G43" s="748"/>
      <c r="H43" s="748"/>
      <c r="I43" s="748"/>
      <c r="J43" s="749"/>
      <c r="K43" s="753"/>
      <c r="L43" s="753"/>
      <c r="M43" s="753"/>
      <c r="N43" s="753"/>
      <c r="O43" s="754"/>
      <c r="P43" s="6"/>
    </row>
    <row r="44" spans="1:37" ht="29.25" customHeight="1" thickBot="1">
      <c r="A44" s="221"/>
      <c r="B44" s="750"/>
      <c r="C44" s="751"/>
      <c r="D44" s="751"/>
      <c r="E44" s="751"/>
      <c r="F44" s="751"/>
      <c r="G44" s="751"/>
      <c r="H44" s="751"/>
      <c r="I44" s="751"/>
      <c r="J44" s="752"/>
      <c r="K44" s="755"/>
      <c r="L44" s="755"/>
      <c r="M44" s="755"/>
      <c r="N44" s="755"/>
      <c r="O44" s="756"/>
      <c r="P44" s="68"/>
      <c r="R44" s="73"/>
      <c r="S44" s="74"/>
      <c r="T44" s="75"/>
      <c r="U44" s="76"/>
      <c r="V44" s="75"/>
      <c r="W44" s="75"/>
      <c r="X44" s="75"/>
      <c r="Y44" s="75"/>
      <c r="Z44" s="73"/>
      <c r="AA44" s="75"/>
      <c r="AB44" s="75"/>
      <c r="AC44" s="73"/>
      <c r="AD44" s="75"/>
      <c r="AE44" s="73"/>
    </row>
    <row r="45" spans="1:37" ht="182.25" customHeight="1">
      <c r="K45" s="70"/>
      <c r="L45" s="70"/>
      <c r="R45" s="77"/>
      <c r="S45" s="78"/>
      <c r="T45" s="79"/>
      <c r="U45" s="80"/>
      <c r="V45" s="79"/>
      <c r="W45" s="79"/>
      <c r="X45" s="81"/>
      <c r="Y45" s="79"/>
      <c r="Z45" s="82"/>
      <c r="AA45" s="77"/>
      <c r="AB45" s="79"/>
      <c r="AC45" s="83"/>
      <c r="AD45" s="79"/>
      <c r="AE45" s="84"/>
      <c r="AF45" s="84"/>
      <c r="AG45" s="77"/>
      <c r="AH45" s="77"/>
      <c r="AI45" s="77"/>
      <c r="AJ45" s="77"/>
      <c r="AK45" s="77"/>
    </row>
    <row r="46" spans="1:37">
      <c r="Q46" s="85"/>
      <c r="R46" s="86"/>
      <c r="S46" s="87"/>
      <c r="T46" s="88"/>
      <c r="U46" s="89"/>
      <c r="V46" s="88"/>
      <c r="W46" s="88"/>
      <c r="X46" s="88"/>
      <c r="Y46" s="88"/>
      <c r="Z46" s="88"/>
      <c r="AA46" s="90"/>
      <c r="AB46" s="88"/>
      <c r="AC46" s="91"/>
      <c r="AD46" s="86"/>
      <c r="AE46" s="92"/>
      <c r="AF46" s="91"/>
      <c r="AG46" s="86"/>
      <c r="AH46" s="92"/>
      <c r="AI46" s="93"/>
      <c r="AJ46" s="93"/>
      <c r="AK46" s="93"/>
    </row>
    <row r="47" spans="1:37">
      <c r="Q47" s="94"/>
      <c r="R47" s="86"/>
      <c r="S47" s="87"/>
      <c r="T47" s="88"/>
      <c r="U47" s="89"/>
      <c r="V47" s="88"/>
      <c r="W47" s="88"/>
      <c r="X47" s="95"/>
      <c r="Y47" s="88"/>
      <c r="Z47" s="90"/>
      <c r="AA47" s="86"/>
      <c r="AB47" s="88"/>
      <c r="AC47" s="91"/>
      <c r="AD47" s="86"/>
      <c r="AE47" s="92"/>
      <c r="AF47" s="92"/>
      <c r="AG47" s="93"/>
      <c r="AH47" s="86"/>
    </row>
    <row r="48" spans="1:37">
      <c r="Q48" s="94"/>
      <c r="R48" s="96"/>
      <c r="S48" s="97"/>
      <c r="T48" s="98"/>
      <c r="U48" s="97"/>
      <c r="V48" s="97"/>
      <c r="W48" s="97"/>
      <c r="X48" s="97"/>
      <c r="Y48" s="97"/>
      <c r="Z48" s="97"/>
      <c r="AA48" s="97"/>
      <c r="AB48" s="97"/>
      <c r="AC48" s="97"/>
      <c r="AD48" s="97"/>
    </row>
    <row r="49" spans="17:30">
      <c r="Q49" s="99"/>
      <c r="R49" s="100"/>
      <c r="S49" s="97"/>
      <c r="T49" s="98"/>
      <c r="U49" s="97"/>
      <c r="V49" s="97"/>
      <c r="W49" s="97"/>
      <c r="X49" s="97"/>
      <c r="Y49" s="85"/>
      <c r="Z49" s="97"/>
      <c r="AA49" s="97"/>
      <c r="AB49" s="85"/>
      <c r="AC49" s="97"/>
      <c r="AD49" s="85"/>
    </row>
    <row r="50" spans="17:30">
      <c r="Q50" s="99"/>
      <c r="R50" s="100"/>
      <c r="S50" s="97"/>
      <c r="T50" s="98"/>
      <c r="U50" s="94"/>
      <c r="V50" s="97"/>
      <c r="W50" s="99"/>
      <c r="X50" s="97"/>
      <c r="Y50" s="85"/>
      <c r="Z50" s="97"/>
      <c r="AA50" s="99"/>
      <c r="AB50" s="99"/>
      <c r="AC50" s="97"/>
      <c r="AD50" s="85"/>
    </row>
    <row r="51" spans="17:30">
      <c r="Q51" s="99"/>
      <c r="R51" s="100"/>
      <c r="S51" s="97"/>
      <c r="T51" s="98"/>
      <c r="U51" s="97"/>
      <c r="V51" s="97"/>
      <c r="W51" s="97"/>
      <c r="X51" s="97"/>
      <c r="Y51" s="97"/>
      <c r="Z51" s="97"/>
      <c r="AA51" s="97"/>
      <c r="AB51" s="97"/>
      <c r="AC51" s="97"/>
      <c r="AD51" s="97"/>
    </row>
    <row r="52" spans="17:30">
      <c r="Q52" s="99"/>
      <c r="R52" s="100"/>
      <c r="S52" s="97"/>
      <c r="T52" s="98"/>
      <c r="U52" s="97"/>
      <c r="V52" s="97"/>
      <c r="W52" s="97"/>
      <c r="X52" s="97"/>
      <c r="Y52" s="97"/>
      <c r="Z52" s="97"/>
      <c r="AA52" s="97"/>
      <c r="AB52" s="97"/>
      <c r="AC52" s="97"/>
      <c r="AD52" s="97"/>
    </row>
    <row r="53" spans="17:30">
      <c r="Q53" s="99"/>
      <c r="R53" s="100"/>
      <c r="S53" s="97"/>
      <c r="T53" s="98"/>
      <c r="U53" s="97"/>
      <c r="V53" s="97"/>
      <c r="W53" s="97"/>
      <c r="X53" s="97"/>
      <c r="Y53" s="101"/>
      <c r="Z53" s="102"/>
      <c r="AA53" s="103"/>
      <c r="AB53" s="103"/>
      <c r="AC53" s="97"/>
      <c r="AD53" s="97"/>
    </row>
    <row r="54" spans="17:30">
      <c r="Q54" s="99"/>
      <c r="R54" s="100"/>
      <c r="S54" s="97"/>
      <c r="T54" s="98"/>
      <c r="U54" s="97"/>
      <c r="V54" s="97"/>
      <c r="W54" s="97"/>
      <c r="X54" s="97"/>
      <c r="Y54" s="101"/>
      <c r="Z54" s="102"/>
      <c r="AA54" s="103"/>
      <c r="AB54" s="103"/>
      <c r="AC54" s="97"/>
      <c r="AD54" s="97"/>
    </row>
    <row r="55" spans="17:30">
      <c r="Q55" s="99"/>
      <c r="R55" s="100"/>
      <c r="S55" s="97"/>
      <c r="T55" s="98"/>
      <c r="U55" s="97"/>
      <c r="V55" s="97"/>
      <c r="W55" s="97"/>
      <c r="X55" s="97"/>
      <c r="Y55" s="101"/>
      <c r="Z55" s="102"/>
      <c r="AA55" s="103"/>
      <c r="AB55" s="103"/>
      <c r="AC55" s="97"/>
      <c r="AD55" s="97"/>
    </row>
    <row r="56" spans="17:30">
      <c r="Q56" s="99"/>
      <c r="R56" s="100"/>
      <c r="S56" s="97"/>
      <c r="T56" s="98"/>
      <c r="U56" s="97"/>
      <c r="V56" s="97"/>
      <c r="W56" s="97"/>
      <c r="X56" s="97"/>
      <c r="Y56" s="101"/>
      <c r="Z56" s="103"/>
      <c r="AA56" s="103"/>
      <c r="AB56" s="103"/>
      <c r="AC56" s="97"/>
      <c r="AD56" s="97"/>
    </row>
    <row r="57" spans="17:30">
      <c r="Q57" s="99"/>
      <c r="R57" s="100"/>
      <c r="S57" s="97"/>
      <c r="T57" s="98"/>
      <c r="U57" s="97"/>
      <c r="V57" s="97"/>
      <c r="W57" s="97"/>
      <c r="X57" s="97"/>
      <c r="Y57" s="101"/>
      <c r="Z57" s="102"/>
      <c r="AA57" s="103"/>
      <c r="AB57" s="103"/>
      <c r="AC57" s="97"/>
      <c r="AD57" s="97"/>
    </row>
    <row r="58" spans="17:30">
      <c r="Q58" s="99"/>
      <c r="R58" s="100"/>
      <c r="S58" s="97"/>
      <c r="T58" s="98"/>
      <c r="U58" s="97"/>
      <c r="V58" s="97"/>
      <c r="W58" s="97"/>
      <c r="X58" s="97"/>
      <c r="Y58" s="101"/>
      <c r="Z58" s="102"/>
      <c r="AA58" s="103"/>
      <c r="AB58" s="103"/>
      <c r="AC58" s="97"/>
      <c r="AD58" s="97"/>
    </row>
    <row r="60" spans="17:30">
      <c r="Y60" s="104"/>
    </row>
    <row r="65" spans="17:22">
      <c r="Q65" s="16"/>
      <c r="R65" s="424"/>
      <c r="S65" s="424"/>
      <c r="T65" s="424"/>
      <c r="U65" s="17"/>
    </row>
    <row r="66" spans="17:22">
      <c r="Q66" s="16"/>
      <c r="R66" s="424"/>
      <c r="S66" s="424"/>
      <c r="T66" s="424"/>
      <c r="U66" s="17"/>
    </row>
    <row r="67" spans="17:22">
      <c r="Q67" s="16"/>
      <c r="R67" s="424"/>
      <c r="S67" s="424"/>
      <c r="T67" s="424"/>
      <c r="U67" s="17"/>
    </row>
    <row r="68" spans="17:22">
      <c r="Q68" s="25"/>
      <c r="R68" s="424"/>
      <c r="S68" s="424"/>
      <c r="T68" s="23"/>
      <c r="U68" s="17"/>
      <c r="V68" s="26"/>
    </row>
    <row r="69" spans="17:22">
      <c r="Q69" s="27"/>
      <c r="R69" s="450"/>
      <c r="S69" s="450"/>
      <c r="U69" s="17"/>
    </row>
    <row r="70" spans="17:22">
      <c r="Q70" s="26"/>
      <c r="R70" s="450"/>
      <c r="S70" s="450"/>
      <c r="U70" s="19"/>
    </row>
    <row r="71" spans="17:22">
      <c r="Q71" s="26"/>
      <c r="R71" s="450"/>
      <c r="S71" s="450"/>
      <c r="U71" s="19"/>
    </row>
    <row r="72" spans="17:22">
      <c r="Q72" s="26"/>
      <c r="R72" s="450"/>
      <c r="S72" s="450"/>
      <c r="U72" s="105"/>
    </row>
  </sheetData>
  <mergeCells count="107">
    <mergeCell ref="R69:S69"/>
    <mergeCell ref="R70:S70"/>
    <mergeCell ref="R71:S71"/>
    <mergeCell ref="R72:S72"/>
    <mergeCell ref="B43:J44"/>
    <mergeCell ref="K43:O44"/>
    <mergeCell ref="R65:T65"/>
    <mergeCell ref="R66:T66"/>
    <mergeCell ref="R67:T67"/>
    <mergeCell ref="R68:S68"/>
    <mergeCell ref="K35:O36"/>
    <mergeCell ref="B37:B38"/>
    <mergeCell ref="C37:E38"/>
    <mergeCell ref="F37:H38"/>
    <mergeCell ref="K37:O42"/>
    <mergeCell ref="B31:B32"/>
    <mergeCell ref="M31:M32"/>
    <mergeCell ref="N31:N32"/>
    <mergeCell ref="O31:O32"/>
    <mergeCell ref="C34:E34"/>
    <mergeCell ref="F34:I34"/>
    <mergeCell ref="K34:O34"/>
    <mergeCell ref="B39:B40"/>
    <mergeCell ref="C39:E40"/>
    <mergeCell ref="F39:H40"/>
    <mergeCell ref="B41:B42"/>
    <mergeCell ref="C41:E42"/>
    <mergeCell ref="F41:H42"/>
    <mergeCell ref="B35:B36"/>
    <mergeCell ref="C35:E36"/>
    <mergeCell ref="F35:H36"/>
    <mergeCell ref="B29:B30"/>
    <mergeCell ref="D29:D30"/>
    <mergeCell ref="M29:M30"/>
    <mergeCell ref="N29:N30"/>
    <mergeCell ref="O29:O30"/>
    <mergeCell ref="S25:T25"/>
    <mergeCell ref="B27:B28"/>
    <mergeCell ref="D27:D28"/>
    <mergeCell ref="M27:M28"/>
    <mergeCell ref="N27:N28"/>
    <mergeCell ref="O27:O28"/>
    <mergeCell ref="B21:B22"/>
    <mergeCell ref="D21:D22"/>
    <mergeCell ref="M21:M22"/>
    <mergeCell ref="N21:N22"/>
    <mergeCell ref="O21:O22"/>
    <mergeCell ref="B25:B26"/>
    <mergeCell ref="D25:D26"/>
    <mergeCell ref="M25:M26"/>
    <mergeCell ref="N25:N26"/>
    <mergeCell ref="O25:O26"/>
    <mergeCell ref="B23:B24"/>
    <mergeCell ref="D23:D24"/>
    <mergeCell ref="M23:M24"/>
    <mergeCell ref="N23:N24"/>
    <mergeCell ref="O23:O24"/>
    <mergeCell ref="B17:B18"/>
    <mergeCell ref="D17:D18"/>
    <mergeCell ref="M17:M18"/>
    <mergeCell ref="N17:N18"/>
    <mergeCell ref="O17:O18"/>
    <mergeCell ref="D19:D20"/>
    <mergeCell ref="B19:B20"/>
    <mergeCell ref="M19:M20"/>
    <mergeCell ref="N19:N20"/>
    <mergeCell ref="O19:O20"/>
    <mergeCell ref="K14:L15"/>
    <mergeCell ref="M14:O14"/>
    <mergeCell ref="S14:T14"/>
    <mergeCell ref="M15:M16"/>
    <mergeCell ref="N15:N16"/>
    <mergeCell ref="O15:O16"/>
    <mergeCell ref="S15:T15"/>
    <mergeCell ref="S16:T16"/>
    <mergeCell ref="B14:B16"/>
    <mergeCell ref="C14:C16"/>
    <mergeCell ref="D14:D16"/>
    <mergeCell ref="E14:E16"/>
    <mergeCell ref="F14:F16"/>
    <mergeCell ref="G14:J15"/>
    <mergeCell ref="C10:G10"/>
    <mergeCell ref="K10:O13"/>
    <mergeCell ref="S10:U10"/>
    <mergeCell ref="C11:G11"/>
    <mergeCell ref="C12:G12"/>
    <mergeCell ref="B13:G13"/>
    <mergeCell ref="S13:T13"/>
    <mergeCell ref="B5:O5"/>
    <mergeCell ref="B6:O6"/>
    <mergeCell ref="R6:V6"/>
    <mergeCell ref="C7:O7"/>
    <mergeCell ref="C8:G8"/>
    <mergeCell ref="H8:J13"/>
    <mergeCell ref="K8:O8"/>
    <mergeCell ref="S8:U8"/>
    <mergeCell ref="C9:G9"/>
    <mergeCell ref="L9:N9"/>
    <mergeCell ref="B1:B4"/>
    <mergeCell ref="C1:I2"/>
    <mergeCell ref="J1:M1"/>
    <mergeCell ref="N1:O4"/>
    <mergeCell ref="J2:M2"/>
    <mergeCell ref="C3:I4"/>
    <mergeCell ref="J3:M3"/>
    <mergeCell ref="J4:M4"/>
    <mergeCell ref="S9:U9"/>
  </mergeCells>
  <printOptions horizontalCentered="1" verticalCentered="1"/>
  <pageMargins left="3.937007874015748E-2" right="3.937007874015748E-2" top="0.35433070866141736" bottom="0.35433070866141736" header="0.31496062992125984" footer="0.11811023622047245"/>
  <pageSetup scale="45" orientation="landscape" r:id="rId1"/>
  <headerFooter alignWithMargins="0"/>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409575</xdr:colOff>
                <xdr:row>0</xdr:row>
                <xdr:rowOff>47625</xdr:rowOff>
              </from>
              <to>
                <xdr:col>1</xdr:col>
                <xdr:colOff>4991100</xdr:colOff>
                <xdr:row>4</xdr:row>
                <xdr:rowOff>0</xdr:rowOff>
              </to>
            </anchor>
          </objectPr>
        </oleObject>
      </mc:Choice>
      <mc:Fallback>
        <oleObject shapeId="51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18" zoomScale="87" zoomScaleNormal="87" workbookViewId="0">
      <selection activeCell="G41" sqref="G41"/>
    </sheetView>
  </sheetViews>
  <sheetFormatPr baseColWidth="10" defaultRowHeight="14.25"/>
  <cols>
    <col min="1" max="2" width="11.42578125" style="222"/>
    <col min="3" max="3" width="57.7109375" style="271" customWidth="1"/>
    <col min="4" max="4" width="35" style="272" customWidth="1"/>
    <col min="5" max="5" width="15.28515625" style="297" customWidth="1"/>
    <col min="6" max="6" width="11.42578125" style="297"/>
    <col min="7" max="7" width="15.28515625" style="292" bestFit="1" customWidth="1"/>
    <col min="8" max="9" width="15.28515625" style="292" customWidth="1"/>
    <col min="10" max="10" width="15.5703125" style="275" customWidth="1"/>
    <col min="11" max="11" width="24.28515625" style="275" customWidth="1"/>
    <col min="12" max="12" width="11.42578125" style="222"/>
    <col min="13" max="14" width="51.140625" style="222" customWidth="1"/>
    <col min="15" max="16" width="11.42578125" style="222" customWidth="1"/>
    <col min="17" max="16384" width="11.42578125" style="222"/>
  </cols>
  <sheetData>
    <row r="1" spans="1:14" ht="18" customHeight="1">
      <c r="A1" s="579" t="s">
        <v>9</v>
      </c>
      <c r="B1" s="580"/>
      <c r="C1" s="580"/>
      <c r="D1" s="580"/>
    </row>
    <row r="2" spans="1:14" s="239" customFormat="1" ht="26.25" thickBot="1">
      <c r="A2" s="236" t="s">
        <v>180</v>
      </c>
      <c r="B2" s="237" t="s">
        <v>179</v>
      </c>
      <c r="C2" s="269" t="s">
        <v>13</v>
      </c>
      <c r="D2" s="237" t="s">
        <v>182</v>
      </c>
      <c r="E2" s="237" t="s">
        <v>183</v>
      </c>
      <c r="F2" s="236" t="s">
        <v>181</v>
      </c>
      <c r="G2" s="238" t="s">
        <v>14</v>
      </c>
      <c r="H2" s="238" t="s">
        <v>584</v>
      </c>
      <c r="I2" s="238" t="s">
        <v>585</v>
      </c>
      <c r="J2" s="238" t="s">
        <v>184</v>
      </c>
      <c r="K2" s="238" t="s">
        <v>185</v>
      </c>
      <c r="M2" s="261" t="s">
        <v>323</v>
      </c>
      <c r="N2" s="261" t="s">
        <v>324</v>
      </c>
    </row>
    <row r="3" spans="1:14" s="239" customFormat="1" ht="84" customHeight="1">
      <c r="A3" s="240">
        <v>1</v>
      </c>
      <c r="B3" s="240" t="s">
        <v>186</v>
      </c>
      <c r="C3" s="270" t="s">
        <v>187</v>
      </c>
      <c r="D3" s="244" t="s">
        <v>190</v>
      </c>
      <c r="E3" s="245">
        <v>93180811</v>
      </c>
      <c r="F3" s="245">
        <v>110</v>
      </c>
      <c r="G3" s="274">
        <v>11445000</v>
      </c>
      <c r="H3" s="294"/>
      <c r="I3" s="294"/>
      <c r="J3" s="281" t="s">
        <v>204</v>
      </c>
      <c r="K3" s="281" t="s">
        <v>177</v>
      </c>
      <c r="M3" s="757" t="s">
        <v>325</v>
      </c>
      <c r="N3" s="262" t="s">
        <v>145</v>
      </c>
    </row>
    <row r="4" spans="1:14" s="239" customFormat="1" ht="84">
      <c r="A4" s="240">
        <v>2</v>
      </c>
      <c r="B4" s="240" t="s">
        <v>186</v>
      </c>
      <c r="C4" s="270" t="s">
        <v>188</v>
      </c>
      <c r="D4" s="244" t="s">
        <v>191</v>
      </c>
      <c r="E4" s="245">
        <v>93181346</v>
      </c>
      <c r="F4" s="245">
        <v>109</v>
      </c>
      <c r="G4" s="274">
        <v>12271000</v>
      </c>
      <c r="H4" s="295"/>
      <c r="I4" s="295"/>
      <c r="J4" s="282"/>
      <c r="K4" s="282"/>
      <c r="M4" s="758"/>
      <c r="N4" s="264" t="s">
        <v>146</v>
      </c>
    </row>
    <row r="5" spans="1:14" s="239" customFormat="1" ht="84.75" thickBot="1">
      <c r="A5" s="240">
        <v>3</v>
      </c>
      <c r="B5" s="240" t="s">
        <v>186</v>
      </c>
      <c r="C5" s="270" t="s">
        <v>189</v>
      </c>
      <c r="D5" s="244" t="s">
        <v>192</v>
      </c>
      <c r="E5" s="245">
        <v>93400342</v>
      </c>
      <c r="F5" s="245">
        <v>108</v>
      </c>
      <c r="G5" s="274">
        <v>14329000</v>
      </c>
      <c r="H5" s="295"/>
      <c r="I5" s="295"/>
      <c r="J5" s="282"/>
      <c r="K5" s="282"/>
      <c r="M5" s="759"/>
      <c r="N5" s="265" t="s">
        <v>148</v>
      </c>
    </row>
    <row r="6" spans="1:14" s="239" customFormat="1" ht="114" customHeight="1">
      <c r="A6" s="240">
        <v>4</v>
      </c>
      <c r="B6" s="240" t="s">
        <v>193</v>
      </c>
      <c r="C6" s="270" t="s">
        <v>194</v>
      </c>
      <c r="D6" s="244" t="s">
        <v>195</v>
      </c>
      <c r="E6" s="245">
        <v>93356883</v>
      </c>
      <c r="F6" s="245">
        <v>280</v>
      </c>
      <c r="G6" s="274">
        <v>11445000</v>
      </c>
      <c r="H6" s="295"/>
      <c r="I6" s="295"/>
      <c r="J6" s="282"/>
      <c r="K6" s="282"/>
      <c r="M6" s="757" t="s">
        <v>204</v>
      </c>
      <c r="N6" s="262" t="s">
        <v>177</v>
      </c>
    </row>
    <row r="7" spans="1:14" s="239" customFormat="1" ht="84.75" thickBot="1">
      <c r="A7" s="240">
        <v>5</v>
      </c>
      <c r="B7" s="240" t="s">
        <v>196</v>
      </c>
      <c r="C7" s="270" t="s">
        <v>197</v>
      </c>
      <c r="D7" s="244" t="s">
        <v>198</v>
      </c>
      <c r="E7" s="245">
        <v>1110574603</v>
      </c>
      <c r="F7" s="245">
        <v>745</v>
      </c>
      <c r="G7" s="274">
        <v>10717000</v>
      </c>
      <c r="H7" s="295"/>
      <c r="I7" s="295"/>
      <c r="J7" s="282"/>
      <c r="K7" s="282"/>
      <c r="M7" s="759"/>
      <c r="N7" s="265" t="s">
        <v>149</v>
      </c>
    </row>
    <row r="8" spans="1:14" s="239" customFormat="1" ht="84">
      <c r="A8" s="240">
        <v>6</v>
      </c>
      <c r="B8" s="240" t="s">
        <v>199</v>
      </c>
      <c r="C8" s="270" t="s">
        <v>200</v>
      </c>
      <c r="D8" s="244" t="s">
        <v>201</v>
      </c>
      <c r="E8" s="245">
        <v>65780002</v>
      </c>
      <c r="F8" s="245">
        <v>1051</v>
      </c>
      <c r="G8" s="274">
        <v>10020000</v>
      </c>
      <c r="H8" s="295"/>
      <c r="I8" s="295"/>
      <c r="J8" s="282"/>
      <c r="K8" s="282"/>
      <c r="M8" s="757" t="s">
        <v>326</v>
      </c>
      <c r="N8" s="262" t="s">
        <v>327</v>
      </c>
    </row>
    <row r="9" spans="1:14" s="239" customFormat="1" ht="84">
      <c r="A9" s="240">
        <v>7</v>
      </c>
      <c r="B9" s="240" t="s">
        <v>199</v>
      </c>
      <c r="C9" s="270" t="s">
        <v>202</v>
      </c>
      <c r="D9" s="244" t="s">
        <v>203</v>
      </c>
      <c r="E9" s="245">
        <v>43522839</v>
      </c>
      <c r="F9" s="245">
        <v>1050</v>
      </c>
      <c r="G9" s="274">
        <v>9810000</v>
      </c>
      <c r="H9" s="295"/>
      <c r="I9" s="295"/>
      <c r="J9" s="282"/>
      <c r="K9" s="282"/>
      <c r="M9" s="760"/>
      <c r="N9" s="266" t="s">
        <v>163</v>
      </c>
    </row>
    <row r="10" spans="1:14" s="239" customFormat="1" ht="84">
      <c r="A10" s="240">
        <v>8</v>
      </c>
      <c r="B10" s="240" t="s">
        <v>342</v>
      </c>
      <c r="C10" s="270" t="s">
        <v>343</v>
      </c>
      <c r="D10" s="244" t="s">
        <v>344</v>
      </c>
      <c r="E10" s="245">
        <v>28556293</v>
      </c>
      <c r="F10" s="245">
        <v>1299</v>
      </c>
      <c r="G10" s="274">
        <v>10518000</v>
      </c>
      <c r="H10" s="295"/>
      <c r="I10" s="295"/>
      <c r="J10" s="282"/>
      <c r="K10" s="282"/>
      <c r="M10" s="276"/>
      <c r="N10" s="277"/>
    </row>
    <row r="11" spans="1:14" s="239" customFormat="1" ht="84">
      <c r="A11" s="240">
        <v>9</v>
      </c>
      <c r="B11" s="240" t="s">
        <v>345</v>
      </c>
      <c r="C11" s="270" t="s">
        <v>346</v>
      </c>
      <c r="D11" s="244" t="s">
        <v>347</v>
      </c>
      <c r="E11" s="245">
        <v>65776189</v>
      </c>
      <c r="F11" s="245">
        <v>1298</v>
      </c>
      <c r="G11" s="274">
        <v>14329000</v>
      </c>
      <c r="H11" s="295"/>
      <c r="I11" s="295"/>
      <c r="J11" s="282"/>
      <c r="K11" s="282"/>
      <c r="M11" s="276"/>
      <c r="N11" s="277"/>
    </row>
    <row r="12" spans="1:14" s="239" customFormat="1" ht="84">
      <c r="A12" s="240">
        <v>10</v>
      </c>
      <c r="B12" s="240" t="s">
        <v>348</v>
      </c>
      <c r="C12" s="270" t="s">
        <v>349</v>
      </c>
      <c r="D12" s="244" t="s">
        <v>350</v>
      </c>
      <c r="E12" s="245">
        <v>1005838744</v>
      </c>
      <c r="F12" s="245">
        <v>1381</v>
      </c>
      <c r="G12" s="274">
        <v>11445000</v>
      </c>
      <c r="H12" s="295"/>
      <c r="I12" s="295"/>
      <c r="J12" s="282"/>
      <c r="K12" s="282"/>
      <c r="M12" s="276"/>
      <c r="N12" s="277"/>
    </row>
    <row r="13" spans="1:14" s="239" customFormat="1" ht="84">
      <c r="A13" s="240">
        <v>11</v>
      </c>
      <c r="B13" s="240" t="s">
        <v>351</v>
      </c>
      <c r="C13" s="270" t="s">
        <v>352</v>
      </c>
      <c r="D13" s="244" t="s">
        <v>353</v>
      </c>
      <c r="E13" s="245">
        <v>65757061</v>
      </c>
      <c r="F13" s="245">
        <v>1665</v>
      </c>
      <c r="G13" s="274">
        <v>14329000</v>
      </c>
      <c r="H13" s="295"/>
      <c r="I13" s="295"/>
      <c r="J13" s="282"/>
      <c r="K13" s="282"/>
      <c r="M13" s="276"/>
      <c r="N13" s="277"/>
    </row>
    <row r="14" spans="1:14" s="239" customFormat="1" ht="84">
      <c r="A14" s="240">
        <v>12</v>
      </c>
      <c r="B14" s="240" t="s">
        <v>354</v>
      </c>
      <c r="C14" s="270" t="s">
        <v>355</v>
      </c>
      <c r="D14" s="244" t="s">
        <v>356</v>
      </c>
      <c r="E14" s="245">
        <v>14296730</v>
      </c>
      <c r="F14" s="245">
        <v>1649</v>
      </c>
      <c r="G14" s="274">
        <v>10518000</v>
      </c>
      <c r="H14" s="295"/>
      <c r="I14" s="295"/>
      <c r="J14" s="282"/>
      <c r="K14" s="282"/>
      <c r="M14" s="276"/>
      <c r="N14" s="277"/>
    </row>
    <row r="15" spans="1:14" s="239" customFormat="1" ht="84">
      <c r="A15" s="240">
        <v>13</v>
      </c>
      <c r="B15" s="240" t="s">
        <v>357</v>
      </c>
      <c r="C15" s="270" t="s">
        <v>358</v>
      </c>
      <c r="D15" s="244" t="s">
        <v>359</v>
      </c>
      <c r="E15" s="245">
        <v>53164658</v>
      </c>
      <c r="F15" s="245">
        <v>1779</v>
      </c>
      <c r="G15" s="274">
        <v>14329000</v>
      </c>
      <c r="H15" s="295"/>
      <c r="I15" s="295"/>
      <c r="J15" s="282"/>
      <c r="K15" s="282"/>
      <c r="M15" s="276"/>
      <c r="N15" s="277"/>
    </row>
    <row r="16" spans="1:14" s="239" customFormat="1" ht="84">
      <c r="A16" s="240">
        <v>14</v>
      </c>
      <c r="B16" s="240" t="s">
        <v>360</v>
      </c>
      <c r="C16" s="270" t="s">
        <v>361</v>
      </c>
      <c r="D16" s="244" t="s">
        <v>362</v>
      </c>
      <c r="E16" s="245">
        <v>1110583339</v>
      </c>
      <c r="F16" s="245">
        <v>1776</v>
      </c>
      <c r="G16" s="274">
        <v>18560533</v>
      </c>
      <c r="H16" s="295"/>
      <c r="I16" s="295"/>
      <c r="J16" s="282"/>
      <c r="K16" s="282"/>
      <c r="M16" s="276"/>
      <c r="N16" s="277"/>
    </row>
    <row r="17" spans="1:14" s="239" customFormat="1" ht="84">
      <c r="A17" s="240">
        <v>15</v>
      </c>
      <c r="B17" s="240" t="s">
        <v>363</v>
      </c>
      <c r="C17" s="270" t="s">
        <v>364</v>
      </c>
      <c r="D17" s="244" t="s">
        <v>365</v>
      </c>
      <c r="E17" s="245">
        <v>1012462958</v>
      </c>
      <c r="F17" s="245">
        <v>1845</v>
      </c>
      <c r="G17" s="274">
        <v>11227000</v>
      </c>
      <c r="H17" s="295"/>
      <c r="I17" s="295"/>
      <c r="J17" s="282"/>
      <c r="K17" s="282"/>
      <c r="M17" s="276"/>
      <c r="N17" s="277"/>
    </row>
    <row r="18" spans="1:14" s="239" customFormat="1" ht="84">
      <c r="A18" s="240">
        <v>16</v>
      </c>
      <c r="B18" s="240" t="s">
        <v>474</v>
      </c>
      <c r="C18" s="270" t="s">
        <v>475</v>
      </c>
      <c r="D18" s="244" t="s">
        <v>476</v>
      </c>
      <c r="E18" s="245">
        <v>1110569342</v>
      </c>
      <c r="F18" s="245">
        <v>2583</v>
      </c>
      <c r="G18" s="274">
        <v>12180000</v>
      </c>
      <c r="H18" s="295"/>
      <c r="I18" s="295"/>
      <c r="J18" s="282"/>
      <c r="K18" s="282"/>
      <c r="M18" s="276"/>
      <c r="N18" s="277"/>
    </row>
    <row r="19" spans="1:14" s="239" customFormat="1" ht="84">
      <c r="A19" s="240">
        <v>17</v>
      </c>
      <c r="B19" s="240" t="s">
        <v>477</v>
      </c>
      <c r="C19" s="270" t="s">
        <v>478</v>
      </c>
      <c r="D19" s="244" t="s">
        <v>479</v>
      </c>
      <c r="E19" s="245">
        <v>1110551991</v>
      </c>
      <c r="F19" s="245">
        <v>2582</v>
      </c>
      <c r="G19" s="274">
        <v>7012000</v>
      </c>
      <c r="H19" s="295"/>
      <c r="I19" s="295"/>
      <c r="J19" s="282"/>
      <c r="K19" s="282"/>
      <c r="M19" s="276"/>
      <c r="N19" s="277"/>
    </row>
    <row r="20" spans="1:14" s="239" customFormat="1" ht="108">
      <c r="A20" s="240">
        <v>18</v>
      </c>
      <c r="B20" s="240" t="s">
        <v>480</v>
      </c>
      <c r="C20" s="270" t="s">
        <v>481</v>
      </c>
      <c r="D20" s="244" t="s">
        <v>191</v>
      </c>
      <c r="E20" s="245">
        <v>93181346</v>
      </c>
      <c r="F20" s="245">
        <v>109</v>
      </c>
      <c r="G20" s="274">
        <v>4382500</v>
      </c>
      <c r="H20" s="295"/>
      <c r="I20" s="295"/>
      <c r="J20" s="282"/>
      <c r="K20" s="282"/>
      <c r="M20" s="276"/>
      <c r="N20" s="277"/>
    </row>
    <row r="21" spans="1:14" s="239" customFormat="1" ht="108">
      <c r="A21" s="240">
        <v>19</v>
      </c>
      <c r="B21" s="240" t="s">
        <v>480</v>
      </c>
      <c r="C21" s="270" t="s">
        <v>482</v>
      </c>
      <c r="D21" s="244" t="s">
        <v>192</v>
      </c>
      <c r="E21" s="245">
        <v>93400342</v>
      </c>
      <c r="F21" s="245">
        <v>108</v>
      </c>
      <c r="G21" s="274">
        <v>5185733</v>
      </c>
      <c r="H21" s="295"/>
      <c r="I21" s="295"/>
      <c r="J21" s="282"/>
      <c r="K21" s="282"/>
      <c r="M21" s="276"/>
      <c r="N21" s="277"/>
    </row>
    <row r="22" spans="1:14" s="239" customFormat="1" ht="108">
      <c r="A22" s="240">
        <v>20</v>
      </c>
      <c r="B22" s="240" t="s">
        <v>480</v>
      </c>
      <c r="C22" s="270" t="s">
        <v>483</v>
      </c>
      <c r="D22" s="244" t="s">
        <v>190</v>
      </c>
      <c r="E22" s="245">
        <v>93180811</v>
      </c>
      <c r="F22" s="245">
        <v>110</v>
      </c>
      <c r="G22" s="274">
        <v>4142000</v>
      </c>
      <c r="H22" s="295"/>
      <c r="I22" s="295"/>
      <c r="J22" s="282"/>
      <c r="K22" s="282"/>
      <c r="M22" s="276"/>
      <c r="N22" s="277"/>
    </row>
    <row r="23" spans="1:14" s="239" customFormat="1" ht="108">
      <c r="A23" s="240"/>
      <c r="B23" s="240" t="s">
        <v>586</v>
      </c>
      <c r="C23" s="270" t="s">
        <v>587</v>
      </c>
      <c r="D23" s="244" t="s">
        <v>195</v>
      </c>
      <c r="E23" s="245">
        <v>93356883</v>
      </c>
      <c r="F23" s="245">
        <v>280</v>
      </c>
      <c r="G23" s="274">
        <v>2943000</v>
      </c>
      <c r="H23" s="295"/>
      <c r="I23" s="295"/>
      <c r="J23" s="282"/>
      <c r="K23" s="282"/>
      <c r="M23" s="276"/>
      <c r="N23" s="277"/>
    </row>
    <row r="24" spans="1:14" s="239" customFormat="1" ht="96">
      <c r="A24" s="240"/>
      <c r="B24" s="240" t="s">
        <v>577</v>
      </c>
      <c r="C24" s="270" t="s">
        <v>588</v>
      </c>
      <c r="D24" s="244" t="s">
        <v>203</v>
      </c>
      <c r="E24" s="245">
        <v>43522839</v>
      </c>
      <c r="F24" s="245">
        <v>1050</v>
      </c>
      <c r="G24" s="274">
        <v>2834000</v>
      </c>
      <c r="H24" s="295"/>
      <c r="I24" s="295"/>
      <c r="J24" s="282"/>
      <c r="K24" s="282"/>
      <c r="M24" s="276"/>
      <c r="N24" s="277"/>
    </row>
    <row r="25" spans="1:14" s="239" customFormat="1" ht="96">
      <c r="A25" s="240"/>
      <c r="B25" s="240" t="s">
        <v>589</v>
      </c>
      <c r="C25" s="270" t="s">
        <v>590</v>
      </c>
      <c r="D25" s="244" t="s">
        <v>198</v>
      </c>
      <c r="E25" s="245">
        <v>1110574603</v>
      </c>
      <c r="F25" s="245">
        <v>745</v>
      </c>
      <c r="G25" s="274">
        <v>1990300</v>
      </c>
      <c r="H25" s="295"/>
      <c r="I25" s="295"/>
      <c r="J25" s="282"/>
      <c r="K25" s="282"/>
      <c r="M25" s="276"/>
      <c r="N25" s="277"/>
    </row>
    <row r="26" spans="1:14" s="239" customFormat="1" ht="96">
      <c r="A26" s="240"/>
      <c r="B26" s="240" t="s">
        <v>574</v>
      </c>
      <c r="C26" s="270" t="s">
        <v>591</v>
      </c>
      <c r="D26" s="244" t="s">
        <v>344</v>
      </c>
      <c r="E26" s="245">
        <v>28556293</v>
      </c>
      <c r="F26" s="245">
        <v>1299</v>
      </c>
      <c r="G26" s="274">
        <v>2162033</v>
      </c>
      <c r="H26" s="295"/>
      <c r="I26" s="295"/>
      <c r="J26" s="282"/>
      <c r="K26" s="282"/>
      <c r="M26" s="276"/>
      <c r="N26" s="277"/>
    </row>
    <row r="27" spans="1:14" s="239" customFormat="1" ht="96">
      <c r="A27" s="240"/>
      <c r="B27" s="240" t="s">
        <v>592</v>
      </c>
      <c r="C27" s="270" t="s">
        <v>593</v>
      </c>
      <c r="D27" s="244" t="s">
        <v>347</v>
      </c>
      <c r="E27" s="245">
        <v>65776189</v>
      </c>
      <c r="F27" s="245">
        <v>1298</v>
      </c>
      <c r="G27" s="274">
        <v>1364666</v>
      </c>
      <c r="H27" s="295"/>
      <c r="I27" s="295"/>
      <c r="J27" s="282"/>
      <c r="K27" s="282"/>
      <c r="M27" s="276"/>
      <c r="N27" s="277"/>
    </row>
    <row r="28" spans="1:14" s="239" customFormat="1" ht="96">
      <c r="A28" s="240"/>
      <c r="B28" s="240" t="s">
        <v>594</v>
      </c>
      <c r="C28" s="270" t="s">
        <v>595</v>
      </c>
      <c r="D28" s="244" t="s">
        <v>356</v>
      </c>
      <c r="E28" s="245">
        <v>14296730</v>
      </c>
      <c r="F28" s="245">
        <v>1649</v>
      </c>
      <c r="G28" s="274">
        <v>1753000</v>
      </c>
      <c r="H28" s="295"/>
      <c r="I28" s="295"/>
      <c r="J28" s="282"/>
      <c r="K28" s="282"/>
      <c r="M28" s="276"/>
      <c r="N28" s="277"/>
    </row>
    <row r="29" spans="1:14" s="239" customFormat="1" ht="108">
      <c r="A29" s="240"/>
      <c r="B29" s="240" t="s">
        <v>594</v>
      </c>
      <c r="C29" s="270" t="s">
        <v>596</v>
      </c>
      <c r="D29" s="244" t="s">
        <v>192</v>
      </c>
      <c r="E29" s="245">
        <v>93400342</v>
      </c>
      <c r="F29" s="245">
        <v>108</v>
      </c>
      <c r="G29" s="274">
        <v>2047000</v>
      </c>
      <c r="H29" s="295"/>
      <c r="I29" s="295"/>
      <c r="J29" s="282"/>
      <c r="K29" s="282"/>
      <c r="M29" s="276"/>
      <c r="N29" s="277"/>
    </row>
    <row r="30" spans="1:14" s="239" customFormat="1" ht="96">
      <c r="A30" s="240"/>
      <c r="B30" s="240" t="s">
        <v>594</v>
      </c>
      <c r="C30" s="270" t="s">
        <v>597</v>
      </c>
      <c r="D30" s="244" t="s">
        <v>344</v>
      </c>
      <c r="E30" s="245">
        <v>28556293</v>
      </c>
      <c r="F30" s="245">
        <v>1299</v>
      </c>
      <c r="G30" s="274">
        <v>1753000</v>
      </c>
      <c r="H30" s="295"/>
      <c r="I30" s="295"/>
      <c r="J30" s="282"/>
      <c r="K30" s="282"/>
      <c r="M30" s="276"/>
      <c r="N30" s="277"/>
    </row>
    <row r="31" spans="1:14" s="239" customFormat="1" ht="96">
      <c r="A31" s="240"/>
      <c r="B31" s="240" t="s">
        <v>598</v>
      </c>
      <c r="C31" s="270" t="s">
        <v>599</v>
      </c>
      <c r="D31" s="244" t="s">
        <v>203</v>
      </c>
      <c r="E31" s="245">
        <v>43522839</v>
      </c>
      <c r="F31" s="245">
        <v>1050</v>
      </c>
      <c r="G31" s="274">
        <v>817500</v>
      </c>
      <c r="H31" s="295"/>
      <c r="I31" s="295"/>
      <c r="J31" s="282"/>
      <c r="K31" s="282"/>
      <c r="M31" s="276"/>
      <c r="N31" s="277"/>
    </row>
    <row r="32" spans="1:14" s="239" customFormat="1" ht="108">
      <c r="A32" s="240"/>
      <c r="B32" s="240" t="s">
        <v>598</v>
      </c>
      <c r="C32" s="270" t="s">
        <v>600</v>
      </c>
      <c r="D32" s="244" t="s">
        <v>190</v>
      </c>
      <c r="E32" s="245">
        <v>93180811</v>
      </c>
      <c r="F32" s="245">
        <v>110</v>
      </c>
      <c r="G32" s="274">
        <v>1635000</v>
      </c>
      <c r="H32" s="295"/>
      <c r="I32" s="295"/>
      <c r="J32" s="282"/>
      <c r="K32" s="282"/>
      <c r="M32" s="276"/>
      <c r="N32" s="277"/>
    </row>
    <row r="33" spans="1:14" s="239" customFormat="1">
      <c r="A33" s="240"/>
      <c r="B33" s="240"/>
      <c r="C33" s="270"/>
      <c r="D33" s="244"/>
      <c r="E33" s="245"/>
      <c r="F33" s="245"/>
      <c r="G33" s="274"/>
      <c r="H33" s="295"/>
      <c r="I33" s="295"/>
      <c r="J33" s="282"/>
      <c r="K33" s="282"/>
      <c r="M33" s="276"/>
      <c r="N33" s="277"/>
    </row>
    <row r="34" spans="1:14" s="239" customFormat="1">
      <c r="A34" s="240"/>
      <c r="B34" s="240"/>
      <c r="C34" s="270"/>
      <c r="D34" s="244"/>
      <c r="E34" s="245"/>
      <c r="F34" s="245"/>
      <c r="G34" s="274"/>
      <c r="H34" s="295"/>
      <c r="I34" s="295"/>
      <c r="J34" s="282"/>
      <c r="K34" s="282"/>
      <c r="M34" s="276"/>
      <c r="N34" s="277"/>
    </row>
    <row r="35" spans="1:14" s="239" customFormat="1">
      <c r="A35" s="240"/>
      <c r="B35" s="240"/>
      <c r="C35" s="270"/>
      <c r="D35" s="244"/>
      <c r="E35" s="245"/>
      <c r="F35" s="245"/>
      <c r="G35" s="274"/>
      <c r="H35" s="295"/>
      <c r="I35" s="295"/>
      <c r="J35" s="282"/>
      <c r="K35" s="282"/>
      <c r="M35" s="276"/>
      <c r="N35" s="277"/>
    </row>
    <row r="36" spans="1:14" s="239" customFormat="1">
      <c r="A36" s="240"/>
      <c r="B36" s="240"/>
      <c r="C36" s="270"/>
      <c r="D36" s="244"/>
      <c r="E36" s="245"/>
      <c r="F36" s="245"/>
      <c r="G36" s="274"/>
      <c r="H36" s="295"/>
      <c r="I36" s="295"/>
      <c r="J36" s="282"/>
      <c r="K36" s="282"/>
      <c r="M36" s="276"/>
      <c r="N36" s="277"/>
    </row>
    <row r="37" spans="1:14" s="239" customFormat="1">
      <c r="A37" s="240"/>
      <c r="B37" s="240"/>
      <c r="C37" s="270"/>
      <c r="D37" s="244"/>
      <c r="E37" s="245"/>
      <c r="F37" s="245"/>
      <c r="G37" s="274"/>
      <c r="H37" s="295"/>
      <c r="I37" s="295"/>
      <c r="J37" s="282"/>
      <c r="K37" s="282"/>
      <c r="M37" s="276"/>
      <c r="N37" s="277"/>
    </row>
    <row r="38" spans="1:14" s="239" customFormat="1">
      <c r="A38" s="240"/>
      <c r="B38" s="240"/>
      <c r="C38" s="270"/>
      <c r="D38" s="244"/>
      <c r="E38" s="245"/>
      <c r="F38" s="245"/>
      <c r="G38" s="274"/>
      <c r="H38" s="295"/>
      <c r="I38" s="295"/>
      <c r="J38" s="282"/>
      <c r="K38" s="282"/>
      <c r="M38" s="276"/>
      <c r="N38" s="277"/>
    </row>
    <row r="39" spans="1:14" s="239" customFormat="1">
      <c r="A39" s="240"/>
      <c r="B39" s="240"/>
      <c r="C39" s="270"/>
      <c r="D39" s="244"/>
      <c r="E39" s="245"/>
      <c r="F39" s="245"/>
      <c r="G39" s="274"/>
      <c r="H39" s="295"/>
      <c r="I39" s="295"/>
      <c r="J39" s="282"/>
      <c r="K39" s="282"/>
      <c r="M39" s="276"/>
      <c r="N39" s="277"/>
    </row>
    <row r="40" spans="1:14" s="239" customFormat="1" ht="15" thickBot="1">
      <c r="A40" s="240"/>
      <c r="B40" s="240"/>
      <c r="C40" s="270"/>
      <c r="D40" s="244"/>
      <c r="E40" s="245"/>
      <c r="F40" s="245"/>
      <c r="G40" s="274"/>
      <c r="H40" s="295"/>
      <c r="I40" s="295"/>
      <c r="J40" s="282"/>
      <c r="K40" s="282"/>
      <c r="M40" s="276"/>
      <c r="N40" s="277"/>
    </row>
    <row r="41" spans="1:14" s="239" customFormat="1" ht="42.75">
      <c r="A41" s="240"/>
      <c r="B41" s="240"/>
      <c r="C41" s="270"/>
      <c r="D41" s="244"/>
      <c r="E41" s="245"/>
      <c r="F41" s="245"/>
      <c r="G41" s="293">
        <f>SUM(G3:G40)</f>
        <v>237494265</v>
      </c>
      <c r="H41" s="296"/>
      <c r="I41" s="296"/>
      <c r="J41" s="283"/>
      <c r="K41" s="283"/>
      <c r="M41" s="761" t="s">
        <v>328</v>
      </c>
      <c r="N41" s="267" t="s">
        <v>329</v>
      </c>
    </row>
    <row r="42" spans="1:14" s="239" customFormat="1" ht="115.5" thickBot="1">
      <c r="A42" s="240"/>
      <c r="B42" s="240" t="s">
        <v>330</v>
      </c>
      <c r="C42" s="270" t="s">
        <v>331</v>
      </c>
      <c r="D42" s="244" t="s">
        <v>332</v>
      </c>
      <c r="E42" s="245">
        <v>900210800</v>
      </c>
      <c r="F42" s="245">
        <v>1180</v>
      </c>
      <c r="G42" s="274">
        <v>3998400</v>
      </c>
      <c r="H42" s="274"/>
      <c r="I42" s="274"/>
      <c r="J42" s="243" t="s">
        <v>325</v>
      </c>
      <c r="K42" s="243" t="s">
        <v>148</v>
      </c>
      <c r="M42" s="762"/>
      <c r="N42" s="268" t="s">
        <v>152</v>
      </c>
    </row>
    <row r="43" spans="1:14" s="248" customFormat="1" ht="76.5">
      <c r="A43" s="245"/>
      <c r="B43" s="245" t="s">
        <v>333</v>
      </c>
      <c r="C43" s="273" t="s">
        <v>334</v>
      </c>
      <c r="D43" s="244" t="s">
        <v>335</v>
      </c>
      <c r="E43" s="245">
        <v>900352202</v>
      </c>
      <c r="F43" s="246">
        <v>1634</v>
      </c>
      <c r="G43" s="274">
        <f>M43-G44-G45</f>
        <v>792000000</v>
      </c>
      <c r="H43" s="274"/>
      <c r="I43" s="274"/>
      <c r="J43" s="243" t="s">
        <v>325</v>
      </c>
      <c r="K43" s="243" t="s">
        <v>145</v>
      </c>
      <c r="M43" s="274">
        <v>880000000</v>
      </c>
    </row>
    <row r="44" spans="1:14" s="248" customFormat="1" ht="89.25">
      <c r="A44" s="245"/>
      <c r="B44" s="245"/>
      <c r="C44" s="273"/>
      <c r="D44" s="244"/>
      <c r="E44" s="245"/>
      <c r="F44" s="246">
        <v>1634</v>
      </c>
      <c r="G44" s="274">
        <f>M43*0.05</f>
        <v>44000000</v>
      </c>
      <c r="H44" s="274"/>
      <c r="I44" s="274"/>
      <c r="J44" s="243" t="s">
        <v>328</v>
      </c>
      <c r="K44" s="243" t="s">
        <v>152</v>
      </c>
      <c r="M44" s="274"/>
    </row>
    <row r="45" spans="1:14" s="248" customFormat="1" ht="51">
      <c r="A45" s="245"/>
      <c r="B45" s="245"/>
      <c r="C45" s="273"/>
      <c r="D45" s="244"/>
      <c r="E45" s="245"/>
      <c r="F45" s="246">
        <v>1634</v>
      </c>
      <c r="G45" s="274">
        <f>M43*0.05</f>
        <v>44000000</v>
      </c>
      <c r="H45" s="274"/>
      <c r="I45" s="274"/>
      <c r="J45" s="243" t="s">
        <v>326</v>
      </c>
      <c r="K45" s="243" t="s">
        <v>163</v>
      </c>
      <c r="M45" s="274"/>
    </row>
    <row r="46" spans="1:14" s="248" customFormat="1" ht="89.25">
      <c r="A46" s="245"/>
      <c r="B46" s="245" t="s">
        <v>577</v>
      </c>
      <c r="C46" s="273" t="s">
        <v>578</v>
      </c>
      <c r="D46" s="244" t="s">
        <v>579</v>
      </c>
      <c r="E46" s="245">
        <v>811015441</v>
      </c>
      <c r="F46" s="246">
        <v>2833</v>
      </c>
      <c r="G46" s="274">
        <v>150000000</v>
      </c>
      <c r="H46" s="274"/>
      <c r="I46" s="274"/>
      <c r="J46" s="243" t="s">
        <v>325</v>
      </c>
      <c r="K46" s="243" t="s">
        <v>146</v>
      </c>
      <c r="M46" s="274"/>
    </row>
    <row r="47" spans="1:14" s="248" customFormat="1" ht="156">
      <c r="A47" s="245"/>
      <c r="B47" s="245" t="s">
        <v>574</v>
      </c>
      <c r="C47" s="273" t="s">
        <v>573</v>
      </c>
      <c r="D47" s="244" t="s">
        <v>575</v>
      </c>
      <c r="E47" s="245">
        <v>830032436</v>
      </c>
      <c r="F47" s="246">
        <v>2861</v>
      </c>
      <c r="G47" s="274">
        <v>200000000</v>
      </c>
      <c r="H47" s="274"/>
      <c r="I47" s="274"/>
      <c r="J47" s="243" t="s">
        <v>325</v>
      </c>
      <c r="K47" s="243" t="s">
        <v>146</v>
      </c>
      <c r="M47" s="274"/>
    </row>
    <row r="48" spans="1:14" s="248" customFormat="1" ht="168">
      <c r="A48" s="245"/>
      <c r="B48" s="245"/>
      <c r="C48" s="273" t="s">
        <v>576</v>
      </c>
      <c r="D48" s="244" t="s">
        <v>575</v>
      </c>
      <c r="E48" s="245">
        <v>830032436</v>
      </c>
      <c r="F48" s="246">
        <v>2861</v>
      </c>
      <c r="G48" s="274">
        <v>80000000</v>
      </c>
      <c r="H48" s="274"/>
      <c r="I48" s="274"/>
      <c r="J48" s="243" t="s">
        <v>325</v>
      </c>
      <c r="K48" s="243" t="s">
        <v>146</v>
      </c>
      <c r="M48" s="274"/>
    </row>
    <row r="49" spans="1:13" s="248" customFormat="1" ht="143.25" thickBot="1">
      <c r="A49" s="245"/>
      <c r="B49" s="245" t="s">
        <v>580</v>
      </c>
      <c r="C49" s="273" t="s">
        <v>581</v>
      </c>
      <c r="D49" s="244" t="s">
        <v>332</v>
      </c>
      <c r="E49" s="245">
        <v>900210800</v>
      </c>
      <c r="F49" s="246">
        <v>0</v>
      </c>
      <c r="G49" s="274">
        <v>785400</v>
      </c>
      <c r="H49" s="274"/>
      <c r="I49" s="274"/>
      <c r="J49" s="243" t="s">
        <v>325</v>
      </c>
      <c r="K49" s="265" t="s">
        <v>148</v>
      </c>
      <c r="M49" s="274"/>
    </row>
    <row r="50" spans="1:13" s="248" customFormat="1" ht="99.75">
      <c r="A50" s="245"/>
      <c r="B50" s="245" t="s">
        <v>582</v>
      </c>
      <c r="C50" s="273" t="s">
        <v>583</v>
      </c>
      <c r="D50" s="244" t="s">
        <v>335</v>
      </c>
      <c r="E50" s="245">
        <v>900352202</v>
      </c>
      <c r="F50" s="246">
        <v>1634</v>
      </c>
      <c r="G50" s="274">
        <f>M50-G51-G52</f>
        <v>345600000</v>
      </c>
      <c r="H50" s="274"/>
      <c r="I50" s="274"/>
      <c r="J50" s="243" t="s">
        <v>325</v>
      </c>
      <c r="K50" s="262" t="s">
        <v>145</v>
      </c>
      <c r="M50" s="274">
        <v>384000000</v>
      </c>
    </row>
    <row r="51" spans="1:13" ht="89.25">
      <c r="G51" s="274">
        <f>M50*0.05</f>
        <v>19200000</v>
      </c>
      <c r="H51" s="274"/>
      <c r="I51" s="274"/>
      <c r="J51" s="243" t="s">
        <v>328</v>
      </c>
      <c r="K51" s="243" t="s">
        <v>152</v>
      </c>
    </row>
    <row r="52" spans="1:13" ht="51">
      <c r="G52" s="274">
        <f>M50*0.05</f>
        <v>19200000</v>
      </c>
      <c r="H52" s="274"/>
      <c r="I52" s="274"/>
      <c r="J52" s="243" t="s">
        <v>326</v>
      </c>
      <c r="K52" s="243" t="s">
        <v>163</v>
      </c>
    </row>
  </sheetData>
  <mergeCells count="5">
    <mergeCell ref="A1:D1"/>
    <mergeCell ref="M3:M5"/>
    <mergeCell ref="M6:M7"/>
    <mergeCell ref="M8:M9"/>
    <mergeCell ref="M41:M42"/>
  </mergeCells>
  <pageMargins left="0.7" right="0.7" top="0.75" bottom="0.75" header="0.3" footer="0.3"/>
  <pageSetup paperSize="5"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H8" sqref="H8"/>
    </sheetView>
  </sheetViews>
  <sheetFormatPr baseColWidth="10" defaultRowHeight="14.25"/>
  <cols>
    <col min="1" max="1" width="20.7109375" style="222" bestFit="1" customWidth="1"/>
    <col min="2" max="2" width="2.42578125" style="222" bestFit="1" customWidth="1"/>
    <col min="3" max="3" width="18.28515625" style="223" bestFit="1" customWidth="1"/>
    <col min="4" max="4" width="13.140625" style="222" customWidth="1"/>
    <col min="5" max="16384" width="11.42578125" style="222"/>
  </cols>
  <sheetData>
    <row r="1" spans="1:4" s="279" customFormat="1" ht="32.25" customHeight="1">
      <c r="A1" s="264" t="s">
        <v>164</v>
      </c>
      <c r="B1" s="264"/>
      <c r="C1" s="280"/>
      <c r="D1" s="263" t="s">
        <v>468</v>
      </c>
    </row>
    <row r="2" spans="1:4" ht="15" customHeight="1">
      <c r="A2" s="763" t="s">
        <v>165</v>
      </c>
      <c r="B2" s="226" t="s">
        <v>35</v>
      </c>
      <c r="C2" s="227">
        <f>'SETP '!F28</f>
        <v>15401248761</v>
      </c>
      <c r="D2" s="769">
        <f>C3/C2</f>
        <v>1</v>
      </c>
    </row>
    <row r="3" spans="1:4">
      <c r="A3" s="763"/>
      <c r="B3" s="226" t="s">
        <v>37</v>
      </c>
      <c r="C3" s="227">
        <f>'SETP '!G29</f>
        <v>15401248761</v>
      </c>
      <c r="D3" s="769"/>
    </row>
    <row r="4" spans="1:4">
      <c r="A4" s="764" t="s">
        <v>166</v>
      </c>
      <c r="B4" s="228" t="s">
        <v>35</v>
      </c>
      <c r="C4" s="229">
        <f>FORTALECIMIENTO!F64</f>
        <v>3317791166</v>
      </c>
      <c r="D4" s="769">
        <f>C5/C4</f>
        <v>0.9863694989415136</v>
      </c>
    </row>
    <row r="5" spans="1:4">
      <c r="A5" s="764"/>
      <c r="B5" s="228" t="s">
        <v>37</v>
      </c>
      <c r="C5" s="229">
        <f>FORTALECIMIENTO!G65</f>
        <v>3272568010</v>
      </c>
      <c r="D5" s="769"/>
    </row>
    <row r="6" spans="1:4">
      <c r="A6" s="765" t="s">
        <v>167</v>
      </c>
      <c r="B6" s="230" t="s">
        <v>35</v>
      </c>
      <c r="C6" s="231">
        <f>'MOVILIDAD SOST'!F25</f>
        <v>149000000</v>
      </c>
      <c r="D6" s="769">
        <f>C7/C6</f>
        <v>1</v>
      </c>
    </row>
    <row r="7" spans="1:4">
      <c r="A7" s="765"/>
      <c r="B7" s="230" t="s">
        <v>37</v>
      </c>
      <c r="C7" s="231">
        <f>'MOVILIDAD SOST'!F26</f>
        <v>149000000</v>
      </c>
      <c r="D7" s="769"/>
    </row>
    <row r="8" spans="1:4">
      <c r="A8" s="766" t="s">
        <v>168</v>
      </c>
      <c r="B8" s="232" t="s">
        <v>35</v>
      </c>
      <c r="C8" s="233">
        <f>'MODERNIZACION TECNOLOGICA'!F31</f>
        <v>1944134809</v>
      </c>
      <c r="D8" s="769">
        <f>C9/C8</f>
        <v>0.99553824973461502</v>
      </c>
    </row>
    <row r="9" spans="1:4">
      <c r="A9" s="766"/>
      <c r="B9" s="232" t="s">
        <v>37</v>
      </c>
      <c r="C9" s="233">
        <f>'MODERNIZACION TECNOLOGICA'!F32</f>
        <v>1935460565</v>
      </c>
      <c r="D9" s="769"/>
    </row>
    <row r="10" spans="1:4" ht="15">
      <c r="A10" s="767" t="s">
        <v>164</v>
      </c>
      <c r="B10" s="224" t="s">
        <v>35</v>
      </c>
      <c r="C10" s="225">
        <f>C2+C4+C6+C8</f>
        <v>20812174736</v>
      </c>
      <c r="D10" s="768">
        <f>C11/C10</f>
        <v>0.99741029466244246</v>
      </c>
    </row>
    <row r="11" spans="1:4" ht="15">
      <c r="A11" s="767"/>
      <c r="B11" s="224" t="s">
        <v>37</v>
      </c>
      <c r="C11" s="225">
        <f>C3+C5+C7+C9</f>
        <v>20758277336</v>
      </c>
      <c r="D11" s="768"/>
    </row>
  </sheetData>
  <mergeCells count="10">
    <mergeCell ref="D10:D11"/>
    <mergeCell ref="D2:D3"/>
    <mergeCell ref="D4:D5"/>
    <mergeCell ref="D6:D7"/>
    <mergeCell ref="D8:D9"/>
    <mergeCell ref="A2:A3"/>
    <mergeCell ref="A4:A5"/>
    <mergeCell ref="A6:A7"/>
    <mergeCell ref="A8:A9"/>
    <mergeCell ref="A10:A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SETP </vt:lpstr>
      <vt:lpstr>ANEXO SETP</vt:lpstr>
      <vt:lpstr>FORTALECIMIENTO</vt:lpstr>
      <vt:lpstr>ANEXO FORTALECIMIENTO</vt:lpstr>
      <vt:lpstr>MOVILIDAD SOST</vt:lpstr>
      <vt:lpstr>ANEXO MOV SOST</vt:lpstr>
      <vt:lpstr>MODERNIZACION TECNOLOGICA</vt:lpstr>
      <vt:lpstr>ANEXO MODERNIZACION</vt:lpstr>
      <vt:lpstr>Hoja6</vt:lpstr>
      <vt:lpstr>FORTALECIMIENTO!Área_de_impresión</vt:lpstr>
      <vt:lpstr>'MODERNIZACION TECNOLOGICA'!Área_de_impresión</vt:lpstr>
      <vt:lpstr>'MOVILIDAD SOST'!Área_de_impresión</vt:lpstr>
      <vt:lpstr>'SETP '!Área_de_impresión</vt:lpstr>
      <vt:lpstr>FORTALECIMIENTO!Títulos_a_imprimir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Rojas villalba</dc:creator>
  <cp:lastModifiedBy>equipo 60</cp:lastModifiedBy>
  <cp:lastPrinted>2023-10-11T19:23:48Z</cp:lastPrinted>
  <dcterms:created xsi:type="dcterms:W3CDTF">2021-12-29T19:44:11Z</dcterms:created>
  <dcterms:modified xsi:type="dcterms:W3CDTF">2024-02-14T18:25:06Z</dcterms:modified>
</cp:coreProperties>
</file>