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drawings/drawing2.xml" ContentType="application/vnd.openxmlformats-officedocument.drawing+xml"/>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drawings/drawing3.xml" ContentType="application/vnd.openxmlformats-officedocument.drawing+xml"/>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embeddings/oleObject21.bin" ContentType="application/vnd.openxmlformats-officedocument.oleObject"/>
  <Override PartName="/xl/embeddings/oleObject22.bin" ContentType="application/vnd.openxmlformats-officedocument.oleObject"/>
  <Override PartName="/xl/embeddings/oleObject23.bin" ContentType="application/vnd.openxmlformats-officedocument.oleObject"/>
  <Override PartName="/xl/embeddings/oleObject24.bin" ContentType="application/vnd.openxmlformats-officedocument.oleObject"/>
  <Override PartName="/xl/embeddings/oleObject25.bin" ContentType="application/vnd.openxmlformats-officedocument.oleObject"/>
  <Override PartName="/xl/embeddings/oleObject26.bin" ContentType="application/vnd.openxmlformats-officedocument.oleObject"/>
  <Override PartName="/xl/embeddings/oleObject27.bin" ContentType="application/vnd.openxmlformats-officedocument.oleObject"/>
  <Override PartName="/xl/embeddings/oleObject28.bin" ContentType="application/vnd.openxmlformats-officedocument.oleObject"/>
  <Override PartName="/xl/embeddings/oleObject29.bin" ContentType="application/vnd.openxmlformats-officedocument.oleObject"/>
  <Override PartName="/xl/embeddings/oleObject30.bin" ContentType="application/vnd.openxmlformats-officedocument.oleObject"/>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3.xml" ContentType="application/vnd.ms-excel.person+xml"/>
  <Override PartName="/xl/persons/person2.xml" ContentType="application/vnd.ms-excel.person+xml"/>
  <Override PartName="/xl/persons/person6.xml" ContentType="application/vnd.ms-excel.person+xml"/>
  <Override PartName="/xl/persons/person1.xml" ContentType="application/vnd.ms-excel.person+xml"/>
  <Override PartName="/xl/persons/person5.xml" ContentType="application/vnd.ms-excel.person+xml"/>
  <Override PartName="/xl/persons/person0.xml" ContentType="application/vnd.ms-excel.person+xml"/>
  <Override PartName="/xl/persons/person.xml" ContentType="application/vnd.ms-excel.person+xml"/>
  <Override PartName="/xl/persons/person4.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quipo 60\Desktop\Instrumentos de Planeación 2023 - cierre\PA para Contraloría\"/>
    </mc:Choice>
  </mc:AlternateContent>
  <bookViews>
    <workbookView xWindow="0" yWindow="0" windowWidth="21600" windowHeight="7530" tabRatio="616"/>
  </bookViews>
  <sheets>
    <sheet name="PROYECTOS" sheetId="30" r:id="rId1"/>
    <sheet name="uso y apropiación" sheetId="31" r:id="rId2"/>
    <sheet name="Fortalecimiento plataforma tecn" sheetId="10" r:id="rId3"/>
  </sheets>
  <definedNames>
    <definedName name="_xlnm.Print_Area" localSheetId="2">'Fortalecimiento plataforma tecn'!$A$1:$N$361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98" i="30" l="1"/>
  <c r="F155" i="10" l="1"/>
  <c r="F156" i="10"/>
  <c r="N117" i="10" l="1"/>
  <c r="E25" i="10"/>
  <c r="O76" i="31"/>
  <c r="N70" i="31"/>
  <c r="N74" i="31"/>
  <c r="O74" i="31"/>
  <c r="N109" i="31"/>
  <c r="E150" i="31"/>
  <c r="N141" i="31"/>
  <c r="E151" i="31" l="1"/>
  <c r="E152" i="31" l="1"/>
  <c r="N76" i="31" l="1"/>
  <c r="E86" i="31" s="1"/>
  <c r="N107" i="31"/>
  <c r="N73" i="10"/>
  <c r="N121" i="30" l="1"/>
  <c r="N119" i="30"/>
  <c r="N111" i="10"/>
  <c r="N75" i="10"/>
  <c r="N14" i="10"/>
  <c r="N10" i="10"/>
  <c r="N78" i="10"/>
  <c r="E88" i="10" l="1"/>
  <c r="N40" i="31"/>
  <c r="E50" i="31" s="1"/>
  <c r="E84" i="31" l="1"/>
  <c r="E20" i="10" l="1"/>
  <c r="F22" i="10"/>
  <c r="F21" i="10"/>
  <c r="E157" i="10" l="1"/>
  <c r="F157" i="10" s="1"/>
  <c r="E154" i="10"/>
  <c r="E158" i="10" s="1"/>
  <c r="F158" i="10" s="1"/>
  <c r="F153" i="10"/>
  <c r="E126" i="10"/>
  <c r="F126" i="10" s="1"/>
  <c r="F124" i="10"/>
  <c r="E123" i="10"/>
  <c r="F123" i="10" s="1"/>
  <c r="F122" i="10"/>
  <c r="N113" i="10"/>
  <c r="E125" i="10" s="1"/>
  <c r="I95" i="10"/>
  <c r="I92" i="10"/>
  <c r="E89" i="10"/>
  <c r="F88" i="10"/>
  <c r="F87" i="10"/>
  <c r="E86" i="10"/>
  <c r="F86" i="10" s="1"/>
  <c r="F85" i="10"/>
  <c r="E84" i="10"/>
  <c r="F84" i="10" s="1"/>
  <c r="F83" i="10"/>
  <c r="I54" i="10"/>
  <c r="F51" i="10"/>
  <c r="E50" i="10"/>
  <c r="F50" i="10" s="1"/>
  <c r="F49" i="10"/>
  <c r="F25" i="10"/>
  <c r="E24" i="10"/>
  <c r="E26" i="10" s="1"/>
  <c r="F23" i="10"/>
  <c r="F19" i="10"/>
  <c r="F89" i="10" l="1"/>
  <c r="B316" i="10"/>
  <c r="E52" i="10"/>
  <c r="F52" i="10" s="1"/>
  <c r="F24" i="10"/>
  <c r="F154" i="10"/>
  <c r="E127" i="10"/>
  <c r="F127" i="10" s="1"/>
  <c r="F20" i="10"/>
  <c r="F26" i="10"/>
  <c r="F125" i="10"/>
  <c r="E90" i="10"/>
  <c r="F90" i="10" s="1"/>
  <c r="D149" i="31" l="1"/>
  <c r="D153" i="31" s="1"/>
  <c r="N123" i="30" l="1"/>
  <c r="N14" i="30"/>
  <c r="N138" i="31"/>
  <c r="E149" i="31" s="1"/>
  <c r="F151" i="31"/>
  <c r="F150" i="31"/>
  <c r="N106" i="31"/>
  <c r="E118" i="31" s="1"/>
  <c r="E87" i="31"/>
  <c r="F84" i="31"/>
  <c r="F83" i="31"/>
  <c r="N73" i="31"/>
  <c r="N72" i="31"/>
  <c r="E82" i="31" l="1"/>
  <c r="E153" i="31"/>
  <c r="D306" i="10"/>
  <c r="D274" i="10"/>
  <c r="D244" i="10"/>
  <c r="I247" i="10" s="1"/>
  <c r="D214" i="10"/>
  <c r="D131" i="30"/>
  <c r="D76" i="30"/>
  <c r="D49" i="30"/>
  <c r="D120" i="31"/>
  <c r="D88" i="31"/>
  <c r="D52" i="31"/>
  <c r="D23" i="31"/>
  <c r="D22" i="31"/>
  <c r="E129" i="30" l="1"/>
  <c r="F129" i="30" s="1"/>
  <c r="E74" i="30"/>
  <c r="E76" i="30" s="1"/>
  <c r="E47" i="30"/>
  <c r="E49" i="30" s="1"/>
  <c r="F49" i="30" s="1"/>
  <c r="F149" i="31"/>
  <c r="E119" i="31"/>
  <c r="F119" i="31" s="1"/>
  <c r="N108" i="31"/>
  <c r="E116" i="31" s="1"/>
  <c r="F87" i="31"/>
  <c r="F86" i="31"/>
  <c r="E52" i="31"/>
  <c r="F303" i="10"/>
  <c r="F271" i="10"/>
  <c r="F241" i="10"/>
  <c r="F211" i="10"/>
  <c r="F183" i="10"/>
  <c r="F148" i="31"/>
  <c r="F117" i="31"/>
  <c r="F85" i="31"/>
  <c r="F81" i="31"/>
  <c r="F49" i="31"/>
  <c r="E51" i="31"/>
  <c r="F51" i="31" s="1"/>
  <c r="F20" i="31"/>
  <c r="E22" i="31"/>
  <c r="F128" i="30"/>
  <c r="E130" i="30"/>
  <c r="F73" i="30"/>
  <c r="E75" i="30"/>
  <c r="F46" i="30"/>
  <c r="E48" i="30"/>
  <c r="F19" i="30"/>
  <c r="E21" i="30"/>
  <c r="E102" i="30"/>
  <c r="F100" i="30"/>
  <c r="F22" i="31" l="1"/>
  <c r="B190" i="31"/>
  <c r="B198" i="30"/>
  <c r="F47" i="30"/>
  <c r="F74" i="30"/>
  <c r="F76" i="30" s="1"/>
  <c r="F50" i="31"/>
  <c r="F52" i="31" s="1"/>
  <c r="F116" i="31"/>
  <c r="F115" i="31"/>
  <c r="N11" i="30"/>
  <c r="E20" i="30" s="1"/>
  <c r="N92" i="30"/>
  <c r="E101" i="30" s="1"/>
  <c r="F101" i="30" s="1"/>
  <c r="F118" i="31"/>
  <c r="E88" i="31"/>
  <c r="F153" i="31"/>
  <c r="N12" i="31"/>
  <c r="E21" i="31" s="1"/>
  <c r="E131" i="30"/>
  <c r="F131" i="30" s="1"/>
  <c r="E242" i="10"/>
  <c r="N263" i="10"/>
  <c r="E272" i="10" s="1"/>
  <c r="F272" i="10" s="1"/>
  <c r="N294" i="10"/>
  <c r="E304" i="10" s="1"/>
  <c r="E212" i="10"/>
  <c r="E184" i="10"/>
  <c r="F184" i="10" s="1"/>
  <c r="E22" i="30" l="1"/>
  <c r="E199" i="30"/>
  <c r="F82" i="31"/>
  <c r="F88" i="31"/>
  <c r="E103" i="30"/>
  <c r="F103" i="30" s="1"/>
  <c r="E23" i="31"/>
  <c r="F23" i="31" s="1"/>
  <c r="F21" i="31"/>
  <c r="E120" i="31"/>
  <c r="F120" i="31" s="1"/>
  <c r="E244" i="10"/>
  <c r="F244" i="10" s="1"/>
  <c r="F242" i="10"/>
  <c r="E214" i="10"/>
  <c r="F214" i="10" s="1"/>
  <c r="F212" i="10"/>
  <c r="E306" i="10"/>
  <c r="F306" i="10" s="1"/>
  <c r="F304" i="10"/>
  <c r="E274" i="10"/>
  <c r="F274" i="10" s="1"/>
  <c r="F305" i="10"/>
  <c r="F273" i="10"/>
  <c r="F243" i="10"/>
  <c r="I246" i="10"/>
  <c r="F213" i="10"/>
  <c r="F185" i="10"/>
  <c r="F152" i="31"/>
  <c r="B199" i="30" l="1"/>
  <c r="F20" i="30"/>
  <c r="F22" i="30"/>
  <c r="B191" i="31"/>
  <c r="F130" i="30"/>
  <c r="F102" i="30"/>
  <c r="F75" i="30"/>
  <c r="F48" i="30"/>
  <c r="F21" i="30"/>
  <c r="I105" i="30"/>
  <c r="I79" i="30" l="1"/>
  <c r="L271" i="10" l="1"/>
  <c r="I90" i="31" l="1"/>
  <c r="I134" i="30"/>
  <c r="I78" i="30"/>
  <c r="I26" i="31" l="1"/>
  <c r="I25" i="31"/>
  <c r="F186" i="10" l="1"/>
  <c r="M271" i="10"/>
  <c r="N271" i="10" s="1"/>
  <c r="I52" i="30" l="1"/>
  <c r="D186" i="10" l="1"/>
  <c r="E186" i="10"/>
  <c r="B317" i="10" s="1"/>
  <c r="I54" i="31" l="1"/>
  <c r="I91" i="31" l="1"/>
  <c r="I55" i="31"/>
  <c r="I193" i="30" l="1"/>
  <c r="I185" i="31"/>
  <c r="I156" i="31"/>
  <c r="I217" i="10"/>
  <c r="I277" i="10"/>
  <c r="I216" i="10"/>
  <c r="I194" i="30"/>
  <c r="I133" i="30"/>
  <c r="I51" i="30"/>
  <c r="I24" i="30"/>
  <c r="I123" i="31"/>
  <c r="I122" i="31"/>
  <c r="I155" i="31"/>
  <c r="I189" i="10"/>
  <c r="I188" i="10"/>
  <c r="I309" i="10"/>
  <c r="I308" i="10"/>
  <c r="I276" i="10"/>
  <c r="I184" i="31" l="1"/>
  <c r="E317" i="10" l="1"/>
  <c r="F317" i="10" l="1"/>
</calcChain>
</file>

<file path=xl/comments1.xml><?xml version="1.0" encoding="utf-8"?>
<comments xmlns="http://schemas.openxmlformats.org/spreadsheetml/2006/main">
  <authors>
    <author>DORIS</author>
  </authors>
  <commentList>
    <comment ref="I29" authorId="0" shapeId="0">
      <text>
        <r>
          <rPr>
            <b/>
            <sz val="9"/>
            <color indexed="81"/>
            <rFont val="Tahoma"/>
            <family val="2"/>
          </rPr>
          <t>DORIS:</t>
        </r>
        <r>
          <rPr>
            <sz val="9"/>
            <color indexed="81"/>
            <rFont val="Tahoma"/>
            <family val="2"/>
          </rPr>
          <t xml:space="preserve">
Pendiente informe de Almacén para verificar y reportar avance</t>
        </r>
      </text>
    </comment>
  </commentList>
</comments>
</file>

<file path=xl/sharedStrings.xml><?xml version="1.0" encoding="utf-8"?>
<sst xmlns="http://schemas.openxmlformats.org/spreadsheetml/2006/main" count="1428" uniqueCount="290">
  <si>
    <t>Fecha: 31/08/2017</t>
  </si>
  <si>
    <t xml:space="preserve">RELACION DE CONTRATOS Y CONVENIOS </t>
  </si>
  <si>
    <t>No</t>
  </si>
  <si>
    <t>OBJETO</t>
  </si>
  <si>
    <t>VALOR</t>
  </si>
  <si>
    <t>PRINCIPALES ACTIVIDADES</t>
  </si>
  <si>
    <t>UNIDAD DE MEDIDA</t>
  </si>
  <si>
    <t>CANT.</t>
  </si>
  <si>
    <t>COSTO TOTAL</t>
  </si>
  <si>
    <t>FUENTES DE FINANCIACION</t>
  </si>
  <si>
    <t>PROGRAMACION (dd/mm/aa)</t>
  </si>
  <si>
    <t>INDICADORES DE GESTION</t>
  </si>
  <si>
    <t>INDICE FISICO</t>
  </si>
  <si>
    <t>INDICE INVERSION</t>
  </si>
  <si>
    <t>EFICIENCIA</t>
  </si>
  <si>
    <t>MPIO</t>
  </si>
  <si>
    <t>SGP</t>
  </si>
  <si>
    <t>REGALIAS</t>
  </si>
  <si>
    <t>OTROS</t>
  </si>
  <si>
    <t xml:space="preserve">INICIO </t>
  </si>
  <si>
    <t>TERMINACION</t>
  </si>
  <si>
    <t>P</t>
  </si>
  <si>
    <t xml:space="preserve">Número de proyectos o inicicaivas Fortalecidas </t>
  </si>
  <si>
    <t>E</t>
  </si>
  <si>
    <t xml:space="preserve">TOTAL </t>
  </si>
  <si>
    <t>METAS DE RESULTADO</t>
  </si>
  <si>
    <t>METAS DE PRODUCTO</t>
  </si>
  <si>
    <t>INDICADORES</t>
  </si>
  <si>
    <t>SECRETARIA TIC</t>
  </si>
  <si>
    <t>Apoyo a 10 proyectos o iniciativas encaminados a la investigación, Ciencia, Tecnología e Innovación y TIC</t>
  </si>
  <si>
    <t>Número de proyectos o iniciativas</t>
  </si>
  <si>
    <t xml:space="preserve">FIRMA:___________________________________
</t>
  </si>
  <si>
    <t>Formular e implementar una estrategia para el uso de las tecnologías para la movilidad sostenible</t>
  </si>
  <si>
    <t>Número de Estrategia implementada</t>
  </si>
  <si>
    <t xml:space="preserve"> 2 iniciativas y/o proyectos de mobiliario urbano sostenible con uso de las TIC </t>
  </si>
  <si>
    <t xml:space="preserve">Numero de capacitaciones implementadas </t>
  </si>
  <si>
    <t>Implementar una estrategia de apropiación para el empoderamiento tic en las mujeres</t>
  </si>
  <si>
    <t>Número de estrategia implementada</t>
  </si>
  <si>
    <t>Número de empresarios impactados</t>
  </si>
  <si>
    <t xml:space="preserve">Implementar unas estrategias de capacitación a 1000 empresarios en transformación digital, comercio electrónico e industrias 4.0 </t>
  </si>
  <si>
    <t>Número de ciudadanos capacitados  en transformación digital, comercio electrónico e industrias 4.0</t>
  </si>
  <si>
    <t>Diagnostico, formulación e Implementación y/o ejecución de proyectos orientado al orden Territorial, económico y social.</t>
  </si>
  <si>
    <t>Número de Proyectos ejecutados</t>
  </si>
  <si>
    <t xml:space="preserve">Diseñar, validar y  promover proyectos de apropiación de las TIC en beneficio del orden Territorial </t>
  </si>
  <si>
    <t>Ejecutar un proyecto para la apropiación de las TIC en beneficio del orden territorial, económico y social</t>
  </si>
  <si>
    <t>Fortalecer técnicamente al clúster TIC de Ibagué para la gestión de recursos y proyectos encaminados en el beneficio de todos los empresarios del sector TIC.</t>
  </si>
  <si>
    <t>Implementar una estrategia de apoyo técnico para el fortalecimiento de clúster TIC</t>
  </si>
  <si>
    <r>
      <rPr>
        <b/>
        <sz val="11"/>
        <rFont val="Arial"/>
        <family val="2"/>
      </rPr>
      <t xml:space="preserve">Objetivo: </t>
    </r>
    <r>
      <rPr>
        <sz val="11"/>
        <rFont val="Arial"/>
        <family val="2"/>
      </rPr>
      <t>Aumentar los niveles de uso y apropiación de las TIC en el municipio de Ibagué</t>
    </r>
  </si>
  <si>
    <t xml:space="preserve">COSTO TOTAL </t>
  </si>
  <si>
    <t>Realizar capacitaciones en el uso básico de tecnologías de la información y las comunicaciones.</t>
  </si>
  <si>
    <t xml:space="preserve">Número de personas capacitadas </t>
  </si>
  <si>
    <t>Implementar una estrategia de uso y apropiación de tecnología de TIC (priorizando población vulnerable)</t>
  </si>
  <si>
    <t xml:space="preserve">FIRMA:______________________________
</t>
  </si>
  <si>
    <r>
      <rPr>
        <b/>
        <sz val="11"/>
        <rFont val="Arial"/>
        <family val="2"/>
      </rPr>
      <t>Objetivo:</t>
    </r>
    <r>
      <rPr>
        <sz val="11"/>
        <rFont val="Arial"/>
        <family val="2"/>
      </rPr>
      <t xml:space="preserve"> Aumentar los niveles de uso y apropiación de las TIC en el municipio de Ibagué</t>
    </r>
  </si>
  <si>
    <t>Promocionar y difundir la oferta de servicios.</t>
  </si>
  <si>
    <t xml:space="preserve"> Implementar la estrategia de uso y apropiación a tecnología de TIC a 100 personas en situación de discapacidad (Cód KPT 2302061)</t>
  </si>
  <si>
    <t>Mantener la operación de los centros de acceso comunitario.</t>
  </si>
  <si>
    <t>Número de centro de acceso comunitario funcionando</t>
  </si>
  <si>
    <t>Mantener en operación 9 puntos vive digitales y Vivelab (Cód KPT 2301024)</t>
  </si>
  <si>
    <t xml:space="preserve">Número de zonas en operación </t>
  </si>
  <si>
    <t>Mantener e instalar la conectividad en 150 puntos de internet gratuito en la zona urbana y rural</t>
  </si>
  <si>
    <t xml:space="preserve">Fortalecer a la población rural en temas de apropiación de TIC e innovación para mejorar la eficiencia de sus entornos productivos, sociales, económicos y educativos </t>
  </si>
  <si>
    <t>Promocionar y difundir la oferta de servicios</t>
  </si>
  <si>
    <t>Promover el uso y acceso de internet fortaleciendo entornos productivos y mejorando la calidad de vida de las familias</t>
  </si>
  <si>
    <t xml:space="preserve">Prestar servicios de mano de obra calificada </t>
  </si>
  <si>
    <t>TOTAL  PLAN  DE  ACCION</t>
  </si>
  <si>
    <t>Infraestructura TIC implementada en 70%</t>
  </si>
  <si>
    <t xml:space="preserve">
FIRMA:_____________________________________
</t>
  </si>
  <si>
    <t>Diseñar una estrategia para el manejo de residuos de aparatos eléctricos y electrónicos (RAEE)</t>
  </si>
  <si>
    <t xml:space="preserve">
FIRMA:______________________________________
</t>
  </si>
  <si>
    <t xml:space="preserve">FUENTES DE FINANCIACION </t>
  </si>
  <si>
    <t>Servicios de correo electrónico institucional</t>
  </si>
  <si>
    <t>Servicios de conectividad y datos para las sedes de la Administración  Municipal.</t>
  </si>
  <si>
    <t>Mejorar la funcionalidad del Software de los sistemas de información</t>
  </si>
  <si>
    <t>Servicios tecnológicos implementados y optimizados en un 83%</t>
  </si>
  <si>
    <t xml:space="preserve">
FIRMA:_______________________________________
</t>
  </si>
  <si>
    <t>Implementar buenas prácticas para fortalecer la seguridad de los servicios en la nube, ICLOUD, administración de bases de datos, y otras.</t>
  </si>
  <si>
    <t xml:space="preserve">Numero de servicios de seguridad Fortalecidos </t>
  </si>
  <si>
    <t xml:space="preserve">Numero de Procesos Mejorados </t>
  </si>
  <si>
    <t>Implementar 6 Soluciones tecnológicas para la gestión de procesos</t>
  </si>
  <si>
    <t>Realizar de manera periodica campañas de concientización y sensibilización en temas de seguridad y privacidad de la información.</t>
  </si>
  <si>
    <t xml:space="preserve">Implementar el modelo de seguridad y privacidad de la información </t>
  </si>
  <si>
    <t xml:space="preserve">
FIRMA:_______________________________________
</t>
  </si>
  <si>
    <t>Prototipar productos y servicios con el fin de promover la apropiación y uso los datos abiertos.</t>
  </si>
  <si>
    <t xml:space="preserve">Numero de productos y/o servicios promovidos </t>
  </si>
  <si>
    <t>Publicar ejercicios de uso y aprovechamiento de dato abiertos</t>
  </si>
  <si>
    <t>Numero de ejercicios de uso y aprovechamiento de datos abiertos publicados</t>
  </si>
  <si>
    <t>Definir enlaces y administradores de Datos abiertos.</t>
  </si>
  <si>
    <t>Publicar y actualizar conjunto de datos abiertos</t>
  </si>
  <si>
    <t>Numero de conjunto de datos abiertos nuevos y/o actualizados</t>
  </si>
  <si>
    <t>Mantener el índice de cumplimiento de TIC para la sociedad (trámites y servicios en línea, PQR, servicios centrados en el usuario) al 85%</t>
  </si>
  <si>
    <t>Realizar el diagnóstico, análisis, desarrollo e implementación de procesos automatizados</t>
  </si>
  <si>
    <t xml:space="preserve">Numero de procesos automatizados </t>
  </si>
  <si>
    <t>Automatizar 12 nuevos trámites y/o servicios</t>
  </si>
  <si>
    <t>Prestar servicios para el desarrollo y/o implementación de APP</t>
  </si>
  <si>
    <t xml:space="preserve">Numero de APP desarrolladas </t>
  </si>
  <si>
    <t>Implementacion de APP (Aplicaciones) para el fortalecimiento de actividades en la alcaldia de ibague y para la ciudadania</t>
  </si>
  <si>
    <t>Numero de APP (Aplicaciones) implementadas</t>
  </si>
  <si>
    <t>PRESUPUESTO DEFINITIVO</t>
  </si>
  <si>
    <t>TOTAL COMPROMISO</t>
  </si>
  <si>
    <t>Realizar el diagnóstico, análisis, desarrollo e implementación de servicios centrados al usuario</t>
  </si>
  <si>
    <t>Realizar la interventoría técnica</t>
  </si>
  <si>
    <t xml:space="preserve">Número de interventorias realizadas </t>
  </si>
  <si>
    <t>Fortalecer técnica o financieramente a proyectos o iniciativas encaminadas en ciencia, tecnología e innovación</t>
  </si>
  <si>
    <t>Prestar el servicio de conectividda en las zonas WIFI</t>
  </si>
  <si>
    <t>Número de Proyectos promovidos</t>
  </si>
  <si>
    <t>Numero de estrategias aplicadas</t>
  </si>
  <si>
    <t>% de ejecución plan de sensibilización y capacitación</t>
  </si>
  <si>
    <t>Promover en los colaboradores de la entidad el cumplimiento de uss responsabildades como consumidores de apratos eléctricos y electrónicos</t>
  </si>
  <si>
    <t xml:space="preserve">Realizar ejercicios de apropiación en TIC e innovación en zona rural. </t>
  </si>
  <si>
    <t>Número de proyectos o iniciativas ejecutados</t>
  </si>
  <si>
    <t>Estrategia implementada</t>
  </si>
  <si>
    <t>Personas beneficiadas</t>
  </si>
  <si>
    <t>Personas en situación de discapacidad capacitadas en TIC</t>
  </si>
  <si>
    <t>Puntos Vive Digital Plus, Tradicional y Vivelab en operación</t>
  </si>
  <si>
    <t>Número de puntos de internet mantenidos e instalados</t>
  </si>
  <si>
    <t>Ejercicios de apropiación en TIC e innovación en zona rural</t>
  </si>
  <si>
    <t>Porcentaje de conexión a internet promovidas</t>
  </si>
  <si>
    <t>META DE RESULTADO No. 2: Aumentar en 3,6% el índice de gobierno digital en el habilitador de Arquitectura Empresarial</t>
  </si>
  <si>
    <t>Infraestructura tecnológica actualizada</t>
  </si>
  <si>
    <t>Estrategias para el manejo de residuos de aparatos eléctricos y electrónicos (RAEE</t>
  </si>
  <si>
    <t>Aumentar en 3,6% el índice de gobierno digital en el habilitador de Arquitectura Empresarial</t>
  </si>
  <si>
    <t>Porcentaje de Implementación del portafolio de servicios tecnológicos</t>
  </si>
  <si>
    <t>Productos digitales desarrollados</t>
  </si>
  <si>
    <t>Aumentar en 4 puntos el índice de Seguridad Digital</t>
  </si>
  <si>
    <t>Porcentaje de implementación del Modelo de Seguridad y Privacidad de la Información</t>
  </si>
  <si>
    <t>Índice de cumplimiento TIC para la sociedad</t>
  </si>
  <si>
    <t>Número de trámites y/o servicios automatizados</t>
  </si>
  <si>
    <t>Numero de capacitaciones al cluster</t>
  </si>
  <si>
    <t>Número de personas atendidas</t>
  </si>
  <si>
    <t>Numero capacitaciones realizadas</t>
  </si>
  <si>
    <t>porcentaje de servicios difundidos</t>
  </si>
  <si>
    <t>Numero de recurso tecnologico adquirido</t>
  </si>
  <si>
    <t>Porcentaje de solicitudes de Soporte técnico atendido</t>
  </si>
  <si>
    <t>Numero de Cuentas de Correo institucionales creadas</t>
  </si>
  <si>
    <t>numero de sedes Admon Central con internet</t>
  </si>
  <si>
    <t>Porcentaje de tickets  atendidos</t>
  </si>
  <si>
    <t>Numero de enlaces de datos abiertos definidos</t>
  </si>
  <si>
    <t>TIC-06 PRESTACIÓN DE SERVICIOS PROFESIONALES EN MATERIA DE SOPORTE Y DESARROLLO DE SOFTWARE EN EL MARCO DEL PROYECTO DE FORTALECIMIENTO DE LA INFRAESTRUCTURA TECNOLOGICA PARA EL USO Y APROPIACION DE LAS TIC EN LA ALCALDIA DE IBAGUE. (D6)</t>
  </si>
  <si>
    <t>TIC-01 PRESTACIÓN DE SERVICIOS PROFESIONALES PARA DESARROLLAR ACTIVIDADES RELACIONADAS CON EL PROYECTO DE FORTALECIMIENTO DE LA INFRAESTRUCTURA TECNOLOGICA PARA EL USO Y APROPIACION DE LAS TIC EN LA ALCALDIA DE IBAGUE. (D1)</t>
  </si>
  <si>
    <t>102 - 118</t>
  </si>
  <si>
    <t>TIC-12 PRESTACIÓN DE SERVICIOS DE APOYO A LA GESTION EN EL MARCO DEL PROYECTO DE FORTALECIMIENTO DE LA INFRAESTRUCTURA TECNOLOGICA PARA EL USO Y APROPIACION DE LAS TIC EN LA ALCALDIA DE IBAGUE. (T2)</t>
  </si>
  <si>
    <t>TIC-22 RENOVACION DE LICENCIAS DISPOSITIVOS FORTINET EN EL MARCO DEL PROYECTO DE FORTALECIMIENTO DE LA INFRAESTRUCTURA TECNOLOGICA PARA EL USO Y APROPIACION DE LAS TIC EN LA ALCALDIA DE IBAGUE.</t>
  </si>
  <si>
    <t>102 - 118 - 350</t>
  </si>
  <si>
    <t>TIC-15 PRESTACIÓN DE SERVICIOS PROFESIONALES, PARA DESARROLLAR ACTIVIDADES RELACIONADAS CON LOS PROCESOS ADMINISTRATIVOS Y CONTRACTUALES ADELANTADOS EN LA SECRETARÍA EN EL MARCO DEL PROYECTO DE FORTALECIMIENTO DE LA INFRAESTRUCTURA TECNOLOGICA PARA EL USO Y APROPIACION DE LAS TIC EN LA ALCALDIA DE IBAGUE. (AB1)</t>
  </si>
  <si>
    <t>TIC-09 PRESTACIÓN DE SERVICIOS PROFESIONALES EN MATERIA DE SOPORTE Y DESARROLLO DE SOFTWARE EN EL MARCO DEL PROYECTO DE FORTALECIMIENTO DE LA INFRAESTRUCTURA TECNOLOGICA PARA EL USO Y APROPIACION DE LAS TIC EN LA ALCALDIA DE IBAGUE. (D9)</t>
  </si>
  <si>
    <t>TIC-17 PRESTACION DE SERVICIOS PROFESIONALES PARA BRINDAR SOPORTE EN EL DESARROLLO, GESTIÓN Y SEGUIMIENTO DE LAS ACTIVIDADES REQUERIDAS EN LA SECRETARÍA DE LAS TIC EN EL MARCO DEL PROYECTO DE FORTALECIMIENTO DE LA INFRAESTRUCTURA TECNOLOGICA PARA EL USO Y APROPIACION DE LAS TIC EN LA ALCALDIA DE IBAGUE. (ADM1)</t>
  </si>
  <si>
    <t>Ejecutar capacitaciones con énfasis en Industria 4.0, comercio Electrónico, economía naranja, Marketing Digital, para los empresarios de la ciudad de Ibagué.</t>
  </si>
  <si>
    <t>TIC-42 PRESTACIÓN DE SERVICIOS PROFESIONALES PARA FORTALECER LOS FINES Y METAS QUE SE ENCUENTRAN A CARGO DE LA SECRETARIA DE LAS TIC EN EL MARCO DEL PROYECTO DE FORTALECIMIENTO  Y APOYO AL FOMENTO DEL DESARROLLO DE APLICACIONES, SOFTWARE, CONTENIDOS DIGITALES, INDUSTRIA 4.0 Y MOBILIARIO INTELIGENTE PARA LA CIUDAD DE IBAGUÉ. (A4)</t>
  </si>
  <si>
    <t>TIC-18 PRESTACION DE SERVICIOS DE APOYO A LA GESTION PARA DESARROLLAR ACTIVIDADES RELACIONADAS CON EL PROYECTO DE FORTALECIMIENTO  Y APOYO AL FOMENTO DEL DESARROLLO DE APLICACIONES, SOFTWARE, CONTENIDOS DIGITALES, INDUSTRIA 4.0 Y MOBILIARIO INTELIGENTE PARA LA CIUDAD DE IBAGUÉ. (A1)</t>
  </si>
  <si>
    <t>TIC-29 PRESTACIÓN DE SERVICIOS PROFESIONALES PARA REALIZAR APOYO ADMINISTRATIVO Y OPERATIVO DE LOS PUNTOS VIVE DIGITAL EN EL MARCO DEL PROYECTO DE FORTALECIMIENTO, USO Y APROPIACION DE LAS  TIC PARA EL DESARROLLO RURAL Y URBANO EN EL MUNICIPIO DE  IBAGUE. (PVD6).</t>
  </si>
  <si>
    <t>TIC-32 PRESTACIÓN DE SERVICIOS PROFESIONALES PARA REALIZAR APOYO ADMINISTRATIVO Y OPERATIVO DE LOS PUNTOS VIVE DIGITAL EN EL MARCO DEL PROYECTO DE FORTALECIMIENTO, USO Y APROPIACION DE LAS  TIC PARA EL DESARROLLO RURAL Y URBANO EN EL MUNICIPIO DE  IBAGUE. (PVD9).</t>
  </si>
  <si>
    <t>129 - 214 - 349</t>
  </si>
  <si>
    <t>TIC-35 PRESTACIÓN DE SERVICIOS PROFESIONALES PARA  EL FORTALECIMIENTO, USO Y APROPIACION DE HERRAMIENTAS TECNOLOGICAS  PARA EL DESARROLLO RURAL Y URBANO EN EL MUNICIPIO DE IBAGUÉ. (FUA2)</t>
  </si>
  <si>
    <t>TIC-36 PRESTACIÓN DE SERVICIOS PROFESIONALES PARA  EL FORTALECIMIENTO, USO Y APROPIACION DE HERRAMIENTAS TECNOLOGICAS  PARA EL DESARROLLO RURAL Y URBANO EN EL MUNICIPIO DE IBAGUÉ. (FUA3).</t>
  </si>
  <si>
    <t>TIC-34 PRESTACIÓN DE SERVICIOS DE APOYO A LA GESTION PARA  EL FORTALECIMIENTO, USO Y APROPIACION DE HERRAMIENTAS TECNOLOGICAS  PARA EL DESARROLLO RURAL Y URBANO EN EL MUNICIPIO DE IBAGUÉ. (FUA1).</t>
  </si>
  <si>
    <t>216 - 348</t>
  </si>
  <si>
    <t>TIC-43 PRESTACIÓN DE SERVICIOS PROFESIONALES PARA DESARROLLAR ACTIVIDADES RELACIONADAS CON EL PROYECTO DE FORTALECIMIENTO  Y APOYO AL FOMENTO DEL DESARROLLO DE APLICACIONES, SOFTWARE, CONTENIDOS DIGITALES, INDUSTRIA 4.0 Y MOBILIARIO INTELIGENTE PARA LA CIUDAD DE IBAGUÉ. (I1)</t>
  </si>
  <si>
    <t>444 - 445</t>
  </si>
  <si>
    <t>ADICION 1 Y PRORROGA 2  CTO-2420-2022</t>
  </si>
  <si>
    <t>Realizar eventos de promoción de la oferta TIC en zonas WIFI</t>
  </si>
  <si>
    <t>TIC-14 PRESTACIÓN DE SERVICIOS PROFESIONALES PARA DESARROLLAR ACTIVIDADES RELACIONADAS CON EL PROYECTO DE FORTALECIMIENTO DE LA INFRAESTRUCTURA TECNOLOGICA PARA EL USO Y APROPIACION DE LAS TIC EN LA ALCALDIA DE IBAGUÉ (T4)</t>
  </si>
  <si>
    <t xml:space="preserve">444 - 445 </t>
  </si>
  <si>
    <t>TIC-40 PRESTACIÓN DE SERVICIOS DE APOYO A LA GESTION PARA DESARROLLAR ACTIVIDADES EN EL MARCO DEL PROYECTO DE FORTALECIMIENTO  Y APOYO AL FOMENTO DEL DESARROLLO DE APLICACIONES, SOFTWARE, CONTENIDOS DIGITALES, INDUSTRIA 4.0 Y MOBILIARIO INTELIGENTE PARA LA CIUDAD DE IBAGUÉ. (A2)</t>
  </si>
  <si>
    <t>CONTRATAR EL SERVICIO DE CUENTAS DE CORREO ELECTRÓNICO PARA LA ALCALDÍA MUNICIPAL DE IBAGUÉ; BAJO EL DOMINIO IBAGUE.GOV.CO</t>
  </si>
  <si>
    <t>TIC-51 PRESTACIÓN DE SERVICIOS PROFESIONALES PARA EL FORTALECIMIENTO, USO Y APROPIACION DE HERRAMIENTAS TECNOLOGICAS PARA EL DESARROLLO RURAL Y URBANO EN EL MUNICIPIO DE IBAGUÉ. (FUA4).</t>
  </si>
  <si>
    <t>TIC-20 CONTRATAR LA PRESTACION DE SERVICIOS DE CONECTIVIDAD E INTERNET PARA LAS DIFERENTES DEPENDENCIAS EN EL MARCO DEL PROYECTO DE FORTALECIMIENTO DE LA INFRAESTRUCTURA TECNOLOGICA PARA EL USO Y APROPIACION DE LAS TIC EN LA ALCALDIA DE IBAGUE.</t>
  </si>
  <si>
    <t>Mejorar la funcionalidad  para la gestión de los procesos y  los sistemas de información. (Coadyuvar en labores administrativas)</t>
  </si>
  <si>
    <t>Adquisición de Software para el mejoramiento  y soporte de la infraestructura tecnológica.</t>
  </si>
  <si>
    <t>Ejecutar estrategias para la transformación digital y el desarrollo de  Software, Economía Naranja, Industria 4.0 con ideas que tengan creatividad + Innovación en empoderamiento de  las mujeres en el sector TIC.</t>
  </si>
  <si>
    <t>376 - 1229</t>
  </si>
  <si>
    <t>TIC-21 CONTRATAR EL SERVICIO DE ALMACENAMIENTO DE DATOS (NUBE) EN EL MARCO DEL PROYECTO DE FORTALECIMIENTO DE LA INFRAESTRUCTURA TECNOLOGICA PARA EL USO Y APROPIACION DE LAS TIC EN LA ALCALDIA DE IBAGUE.</t>
  </si>
  <si>
    <t>Definir y gestionar los controles y mecanismos para alcanzar los niveles requeridos de seguridad, privacidad y trazabilidad de los componentes de información.</t>
  </si>
  <si>
    <t>TIC-23 PRESTACIÓN DE SERVICIOS PROFESIONALES PARA REALIZAR APOYO ADMINISTRATIVO Y OPERATIVO DE LOS PUNTOS VIVE DIGITAL -  VIVELAB  EN EL MARCO DEL PROYECTO DE FORTALECIMIENTO, USO Y APROPIACION DE LAS  TIC PARA EL DESARROLLO RURAL Y URBANO EN EL MUNICIPIO DE  IBAGUÉ</t>
  </si>
  <si>
    <t>TIC-37.. PRESTACIÓN DE SERVICIOS PROFESIONALES, PARA DESARROLLAR ACTIVIDADES RELACIONADAS CON LOS PROCESOS ADMINISTRATIVOS Y CONTRACTUALES ADELANTADOS EN LA SECRETARÍA EN EL MARCO DEL PROYECTO DE FORTALECIMIENTO, USO Y APROPIACION DE L9 TIC PARA EL DESARROLLO RURAL Y URBANO EN EL MUNICIPIO DE IBAGUE</t>
  </si>
  <si>
    <t>TIC-46 AUNAR ESFUERZOS TECNICOS, ADMINISTRATIVOS Y FINANCIEROS CON EL FIN DE CONTRIBUIR A IMPLEMENTAR ESTRATEGIAS DE APOYO, APROPIACIÓN Y FORTALECIMIENTO DE LA PARTICIPACIÓN CIUDADANA EN TECNOLOGÍA E INNOVACIÓN EN EL MARCO DE LA EJECUCION DE LOS PROYECTOS QUE SE ADELANTAN POR PARTE DE LA SECRETARIA DE LAS TIC</t>
  </si>
  <si>
    <t xml:space="preserve">
FIRMA:______________________________</t>
  </si>
  <si>
    <t>FIRMA:______________________________</t>
  </si>
  <si>
    <t>Formular e implementar soluciones amigables con el medio ambiente para la movilidad sostenible.</t>
  </si>
  <si>
    <t>Numero de estrategias implementadas</t>
  </si>
  <si>
    <t>Ejecutar proyecto o iniciativa tecnológica que tenga como objetivo mobiliario urbano sostenible.</t>
  </si>
  <si>
    <t>Número de proyectos o iniciativas como Mobiliario</t>
  </si>
  <si>
    <t>Solución Tecnológica implementada: Desarrollo e implementación del servicio en línea para la compra y pago de Estampillas por PSE, necesarias para legalizar contratos en la Alcaldía de Ibagué.</t>
  </si>
  <si>
    <t>144 - 1138 - 1305 - 1456 - 1507 - 2759</t>
  </si>
  <si>
    <t>113 - 129 + 143 - 214 - 349 - 1304 - 1488 - 2393</t>
  </si>
  <si>
    <t>Realizar eventos de promoción de la oferta TIC</t>
  </si>
  <si>
    <t xml:space="preserve">Número de eventos promocionados </t>
  </si>
  <si>
    <t>TIC-24 PRESTACIÓN DE SERVICIOS DE APOYO A LA GESTION PARA REALIZAR APOYO ADMINISTRATIVO Y OPERATIVO DE LOS PUNTOS VIVE DIGITAL EN EL MARCO DEL PROYECTO DE FORTALECIMIENTO, USO Y APROPIACION DE LAS  TIC PARA EL DESARROLLO RURAL Y URBANO EN EL MUNICIPIO DE  IBAGUE. (PVD 1)</t>
  </si>
  <si>
    <t>216 - 348 - 349</t>
  </si>
  <si>
    <t xml:space="preserve"> Promocionar y difundir la oferta de servicios</t>
  </si>
  <si>
    <t xml:space="preserve">Numero de servicios promocionados </t>
  </si>
  <si>
    <t xml:space="preserve">Número de eventos realizados </t>
  </si>
  <si>
    <t>TIC-47 PRESTACION DE SERVICIOS PROFESIONALES PARA DESARROLLAR ACTIVIDADES RELACIONADAS CON EL PROYECTO FORTALECIMIENTO, USO Y APROPIACION DE HERRAMIENTAS TECNOLOGICAS  PARA EL DESARROLLO RURAL Y URBANO EN EL MUNICIPIO DE IBAGUÉ. (FUA7)</t>
  </si>
  <si>
    <t>2704 - 2750 - 2777</t>
  </si>
  <si>
    <t>2062 - 2393</t>
  </si>
  <si>
    <t>2062 - 2061</t>
  </si>
  <si>
    <t>83.9%</t>
  </si>
  <si>
    <t>TOTAL PROYECTADO 2023</t>
  </si>
  <si>
    <t xml:space="preserve">OBSERVACIONES:  • Acta 01 DEL 15/05/2023 de entrega de tóner al Almacén para disposición final por intermedio del aliado estratégico. 
* Disposición final de residuos tecnológicos y de conectividad incluidas en las obligaciones del Contrato de Media Commerce
*Socialización del programa para el Manejo y Disposición final de Aparatos Eléctricos y Electrónicos, mediante circular Interna 2023-000007 del 11/05/2023
*Disposición final de partes de Equipos de Cómputo entregados a CORTOLIMA, en el marco de la campaña “LIMPIA TU CASA CUIDA EL PLANETA”, en la vigencia 2022, certificado expedido el 3 de febrero del 2023.
*Certificado de disposición final de MEDIA COMMERCE de fecha 1/07/2023
</t>
  </si>
  <si>
    <t>FECHA DE  SEGUIMIENTO :31/12/2023</t>
  </si>
  <si>
    <t>TIC-59 PRESTACION DE SERVICIOS PROFESIONALES PARA ACOMPAÑAMIENTO EN LOS PROCESOS Y PROCEDIMIENTOS QUE SE ENCUENTRAN A CARGO DE LA SECRETARIA TIC EN EL MARCO DEL PROYECTO FORTALECIMIENTO, USO Y APROPIACION DE HERRAMIENTAS TECNOLOGICAS  PARA EL DESARROLLO RURAL Y URBANO EN EL MUNICIPIO DE IBAGUÉ. (FUA6).</t>
  </si>
  <si>
    <t>Adquisición de Hardware y equipos para el mejoramiento de la infraestructura tecnológica</t>
  </si>
  <si>
    <t>TIC-55 PRESTACION DE SERVICIOS DE INSTALACION DEL CABLEADO ESTRUCTURADO PARA LA CONECTIVIDAD ELECTRICA Y DE DATOS EN DIFERENTES DEPENDENCIAS DE LA SEDE CAM LA POLA.</t>
  </si>
  <si>
    <t xml:space="preserve">Mediante contrato 798 del 22/03/2023 suscrito con XERTICA COLOMBIA SAS, se adquirió el servicio de 253 cuentas de correo electrónico con el dominio ibague.gov.co.
Mediante la ejecución de los contratos 102, 103, 118, 119, 145,  350, 355,443,1229 de prestación de servicios profesionales para el fortalecimiento en materia de soporte y desarrollo de software se han atendido 918 tickets de mantenimiento de software con corte al 31/12/2023 
Mediante Contrato 1166 del 31/03/2022, para la prestación de servicios de conectividad e internet para las sedes de la administración municipal de Ibagué-Tolima,     garantizado la continuidad del servicio de conectividad (internet y datos) 24/7 para 36 Sedes de la Entidad
Se adiciona al portafolio de servicios la Gestión de herramientas de Aprendizaje, con la implementación del Moodle para las capacitaciones internas procesos de inducción y reinducción a todo el personal de planta y contratistas. </t>
  </si>
  <si>
    <t xml:space="preserve">Herramienta de autodiagnóstico publicada en el portal web con evaluación con corte al 31/12/2023
Circulares, capacitaciones, videos y herramienta de aprendizaje Moodle para inducción y reinducción del SGSI </t>
  </si>
  <si>
    <t>NOMBRE: VILMA YANETH RIVERA MARROQUIN</t>
  </si>
  <si>
    <t>1304 y Adic 1</t>
  </si>
  <si>
    <t>1681 y Adic1 dic/20</t>
  </si>
  <si>
    <t>1166 y Adic 1 y 2</t>
  </si>
  <si>
    <t>102 - 103 - 118 - 145 - 350 - 355 - 443 -1229-376</t>
  </si>
  <si>
    <t>TOTAL EJECUTADO 2023</t>
  </si>
  <si>
    <t>TOtAL EJECUTADO 2023</t>
  </si>
  <si>
    <t>2206 - 2236 - 2393 - 2394 - 2704 - 2777-3009 -Adic 1 a 1304 - 1488 - 216-2236-348</t>
  </si>
  <si>
    <t>Observaciones: Observaciones: Tickets del módulo de soporte atendidos con corte al 31/12/2023: 671
Mediante contrato 211 de 2023, se renovó la licencia del fortinet
Adquisición de recurso tecnológico mediante los contratos 2883 del 28/09/2022 de la Secretaria de infraestructura, 4155 y 4168 de 2022 de la secretaría administrativa, 4203 de la Secretaría de cultura, 4632 de la Secretaría de Hacienda, convenio 2365 de 2023 de la Secretaría de Agricultura y Desarrollo Rural  y  SISBEN por compra de caja menor, se adquirieron impresoras, escáner, Computadores de Mesa, Portátiles, Router  y Video Beam, así como se recibieron equipos  en donación y entradas por recuperación de bienes producto de proceso de indemnización de la Aseguradora, lo cual reduce la obsolescencia del recurso tecnológico.
Baja de recurso obsoleto: comprobantes de baja de elementos 119920, 119923, 119925, 119931, 119933.</t>
  </si>
  <si>
    <t>Cableado estructurado</t>
  </si>
  <si>
    <r>
      <rPr>
        <b/>
        <sz val="11"/>
        <rFont val="Arial"/>
        <family val="2"/>
      </rPr>
      <t>PROCESO:</t>
    </r>
    <r>
      <rPr>
        <sz val="11"/>
        <rFont val="Arial"/>
        <family val="2"/>
      </rPr>
      <t xml:space="preserve"> PLANEACION ESTRATEGICA Y TERRITORIAL</t>
    </r>
  </si>
  <si>
    <r>
      <t xml:space="preserve">Codigo: </t>
    </r>
    <r>
      <rPr>
        <sz val="11"/>
        <rFont val="Arial"/>
        <family val="2"/>
      </rPr>
      <t>FOR-08-PRO-PET-01</t>
    </r>
  </si>
  <si>
    <r>
      <t>Version:</t>
    </r>
    <r>
      <rPr>
        <sz val="11"/>
        <rFont val="Arial"/>
        <family val="2"/>
      </rPr>
      <t xml:space="preserve"> 01</t>
    </r>
  </si>
  <si>
    <r>
      <rPr>
        <b/>
        <sz val="11"/>
        <rFont val="Arial"/>
        <family val="2"/>
      </rPr>
      <t>FORMATO:</t>
    </r>
    <r>
      <rPr>
        <sz val="11"/>
        <rFont val="Arial"/>
        <family val="2"/>
      </rPr>
      <t xml:space="preserve"> PLAN DE ACCION</t>
    </r>
  </si>
  <si>
    <r>
      <t xml:space="preserve">Fecha: </t>
    </r>
    <r>
      <rPr>
        <sz val="11"/>
        <rFont val="Arial"/>
        <family val="2"/>
      </rPr>
      <t>31/08/2017</t>
    </r>
  </si>
  <si>
    <r>
      <t xml:space="preserve">Pagina: </t>
    </r>
    <r>
      <rPr>
        <sz val="11"/>
        <rFont val="Arial"/>
        <family val="2"/>
      </rPr>
      <t>1 de  1</t>
    </r>
  </si>
  <si>
    <r>
      <rPr>
        <b/>
        <sz val="11"/>
        <rFont val="Arial"/>
        <family val="2"/>
      </rPr>
      <t xml:space="preserve">SECRETARÍA / ENTIDAD: </t>
    </r>
    <r>
      <rPr>
        <sz val="11"/>
        <rFont val="Arial"/>
        <family val="2"/>
      </rPr>
      <t xml:space="preserve">  Secretarias de las TIC</t>
    </r>
  </si>
  <si>
    <r>
      <rPr>
        <b/>
        <sz val="11"/>
        <rFont val="Arial"/>
        <family val="2"/>
      </rPr>
      <t>FECHA DE PROGRAMACION:</t>
    </r>
    <r>
      <rPr>
        <sz val="11"/>
        <rFont val="Arial"/>
        <family val="2"/>
      </rPr>
      <t xml:space="preserve"> 01/01/2023</t>
    </r>
  </si>
  <si>
    <r>
      <t xml:space="preserve">DIMENSION:  </t>
    </r>
    <r>
      <rPr>
        <sz val="11"/>
        <rFont val="Arial"/>
        <family val="2"/>
      </rPr>
      <t>IBAGUÉ NUESTRO COMPROMISO INSTITUCIONAL</t>
    </r>
  </si>
  <si>
    <r>
      <rPr>
        <b/>
        <sz val="11"/>
        <rFont val="Arial"/>
        <family val="2"/>
      </rPr>
      <t>Objetivo:</t>
    </r>
    <r>
      <rPr>
        <sz val="11"/>
        <rFont val="Arial"/>
        <family val="2"/>
      </rPr>
      <t xml:space="preserve"> Fortalecer la infraestructura tecnológica para el uso y apropiación de las TIC en la Alcaldía de Ibagué.</t>
    </r>
  </si>
  <si>
    <r>
      <t xml:space="preserve">POLITICA SECTORIAL:  </t>
    </r>
    <r>
      <rPr>
        <sz val="11"/>
        <rFont val="Arial"/>
        <family val="2"/>
      </rPr>
      <t>FORTALECIMIENTO INSTITUCIONAL</t>
    </r>
  </si>
  <si>
    <r>
      <t xml:space="preserve">PROGRAMA: </t>
    </r>
    <r>
      <rPr>
        <sz val="11"/>
        <rFont val="Arial"/>
        <family val="2"/>
      </rPr>
      <t>FORTALECIMIENTO DE LA GESTIÓN Y DIRECCIÓN DE LA ADMINISTRACIÓN PÚBLICA TERRITORIAL (Código KPT: 4599)</t>
    </r>
  </si>
  <si>
    <r>
      <t xml:space="preserve">NOMBRE  DEL PROYECTO POAI:  </t>
    </r>
    <r>
      <rPr>
        <sz val="11"/>
        <rFont val="Arial"/>
        <family val="2"/>
      </rPr>
      <t>Fortalecimiento de la infraestructura tecnológica para el uso y apropiación de las TIC en la Alcaldía de Ibagué</t>
    </r>
  </si>
  <si>
    <r>
      <t>DEPENDENCIA / GRUPO:</t>
    </r>
    <r>
      <rPr>
        <sz val="11"/>
        <rFont val="Arial"/>
        <family val="2"/>
      </rPr>
      <t xml:space="preserve"> Gestión de Infraestructura Tecnologica</t>
    </r>
  </si>
  <si>
    <r>
      <t>CODIGO BPPIM:</t>
    </r>
    <r>
      <rPr>
        <sz val="11"/>
        <rFont val="Arial"/>
        <family val="2"/>
      </rPr>
      <t xml:space="preserve">  2020730010035</t>
    </r>
  </si>
  <si>
    <r>
      <t>CODIGO PRESUPUESTAL: 218320202008</t>
    </r>
    <r>
      <rPr>
        <sz val="11"/>
        <rFont val="Arial"/>
        <family val="2"/>
      </rPr>
      <t xml:space="preserve"> Servicios prestados a las empresas y servicios de producción  y</t>
    </r>
    <r>
      <rPr>
        <b/>
        <sz val="11"/>
        <rFont val="Arial"/>
        <family val="2"/>
      </rPr>
      <t xml:space="preserve"> 2183201010030302</t>
    </r>
    <r>
      <rPr>
        <sz val="11"/>
        <rFont val="Arial"/>
        <family val="2"/>
      </rPr>
      <t xml:space="preserve"> Maquinaria de informática y sus partes, piezas y accesorios</t>
    </r>
  </si>
  <si>
    <r>
      <t>PROG</t>
    </r>
    <r>
      <rPr>
        <b/>
        <sz val="11"/>
        <rFont val="Arial"/>
        <family val="2"/>
      </rPr>
      <t xml:space="preserve">  EJEC</t>
    </r>
  </si>
  <si>
    <r>
      <rPr>
        <b/>
        <sz val="11"/>
        <rFont val="Arial"/>
        <family val="2"/>
      </rPr>
      <t xml:space="preserve">META DE RESULTADO No. 1: </t>
    </r>
    <r>
      <rPr>
        <sz val="11"/>
        <rFont val="Arial"/>
        <family val="2"/>
      </rPr>
      <t>Aumentar en 3,6% el índice de gobierno digital en el habilitador de Arquitectura Empresarial</t>
    </r>
  </si>
  <si>
    <r>
      <t xml:space="preserve">Objetivo: </t>
    </r>
    <r>
      <rPr>
        <sz val="11"/>
        <rFont val="Arial"/>
        <family val="2"/>
      </rPr>
      <t>Fortalecer la infraestructura tecnológica para el uso y apropiación de las TIC en la Alcaldía de Ibagué.</t>
    </r>
  </si>
  <si>
    <r>
      <t>CODIGO PRESUPUESTAL: 218320202009</t>
    </r>
    <r>
      <rPr>
        <sz val="11"/>
        <rFont val="Arial"/>
        <family val="2"/>
      </rPr>
      <t xml:space="preserve"> Servicios para la comunidad, sociales y personales</t>
    </r>
  </si>
  <si>
    <r>
      <rPr>
        <b/>
        <sz val="11"/>
        <rFont val="Arial"/>
        <family val="2"/>
      </rPr>
      <t>FECHA DE PROGRAMACION</t>
    </r>
    <r>
      <rPr>
        <sz val="11"/>
        <rFont val="Arial"/>
        <family val="2"/>
      </rPr>
      <t>: 01/01/2023</t>
    </r>
  </si>
  <si>
    <r>
      <t xml:space="preserve">PROGRAMA:  </t>
    </r>
    <r>
      <rPr>
        <sz val="11"/>
        <rFont val="Arial"/>
        <family val="2"/>
      </rPr>
      <t>FORTALECIMIENTO DE LA GESTIÓN Y DIRECCIÓN DE LA ADMINISTRACIÓN PÚBLICA TERRITORIAL</t>
    </r>
  </si>
  <si>
    <r>
      <t xml:space="preserve">NOMBRE  DEL PROYECTO POAI:  </t>
    </r>
    <r>
      <rPr>
        <sz val="11"/>
        <rFont val="Arial"/>
        <family val="2"/>
      </rPr>
      <t>Fortalecimiento de la infraestructura tecnologica para el uso y apropiacion de las TIC en la Alcaldia de Ibague</t>
    </r>
  </si>
  <si>
    <r>
      <t xml:space="preserve">CODIGO PRESUPUESTAL: 218320202008 </t>
    </r>
    <r>
      <rPr>
        <sz val="11"/>
        <rFont val="Arial"/>
        <family val="2"/>
      </rPr>
      <t xml:space="preserve">Servicios prestados a las empresas y servicios de producción </t>
    </r>
  </si>
  <si>
    <r>
      <rPr>
        <b/>
        <sz val="11"/>
        <rFont val="Arial"/>
        <family val="2"/>
      </rPr>
      <t xml:space="preserve">Objetivo: </t>
    </r>
    <r>
      <rPr>
        <sz val="11"/>
        <rFont val="Arial"/>
        <family val="2"/>
      </rPr>
      <t>Fortalecer la infraestructura tecnológica para el uso y apropiación de las TIC en la Alcaldía de Ibagué.</t>
    </r>
  </si>
  <si>
    <r>
      <t xml:space="preserve">CODIGO PRESUPUESTAL: 218320202008 </t>
    </r>
    <r>
      <rPr>
        <sz val="11"/>
        <rFont val="Arial"/>
        <family val="2"/>
      </rPr>
      <t xml:space="preserve">Servicios prestados a las empresas y servicios de producción  y </t>
    </r>
    <r>
      <rPr>
        <b/>
        <sz val="11"/>
        <rFont val="Arial"/>
        <family val="2"/>
      </rPr>
      <t>218320202009</t>
    </r>
    <r>
      <rPr>
        <sz val="11"/>
        <rFont val="Arial"/>
        <family val="2"/>
      </rPr>
      <t xml:space="preserve"> Servicios para la comunidad, sociales y personales</t>
    </r>
  </si>
  <si>
    <r>
      <rPr>
        <b/>
        <sz val="11"/>
        <rFont val="Arial"/>
        <family val="2"/>
      </rPr>
      <t xml:space="preserve">Objetivo: </t>
    </r>
    <r>
      <rPr>
        <sz val="11"/>
        <rFont val="Arial"/>
        <family val="2"/>
      </rPr>
      <t xml:space="preserve"> Fortalecer la infraestructura tecnológica para el uso y apropiación de las TIC en la Alcaldía de Ibagué.</t>
    </r>
  </si>
  <si>
    <r>
      <t xml:space="preserve">CODIGO PRESUPUESTAL: 218320202008 </t>
    </r>
    <r>
      <rPr>
        <sz val="11"/>
        <rFont val="Arial"/>
        <family val="2"/>
      </rPr>
      <t>Servicios prestados a las empresas y servicios de producción</t>
    </r>
  </si>
  <si>
    <r>
      <rPr>
        <b/>
        <sz val="11"/>
        <rFont val="Arial"/>
        <family val="2"/>
      </rPr>
      <t>META DE RESULTADO:</t>
    </r>
    <r>
      <rPr>
        <sz val="11"/>
        <rFont val="Arial"/>
        <family val="2"/>
      </rPr>
      <t xml:space="preserve"> Aumentar en 4 puntos El indice de Seguridad Digital</t>
    </r>
  </si>
  <si>
    <r>
      <rPr>
        <b/>
        <sz val="11"/>
        <rFont val="Arial"/>
        <family val="2"/>
      </rPr>
      <t>META DE RESULTADO:</t>
    </r>
    <r>
      <rPr>
        <sz val="11"/>
        <rFont val="Arial"/>
        <family val="2"/>
      </rPr>
      <t xml:space="preserve"> Aumentar al 91% el índice de Gobierno Digital en el habilitador de empoderamiento de los ciudadanos mediante un estado abierto</t>
    </r>
  </si>
  <si>
    <r>
      <t xml:space="preserve">Observación: </t>
    </r>
    <r>
      <rPr>
        <sz val="11"/>
        <rFont val="Arial"/>
        <family val="2"/>
      </rPr>
      <t xml:space="preserve">La Alcaldía de Ibagué, mediante la secretaría de las TIC, realiza ejercicios de apropiación del conjunto de dato abierto “Sensores Arboles Solares _ Municipio de Ibagué”. La información reposa en la plataforma OIT configurada para el análisis de datos recepcionados de Medición de Calidad del Aire y Ruido. Mediante la Secretaría de las TIC se desarrolla un Mapeo Georreferencial de los Árboles Solares, así mismo, se puede encontrar la ubicación y estado de los sensores. http://pisamiv2.ibague.gov.co/arbol_solar </t>
    </r>
  </si>
  <si>
    <r>
      <t xml:space="preserve">Observación: </t>
    </r>
    <r>
      <rPr>
        <sz val="11"/>
        <rFont val="Arial"/>
        <family val="2"/>
      </rPr>
      <t xml:space="preserve">La Alcaldía de Ibagué, mediante la secretaría de las TIC lidera el Comité de TIC de la Administración Municipal, el cual tiene como objeto recibir todas las solicitudes o inquietudes en todo lo relacionado con Tecnología de la Información y Comunicación, donde incluye aplicaciones móviles, actualización de plataformas, renovación de parque computacional, actualización de datos etc, 
En vista que la Secretaría de las TIC cuenta con una plataforma donde centra los datos de los sensores de Cada uno de los mobiliarios urbanos, tales como Temperatura, Polución, Humedad, CO2 y Ruido, Información se encuentra publicada en www.datos.gov.co "Datos Sensores Arboles Solares _ Municipio de Ibagué"..
</t>
    </r>
    <r>
      <rPr>
        <b/>
        <sz val="11"/>
        <rFont val="Arial"/>
        <family val="2"/>
      </rPr>
      <t xml:space="preserve">Datos Abiertos Nuevos
</t>
    </r>
    <r>
      <rPr>
        <sz val="11"/>
        <rFont val="Arial"/>
        <family val="2"/>
      </rPr>
      <t>-	Sensores Arboles Solares _ Municipio de Ibagué</t>
    </r>
  </si>
  <si>
    <r>
      <t xml:space="preserve">Numero de tramites y servicios centrados en el usuario </t>
    </r>
    <r>
      <rPr>
        <b/>
        <sz val="11"/>
        <rFont val="Arial"/>
        <family val="2"/>
      </rPr>
      <t>Racionalizados</t>
    </r>
  </si>
  <si>
    <r>
      <rPr>
        <b/>
        <sz val="11"/>
        <rFont val="Arial"/>
        <family val="2"/>
      </rPr>
      <t>META DE RESULTADO:</t>
    </r>
    <r>
      <rPr>
        <sz val="11"/>
        <rFont val="Arial"/>
        <family val="2"/>
      </rPr>
      <t xml:space="preserve"> Aumentar al 85% el índice de Gobierno Digital en el habilitador de tramites y servicios</t>
    </r>
  </si>
  <si>
    <r>
      <t xml:space="preserve">Observación
</t>
    </r>
    <r>
      <rPr>
        <sz val="11"/>
        <rFont val="Arial"/>
        <family val="2"/>
      </rPr>
      <t>La Alcaldía de Ibagué, a través de las Secretaría de las TIC, desarrolla estrategias en los sistemas de información para lograr fortalecer la relación entre el Estado y el Ciudadano, para ello se tiene en cuenta el entrono digital mediante el portal www.ibague.gov.co, de tal forma que sea confiable y transparente para el ciudadano.
Así mismo se busca mejorar el conocimiento, uso y aprovechamiento de las TIC, por parte de los ciudadanos y grupos de interés que interactúan con las entidades públicas, para lograr la participación del ciudadano y la satisfacción de necesidades.
Conforme a  la evaluación del FURAG, donde se  mide la gestión y desempeño institucional, la Alcaldía de Ibagué ocupa el tercer puesto a nivel nacional y teniendo en cuante el objetivo del componente de TIC para la Sociedad, se puede resaltar con las siguiente políticas y sus respectivos puntajes, cómo la Alcaldía de Ibagué ha fortalecido la relación del Estado con la sociedad en el entorno digital, de manera que éste sea confiable, permita la apertura y el aprovechamiento de los datos públicos.
También se realiza jornadas de capacitaciones presenciales con la comunidad conforme a las necesidades de la siguiente forma
Capacitación en Proyectos – Salón Comunal Ancón: 12 personas impactadas
Capacitación de uso de Plataforma Al Tablero: 15 impactadas</t>
    </r>
  </si>
  <si>
    <r>
      <t xml:space="preserve">Observación:
</t>
    </r>
    <r>
      <rPr>
        <sz val="11"/>
        <rFont val="Arial"/>
        <family val="2"/>
      </rPr>
      <t>La Secretaría de las TIC, apoya a los procesos internos de la Alcaldía de Ibagué, realizando desarrollos tecnológicos para facilitar los procesos internos. Por tal motivo se implementa el desarrollo del servicio en línea para la compra y pago de Estampillas por PSE, necesarias para legalizar contratos en la Alcaldía de Ibagué. https://ibague.gov.co/portal/seccion/noticias/index.php?idnt=14162#gsc.tab=0 
Esto beneficia a todas las personas que prestan servicios a la Alcaldía de Ibagué, como proveedores, empresarios, y contratistas que trabajan por sacar adelante los proyectos estratégicos que hacen que Ibagué evolucione. Esta estrategia de interoperabilidad entre el proveedor, banco y Alcaldía incentiva la transparencia y agilidad de los procesos mediante el pago totalmente en línea de las estampillas electrónicas.</t>
    </r>
    <r>
      <rPr>
        <b/>
        <sz val="11"/>
        <rFont val="Arial"/>
        <family val="2"/>
      </rPr>
      <t xml:space="preserve">
</t>
    </r>
    <r>
      <rPr>
        <sz val="11"/>
        <rFont val="Arial"/>
        <family val="2"/>
      </rPr>
      <t>La Secretaria de las TIC, apoya a los procesos internos de la Alcaldía de Ibagué, realizando el desarrollo tecnológico del proceso de gestión de la Dirección Participación Ciudadana, el cual Mediante Memorando interno No. 1673 de enero 2023, la dirección de Participación Ciudadana solicita la racionalización de los siguientes trámites:
-	Inscripción de dignatarios de las organizaciones comunales de primer y segundo grado
-	Certificado de la personería jurídica y representación legal de las organizaciones comunales de primer y segundo grado.
-	Inscripción o reforma de estatutos de las organizaciones comunales de primer y segundo grado.
-	Reconocimiento de la personería jurídica de los organismos de acción comunal de primer y segundo grado.
Se realiza el desarrollo del módulo de recepción, para brindar apoyo en la gestión y respuesta a las solicitudes realizadas por el ciudadano ante los trámites mencionados. La dirección de Participación ciudadana mediante el memorando 44480 de fecha 03 de octubre acepta y comprueba los trámites para solicitar la puesta en producción.</t>
    </r>
  </si>
  <si>
    <r>
      <t xml:space="preserve">Observiación:
</t>
    </r>
    <r>
      <rPr>
        <sz val="11"/>
        <rFont val="Arial"/>
        <family val="2"/>
      </rPr>
      <t xml:space="preserve">La Secretaría de las TIC desarrolla la Aplicación móvil de PQRS con el objetivo de brindar a la comunidad de Ibagué alternativas tecnológicas para radicar documentación . 
Actualmente la aplicación se encuentra en el Play Store para celulares con sistema operativo Android 
https://play.google.com/store/apps/details?id=com.radicacionpqr.alcaldiadeibague </t>
    </r>
  </si>
  <si>
    <r>
      <rPr>
        <b/>
        <sz val="11"/>
        <rFont val="Arial"/>
        <family val="2"/>
      </rPr>
      <t xml:space="preserve">FECHA DE PROGRAMACION: </t>
    </r>
    <r>
      <rPr>
        <sz val="11"/>
        <rFont val="Arial"/>
        <family val="2"/>
      </rPr>
      <t>01/01/2023</t>
    </r>
  </si>
  <si>
    <r>
      <rPr>
        <b/>
        <sz val="11"/>
        <rFont val="Arial"/>
        <family val="2"/>
      </rPr>
      <t>FIRMA:______________________________</t>
    </r>
    <r>
      <rPr>
        <sz val="11"/>
        <rFont val="Arial"/>
        <family val="2"/>
      </rPr>
      <t xml:space="preserve">
</t>
    </r>
  </si>
  <si>
    <r>
      <rPr>
        <b/>
        <sz val="11"/>
        <rFont val="Arial"/>
        <family val="2"/>
      </rPr>
      <t xml:space="preserve">PROCESO: </t>
    </r>
    <r>
      <rPr>
        <sz val="11"/>
        <rFont val="Arial"/>
        <family val="2"/>
      </rPr>
      <t xml:space="preserve"> GESTIÓN DE INNOVACION Y TIC</t>
    </r>
  </si>
  <si>
    <r>
      <rPr>
        <b/>
        <sz val="11"/>
        <rFont val="Arial"/>
        <family val="2"/>
      </rPr>
      <t xml:space="preserve">DIMENSION: </t>
    </r>
    <r>
      <rPr>
        <sz val="11"/>
        <rFont val="Arial"/>
        <family val="2"/>
      </rPr>
      <t>IBAGUE ECONOMICA Y PRODUCTIVA</t>
    </r>
  </si>
  <si>
    <r>
      <rPr>
        <b/>
        <sz val="11"/>
        <rFont val="Arial"/>
        <family val="2"/>
      </rPr>
      <t xml:space="preserve">Objetivo: </t>
    </r>
    <r>
      <rPr>
        <sz val="11"/>
        <rFont val="Arial"/>
        <family val="2"/>
      </rPr>
      <t>Altos niveles del desarrollo de software, aplicaciones, Sistemas de Información, contenidos digitales.</t>
    </r>
  </si>
  <si>
    <r>
      <rPr>
        <b/>
        <sz val="11"/>
        <rFont val="Arial"/>
        <family val="2"/>
      </rPr>
      <t xml:space="preserve">PROGRAMA: </t>
    </r>
    <r>
      <rPr>
        <sz val="11"/>
        <rFont val="Arial"/>
        <family val="2"/>
      </rPr>
      <t xml:space="preserve"> FOMENTO DEL DESARROLLO DE APLICACIONES, SOFTWARE Y CONTENIDOS PARA IMPULSAR LA APROPIACIÓN DE LAS TECNOLOGÍAS DE LA INFORMACIÓN Y LAS COMUNICACIONES (TIC) (Cód. KPT 2302)</t>
    </r>
  </si>
  <si>
    <r>
      <rPr>
        <b/>
        <sz val="11"/>
        <rFont val="Arial"/>
        <family val="2"/>
      </rPr>
      <t xml:space="preserve">NOMBRE  DEL PROYECTO POAI: </t>
    </r>
    <r>
      <rPr>
        <sz val="11"/>
        <rFont val="Arial"/>
        <family val="2"/>
      </rPr>
      <t xml:space="preserve">Fortalecimiento y apropiación de las Tecnologías de la información y las comunicaciones (TIC ), contenidos digitales e industrias 4.0 para la ciudad de Ibagué </t>
    </r>
  </si>
  <si>
    <r>
      <rPr>
        <b/>
        <sz val="11"/>
        <rFont val="Arial"/>
        <family val="2"/>
      </rPr>
      <t>DEPENDENCIA / GRUPO:</t>
    </r>
    <r>
      <rPr>
        <sz val="11"/>
        <rFont val="Arial"/>
        <family val="2"/>
      </rPr>
      <t xml:space="preserve"> Gestión de Innovación y TIC</t>
    </r>
  </si>
  <si>
    <r>
      <rPr>
        <b/>
        <sz val="11"/>
        <rFont val="Arial"/>
        <family val="2"/>
      </rPr>
      <t xml:space="preserve">CODIGO BPPIM: </t>
    </r>
    <r>
      <rPr>
        <sz val="11"/>
        <rFont val="Arial"/>
        <family val="2"/>
      </rPr>
      <t>2020730010036</t>
    </r>
  </si>
  <si>
    <r>
      <t>PRESUPUESTO: 218320202009</t>
    </r>
    <r>
      <rPr>
        <sz val="11"/>
        <rFont val="Arial"/>
        <family val="2"/>
      </rPr>
      <t xml:space="preserve">  Servicios para la comunidad, sociales y personales</t>
    </r>
  </si>
  <si>
    <r>
      <t xml:space="preserve">META DE RESULTADO No. </t>
    </r>
    <r>
      <rPr>
        <sz val="11"/>
        <rFont val="Arial"/>
        <family val="2"/>
      </rPr>
      <t>Aumentar el Número de iniciativas de transformación digital</t>
    </r>
  </si>
  <si>
    <r>
      <t xml:space="preserve">Observaciones
Actividad 1: </t>
    </r>
    <r>
      <rPr>
        <sz val="11"/>
        <rFont val="Arial"/>
        <family val="2"/>
      </rPr>
      <t xml:space="preserve"> Del 24 al 26 de octubre de 2023 se realizará la semana TIC; en el portal de la alcaldía de Ibagué se encuentra dispuesta las diferentes convocatorias (https://ibague.gov.co/portal/seccion/contenido/contenido.php?type=2&amp;cnt=42&amp;subtype=1&amp;subcnt=678#gsc.tab=0) para la participación ciudadana y posterior premiación a los mismos.</t>
    </r>
  </si>
  <si>
    <r>
      <t>PRESUPUESTO: 218320202009</t>
    </r>
    <r>
      <rPr>
        <sz val="11"/>
        <rFont val="Arial"/>
        <family val="2"/>
      </rPr>
      <t xml:space="preserve"> Servicios para la comunidad, sociales y personales</t>
    </r>
  </si>
  <si>
    <r>
      <t xml:space="preserve">META DE RESULTADO No.  </t>
    </r>
    <r>
      <rPr>
        <sz val="11"/>
        <rFont val="Arial"/>
        <family val="2"/>
      </rPr>
      <t>Aumentar el Número de iniciativas de transformación digital</t>
    </r>
  </si>
  <si>
    <r>
      <t xml:space="preserve">Observación: </t>
    </r>
    <r>
      <rPr>
        <sz val="11"/>
        <rFont val="Arial"/>
        <family val="2"/>
      </rPr>
      <t>Mediante gestiones la Secretaria de las TIC realiza una charla durante la ciclovía el día domingo 5 de marzo de 2023, la secretaría de las TIC , mediante gestiones ha realizado la estrategia para explicarle a la comunidad las nuevas metodologías de transporte, buscando la toma de conciencia de la ciudadanía de Ibagué con el objetivo innovar, cambiar estilos de vida, cuidando el medio ambiente, haciendo uso de las bicicletas, el transporte masivo, uso de automóviles eléctricos la charla fue recibida por 36 personas que participaban en la Ciclovía.
Mediante el convenio 2062 del 27/06/2023 con la entidad Fenalco se realiza un Taller gratuito en Medios de Transporte Amigables con el Medio Ambiente durante la ciclovía el día domingo 30 de julio de 2023, donde se realiza una sensibilización sobre las acciones que buscan contrarrestar el daño medioambiental de la movilidad urbana. Promoviendo más el uso de la bicicleta, así como el transporte público masivo; o toda acción que lleve a reducir el uso de vehículos que contaminen el medio ambiente y la salud pública. Recibida por 100 personas que participaban en la Ciclovía.</t>
    </r>
  </si>
  <si>
    <r>
      <t xml:space="preserve">Observación: </t>
    </r>
    <r>
      <rPr>
        <sz val="11"/>
        <rFont val="Arial"/>
        <family val="2"/>
      </rPr>
      <t xml:space="preserve">La Alcaldía de Ibagué, mediante la Secretaría de las TIC ha realizado mantenimiento y embellecimiento a los 4 mobiliarios urbanos así mismo se tiene en cuenta que dichos mobiliarios cuenta con los siguientes beneficios para la comunidad.
-	Internet Gratuito y de Calidad
-	Puntos de Carga para dispositivos electrónicos
-	Medición de Calidad del Aire y Ruido
-	Implementación de energías limpias
https://www.instagram.com/reel/CosWcelgcaH/?igshid=MWMzM2Q4ZmE= 
https://www.ibague.gov.co/portal/seccion/noticias/index.php?idnt=14118#gsc.tab=0 
https://twitter.com/Alcaldiaibague/status/1624098026296946710?s=20&amp;t=lHflcPevyxfbsufy4ITbcA 
https://www.ibague.gov.co/portal/seccion/noticias/index.php?idnt=14099#gsc.tab=0 
https://ibague.gov.co/portal/seccion/noticias/index.php?idnt=14272#gsc.tab=0 
Así mismo se cuenta con una plataforma OIT configurada para el análisis de datos recepcionados de Medición de Calidad del Aire y Ruido. El aplicativo refleja las mediciones (pormenorizar proveedor, capacidad y demás características). </t>
    </r>
    <r>
      <rPr>
        <b/>
        <sz val="11"/>
        <rFont val="Arial"/>
        <family val="2"/>
      </rPr>
      <t xml:space="preserve">
</t>
    </r>
    <r>
      <rPr>
        <sz val="11"/>
        <rFont val="Arial"/>
        <family val="2"/>
      </rPr>
      <t>Mediante el convenio 2062 del 27/06/2023 con la entidad Fenalco se realiza una charla sobre mobiliario urbano sostenible, el día 13 de septiembre de 2023, en la universidad de Ibagué, donde el objetivo fue exponer sobre los elementos y estructuras que se instalan en entornos urbanos para mejorar la calidad de vida de los residentes y visitantes que llegan a la ciudad de Ibagué, así mismo, minimizan su impacto ambiental. La charla fue recibida por 87 personas de la Universidad de Ibagué.</t>
    </r>
  </si>
  <si>
    <r>
      <t xml:space="preserve">Objetivo: </t>
    </r>
    <r>
      <rPr>
        <sz val="11"/>
        <rFont val="Arial"/>
        <family val="2"/>
      </rPr>
      <t>Altos niveles del desarrollo de software, aplicaciones, Sistemas de Información, contenidos digitales.</t>
    </r>
  </si>
  <si>
    <r>
      <t xml:space="preserve">Observación: </t>
    </r>
    <r>
      <rPr>
        <sz val="11"/>
        <rFont val="Arial"/>
        <family val="2"/>
      </rPr>
      <t>La Alcaldía de Ibagué, mediante la Secretaría de las TIC, mediante gestiones ha realizado actividades de sensibilización, promoción, fortalecimiento y aprovechamiento de las TIC, de la siguiente forma 
CAPACITACIÓN	Mujer Emprende TIC - Comercio por Redes Sociales
LUGAR  Zonas Industrial el Papayo
CANTIDAD  46 mujeres impactadas
El objetivo es empoderamiento de las TIC para el género femenino que conlleva a mejorar sus condiciones económicas, culturales y sociales.</t>
    </r>
  </si>
  <si>
    <r>
      <t xml:space="preserve">Observación: </t>
    </r>
    <r>
      <rPr>
        <sz val="11"/>
        <rFont val="Arial"/>
        <family val="2"/>
      </rPr>
      <t>La Administración “Ibagué Vibra”, mediante la Secretaría de las TIC realiza la estrategia de capacitación y entrega de página virtual totalmente gratis a empresarios interesados de la ciudad de Ibagué.
Plan Digitalización Kolau: 99 emprendedores capacitados
LinkTree Configuración Chip NFC: 3 emprendedores capacitados
Estrategias Digitales Redes Sociales - Sector Belleza: 50 personas impactadas
Plan Digitalización de Mipyme: La Secretaría de las TIC gestiona con Danny Sánchez Mora CEO &amp; Fundador de KOLAU un apoyo para los empresarios o emprendedores adquieran página web gratuita para empresas o emprendedores.
Estrategias Digitales Redes Sociales: Mediante el convenio 2062 del 27/06/2023 con la entidad Fenalco se realiza una charla sobre Estrategias Productivas por Redes Sociales, el día 14 de septiembre de 2023 en la Corporación Círculo de Ibagué. La charla fue recibida por 50 personas del Sector Belleza en la Ciudad de Ibagué</t>
    </r>
  </si>
  <si>
    <r>
      <t>PRESUPUESTO:218320202009</t>
    </r>
    <r>
      <rPr>
        <sz val="11"/>
        <rFont val="Arial"/>
        <family val="2"/>
      </rPr>
      <t xml:space="preserve"> Servicios para la comunidad, sociales y personales</t>
    </r>
  </si>
  <si>
    <r>
      <t>PRESUPUESTO:218320202009</t>
    </r>
    <r>
      <rPr>
        <sz val="11"/>
        <rFont val="Arial"/>
        <family val="2"/>
      </rPr>
      <t xml:space="preserve">  Servicios para la comunidad, sociales y personales</t>
    </r>
  </si>
  <si>
    <r>
      <rPr>
        <b/>
        <sz val="11"/>
        <rFont val="Arial"/>
        <family val="2"/>
      </rPr>
      <t xml:space="preserve">PROGRAMA: </t>
    </r>
    <r>
      <rPr>
        <sz val="11"/>
        <rFont val="Arial"/>
        <family val="2"/>
      </rPr>
      <t xml:space="preserve"> FACILITAR EL ACCESO Y USO DE LAS TECNOLOGÍAS DE LA INFORMACIÓN Y LAS COMUNICACIONES EN TODO EL TERRITORIO NACIONAL. </t>
    </r>
  </si>
  <si>
    <r>
      <rPr>
        <b/>
        <sz val="11"/>
        <rFont val="Arial"/>
        <family val="2"/>
      </rPr>
      <t xml:space="preserve">NOMBRE  DEL PROYECTO POAI: </t>
    </r>
    <r>
      <rPr>
        <sz val="11"/>
        <rFont val="Arial"/>
        <family val="2"/>
      </rPr>
      <t>Fortalecimiento, uso y apropiación de las TIC, para el desarrollo rural y urbano en el municipio de Ibagué</t>
    </r>
  </si>
  <si>
    <r>
      <rPr>
        <b/>
        <sz val="11"/>
        <rFont val="Arial"/>
        <family val="2"/>
      </rPr>
      <t xml:space="preserve">CODIGO BPPIM: </t>
    </r>
    <r>
      <rPr>
        <sz val="11"/>
        <rFont val="Arial"/>
        <family val="2"/>
      </rPr>
      <t>2020730010037</t>
    </r>
  </si>
  <si>
    <r>
      <t xml:space="preserve">PRESUPUESTO: 218320202008 </t>
    </r>
    <r>
      <rPr>
        <sz val="11"/>
        <rFont val="Arial"/>
        <family val="2"/>
      </rPr>
      <t>Servicios prestados a las empresas y servicios de producción</t>
    </r>
    <r>
      <rPr>
        <b/>
        <sz val="11"/>
        <rFont val="Arial"/>
        <family val="2"/>
      </rPr>
      <t xml:space="preserve">  Y 218320202009 </t>
    </r>
    <r>
      <rPr>
        <sz val="11"/>
        <rFont val="Arial"/>
        <family val="2"/>
      </rPr>
      <t>Servicios para la comunidad, sociales y personales</t>
    </r>
  </si>
  <si>
    <r>
      <rPr>
        <b/>
        <sz val="11"/>
        <rFont val="Arial"/>
        <family val="2"/>
      </rPr>
      <t>META DE RESULTADO No.</t>
    </r>
    <r>
      <rPr>
        <sz val="11"/>
        <rFont val="Arial"/>
        <family val="2"/>
      </rPr>
      <t xml:space="preserve"> Aumentar el índice de grado de la preparación para participar y beneficiarse de las tecnologías de la información y las comunicaciones</t>
    </r>
  </si>
  <si>
    <r>
      <t xml:space="preserve">Observación: </t>
    </r>
    <r>
      <rPr>
        <sz val="11"/>
        <rFont val="Arial"/>
        <family val="2"/>
      </rPr>
      <t>1934 personas impactadas de los diferentes grupos poblacionales del municipio de Ibagué, a quienes se les realizaron diferentes procesos de formación, apropiación de las TIC u oferta institucional. 317 de las personas impactadas con Oferta Institucional de la Secretaría de las TIC indican que son Vulnerables o Víctimas.</t>
    </r>
  </si>
  <si>
    <r>
      <t xml:space="preserve">PRESUPUESTO: 218320202009 </t>
    </r>
    <r>
      <rPr>
        <sz val="11"/>
        <rFont val="Arial"/>
        <family val="2"/>
      </rPr>
      <t>Servicios para la comunidad, sociales y personales</t>
    </r>
  </si>
  <si>
    <r>
      <t xml:space="preserve">Observación: </t>
    </r>
    <r>
      <rPr>
        <sz val="11"/>
        <rFont val="Arial"/>
        <family val="2"/>
      </rPr>
      <t>48 personas impactadas en situación de discapacidad del municipio de Ibagué, a quienes se les realizaron diferentes procesos de formación o apropiación de las TIC</t>
    </r>
  </si>
  <si>
    <r>
      <t xml:space="preserve">PRESUPUESTO: 218320202008 </t>
    </r>
    <r>
      <rPr>
        <sz val="11"/>
        <rFont val="Arial"/>
        <family val="2"/>
      </rPr>
      <t>Servicios prestados a las empresas y servicios de producción</t>
    </r>
    <r>
      <rPr>
        <b/>
        <sz val="11"/>
        <rFont val="Arial"/>
        <family val="2"/>
      </rPr>
      <t xml:space="preserve">  Y 218320202009 </t>
    </r>
    <r>
      <rPr>
        <sz val="11"/>
        <rFont val="Arial"/>
        <family val="2"/>
      </rPr>
      <t>Servicios para la comunidad, sociales y personales</t>
    </r>
    <r>
      <rPr>
        <b/>
        <sz val="11"/>
        <rFont val="Arial"/>
        <family val="2"/>
      </rPr>
      <t xml:space="preserve"> </t>
    </r>
  </si>
  <si>
    <r>
      <t xml:space="preserve">Observación
Actividad 1: </t>
    </r>
    <r>
      <rPr>
        <sz val="11"/>
        <rFont val="Arial"/>
        <family val="2"/>
      </rPr>
      <t xml:space="preserve">La Alcaldía de Ibagué, desde la secretaría de las Tic, para la vigencia 2023, en cumplimiento al Plan de Desarrollo “Ibagué Vibra 2020-2023”, desarrolla estrategias para mantener la operación de 9 puntos vive digitales que se encuentra ubicados en los diferentes puntos de la Ciudad de Ibagué, con el objeto de facilitar el uso y apropiación de las TIC en la comunidad del municipio de Ibagué. Para mantener en operación los 9 puntos vive digitales, se cuenta con personal con perfil de Administradores,  para realizar el proceso de formación a través de la ejecución de los ciclos virtuales o presenciales de capacitación y registrar la información correspondiente de las capacitaciones, charlas y talleres brindados en el punto Vive Digital o VIVELAB. Los puntos viven digitales y VIVELAB son un espacio especializado en contenidos digitales enfocados en programas de capacitación técnica y emprendimiento. Actualmente 1018 personas de diferentes grupos poblacionales han aprovechado y apropiado los Puntos Vive Digitales y VIVELAB realizando cursos virtuales y presenciales
</t>
    </r>
    <r>
      <rPr>
        <b/>
        <sz val="11"/>
        <rFont val="Arial"/>
        <family val="2"/>
      </rPr>
      <t xml:space="preserve">Actividad 2: </t>
    </r>
    <r>
      <rPr>
        <sz val="11"/>
        <rFont val="Arial"/>
        <family val="2"/>
      </rPr>
      <t xml:space="preserve">La Alcaldía de Ibagué, desde la secretaría de las Tic, para la vigencia 2023, en cumplimiento al Plan de Desarrollo “Ibagué Vibra 2020-2023”, desarrolla estrategias para incentivar a los ciudadanos en el uso y apropiación de las TIC en los Puntos Vive Digitales, realizando invitación mediante redes y portal de la alcaldía la oferta institucional. https://ibague.gov.co/portal/seccion/noticias/index.php?idnt=14622#gsc.tab=0; https://ibague.gov.co/portal/seccion/noticias/index.php?idnt=14568#gsc.tab=0; https://ibague.gov.co/portal/seccion/noticias/index.php?idnt=14509#gsc.tab=0; https://ibague.gov.co/portal/seccion/noticias/index.php?idnt=14505#gsc.tab=0; https://ibague.gov.co/portal/seccion/noticias/index.php?idnt=14427#gsc.tab=0; https://ibague.gov.co/portal/seccion/noticias/index.php?idnt=14194#gsc.tab=0; https://ibague.gov.co/portal/seccion/noticias/index.php?idnt=14143#gsc.tab=0
Así mismo se realiza jornadas de puerta a puerta para invitar a la comunidad que vive aledaño al Punto Vive Digital, con el objeto que participen en la formación académica ofertada y totalmente gratuita
</t>
    </r>
    <r>
      <rPr>
        <b/>
        <sz val="11"/>
        <rFont val="Arial"/>
        <family val="2"/>
      </rPr>
      <t xml:space="preserve">Actividad 3: </t>
    </r>
    <r>
      <rPr>
        <sz val="11"/>
        <rFont val="Arial"/>
        <family val="2"/>
      </rPr>
      <t>La Alcaldía ha desarrollado actividades de adecuación a los Puntos Vive Digitales, realizando Aseo, Mantenimiento Locativo y Mantenimiento correctivo y preventivo de software, lo anterior para conservar los Centros Digitales en óptimas condiciones, con el objeto de garantizar un buen servicio a la comunidad de Ibagué</t>
    </r>
  </si>
  <si>
    <r>
      <t xml:space="preserve">PRESUPUESTO 218320202008 </t>
    </r>
    <r>
      <rPr>
        <sz val="11"/>
        <rFont val="Arial"/>
        <family val="2"/>
      </rPr>
      <t xml:space="preserve">Servicios prestados a las empresas y servicios de producción  </t>
    </r>
    <r>
      <rPr>
        <b/>
        <sz val="11"/>
        <rFont val="Arial"/>
        <family val="2"/>
      </rPr>
      <t xml:space="preserve">Y 218320202009 </t>
    </r>
    <r>
      <rPr>
        <sz val="11"/>
        <rFont val="Arial"/>
        <family val="2"/>
      </rPr>
      <t>Servicios para la comunidad, sociales y personales</t>
    </r>
  </si>
  <si>
    <r>
      <rPr>
        <b/>
        <sz val="11"/>
        <rFont val="Arial"/>
        <family val="2"/>
      </rPr>
      <t xml:space="preserve">META DE RESULTADO No. </t>
    </r>
    <r>
      <rPr>
        <sz val="11"/>
        <rFont val="Arial"/>
        <family val="2"/>
      </rPr>
      <t>Ampliar la conectividad a internet gratuito WIFI en sector urbano y rural de la ciudad de Ibagué</t>
    </r>
  </si>
  <si>
    <r>
      <t xml:space="preserve">Observación:
Actividad 1: </t>
    </r>
    <r>
      <rPr>
        <sz val="11"/>
        <rFont val="Arial"/>
        <family val="2"/>
      </rPr>
      <t xml:space="preserve">La Alcaldía de Ibagué Administración Municipal "Ibagué Vibra", mediante la Secretaría de las TIC, con el presupuesto de la vigencia 2023, invierte $998.000.000 al contrato 2420 del 2022, adjudicado con la empresa UNION TEMPORAL TIC 2022, con el propósito mantener 280 puntos de internet gratuito activos durante los primeros meses del año 2023.
</t>
    </r>
    <r>
      <rPr>
        <b/>
        <sz val="11"/>
        <rFont val="Arial"/>
        <family val="2"/>
      </rPr>
      <t xml:space="preserve">Actividad 2: </t>
    </r>
    <r>
      <rPr>
        <sz val="11"/>
        <rFont val="Arial"/>
        <family val="2"/>
      </rPr>
      <t>Charlas virtuales y oferta TIC impactando a 1042 usuarios
Fundamentos básicos en tecnologías de la información Configuración de dispositivos inteligentes Configuración redes inalámbricas
Manejo de correo electrónico Manejo de redes sociales Venta de productos y servicios a través de internet 
Herramientas (almacenamiento en la nube, videoconferencias, compartir recursos, calendario, entre otros). Manejo básico suites ofimáticas libres</t>
    </r>
    <r>
      <rPr>
        <b/>
        <sz val="11"/>
        <rFont val="Arial"/>
        <family val="2"/>
      </rPr>
      <t xml:space="preserve">
</t>
    </r>
    <r>
      <rPr>
        <sz val="11"/>
        <rFont val="Arial"/>
        <family val="2"/>
      </rPr>
      <t xml:space="preserve"> •	https://www.facebook.com/100064849593996/posts/pfbid02Xvxg3ccRaTPvbeCjh9afsDk7S8DHWLD4QTkYmdFdujd1ZbwERdHiwNz4XStTVA9kl/
•	https://www.facebook.com/100064849593996/posts/pfbid02hNefgTtP2pT5SqsarscKc8cWGm23mrNDnAgmsc3rn6KMTfSp9KVhwfPwgTy5Zgjzl/?mibextid=re2LRg
•	https://ibague.gov.co/portal/seccion/noticias/index.php?idnt=13934#gsc.tab=0
•	https://www.facebook.com/100064849593996/posts/pfbid0mHGK5dhVsKx568pH8p5wTv89VTBW9sPiZdG6QoS5i6K8nKg8pohfMQNs8tvwr18Dl/
•	https://www.facebook.com/100064849593996/posts/pfbid0PjaHxDBk444PiPzB1EAMLDz66naQMNJ7zr8sKBYXZpFWBJ4Vn4iUDAFXs8e5iyVJl/
•	https://ibague.gov.co/portal/seccion/noticias/index.php?idnt=13938#gsc.tab=0
•	https://twitter.com/Alcaldiaibague/status/1612899223934230528?t=YgLG6B-SGoqPyiYIe_jevw&amp;s=19
•	https://twitter.com/Alcaldiaibague/status/1613262217331220501?t=VsaXcv1qBdXcPTCTXyPoRw&amp;s=19
•	https://www.facebook.com/100064849593996/posts/pfbid0Lv6BwTpqAGXfhpDwSZycCjLGPUJHFNf73i9eLrKivh2QdJPij89mrWtJ2U2J8k2jl/?mibextid=re2LRg</t>
    </r>
  </si>
  <si>
    <r>
      <t xml:space="preserve">PRESUPUESTO:  218320202008 </t>
    </r>
    <r>
      <rPr>
        <sz val="11"/>
        <rFont val="Arial"/>
        <family val="2"/>
      </rPr>
      <t xml:space="preserve">Servicios prestados a las empresas y servicios de producción </t>
    </r>
    <r>
      <rPr>
        <b/>
        <sz val="11"/>
        <rFont val="Arial"/>
        <family val="2"/>
      </rPr>
      <t xml:space="preserve"> Y 218320202009 </t>
    </r>
    <r>
      <rPr>
        <sz val="11"/>
        <rFont val="Arial"/>
        <family val="2"/>
      </rPr>
      <t>Servicios para la comunidad, sociales y personales</t>
    </r>
  </si>
  <si>
    <r>
      <t>META DE RESULTADO No.</t>
    </r>
    <r>
      <rPr>
        <sz val="11"/>
        <rFont val="Arial"/>
        <family val="2"/>
      </rPr>
      <t xml:space="preserve"> Aumentar el índice de grado de la preparación para participar y beneficiarse de las tecnologías de la información y las comunicaciones</t>
    </r>
  </si>
  <si>
    <r>
      <t xml:space="preserve">Observación: 
Actividad 1: </t>
    </r>
    <r>
      <rPr>
        <sz val="11"/>
        <rFont val="Arial"/>
        <family val="2"/>
      </rPr>
      <t xml:space="preserve">La secretaría de las TIC tiene como objetivo en buscar mecanismos mediante ejercicios para que los habitantes del sector rural, mejore sus entornos económicos, comercializar producto y capacitarse haciendo uso de los recursos tecnológicos y apropiación de los mismos. Por lo anterior se ha impactado a 553 personas mediante capacitaciones.
</t>
    </r>
    <r>
      <rPr>
        <b/>
        <sz val="11"/>
        <rFont val="Arial"/>
        <family val="2"/>
      </rPr>
      <t xml:space="preserve">Actividad 2: </t>
    </r>
    <r>
      <rPr>
        <sz val="11"/>
        <rFont val="Arial"/>
        <family val="2"/>
      </rPr>
      <t>La Alcaldía de Ibagué, mediante la Secretaría de las TIC, ha realizado varias jornadas de Oferta Institucional a personas en sectores rurales quienes han adquirido diferentes competencias, impactando a 86 personas</t>
    </r>
  </si>
  <si>
    <r>
      <rPr>
        <b/>
        <sz val="11"/>
        <rFont val="Arial"/>
        <family val="2"/>
      </rPr>
      <t xml:space="preserve">META DE RESULTADO No. </t>
    </r>
    <r>
      <rPr>
        <sz val="11"/>
        <rFont val="Arial"/>
        <family val="2"/>
      </rPr>
      <t>Aumentar el índice de grado de la preparación para participar y beneficiarse de las tecnologías de la información y las comunicaciones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</si>
</sst>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0_-;\-&quot;$&quot;* #,##0_-;_-&quot;$&quot;* &quot;-&quot;_-;_-@_-"/>
    <numFmt numFmtId="165" formatCode="_ &quot;$&quot;\ * #,##0.00_ ;_ &quot;$&quot;\ * \-#,##0.00_ ;_ &quot;$&quot;\ * &quot;-&quot;??_ ;_ @_ "/>
    <numFmt numFmtId="166" formatCode="0.0%"/>
    <numFmt numFmtId="167" formatCode="#,##0.0_);\(#,##0.0\)"/>
    <numFmt numFmtId="168" formatCode="_ &quot;$&quot;\ * #,##0_ ;_ &quot;$&quot;\ * \-#,##0_ ;_ &quot;$&quot;\ * &quot;-&quot;??_ ;_ @_ "/>
    <numFmt numFmtId="169" formatCode="_ * #,##0.00_ ;_ * \-#,##0.00_ ;_ * &quot;-&quot;??_ ;_ @_ "/>
    <numFmt numFmtId="170" formatCode="#,###\ &quot;COP&quot;"/>
    <numFmt numFmtId="171" formatCode="#,##0.00\ \€"/>
    <numFmt numFmtId="172" formatCode="&quot;$&quot;\ \ \ #,##0,\ ;[Red]\(#,##0,,\);\-\ "/>
    <numFmt numFmtId="173" formatCode="_-* #,##0_-;\-* #,##0_-;_-* &quot;-&quot;??_-;_-@_-"/>
    <numFmt numFmtId="174" formatCode="[$$-240A]\ #,##0"/>
    <numFmt numFmtId="175" formatCode="_-&quot;$&quot;\ * #,##0_-;\-&quot;$&quot;\ * #,##0_-;_-&quot;$&quot;\ * &quot;-&quot;??_-;_-@_-"/>
    <numFmt numFmtId="176" formatCode="#,##0.000_);\(#,##0.000\)"/>
    <numFmt numFmtId="177" formatCode="\$#,##0_-"/>
  </numFmts>
  <fonts count="18" x14ac:knownFonts="1">
    <font>
      <sz val="11"/>
      <color theme="1"/>
      <name val="Calibri"/>
      <family val="2"/>
      <scheme val="minor"/>
    </font>
    <font>
      <sz val="10"/>
      <name val="Arial"/>
      <family val="2"/>
    </font>
    <font>
      <sz val="11"/>
      <color theme="1"/>
      <name val="Calibri"/>
      <family val="2"/>
      <scheme val="minor"/>
    </font>
    <font>
      <sz val="10"/>
      <color theme="1"/>
      <name val="Arial"/>
      <family val="2"/>
    </font>
    <font>
      <b/>
      <sz val="11"/>
      <name val="Arial"/>
      <family val="2"/>
    </font>
    <font>
      <sz val="11"/>
      <name val="Arial"/>
      <family val="2"/>
    </font>
    <font>
      <sz val="12"/>
      <color theme="1"/>
      <name val="Calibri"/>
      <family val="2"/>
      <scheme val="minor"/>
    </font>
    <font>
      <sz val="10"/>
      <color theme="1"/>
      <name val="Verdana"/>
      <family val="2"/>
    </font>
    <font>
      <b/>
      <sz val="10"/>
      <color theme="1"/>
      <name val="Verdana"/>
      <family val="2"/>
    </font>
    <font>
      <b/>
      <sz val="14"/>
      <color theme="1"/>
      <name val="Verdana"/>
      <family val="2"/>
    </font>
    <font>
      <sz val="11"/>
      <color theme="1"/>
      <name val="Arial"/>
      <family val="2"/>
    </font>
    <font>
      <b/>
      <sz val="9"/>
      <color indexed="81"/>
      <name val="Tahoma"/>
      <family val="2"/>
    </font>
    <font>
      <sz val="9"/>
      <color indexed="81"/>
      <name val="Tahoma"/>
      <family val="2"/>
    </font>
    <font>
      <b/>
      <u/>
      <sz val="11"/>
      <name val="Arial"/>
      <family val="2"/>
    </font>
    <font>
      <b/>
      <i/>
      <sz val="11"/>
      <name val="Arial"/>
      <family val="2"/>
    </font>
    <font>
      <b/>
      <sz val="11"/>
      <color theme="1"/>
      <name val="Arial"/>
      <family val="2"/>
    </font>
    <font>
      <sz val="11"/>
      <color rgb="FFFF0000"/>
      <name val="Arial"/>
      <family val="2"/>
    </font>
    <font>
      <sz val="11"/>
      <color rgb="FF000000"/>
      <name val="Arial"/>
      <family val="2"/>
    </font>
  </fonts>
  <fills count="8">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0"/>
        <bgColor indexed="64"/>
      </patternFill>
    </fill>
    <fill>
      <patternFill patternType="solid">
        <fgColor rgb="FFFFFF00"/>
        <bgColor indexed="64"/>
      </patternFill>
    </fill>
  </fills>
  <borders count="6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auto="1"/>
      </left>
      <right/>
      <top style="thin">
        <color auto="1"/>
      </top>
      <bottom/>
      <diagonal/>
    </border>
    <border>
      <left style="medium">
        <color auto="1"/>
      </left>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auto="1"/>
      </left>
      <right/>
      <top style="medium">
        <color indexed="64"/>
      </top>
      <bottom/>
      <diagonal/>
    </border>
    <border>
      <left/>
      <right style="thin">
        <color auto="1"/>
      </right>
      <top style="medium">
        <color indexed="64"/>
      </top>
      <bottom/>
      <diagonal/>
    </border>
    <border>
      <left style="thin">
        <color auto="1"/>
      </left>
      <right style="thin">
        <color auto="1"/>
      </right>
      <top style="medium">
        <color indexed="64"/>
      </top>
      <bottom/>
      <diagonal/>
    </border>
    <border>
      <left/>
      <right style="medium">
        <color indexed="64"/>
      </right>
      <top style="medium">
        <color indexed="64"/>
      </top>
      <bottom style="thin">
        <color auto="1"/>
      </bottom>
      <diagonal/>
    </border>
    <border>
      <left style="medium">
        <color indexed="64"/>
      </left>
      <right/>
      <top style="thin">
        <color auto="1"/>
      </top>
      <bottom style="thin">
        <color auto="1"/>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auto="1"/>
      </top>
      <bottom style="medium">
        <color indexed="64"/>
      </bottom>
      <diagonal/>
    </border>
    <border>
      <left style="medium">
        <color indexed="64"/>
      </left>
      <right/>
      <top/>
      <bottom style="thin">
        <color auto="1"/>
      </bottom>
      <diagonal/>
    </border>
    <border>
      <left/>
      <right style="medium">
        <color indexed="64"/>
      </right>
      <top style="thin">
        <color indexed="64"/>
      </top>
      <bottom style="medium">
        <color indexed="64"/>
      </bottom>
      <diagonal/>
    </border>
    <border>
      <left style="medium">
        <color auto="1"/>
      </left>
      <right style="thin">
        <color indexed="64"/>
      </right>
      <top/>
      <bottom style="medium">
        <color indexed="64"/>
      </bottom>
      <diagonal/>
    </border>
    <border>
      <left/>
      <right style="dotted">
        <color rgb="FF0070C0"/>
      </right>
      <top style="dotted">
        <color rgb="FF0070C0"/>
      </top>
      <bottom style="dotted">
        <color rgb="FF0070C0"/>
      </bottom>
      <diagonal/>
    </border>
  </borders>
  <cellStyleXfs count="41">
    <xf numFmtId="0" fontId="0" fillId="0" borderId="0"/>
    <xf numFmtId="0" fontId="1" fillId="0" borderId="0"/>
    <xf numFmtId="9" fontId="1" fillId="0" borderId="0" applyFont="0" applyFill="0" applyBorder="0" applyAlignment="0" applyProtection="0"/>
    <xf numFmtId="165" fontId="1" fillId="0" borderId="0" applyFont="0" applyFill="0" applyBorder="0" applyAlignment="0" applyProtection="0"/>
    <xf numFmtId="169" fontId="1" fillId="0" borderId="0" applyFont="0" applyFill="0" applyBorder="0" applyAlignment="0" applyProtection="0"/>
    <xf numFmtId="9" fontId="2" fillId="0" borderId="0" applyFont="0" applyFill="0" applyBorder="0" applyAlignment="0" applyProtection="0"/>
    <xf numFmtId="0" fontId="6" fillId="0" borderId="0"/>
    <xf numFmtId="164" fontId="2" fillId="0" borderId="0" applyFont="0" applyFill="0" applyBorder="0" applyAlignment="0" applyProtection="0"/>
    <xf numFmtId="43" fontId="2" fillId="0" borderId="0" applyFont="0" applyFill="0" applyBorder="0" applyAlignment="0" applyProtection="0"/>
    <xf numFmtId="0" fontId="3" fillId="0" borderId="0"/>
    <xf numFmtId="42" fontId="3" fillId="0" borderId="0" applyFont="0" applyFill="0" applyBorder="0" applyAlignment="0" applyProtection="0"/>
    <xf numFmtId="9" fontId="3" fillId="0" borderId="0" applyFont="0" applyFill="0" applyBorder="0" applyAlignment="0" applyProtection="0"/>
    <xf numFmtId="170"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0" fontId="9" fillId="2" borderId="1" applyNumberFormat="0" applyProtection="0">
      <alignment horizontal="left" vertical="center"/>
    </xf>
    <xf numFmtId="0" fontId="8" fillId="3" borderId="0" applyNumberFormat="0" applyBorder="0" applyProtection="0">
      <alignment horizontal="center" vertical="center"/>
    </xf>
    <xf numFmtId="0" fontId="8" fillId="4" borderId="0" applyNumberFormat="0" applyBorder="0" applyProtection="0">
      <alignment horizontal="center" vertical="center"/>
    </xf>
    <xf numFmtId="0" fontId="8" fillId="2" borderId="0" applyNumberFormat="0" applyBorder="0" applyProtection="0">
      <alignment horizontal="center" vertical="center" wrapText="1"/>
    </xf>
    <xf numFmtId="0" fontId="8" fillId="2" borderId="0" applyNumberFormat="0" applyBorder="0" applyProtection="0">
      <alignment horizontal="right" vertical="center" wrapText="1"/>
    </xf>
    <xf numFmtId="0" fontId="8" fillId="5" borderId="0" applyNumberFormat="0" applyBorder="0" applyProtection="0">
      <alignment horizontal="center" vertical="center" wrapText="1"/>
    </xf>
    <xf numFmtId="0" fontId="7" fillId="5" borderId="0" applyNumberFormat="0" applyBorder="0" applyProtection="0">
      <alignment horizontal="right" vertical="center" wrapText="1"/>
    </xf>
    <xf numFmtId="49" fontId="7" fillId="0" borderId="0" applyFill="0" applyBorder="0" applyProtection="0">
      <alignment horizontal="left" vertical="center"/>
    </xf>
    <xf numFmtId="0" fontId="8" fillId="0" borderId="0" applyNumberFormat="0" applyFill="0" applyBorder="0" applyProtection="0">
      <alignment horizontal="left" vertical="center"/>
    </xf>
    <xf numFmtId="0" fontId="8" fillId="0" borderId="0" applyNumberFormat="0" applyFill="0" applyBorder="0" applyProtection="0">
      <alignment horizontal="right" vertical="center"/>
    </xf>
    <xf numFmtId="171" fontId="7" fillId="0" borderId="0" applyFill="0" applyBorder="0" applyProtection="0">
      <alignment horizontal="right" vertical="center"/>
    </xf>
    <xf numFmtId="14" fontId="7" fillId="0" borderId="0" applyFill="0" applyBorder="0" applyProtection="0">
      <alignment horizontal="right" vertical="center"/>
    </xf>
    <xf numFmtId="22" fontId="7" fillId="0" borderId="0" applyFill="0" applyBorder="0" applyProtection="0">
      <alignment horizontal="right" vertical="center"/>
    </xf>
    <xf numFmtId="3" fontId="7" fillId="0" borderId="0" applyFill="0" applyBorder="0" applyProtection="0">
      <alignment horizontal="right" vertical="center"/>
    </xf>
    <xf numFmtId="4" fontId="7" fillId="0" borderId="0" applyFill="0" applyBorder="0" applyProtection="0">
      <alignment horizontal="right" vertical="center"/>
    </xf>
    <xf numFmtId="0" fontId="7" fillId="0" borderId="1" applyNumberFormat="0" applyFill="0" applyProtection="0">
      <alignment horizontal="left" vertical="center"/>
    </xf>
    <xf numFmtId="171" fontId="7" fillId="0" borderId="1" applyFill="0" applyProtection="0">
      <alignment horizontal="right" vertical="center"/>
    </xf>
    <xf numFmtId="3" fontId="7" fillId="0" borderId="1" applyFill="0" applyProtection="0">
      <alignment horizontal="right" vertical="center"/>
    </xf>
    <xf numFmtId="4" fontId="7" fillId="0" borderId="1" applyFill="0" applyProtection="0">
      <alignment horizontal="right" vertical="center"/>
    </xf>
    <xf numFmtId="0" fontId="3" fillId="0" borderId="1" applyNumberFormat="0" applyFont="0" applyFill="0" applyAlignment="0" applyProtection="0"/>
    <xf numFmtId="41" fontId="2" fillId="0" borderId="0" applyFont="0" applyFill="0" applyBorder="0" applyAlignment="0" applyProtection="0"/>
    <xf numFmtId="41" fontId="2" fillId="0" borderId="0" applyFont="0" applyFill="0" applyBorder="0" applyAlignment="0" applyProtection="0"/>
    <xf numFmtId="44" fontId="2" fillId="0" borderId="0" applyFont="0" applyFill="0" applyBorder="0" applyAlignment="0" applyProtection="0"/>
    <xf numFmtId="165" fontId="1" fillId="0" borderId="0" applyFont="0" applyFill="0" applyBorder="0" applyAlignment="0" applyProtection="0"/>
    <xf numFmtId="0" fontId="1" fillId="0" borderId="0"/>
  </cellStyleXfs>
  <cellXfs count="615">
    <xf numFmtId="0" fontId="0" fillId="0" borderId="0" xfId="0"/>
    <xf numFmtId="0" fontId="5" fillId="0" borderId="0" xfId="0" applyFont="1"/>
    <xf numFmtId="164" fontId="5" fillId="0" borderId="0" xfId="0" applyNumberFormat="1" applyFont="1"/>
    <xf numFmtId="0" fontId="5" fillId="0" borderId="0" xfId="0" applyFont="1" applyAlignment="1">
      <alignment horizontal="center" vertical="center"/>
    </xf>
    <xf numFmtId="173" fontId="5" fillId="0" borderId="0" xfId="8" applyNumberFormat="1" applyFont="1" applyFill="1"/>
    <xf numFmtId="10" fontId="5" fillId="0" borderId="0" xfId="5" applyNumberFormat="1" applyFont="1" applyFill="1"/>
    <xf numFmtId="173" fontId="5" fillId="0" borderId="0" xfId="0" applyNumberFormat="1" applyFont="1"/>
    <xf numFmtId="10" fontId="5" fillId="0" borderId="0" xfId="0" applyNumberFormat="1" applyFont="1"/>
    <xf numFmtId="0" fontId="5" fillId="0" borderId="0" xfId="0" applyFont="1" applyAlignment="1">
      <alignment horizontal="left"/>
    </xf>
    <xf numFmtId="42" fontId="5" fillId="0" borderId="0" xfId="0" applyNumberFormat="1" applyFont="1"/>
    <xf numFmtId="175" fontId="5" fillId="0" borderId="0" xfId="0" applyNumberFormat="1" applyFont="1"/>
    <xf numFmtId="0" fontId="4" fillId="0" borderId="53" xfId="0" applyFont="1" applyBorder="1"/>
    <xf numFmtId="0" fontId="4" fillId="0" borderId="44" xfId="0" applyFont="1" applyBorder="1"/>
    <xf numFmtId="0" fontId="5" fillId="6" borderId="0" xfId="0" applyFont="1" applyFill="1"/>
    <xf numFmtId="0" fontId="5" fillId="6" borderId="0" xfId="0" applyFont="1" applyFill="1" applyAlignment="1">
      <alignment horizontal="center" vertical="center"/>
    </xf>
    <xf numFmtId="175" fontId="5" fillId="6" borderId="1" xfId="38" applyNumberFormat="1" applyFont="1" applyFill="1" applyBorder="1" applyAlignment="1">
      <alignment horizontal="center" vertical="center" wrapText="1"/>
    </xf>
    <xf numFmtId="42" fontId="4" fillId="6" borderId="1" xfId="7" applyNumberFormat="1" applyFont="1" applyFill="1" applyBorder="1" applyAlignment="1">
      <alignment horizontal="left" vertical="center" wrapText="1"/>
    </xf>
    <xf numFmtId="175" fontId="4" fillId="6" borderId="1" xfId="38" applyNumberFormat="1" applyFont="1" applyFill="1" applyBorder="1" applyAlignment="1">
      <alignment horizontal="center" vertical="center" wrapText="1"/>
    </xf>
    <xf numFmtId="175" fontId="5" fillId="6" borderId="0" xfId="0" applyNumberFormat="1" applyFont="1" applyFill="1"/>
    <xf numFmtId="0" fontId="4" fillId="6" borderId="53" xfId="0" applyFont="1" applyFill="1" applyBorder="1" applyAlignment="1">
      <alignment vertical="center"/>
    </xf>
    <xf numFmtId="0" fontId="4" fillId="6" borderId="44" xfId="0" applyFont="1" applyFill="1" applyBorder="1" applyAlignment="1">
      <alignment vertical="center"/>
    </xf>
    <xf numFmtId="164" fontId="5" fillId="6" borderId="0" xfId="0" applyNumberFormat="1" applyFont="1" applyFill="1"/>
    <xf numFmtId="174" fontId="5" fillId="6" borderId="26" xfId="0" applyNumberFormat="1" applyFont="1" applyFill="1" applyBorder="1" applyAlignment="1">
      <alignment horizontal="right" vertical="center" wrapText="1"/>
    </xf>
    <xf numFmtId="174" fontId="5" fillId="6" borderId="26" xfId="0" applyNumberFormat="1" applyFont="1" applyFill="1" applyBorder="1" applyAlignment="1">
      <alignment horizontal="center" vertical="center" wrapText="1"/>
    </xf>
    <xf numFmtId="1" fontId="10" fillId="6" borderId="1" xfId="0" applyNumberFormat="1" applyFont="1" applyFill="1" applyBorder="1" applyAlignment="1">
      <alignment horizontal="center" vertical="center" wrapText="1"/>
    </xf>
    <xf numFmtId="174" fontId="10" fillId="6" borderId="26" xfId="0" applyNumberFormat="1" applyFont="1" applyFill="1" applyBorder="1" applyAlignment="1">
      <alignment horizontal="right" vertical="center" wrapText="1"/>
    </xf>
    <xf numFmtId="175" fontId="5" fillId="6" borderId="26" xfId="38" applyNumberFormat="1" applyFont="1" applyFill="1" applyBorder="1" applyAlignment="1" applyProtection="1">
      <alignment horizontal="right" vertical="center" wrapText="1"/>
    </xf>
    <xf numFmtId="175" fontId="5" fillId="6" borderId="1" xfId="38" applyNumberFormat="1" applyFont="1" applyFill="1" applyBorder="1" applyAlignment="1" applyProtection="1">
      <alignment horizontal="right" vertical="center" wrapText="1"/>
    </xf>
    <xf numFmtId="3" fontId="5" fillId="6" borderId="26" xfId="0" applyNumberFormat="1" applyFont="1" applyFill="1" applyBorder="1" applyAlignment="1">
      <alignment horizontal="right" vertical="center" wrapText="1"/>
    </xf>
    <xf numFmtId="0" fontId="4" fillId="6" borderId="53" xfId="0" applyFont="1" applyFill="1" applyBorder="1"/>
    <xf numFmtId="0" fontId="4" fillId="6" borderId="44" xfId="0" applyFont="1" applyFill="1" applyBorder="1"/>
    <xf numFmtId="1" fontId="5" fillId="6" borderId="8" xfId="0" applyNumberFormat="1" applyFont="1" applyFill="1" applyBorder="1" applyAlignment="1">
      <alignment horizontal="center" vertical="center" wrapText="1"/>
    </xf>
    <xf numFmtId="43" fontId="5" fillId="6" borderId="0" xfId="8" applyFont="1" applyFill="1"/>
    <xf numFmtId="42" fontId="5" fillId="6" borderId="0" xfId="0" applyNumberFormat="1" applyFont="1" applyFill="1"/>
    <xf numFmtId="0" fontId="5" fillId="6" borderId="15" xfId="0" applyFont="1" applyFill="1" applyBorder="1"/>
    <xf numFmtId="2" fontId="4" fillId="6" borderId="11" xfId="0" applyNumberFormat="1" applyFont="1" applyFill="1" applyBorder="1" applyAlignment="1">
      <alignment horizontal="center" vertical="center"/>
    </xf>
    <xf numFmtId="2" fontId="4" fillId="6" borderId="26" xfId="0" applyNumberFormat="1" applyFont="1" applyFill="1" applyBorder="1" applyAlignment="1">
      <alignment horizontal="center" vertical="center"/>
    </xf>
    <xf numFmtId="0" fontId="4" fillId="6" borderId="52" xfId="0" applyFont="1" applyFill="1" applyBorder="1" applyAlignment="1">
      <alignment horizontal="left" vertical="center"/>
    </xf>
    <xf numFmtId="0" fontId="4" fillId="6" borderId="0" xfId="0" applyFont="1" applyFill="1" applyAlignment="1">
      <alignment horizontal="left" vertical="center"/>
    </xf>
    <xf numFmtId="0" fontId="4" fillId="6" borderId="8" xfId="0" applyFont="1" applyFill="1" applyBorder="1" applyAlignment="1">
      <alignment horizontal="left" vertical="center"/>
    </xf>
    <xf numFmtId="0" fontId="4" fillId="6" borderId="20" xfId="0" applyFont="1" applyFill="1" applyBorder="1" applyAlignment="1">
      <alignment horizontal="center" vertical="center"/>
    </xf>
    <xf numFmtId="10" fontId="4" fillId="6" borderId="20" xfId="5" applyNumberFormat="1" applyFont="1" applyFill="1" applyBorder="1" applyAlignment="1">
      <alignment horizontal="center" vertical="center"/>
    </xf>
    <xf numFmtId="9" fontId="4" fillId="6" borderId="1" xfId="0" applyNumberFormat="1" applyFont="1" applyFill="1" applyBorder="1" applyAlignment="1">
      <alignment horizontal="center" vertical="center" wrapText="1"/>
    </xf>
    <xf numFmtId="42" fontId="10" fillId="6" borderId="1" xfId="7" applyNumberFormat="1" applyFont="1" applyFill="1" applyBorder="1" applyAlignment="1">
      <alignment horizontal="left" vertical="center" wrapText="1"/>
    </xf>
    <xf numFmtId="42" fontId="5" fillId="6" borderId="1" xfId="0" applyNumberFormat="1" applyFont="1" applyFill="1" applyBorder="1" applyAlignment="1">
      <alignment horizontal="center" vertical="center"/>
    </xf>
    <xf numFmtId="42" fontId="4" fillId="6" borderId="1" xfId="0" applyNumberFormat="1" applyFont="1" applyFill="1" applyBorder="1" applyAlignment="1">
      <alignment horizontal="center" vertical="center"/>
    </xf>
    <xf numFmtId="14" fontId="5" fillId="6" borderId="1" xfId="0" applyNumberFormat="1" applyFont="1" applyFill="1" applyBorder="1" applyAlignment="1">
      <alignment horizontal="center" vertical="center"/>
    </xf>
    <xf numFmtId="14" fontId="5" fillId="6" borderId="1" xfId="0" applyNumberFormat="1" applyFont="1" applyFill="1" applyBorder="1" applyAlignment="1">
      <alignment horizontal="center" vertical="center" wrapText="1"/>
    </xf>
    <xf numFmtId="1" fontId="4" fillId="0" borderId="1" xfId="0" applyNumberFormat="1" applyFont="1" applyBorder="1" applyAlignment="1">
      <alignment horizontal="center" vertical="center" wrapText="1"/>
    </xf>
    <xf numFmtId="42" fontId="5" fillId="0" borderId="1" xfId="0" applyNumberFormat="1" applyFont="1" applyBorder="1" applyAlignment="1">
      <alignment horizontal="center" vertical="center"/>
    </xf>
    <xf numFmtId="1" fontId="4" fillId="6" borderId="1" xfId="0" applyNumberFormat="1" applyFont="1" applyFill="1" applyBorder="1" applyAlignment="1">
      <alignment horizontal="center" vertical="center" wrapText="1"/>
    </xf>
    <xf numFmtId="9" fontId="4" fillId="6" borderId="1" xfId="5" applyFont="1" applyFill="1" applyBorder="1" applyAlignment="1">
      <alignment horizontal="center" vertical="center" wrapText="1"/>
    </xf>
    <xf numFmtId="167" fontId="4" fillId="6" borderId="15" xfId="0" applyNumberFormat="1" applyFont="1" applyFill="1" applyBorder="1" applyAlignment="1">
      <alignment vertical="center"/>
    </xf>
    <xf numFmtId="167" fontId="5" fillId="6" borderId="1" xfId="0" applyNumberFormat="1" applyFont="1" applyFill="1" applyBorder="1" applyAlignment="1">
      <alignment vertical="top"/>
    </xf>
    <xf numFmtId="9" fontId="4" fillId="6" borderId="1" xfId="5" applyFont="1" applyFill="1" applyBorder="1" applyAlignment="1" applyProtection="1">
      <alignment horizontal="center" vertical="center"/>
    </xf>
    <xf numFmtId="9" fontId="4" fillId="0" borderId="1" xfId="5" applyFont="1" applyFill="1" applyBorder="1" applyAlignment="1" applyProtection="1">
      <alignment horizontal="center" vertical="center"/>
    </xf>
    <xf numFmtId="10" fontId="4" fillId="6" borderId="26" xfId="5" applyNumberFormat="1" applyFont="1" applyFill="1" applyBorder="1" applyAlignment="1">
      <alignment horizontal="center" vertical="center"/>
    </xf>
    <xf numFmtId="42" fontId="5" fillId="6" borderId="1" xfId="7" applyNumberFormat="1" applyFont="1" applyFill="1" applyBorder="1" applyAlignment="1">
      <alignment horizontal="left" vertical="center" wrapText="1"/>
    </xf>
    <xf numFmtId="0" fontId="5" fillId="6" borderId="1" xfId="0" applyFont="1" applyFill="1" applyBorder="1" applyAlignment="1">
      <alignment horizontal="center" vertical="center"/>
    </xf>
    <xf numFmtId="14" fontId="5" fillId="6" borderId="15" xfId="0" applyNumberFormat="1" applyFont="1" applyFill="1" applyBorder="1" applyAlignment="1">
      <alignment horizontal="center" vertical="center"/>
    </xf>
    <xf numFmtId="42" fontId="4" fillId="6" borderId="20" xfId="7" applyNumberFormat="1" applyFont="1" applyFill="1" applyBorder="1" applyAlignment="1">
      <alignment horizontal="left" vertical="center" wrapText="1"/>
    </xf>
    <xf numFmtId="42" fontId="4" fillId="6" borderId="20" xfId="0" applyNumberFormat="1" applyFont="1" applyFill="1" applyBorder="1" applyAlignment="1">
      <alignment horizontal="center" vertical="center"/>
    </xf>
    <xf numFmtId="0" fontId="5" fillId="6" borderId="20" xfId="0" applyFont="1" applyFill="1" applyBorder="1" applyAlignment="1">
      <alignment horizontal="center" vertical="center"/>
    </xf>
    <xf numFmtId="14" fontId="5" fillId="6" borderId="19" xfId="0" applyNumberFormat="1" applyFont="1" applyFill="1" applyBorder="1" applyAlignment="1">
      <alignment horizontal="center" vertical="center"/>
    </xf>
    <xf numFmtId="14" fontId="5" fillId="6" borderId="20" xfId="0" applyNumberFormat="1" applyFont="1" applyFill="1" applyBorder="1" applyAlignment="1">
      <alignment horizontal="center" vertical="center" wrapText="1"/>
    </xf>
    <xf numFmtId="167" fontId="4" fillId="6" borderId="37" xfId="0" applyNumberFormat="1" applyFont="1" applyFill="1" applyBorder="1" applyAlignment="1">
      <alignment vertical="center"/>
    </xf>
    <xf numFmtId="167" fontId="5" fillId="6" borderId="17" xfId="0" applyNumberFormat="1" applyFont="1" applyFill="1" applyBorder="1" applyAlignment="1">
      <alignment vertical="top"/>
    </xf>
    <xf numFmtId="0" fontId="4" fillId="6" borderId="0" xfId="0" applyFont="1" applyFill="1" applyAlignment="1">
      <alignment horizontal="justify" vertical="top" wrapText="1"/>
    </xf>
    <xf numFmtId="173" fontId="5" fillId="6" borderId="1" xfId="8" applyNumberFormat="1" applyFont="1" applyFill="1" applyBorder="1" applyAlignment="1">
      <alignment horizontal="center" vertical="center" wrapText="1"/>
    </xf>
    <xf numFmtId="164" fontId="5" fillId="6" borderId="1" xfId="7" applyFont="1" applyFill="1" applyBorder="1" applyAlignment="1">
      <alignment horizontal="center" vertical="center"/>
    </xf>
    <xf numFmtId="0" fontId="5" fillId="6" borderId="1" xfId="5" applyNumberFormat="1" applyFont="1" applyFill="1" applyBorder="1" applyAlignment="1">
      <alignment horizontal="right" vertical="center" wrapText="1"/>
    </xf>
    <xf numFmtId="9" fontId="5" fillId="6" borderId="1" xfId="5" applyFont="1" applyFill="1" applyBorder="1" applyAlignment="1">
      <alignment horizontal="right" vertical="center" wrapText="1"/>
    </xf>
    <xf numFmtId="9" fontId="5" fillId="0" borderId="1" xfId="5" applyFont="1" applyFill="1" applyBorder="1" applyAlignment="1">
      <alignment horizontal="right" vertical="center" wrapText="1"/>
    </xf>
    <xf numFmtId="9" fontId="4" fillId="6" borderId="20" xfId="5" applyFont="1" applyFill="1" applyBorder="1" applyAlignment="1">
      <alignment horizontal="center" vertical="center" wrapText="1"/>
    </xf>
    <xf numFmtId="164" fontId="5" fillId="6" borderId="20" xfId="7" applyFont="1" applyFill="1" applyBorder="1" applyAlignment="1">
      <alignment horizontal="center" vertical="center"/>
    </xf>
    <xf numFmtId="10" fontId="4" fillId="6" borderId="1" xfId="5" applyNumberFormat="1" applyFont="1" applyFill="1" applyBorder="1" applyAlignment="1">
      <alignment horizontal="center" vertical="center"/>
    </xf>
    <xf numFmtId="1" fontId="5" fillId="6" borderId="1" xfId="8" applyNumberFormat="1" applyFont="1" applyFill="1" applyBorder="1" applyAlignment="1">
      <alignment horizontal="center" vertical="center" wrapText="1"/>
    </xf>
    <xf numFmtId="164" fontId="5" fillId="6" borderId="1" xfId="7" applyFont="1" applyFill="1" applyBorder="1" applyAlignment="1" applyProtection="1">
      <alignment vertical="center"/>
    </xf>
    <xf numFmtId="14" fontId="5" fillId="6" borderId="11" xfId="0" applyNumberFormat="1" applyFont="1" applyFill="1" applyBorder="1" applyAlignment="1">
      <alignment horizontal="center" vertical="center"/>
    </xf>
    <xf numFmtId="1" fontId="5" fillId="0" borderId="1" xfId="8" applyNumberFormat="1" applyFont="1" applyFill="1" applyBorder="1" applyAlignment="1">
      <alignment horizontal="center" vertical="center" wrapText="1"/>
    </xf>
    <xf numFmtId="0" fontId="5" fillId="6" borderId="37" xfId="0" applyFont="1" applyFill="1" applyBorder="1" applyAlignment="1">
      <alignment vertical="center" wrapText="1"/>
    </xf>
    <xf numFmtId="166" fontId="5" fillId="6" borderId="10" xfId="0" applyNumberFormat="1" applyFont="1" applyFill="1" applyBorder="1" applyAlignment="1">
      <alignment horizontal="center" vertical="center"/>
    </xf>
    <xf numFmtId="166" fontId="4" fillId="6" borderId="1" xfId="0" applyNumberFormat="1" applyFont="1" applyFill="1" applyBorder="1" applyAlignment="1">
      <alignment vertical="top"/>
    </xf>
    <xf numFmtId="166" fontId="4" fillId="6" borderId="26" xfId="0" applyNumberFormat="1" applyFont="1" applyFill="1" applyBorder="1" applyAlignment="1">
      <alignment vertical="top"/>
    </xf>
    <xf numFmtId="1" fontId="5" fillId="0" borderId="1" xfId="5" applyNumberFormat="1" applyFont="1" applyFill="1" applyBorder="1" applyAlignment="1" applyProtection="1">
      <alignment horizontal="center" vertical="center"/>
    </xf>
    <xf numFmtId="0" fontId="4" fillId="6" borderId="13" xfId="0" applyFont="1" applyFill="1" applyBorder="1" applyAlignment="1">
      <alignment vertical="center"/>
    </xf>
    <xf numFmtId="0" fontId="4" fillId="6" borderId="12" xfId="0" applyFont="1" applyFill="1" applyBorder="1" applyAlignment="1">
      <alignment vertical="center"/>
    </xf>
    <xf numFmtId="0" fontId="4" fillId="6" borderId="27" xfId="0" applyFont="1" applyFill="1" applyBorder="1" applyAlignment="1">
      <alignment vertical="center"/>
    </xf>
    <xf numFmtId="37" fontId="5" fillId="6" borderId="1" xfId="0" applyNumberFormat="1" applyFont="1" applyFill="1" applyBorder="1" applyAlignment="1">
      <alignment horizontal="center" vertical="center"/>
    </xf>
    <xf numFmtId="2" fontId="4" fillId="6" borderId="40" xfId="0" applyNumberFormat="1" applyFont="1" applyFill="1" applyBorder="1" applyAlignment="1">
      <alignment horizontal="center" vertical="center"/>
    </xf>
    <xf numFmtId="0" fontId="5" fillId="6" borderId="14" xfId="0" applyFont="1" applyFill="1" applyBorder="1" applyAlignment="1">
      <alignment horizontal="left" vertical="center" wrapText="1"/>
    </xf>
    <xf numFmtId="164" fontId="5" fillId="6" borderId="38" xfId="7" applyFont="1" applyFill="1" applyBorder="1" applyAlignment="1" applyProtection="1">
      <alignment horizontal="left" vertical="center" wrapText="1"/>
    </xf>
    <xf numFmtId="166" fontId="5" fillId="6" borderId="1" xfId="5" applyNumberFormat="1" applyFont="1" applyFill="1" applyBorder="1" applyAlignment="1">
      <alignment horizontal="center" vertical="center" wrapText="1"/>
    </xf>
    <xf numFmtId="175" fontId="5" fillId="6" borderId="1" xfId="38" applyNumberFormat="1" applyFont="1" applyFill="1" applyBorder="1" applyAlignment="1">
      <alignment horizontal="left" vertical="center" wrapText="1"/>
    </xf>
    <xf numFmtId="9" fontId="5" fillId="0" borderId="1" xfId="5" applyFont="1" applyFill="1" applyBorder="1" applyAlignment="1">
      <alignment horizontal="center" vertical="center" wrapText="1"/>
    </xf>
    <xf numFmtId="175" fontId="5" fillId="7" borderId="1" xfId="38" applyNumberFormat="1" applyFont="1" applyFill="1" applyBorder="1" applyAlignment="1">
      <alignment horizontal="left" vertical="center" wrapText="1"/>
    </xf>
    <xf numFmtId="166" fontId="4" fillId="6" borderId="1" xfId="5" applyNumberFormat="1" applyFont="1" applyFill="1" applyBorder="1" applyAlignment="1">
      <alignment horizontal="center" vertical="center" wrapText="1"/>
    </xf>
    <xf numFmtId="175" fontId="4" fillId="6" borderId="1" xfId="38" applyNumberFormat="1" applyFont="1" applyFill="1" applyBorder="1" applyAlignment="1">
      <alignment horizontal="left" vertical="center" wrapText="1"/>
    </xf>
    <xf numFmtId="166" fontId="5" fillId="6" borderId="1" xfId="5" applyNumberFormat="1" applyFont="1" applyFill="1" applyBorder="1" applyAlignment="1" applyProtection="1">
      <alignment horizontal="center" vertical="center"/>
    </xf>
    <xf numFmtId="0" fontId="10" fillId="6" borderId="0" xfId="0" applyFont="1" applyFill="1" applyAlignment="1">
      <alignment horizontal="justify" vertical="top" wrapText="1"/>
    </xf>
    <xf numFmtId="1" fontId="5" fillId="6" borderId="1" xfId="5" applyNumberFormat="1" applyFont="1" applyFill="1" applyBorder="1" applyAlignment="1">
      <alignment horizontal="center" vertical="center" wrapText="1"/>
    </xf>
    <xf numFmtId="1" fontId="5" fillId="6" borderId="1" xfId="5" applyNumberFormat="1" applyFont="1" applyFill="1" applyBorder="1" applyAlignment="1" applyProtection="1">
      <alignment horizontal="center" vertical="center"/>
    </xf>
    <xf numFmtId="0" fontId="4" fillId="6" borderId="0" xfId="0" applyFont="1" applyFill="1" applyAlignment="1">
      <alignment horizontal="justify" vertical="center" wrapText="1"/>
    </xf>
    <xf numFmtId="10" fontId="5" fillId="6" borderId="1" xfId="5" applyNumberFormat="1" applyFont="1" applyFill="1" applyBorder="1" applyAlignment="1" applyProtection="1">
      <alignment vertical="top"/>
    </xf>
    <xf numFmtId="9" fontId="5" fillId="6" borderId="1" xfId="5" applyFont="1" applyFill="1" applyBorder="1" applyAlignment="1" applyProtection="1">
      <alignment vertical="top"/>
    </xf>
    <xf numFmtId="0" fontId="4" fillId="6" borderId="0" xfId="0" applyFont="1" applyFill="1" applyAlignment="1">
      <alignment horizontal="center" vertical="center"/>
    </xf>
    <xf numFmtId="0" fontId="4" fillId="6" borderId="53" xfId="7" applyNumberFormat="1" applyFont="1" applyFill="1" applyBorder="1" applyAlignment="1">
      <alignment horizontal="center" vertical="center" wrapText="1"/>
    </xf>
    <xf numFmtId="0" fontId="4" fillId="6" borderId="54" xfId="7" applyNumberFormat="1" applyFont="1" applyFill="1" applyBorder="1" applyAlignment="1">
      <alignment horizontal="center" vertical="center" wrapText="1"/>
    </xf>
    <xf numFmtId="175" fontId="14" fillId="6" borderId="44" xfId="7" applyNumberFormat="1" applyFont="1" applyFill="1" applyBorder="1" applyAlignment="1">
      <alignment vertical="center" wrapText="1"/>
    </xf>
    <xf numFmtId="175" fontId="14" fillId="6" borderId="25" xfId="7" applyNumberFormat="1" applyFont="1" applyFill="1" applyBorder="1" applyAlignment="1">
      <alignment vertical="center" wrapText="1"/>
    </xf>
    <xf numFmtId="0" fontId="4" fillId="0" borderId="0" xfId="0" applyFont="1" applyAlignment="1">
      <alignment horizontal="center" vertical="center"/>
    </xf>
    <xf numFmtId="173" fontId="10" fillId="6" borderId="1" xfId="8" applyNumberFormat="1" applyFont="1" applyFill="1" applyBorder="1" applyAlignment="1">
      <alignment horizontal="left" vertical="center" wrapText="1"/>
    </xf>
    <xf numFmtId="175" fontId="15" fillId="6" borderId="1" xfId="7" applyNumberFormat="1" applyFont="1" applyFill="1" applyBorder="1" applyAlignment="1">
      <alignment horizontal="left" vertical="center" wrapText="1"/>
    </xf>
    <xf numFmtId="173" fontId="15" fillId="6" borderId="1" xfId="8" applyNumberFormat="1" applyFont="1" applyFill="1" applyBorder="1" applyAlignment="1">
      <alignment horizontal="left" vertical="center" wrapText="1"/>
    </xf>
    <xf numFmtId="166" fontId="5" fillId="6" borderId="0" xfId="0" applyNumberFormat="1" applyFont="1" applyFill="1" applyAlignment="1">
      <alignment horizontal="center" vertical="center" wrapText="1"/>
    </xf>
    <xf numFmtId="0" fontId="10" fillId="6" borderId="1" xfId="0" applyFont="1" applyFill="1" applyBorder="1" applyAlignment="1">
      <alignment horizontal="center" vertical="center" wrapText="1"/>
    </xf>
    <xf numFmtId="173" fontId="10" fillId="6" borderId="1" xfId="8" applyNumberFormat="1" applyFont="1" applyFill="1" applyBorder="1" applyAlignment="1" applyProtection="1">
      <alignment vertical="center" wrapText="1"/>
    </xf>
    <xf numFmtId="1" fontId="10" fillId="6" borderId="1" xfId="8" applyNumberFormat="1" applyFont="1" applyFill="1" applyBorder="1" applyAlignment="1">
      <alignment horizontal="center" vertical="center" wrapText="1"/>
    </xf>
    <xf numFmtId="175" fontId="10" fillId="6" borderId="1" xfId="38" applyNumberFormat="1" applyFont="1" applyFill="1" applyBorder="1" applyAlignment="1">
      <alignment horizontal="left" vertical="center" wrapText="1"/>
    </xf>
    <xf numFmtId="0" fontId="10" fillId="0" borderId="1" xfId="0" applyFont="1" applyFill="1" applyBorder="1" applyAlignment="1">
      <alignment horizontal="center" vertical="center" wrapText="1"/>
    </xf>
    <xf numFmtId="175" fontId="10" fillId="0" borderId="1" xfId="38" applyNumberFormat="1" applyFont="1" applyFill="1" applyBorder="1" applyAlignment="1">
      <alignment horizontal="left" vertical="center" wrapText="1"/>
    </xf>
    <xf numFmtId="42" fontId="10" fillId="0" borderId="1" xfId="7" applyNumberFormat="1" applyFont="1" applyFill="1" applyBorder="1" applyAlignment="1">
      <alignment horizontal="left" vertical="center" wrapText="1"/>
    </xf>
    <xf numFmtId="1" fontId="10" fillId="0" borderId="1" xfId="8" applyNumberFormat="1" applyFont="1" applyFill="1" applyBorder="1" applyAlignment="1">
      <alignment horizontal="center" vertical="center" wrapText="1"/>
    </xf>
    <xf numFmtId="42" fontId="15" fillId="6" borderId="1" xfId="7" applyNumberFormat="1" applyFont="1" applyFill="1" applyBorder="1" applyAlignment="1">
      <alignment horizontal="left" vertical="center" wrapText="1"/>
    </xf>
    <xf numFmtId="175" fontId="10" fillId="0" borderId="26" xfId="38" applyNumberFormat="1" applyFont="1" applyFill="1" applyBorder="1" applyAlignment="1">
      <alignment horizontal="right" vertical="center"/>
    </xf>
    <xf numFmtId="174" fontId="5" fillId="6" borderId="26" xfId="0" applyNumberFormat="1" applyFont="1" applyFill="1" applyBorder="1" applyAlignment="1">
      <alignment vertical="center" wrapText="1"/>
    </xf>
    <xf numFmtId="9" fontId="10" fillId="6" borderId="1" xfId="5" applyFont="1" applyFill="1" applyBorder="1" applyAlignment="1">
      <alignment horizontal="center" vertical="center" wrapText="1"/>
    </xf>
    <xf numFmtId="2" fontId="10" fillId="6" borderId="1" xfId="0" applyNumberFormat="1" applyFont="1" applyFill="1" applyBorder="1" applyAlignment="1">
      <alignment vertical="center" wrapText="1"/>
    </xf>
    <xf numFmtId="166" fontId="10" fillId="6" borderId="1" xfId="5" applyNumberFormat="1" applyFont="1" applyFill="1" applyBorder="1" applyAlignment="1">
      <alignment horizontal="center" vertical="center" wrapText="1"/>
    </xf>
    <xf numFmtId="1" fontId="5" fillId="6" borderId="14" xfId="0" applyNumberFormat="1" applyFont="1" applyFill="1" applyBorder="1" applyAlignment="1">
      <alignment horizontal="center" vertical="center" wrapText="1"/>
    </xf>
    <xf numFmtId="0" fontId="5" fillId="6" borderId="0" xfId="0" applyFont="1" applyFill="1" applyAlignment="1">
      <alignment horizontal="center" vertical="center" wrapText="1"/>
    </xf>
    <xf numFmtId="166" fontId="5" fillId="6" borderId="0" xfId="0" applyNumberFormat="1" applyFont="1" applyFill="1" applyAlignment="1">
      <alignment horizontal="left" wrapText="1"/>
    </xf>
    <xf numFmtId="166" fontId="5" fillId="6" borderId="22" xfId="0" applyNumberFormat="1" applyFont="1" applyFill="1" applyBorder="1" applyAlignment="1">
      <alignment horizontal="left" wrapText="1"/>
    </xf>
    <xf numFmtId="0" fontId="5" fillId="6" borderId="1" xfId="0" applyFont="1" applyFill="1" applyBorder="1" applyAlignment="1">
      <alignment horizontal="center" vertical="center" wrapText="1"/>
    </xf>
    <xf numFmtId="0" fontId="4" fillId="6" borderId="1" xfId="0" applyFont="1" applyFill="1" applyBorder="1" applyAlignment="1">
      <alignment horizontal="center" vertical="center"/>
    </xf>
    <xf numFmtId="2" fontId="4" fillId="6" borderId="1" xfId="0" applyNumberFormat="1" applyFont="1" applyFill="1" applyBorder="1" applyAlignment="1">
      <alignment horizontal="center" vertical="center"/>
    </xf>
    <xf numFmtId="1" fontId="5" fillId="6" borderId="1" xfId="0" applyNumberFormat="1" applyFont="1" applyFill="1" applyBorder="1" applyAlignment="1">
      <alignment horizontal="center" vertical="center" wrapText="1"/>
    </xf>
    <xf numFmtId="164" fontId="5" fillId="6" borderId="40" xfId="7" applyFont="1" applyFill="1" applyBorder="1" applyAlignment="1" applyProtection="1">
      <alignment horizontal="center" vertical="center" wrapText="1"/>
    </xf>
    <xf numFmtId="1" fontId="5" fillId="6" borderId="11" xfId="0" applyNumberFormat="1"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15" xfId="0" applyFont="1" applyFill="1" applyBorder="1" applyAlignment="1">
      <alignment horizontal="center" vertical="center"/>
    </xf>
    <xf numFmtId="0" fontId="4" fillId="6" borderId="0" xfId="0" applyFont="1" applyFill="1" applyAlignment="1">
      <alignment horizontal="left"/>
    </xf>
    <xf numFmtId="0" fontId="4" fillId="6" borderId="52" xfId="0" applyFont="1" applyFill="1" applyBorder="1" applyAlignment="1">
      <alignment horizontal="left" vertical="center" wrapText="1"/>
    </xf>
    <xf numFmtId="0" fontId="4" fillId="6" borderId="0" xfId="0" applyFont="1" applyFill="1" applyAlignment="1">
      <alignment horizontal="left" vertical="center" wrapText="1"/>
    </xf>
    <xf numFmtId="0" fontId="5" fillId="6" borderId="10" xfId="0" applyFont="1" applyFill="1" applyBorder="1" applyAlignment="1">
      <alignment horizontal="center" vertical="center"/>
    </xf>
    <xf numFmtId="164" fontId="5" fillId="6" borderId="26" xfId="7" applyFont="1" applyFill="1" applyBorder="1" applyAlignment="1" applyProtection="1">
      <alignment horizontal="center" vertical="center" wrapText="1"/>
    </xf>
    <xf numFmtId="0" fontId="5" fillId="6" borderId="14" xfId="0" applyFont="1" applyFill="1" applyBorder="1" applyAlignment="1">
      <alignment horizontal="center" vertical="center" wrapText="1"/>
    </xf>
    <xf numFmtId="0" fontId="5" fillId="6" borderId="10" xfId="0" applyFont="1" applyFill="1" applyBorder="1" applyAlignment="1">
      <alignment horizontal="center" vertical="center" wrapText="1"/>
    </xf>
    <xf numFmtId="0" fontId="4" fillId="6" borderId="20" xfId="0" applyFont="1" applyFill="1" applyBorder="1" applyAlignment="1">
      <alignment horizontal="center" vertical="center" wrapText="1"/>
    </xf>
    <xf numFmtId="175" fontId="5" fillId="6" borderId="40" xfId="38" applyNumberFormat="1" applyFont="1" applyFill="1" applyBorder="1" applyAlignment="1">
      <alignment horizontal="center" vertical="center" wrapText="1"/>
    </xf>
    <xf numFmtId="0" fontId="5" fillId="6" borderId="0" xfId="0" applyFont="1" applyFill="1" applyAlignment="1">
      <alignment horizontal="left" vertical="center" wrapText="1"/>
    </xf>
    <xf numFmtId="0" fontId="5" fillId="6" borderId="8"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1" fontId="5" fillId="0" borderId="1" xfId="0" applyNumberFormat="1" applyFont="1" applyFill="1" applyBorder="1" applyAlignment="1">
      <alignment horizontal="center" vertical="center" wrapText="1"/>
    </xf>
    <xf numFmtId="0" fontId="4" fillId="0" borderId="20"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0" xfId="0" applyFont="1"/>
    <xf numFmtId="0" fontId="10" fillId="6" borderId="0" xfId="0" applyFont="1" applyFill="1"/>
    <xf numFmtId="9" fontId="10" fillId="6" borderId="0" xfId="5" applyFont="1" applyFill="1"/>
    <xf numFmtId="41" fontId="10" fillId="6" borderId="0" xfId="37" applyFont="1" applyFill="1"/>
    <xf numFmtId="175" fontId="10" fillId="6" borderId="0" xfId="0" applyNumberFormat="1" applyFont="1" applyFill="1"/>
    <xf numFmtId="173" fontId="10" fillId="6" borderId="0" xfId="8" applyNumberFormat="1" applyFont="1" applyFill="1"/>
    <xf numFmtId="172" fontId="10" fillId="6" borderId="0" xfId="0" applyNumberFormat="1" applyFont="1" applyFill="1"/>
    <xf numFmtId="173" fontId="10" fillId="6" borderId="0" xfId="0" applyNumberFormat="1" applyFont="1" applyFill="1"/>
    <xf numFmtId="44" fontId="5" fillId="6" borderId="26" xfId="38" applyFont="1" applyFill="1" applyBorder="1" applyAlignment="1">
      <alignment horizontal="right" vertical="center" wrapText="1"/>
    </xf>
    <xf numFmtId="173" fontId="10" fillId="0" borderId="1" xfId="8" applyNumberFormat="1" applyFont="1" applyFill="1" applyBorder="1" applyAlignment="1">
      <alignment horizontal="right" vertical="center" wrapText="1"/>
    </xf>
    <xf numFmtId="42" fontId="5" fillId="0" borderId="1" xfId="0" applyNumberFormat="1" applyFont="1" applyFill="1" applyBorder="1" applyAlignment="1">
      <alignment horizontal="center" vertical="center" wrapText="1"/>
    </xf>
    <xf numFmtId="3" fontId="4" fillId="0" borderId="1" xfId="0" applyNumberFormat="1" applyFont="1" applyFill="1" applyBorder="1" applyAlignment="1">
      <alignment horizontal="center" vertical="center" wrapText="1"/>
    </xf>
    <xf numFmtId="173" fontId="15" fillId="0" borderId="1" xfId="8" applyNumberFormat="1" applyFont="1" applyFill="1" applyBorder="1" applyAlignment="1">
      <alignment horizontal="center" vertical="center" wrapText="1"/>
    </xf>
    <xf numFmtId="3" fontId="4" fillId="0" borderId="20" xfId="0" applyNumberFormat="1" applyFont="1" applyFill="1" applyBorder="1" applyAlignment="1">
      <alignment horizontal="center" vertical="center" wrapText="1"/>
    </xf>
    <xf numFmtId="173" fontId="15" fillId="0" borderId="20" xfId="8" applyNumberFormat="1" applyFont="1" applyFill="1" applyBorder="1" applyAlignment="1">
      <alignment horizontal="left" vertical="center" wrapText="1"/>
    </xf>
    <xf numFmtId="42" fontId="5" fillId="0" borderId="20" xfId="0" applyNumberFormat="1" applyFont="1" applyFill="1" applyBorder="1" applyAlignment="1">
      <alignment horizontal="center" vertical="center" wrapText="1"/>
    </xf>
    <xf numFmtId="14" fontId="5" fillId="6" borderId="20" xfId="0" applyNumberFormat="1" applyFont="1" applyFill="1" applyBorder="1" applyAlignment="1">
      <alignment horizontal="center" vertical="center"/>
    </xf>
    <xf numFmtId="167" fontId="4" fillId="6" borderId="16" xfId="0" applyNumberFormat="1" applyFont="1" applyFill="1" applyBorder="1" applyAlignment="1">
      <alignment horizontal="center" vertical="center"/>
    </xf>
    <xf numFmtId="167" fontId="5" fillId="0" borderId="10" xfId="0" applyNumberFormat="1" applyFont="1" applyFill="1" applyBorder="1" applyAlignment="1">
      <alignment vertical="top"/>
    </xf>
    <xf numFmtId="0" fontId="4" fillId="0" borderId="1" xfId="0" applyFont="1" applyFill="1" applyBorder="1" applyAlignment="1">
      <alignment horizontal="center" vertical="center"/>
    </xf>
    <xf numFmtId="1" fontId="4" fillId="0" borderId="1" xfId="0" applyNumberFormat="1" applyFont="1" applyFill="1" applyBorder="1" applyAlignment="1">
      <alignment horizontal="center" vertical="center"/>
    </xf>
    <xf numFmtId="9" fontId="5" fillId="6" borderId="1" xfId="5" applyFont="1" applyFill="1" applyBorder="1" applyAlignment="1">
      <alignment vertical="center"/>
    </xf>
    <xf numFmtId="9" fontId="5" fillId="6" borderId="26" xfId="5" applyFont="1" applyFill="1" applyBorder="1" applyAlignment="1">
      <alignment vertical="center"/>
    </xf>
    <xf numFmtId="3" fontId="4" fillId="6" borderId="1" xfId="0" applyNumberFormat="1" applyFont="1" applyFill="1" applyBorder="1" applyAlignment="1">
      <alignment horizontal="center" vertical="center" wrapText="1"/>
    </xf>
    <xf numFmtId="9" fontId="4" fillId="6" borderId="1" xfId="5" applyFont="1" applyFill="1" applyBorder="1" applyAlignment="1">
      <alignment vertical="center" wrapText="1"/>
    </xf>
    <xf numFmtId="9" fontId="5" fillId="6" borderId="26" xfId="5" applyFont="1" applyFill="1" applyBorder="1" applyAlignment="1" applyProtection="1">
      <alignment vertical="center" wrapText="1"/>
    </xf>
    <xf numFmtId="3" fontId="4" fillId="6" borderId="20" xfId="0" applyNumberFormat="1" applyFont="1" applyFill="1" applyBorder="1" applyAlignment="1">
      <alignment horizontal="center" vertical="center" wrapText="1"/>
    </xf>
    <xf numFmtId="42" fontId="15" fillId="6" borderId="20" xfId="7" applyNumberFormat="1" applyFont="1" applyFill="1" applyBorder="1" applyAlignment="1">
      <alignment horizontal="left" vertical="center" wrapText="1"/>
    </xf>
    <xf numFmtId="0" fontId="5" fillId="6" borderId="20" xfId="0" applyFont="1" applyFill="1" applyBorder="1" applyAlignment="1">
      <alignment horizontal="center" vertical="center" wrapText="1"/>
    </xf>
    <xf numFmtId="9" fontId="4" fillId="6" borderId="20" xfId="5" applyFont="1" applyFill="1" applyBorder="1" applyAlignment="1">
      <alignment vertical="center" wrapText="1"/>
    </xf>
    <xf numFmtId="9" fontId="5" fillId="6" borderId="36" xfId="5" applyFont="1" applyFill="1" applyBorder="1" applyAlignment="1" applyProtection="1">
      <alignment vertical="center" wrapText="1"/>
    </xf>
    <xf numFmtId="167" fontId="5" fillId="6" borderId="10" xfId="0" applyNumberFormat="1" applyFont="1" applyFill="1" applyBorder="1" applyAlignment="1">
      <alignment vertical="top"/>
    </xf>
    <xf numFmtId="1" fontId="4" fillId="6" borderId="1" xfId="0" applyNumberFormat="1" applyFont="1" applyFill="1" applyBorder="1" applyAlignment="1">
      <alignment horizontal="center" vertical="center"/>
    </xf>
    <xf numFmtId="175" fontId="5" fillId="6" borderId="26" xfId="38" applyNumberFormat="1" applyFont="1" applyFill="1" applyBorder="1" applyAlignment="1">
      <alignment horizontal="right" vertical="center" wrapText="1"/>
    </xf>
    <xf numFmtId="1" fontId="4" fillId="6" borderId="20" xfId="0" applyNumberFormat="1" applyFont="1" applyFill="1" applyBorder="1" applyAlignment="1">
      <alignment horizontal="center" vertical="center" wrapText="1"/>
    </xf>
    <xf numFmtId="42" fontId="10" fillId="6" borderId="20" xfId="7" applyNumberFormat="1" applyFont="1" applyFill="1" applyBorder="1" applyAlignment="1">
      <alignment horizontal="left" vertical="center" wrapText="1"/>
    </xf>
    <xf numFmtId="166" fontId="5" fillId="6" borderId="9" xfId="0" applyNumberFormat="1" applyFont="1" applyFill="1" applyBorder="1" applyAlignment="1">
      <alignment horizontal="left" wrapText="1"/>
    </xf>
    <xf numFmtId="173" fontId="10" fillId="0" borderId="1" xfId="8" applyNumberFormat="1" applyFont="1" applyFill="1" applyBorder="1" applyAlignment="1">
      <alignment horizontal="center" vertical="center" wrapText="1"/>
    </xf>
    <xf numFmtId="173" fontId="10" fillId="0" borderId="1" xfId="8" applyNumberFormat="1" applyFont="1" applyFill="1" applyBorder="1" applyAlignment="1">
      <alignment horizontal="left" vertical="center" wrapText="1"/>
    </xf>
    <xf numFmtId="173" fontId="15" fillId="6" borderId="20" xfId="8" applyNumberFormat="1" applyFont="1" applyFill="1" applyBorder="1" applyAlignment="1">
      <alignment horizontal="left" vertical="center" wrapText="1"/>
    </xf>
    <xf numFmtId="42" fontId="5" fillId="6" borderId="1" xfId="0" applyNumberFormat="1" applyFont="1" applyFill="1" applyBorder="1" applyAlignment="1">
      <alignment horizontal="center" vertical="center" wrapText="1"/>
    </xf>
    <xf numFmtId="42" fontId="5" fillId="6" borderId="20" xfId="0" applyNumberFormat="1" applyFont="1" applyFill="1" applyBorder="1" applyAlignment="1">
      <alignment horizontal="center" vertical="center" wrapText="1"/>
    </xf>
    <xf numFmtId="1" fontId="16" fillId="6" borderId="1" xfId="0" applyNumberFormat="1" applyFont="1" applyFill="1" applyBorder="1" applyAlignment="1">
      <alignment horizontal="center" vertical="center" wrapText="1"/>
    </xf>
    <xf numFmtId="2" fontId="5" fillId="6" borderId="1" xfId="0" applyNumberFormat="1" applyFont="1" applyFill="1" applyBorder="1" applyAlignment="1">
      <alignment vertical="center" wrapText="1"/>
    </xf>
    <xf numFmtId="2" fontId="5" fillId="6" borderId="1" xfId="5" applyNumberFormat="1" applyFont="1" applyFill="1" applyBorder="1" applyAlignment="1" applyProtection="1">
      <alignment vertical="center" wrapText="1"/>
    </xf>
    <xf numFmtId="42" fontId="15" fillId="6" borderId="14" xfId="7" applyNumberFormat="1" applyFont="1" applyFill="1" applyBorder="1" applyAlignment="1">
      <alignment horizontal="left" vertical="center" wrapText="1"/>
    </xf>
    <xf numFmtId="3" fontId="4" fillId="6" borderId="13" xfId="0" applyNumberFormat="1" applyFont="1" applyFill="1" applyBorder="1" applyAlignment="1">
      <alignment horizontal="center" vertical="center" wrapText="1"/>
    </xf>
    <xf numFmtId="42" fontId="10" fillId="6" borderId="11" xfId="7" applyNumberFormat="1" applyFont="1" applyFill="1" applyBorder="1" applyAlignment="1">
      <alignment horizontal="left" vertical="center" wrapText="1"/>
    </xf>
    <xf numFmtId="2" fontId="4" fillId="6" borderId="1" xfId="0" applyNumberFormat="1" applyFont="1" applyFill="1" applyBorder="1" applyAlignment="1">
      <alignment vertical="center" wrapText="1"/>
    </xf>
    <xf numFmtId="42" fontId="15" fillId="6" borderId="31" xfId="7" applyNumberFormat="1" applyFont="1" applyFill="1" applyBorder="1" applyAlignment="1">
      <alignment horizontal="left" vertical="center" wrapText="1"/>
    </xf>
    <xf numFmtId="2" fontId="5" fillId="6" borderId="20" xfId="0" applyNumberFormat="1" applyFont="1" applyFill="1" applyBorder="1" applyAlignment="1">
      <alignment vertical="center" wrapText="1"/>
    </xf>
    <xf numFmtId="174" fontId="10" fillId="0" borderId="0" xfId="0" applyNumberFormat="1" applyFont="1"/>
    <xf numFmtId="172" fontId="10" fillId="0" borderId="0" xfId="0" applyNumberFormat="1" applyFont="1"/>
    <xf numFmtId="175" fontId="10" fillId="0" borderId="1" xfId="38" applyNumberFormat="1" applyFont="1" applyFill="1" applyBorder="1" applyAlignment="1">
      <alignment horizontal="right" vertical="center"/>
    </xf>
    <xf numFmtId="167" fontId="4" fillId="6" borderId="33" xfId="0" applyNumberFormat="1" applyFont="1" applyFill="1" applyBorder="1" applyAlignment="1">
      <alignment vertical="center"/>
    </xf>
    <xf numFmtId="176" fontId="5" fillId="6" borderId="34" xfId="0" applyNumberFormat="1" applyFont="1" applyFill="1" applyBorder="1" applyAlignment="1">
      <alignment vertical="top"/>
    </xf>
    <xf numFmtId="173" fontId="4" fillId="6" borderId="1" xfId="8" applyNumberFormat="1" applyFont="1" applyFill="1" applyBorder="1" applyAlignment="1" applyProtection="1">
      <alignment horizontal="center" vertical="center"/>
    </xf>
    <xf numFmtId="168" fontId="10" fillId="0" borderId="0" xfId="0" applyNumberFormat="1" applyFont="1"/>
    <xf numFmtId="173" fontId="10" fillId="6" borderId="1" xfId="0" applyNumberFormat="1" applyFont="1" applyFill="1" applyBorder="1" applyAlignment="1">
      <alignment horizontal="center" vertical="center" wrapText="1"/>
    </xf>
    <xf numFmtId="173" fontId="10" fillId="0" borderId="0" xfId="8" applyNumberFormat="1" applyFont="1" applyFill="1"/>
    <xf numFmtId="167" fontId="5" fillId="6" borderId="34" xfId="0" applyNumberFormat="1" applyFont="1" applyFill="1" applyBorder="1" applyAlignment="1">
      <alignment vertical="top"/>
    </xf>
    <xf numFmtId="1" fontId="4" fillId="6" borderId="1" xfId="8" applyNumberFormat="1" applyFont="1" applyFill="1" applyBorder="1" applyAlignment="1" applyProtection="1">
      <alignment horizontal="center" vertical="center"/>
    </xf>
    <xf numFmtId="1" fontId="10" fillId="0" borderId="59" xfId="0" applyNumberFormat="1" applyFont="1" applyBorder="1" applyAlignment="1">
      <alignment horizontal="center" vertical="center"/>
    </xf>
    <xf numFmtId="42" fontId="10" fillId="6" borderId="1" xfId="0" applyNumberFormat="1" applyFont="1" applyFill="1" applyBorder="1" applyAlignment="1">
      <alignment horizontal="center" vertical="center" wrapText="1"/>
    </xf>
    <xf numFmtId="175" fontId="10" fillId="6" borderId="1" xfId="0" applyNumberFormat="1" applyFont="1" applyFill="1" applyBorder="1" applyAlignment="1">
      <alignment horizontal="center" vertical="center" wrapText="1"/>
    </xf>
    <xf numFmtId="173" fontId="4" fillId="6" borderId="0" xfId="0" applyNumberFormat="1" applyFont="1" applyFill="1" applyAlignment="1">
      <alignment horizontal="left" vertical="center" wrapText="1"/>
    </xf>
    <xf numFmtId="173" fontId="4" fillId="6" borderId="0" xfId="8" applyNumberFormat="1" applyFont="1" applyFill="1" applyBorder="1" applyAlignment="1">
      <alignment horizontal="left" vertical="center" wrapText="1"/>
    </xf>
    <xf numFmtId="166" fontId="4" fillId="6" borderId="20" xfId="5" applyNumberFormat="1" applyFont="1" applyFill="1" applyBorder="1" applyAlignment="1">
      <alignment horizontal="center" vertical="center" wrapText="1"/>
    </xf>
    <xf numFmtId="166" fontId="4" fillId="6" borderId="1" xfId="5" applyNumberFormat="1" applyFont="1" applyFill="1" applyBorder="1" applyAlignment="1" applyProtection="1">
      <alignment horizontal="center" vertical="center"/>
    </xf>
    <xf numFmtId="3" fontId="10" fillId="0" borderId="0" xfId="0" applyNumberFormat="1" applyFont="1"/>
    <xf numFmtId="175" fontId="10" fillId="0" borderId="0" xfId="0" applyNumberFormat="1" applyFont="1"/>
    <xf numFmtId="3" fontId="17" fillId="0" borderId="0" xfId="0" applyNumberFormat="1" applyFont="1" applyAlignment="1">
      <alignment horizontal="right" vertical="center" wrapText="1"/>
    </xf>
    <xf numFmtId="177" fontId="10" fillId="0" borderId="0" xfId="0" applyNumberFormat="1" applyFont="1"/>
    <xf numFmtId="1" fontId="10" fillId="0" borderId="59" xfId="38" applyNumberFormat="1" applyFont="1" applyFill="1" applyBorder="1" applyAlignment="1">
      <alignment horizontal="center" vertical="center" wrapText="1"/>
    </xf>
    <xf numFmtId="1" fontId="10" fillId="0" borderId="59" xfId="0" applyNumberFormat="1" applyFont="1" applyBorder="1" applyAlignment="1">
      <alignment horizontal="center" vertical="center" wrapText="1"/>
    </xf>
    <xf numFmtId="175" fontId="10" fillId="6" borderId="0" xfId="38" applyNumberFormat="1" applyFont="1" applyFill="1" applyAlignment="1">
      <alignment horizontal="left" vertical="center"/>
    </xf>
    <xf numFmtId="43" fontId="10" fillId="6" borderId="0" xfId="8" applyFont="1" applyFill="1"/>
    <xf numFmtId="3" fontId="10" fillId="6" borderId="0" xfId="0" applyNumberFormat="1" applyFont="1" applyFill="1"/>
    <xf numFmtId="173" fontId="10" fillId="0" borderId="0" xfId="8" applyNumberFormat="1" applyFont="1" applyFill="1" applyBorder="1"/>
    <xf numFmtId="0" fontId="5" fillId="6" borderId="14" xfId="0" applyFont="1" applyFill="1" applyBorder="1" applyAlignment="1">
      <alignment horizontal="center" vertical="center" wrapText="1"/>
    </xf>
    <xf numFmtId="0" fontId="5" fillId="6" borderId="1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6" borderId="15" xfId="0" applyFont="1" applyFill="1" applyBorder="1" applyAlignment="1">
      <alignment horizontal="left" vertical="center" wrapText="1"/>
    </xf>
    <xf numFmtId="0" fontId="5" fillId="6" borderId="15" xfId="0" applyFont="1" applyFill="1" applyBorder="1" applyAlignment="1">
      <alignment vertical="center" wrapText="1"/>
    </xf>
    <xf numFmtId="0" fontId="5" fillId="0" borderId="1" xfId="0" applyFont="1" applyFill="1" applyBorder="1" applyAlignment="1">
      <alignment horizontal="center" vertical="center" wrapText="1" shrinkToFit="1"/>
    </xf>
    <xf numFmtId="0" fontId="10" fillId="6" borderId="18"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10" fillId="6" borderId="1" xfId="0" applyFont="1" applyFill="1" applyBorder="1" applyAlignment="1">
      <alignment horizontal="center" vertical="center" wrapText="1" shrinkToFit="1"/>
    </xf>
    <xf numFmtId="0" fontId="10" fillId="0" borderId="1" xfId="0" applyFont="1" applyBorder="1" applyAlignment="1">
      <alignment horizontal="center" vertical="center" wrapText="1" shrinkToFit="1"/>
    </xf>
    <xf numFmtId="0" fontId="4" fillId="6" borderId="1" xfId="0" applyFont="1" applyFill="1" applyBorder="1" applyAlignment="1">
      <alignment horizontal="left" vertical="center"/>
    </xf>
    <xf numFmtId="0" fontId="4" fillId="6" borderId="26" xfId="0" applyFont="1" applyFill="1" applyBorder="1" applyAlignment="1">
      <alignment horizontal="left" vertical="center"/>
    </xf>
    <xf numFmtId="166" fontId="4" fillId="6" borderId="7" xfId="0" applyNumberFormat="1" applyFont="1" applyFill="1" applyBorder="1" applyAlignment="1">
      <alignment horizontal="left" wrapText="1"/>
    </xf>
    <xf numFmtId="166" fontId="4" fillId="6" borderId="6" xfId="0" applyNumberFormat="1" applyFont="1" applyFill="1" applyBorder="1" applyAlignment="1">
      <alignment horizontal="left" wrapText="1"/>
    </xf>
    <xf numFmtId="166" fontId="4" fillId="6" borderId="21" xfId="0" applyNumberFormat="1" applyFont="1" applyFill="1" applyBorder="1" applyAlignment="1">
      <alignment horizontal="left" wrapText="1"/>
    </xf>
    <xf numFmtId="166" fontId="4" fillId="6" borderId="23" xfId="0" applyNumberFormat="1" applyFont="1" applyFill="1" applyBorder="1" applyAlignment="1">
      <alignment horizontal="left" wrapText="1"/>
    </xf>
    <xf numFmtId="166" fontId="4" fillId="6" borderId="24" xfId="0" applyNumberFormat="1" applyFont="1" applyFill="1" applyBorder="1" applyAlignment="1">
      <alignment horizontal="left" wrapText="1"/>
    </xf>
    <xf numFmtId="166" fontId="4" fillId="6" borderId="25" xfId="0" applyNumberFormat="1" applyFont="1" applyFill="1" applyBorder="1" applyAlignment="1">
      <alignment horizontal="left" wrapText="1"/>
    </xf>
    <xf numFmtId="9" fontId="5" fillId="6" borderId="40" xfId="5" applyFont="1" applyFill="1" applyBorder="1" applyAlignment="1">
      <alignment horizontal="center" vertical="center"/>
    </xf>
    <xf numFmtId="9" fontId="5" fillId="6" borderId="39" xfId="5" applyFont="1" applyFill="1" applyBorder="1" applyAlignment="1">
      <alignment horizontal="center" vertical="center"/>
    </xf>
    <xf numFmtId="0" fontId="5" fillId="6" borderId="34" xfId="1" applyFont="1" applyFill="1" applyBorder="1" applyAlignment="1">
      <alignment horizontal="center"/>
    </xf>
    <xf numFmtId="0" fontId="5" fillId="6" borderId="35" xfId="1" applyFont="1" applyFill="1" applyBorder="1" applyAlignment="1">
      <alignment horizontal="center"/>
    </xf>
    <xf numFmtId="0" fontId="5" fillId="6" borderId="1" xfId="1" applyFont="1" applyFill="1" applyBorder="1" applyAlignment="1">
      <alignment horizontal="center"/>
    </xf>
    <xf numFmtId="0" fontId="5" fillId="6" borderId="26" xfId="1" applyFont="1" applyFill="1" applyBorder="1" applyAlignment="1">
      <alignment horizontal="center"/>
    </xf>
    <xf numFmtId="0" fontId="4" fillId="6" borderId="43"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21" xfId="0" applyFont="1" applyFill="1" applyBorder="1" applyAlignment="1">
      <alignment horizontal="center" vertical="center" wrapText="1"/>
    </xf>
    <xf numFmtId="0" fontId="4" fillId="6" borderId="33" xfId="0" applyFont="1" applyFill="1" applyBorder="1" applyAlignment="1">
      <alignment horizontal="center" vertical="center"/>
    </xf>
    <xf numFmtId="0" fontId="4" fillId="6" borderId="15" xfId="0" applyFont="1" applyFill="1" applyBorder="1" applyAlignment="1">
      <alignment horizontal="center" vertical="center"/>
    </xf>
    <xf numFmtId="0" fontId="13" fillId="6" borderId="34"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34" xfId="0" applyFont="1" applyFill="1" applyBorder="1" applyAlignment="1">
      <alignment horizontal="center" vertical="center" wrapText="1"/>
    </xf>
    <xf numFmtId="0" fontId="4" fillId="6" borderId="34" xfId="0" applyFont="1" applyFill="1" applyBorder="1" applyAlignment="1">
      <alignment horizontal="center" vertical="center" wrapText="1" shrinkToFit="1"/>
    </xf>
    <xf numFmtId="0" fontId="4" fillId="6" borderId="1" xfId="0" applyFont="1" applyFill="1" applyBorder="1" applyAlignment="1">
      <alignment horizontal="center" vertical="center" wrapText="1" shrinkToFit="1"/>
    </xf>
    <xf numFmtId="0" fontId="5" fillId="6" borderId="7"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5" fillId="6" borderId="2" xfId="0" applyFont="1" applyFill="1" applyBorder="1" applyAlignment="1">
      <alignment horizontal="center" vertical="center" wrapText="1"/>
    </xf>
    <xf numFmtId="175" fontId="4" fillId="6" borderId="24" xfId="38" applyNumberFormat="1" applyFont="1" applyFill="1" applyBorder="1" applyAlignment="1">
      <alignment horizontal="center"/>
    </xf>
    <xf numFmtId="175" fontId="4" fillId="6" borderId="25" xfId="38" applyNumberFormat="1" applyFont="1" applyFill="1" applyBorder="1" applyAlignment="1">
      <alignment horizontal="center"/>
    </xf>
    <xf numFmtId="0" fontId="10" fillId="6" borderId="51" xfId="0" applyFont="1" applyFill="1" applyBorder="1" applyAlignment="1">
      <alignment horizontal="center"/>
    </xf>
    <xf numFmtId="0" fontId="10" fillId="6" borderId="12" xfId="0" applyFont="1" applyFill="1" applyBorder="1" applyAlignment="1">
      <alignment horizontal="center"/>
    </xf>
    <xf numFmtId="0" fontId="10" fillId="6" borderId="27" xfId="0" applyFont="1" applyFill="1" applyBorder="1" applyAlignment="1">
      <alignment horizontal="center"/>
    </xf>
    <xf numFmtId="0" fontId="4" fillId="6" borderId="13" xfId="0" applyFont="1" applyFill="1" applyBorder="1" applyAlignment="1">
      <alignment horizontal="left"/>
    </xf>
    <xf numFmtId="0" fontId="4" fillId="6" borderId="12" xfId="0" applyFont="1" applyFill="1" applyBorder="1" applyAlignment="1">
      <alignment horizontal="left"/>
    </xf>
    <xf numFmtId="0" fontId="4" fillId="6" borderId="27" xfId="0" applyFont="1" applyFill="1" applyBorder="1" applyAlignment="1">
      <alignment horizontal="left"/>
    </xf>
    <xf numFmtId="0" fontId="5" fillId="6" borderId="51" xfId="0" applyFont="1" applyFill="1" applyBorder="1" applyAlignment="1">
      <alignment horizontal="left" vertical="center" wrapText="1"/>
    </xf>
    <xf numFmtId="0" fontId="5" fillId="6" borderId="12" xfId="0" applyFont="1" applyFill="1" applyBorder="1" applyAlignment="1">
      <alignment horizontal="left" vertical="center" wrapText="1"/>
    </xf>
    <xf numFmtId="0" fontId="5" fillId="6" borderId="27" xfId="0" applyFont="1" applyFill="1" applyBorder="1" applyAlignment="1">
      <alignment horizontal="left" vertical="center" wrapText="1"/>
    </xf>
    <xf numFmtId="0" fontId="5" fillId="6" borderId="15" xfId="0" applyFont="1" applyFill="1" applyBorder="1" applyAlignment="1">
      <alignment horizontal="left" vertical="center"/>
    </xf>
    <xf numFmtId="0" fontId="5" fillId="6" borderId="1" xfId="0" applyFont="1" applyFill="1" applyBorder="1" applyAlignment="1">
      <alignment horizontal="left" vertical="center"/>
    </xf>
    <xf numFmtId="0" fontId="4" fillId="6" borderId="7" xfId="0" applyFont="1" applyFill="1" applyBorder="1" applyAlignment="1">
      <alignment horizontal="center" vertical="center" wrapText="1"/>
    </xf>
    <xf numFmtId="0" fontId="5" fillId="6" borderId="9" xfId="0" applyFont="1" applyFill="1" applyBorder="1" applyAlignment="1">
      <alignment horizontal="center" vertical="center" wrapText="1"/>
    </xf>
    <xf numFmtId="0" fontId="5" fillId="6" borderId="0" xfId="0" applyFont="1" applyFill="1" applyAlignment="1">
      <alignment horizontal="center" vertical="center" wrapText="1"/>
    </xf>
    <xf numFmtId="0" fontId="5" fillId="6" borderId="8" xfId="0" applyFont="1" applyFill="1" applyBorder="1" applyAlignment="1">
      <alignment horizontal="center" vertical="center" wrapText="1"/>
    </xf>
    <xf numFmtId="2" fontId="4" fillId="6" borderId="1" xfId="0" applyNumberFormat="1" applyFont="1" applyFill="1" applyBorder="1" applyAlignment="1">
      <alignment horizontal="center" vertical="center" wrapText="1"/>
    </xf>
    <xf numFmtId="2" fontId="4" fillId="6" borderId="26" xfId="0" applyNumberFormat="1" applyFont="1" applyFill="1" applyBorder="1" applyAlignment="1">
      <alignment horizontal="center" vertical="center" wrapText="1"/>
    </xf>
    <xf numFmtId="2" fontId="4" fillId="6" borderId="1" xfId="0" applyNumberFormat="1" applyFont="1" applyFill="1" applyBorder="1" applyAlignment="1">
      <alignment horizontal="center" vertical="center"/>
    </xf>
    <xf numFmtId="0" fontId="4" fillId="6" borderId="34" xfId="0" applyFont="1" applyFill="1" applyBorder="1" applyAlignment="1">
      <alignment horizontal="center"/>
    </xf>
    <xf numFmtId="0" fontId="4" fillId="6" borderId="35" xfId="0" applyFont="1" applyFill="1" applyBorder="1" applyAlignment="1">
      <alignment horizontal="center"/>
    </xf>
    <xf numFmtId="0" fontId="4" fillId="6" borderId="26" xfId="0" applyFont="1" applyFill="1" applyBorder="1" applyAlignment="1">
      <alignment horizontal="center" vertical="center"/>
    </xf>
    <xf numFmtId="0" fontId="5" fillId="6" borderId="1" xfId="0" applyFont="1" applyFill="1" applyBorder="1" applyAlignment="1">
      <alignment horizontal="left" vertical="center" wrapText="1"/>
    </xf>
    <xf numFmtId="0" fontId="5" fillId="6" borderId="15" xfId="0" applyFont="1" applyFill="1" applyBorder="1" applyAlignment="1">
      <alignment horizontal="left"/>
    </xf>
    <xf numFmtId="0" fontId="5" fillId="6" borderId="1" xfId="0" applyFont="1" applyFill="1" applyBorder="1" applyAlignment="1">
      <alignment horizontal="left"/>
    </xf>
    <xf numFmtId="0" fontId="5" fillId="6" borderId="26" xfId="0" applyFont="1" applyFill="1" applyBorder="1" applyAlignment="1">
      <alignment horizontal="left"/>
    </xf>
    <xf numFmtId="0" fontId="4" fillId="6" borderId="43" xfId="0" applyFont="1" applyFill="1" applyBorder="1" applyAlignment="1">
      <alignment horizontal="left" vertical="center" wrapText="1"/>
    </xf>
    <xf numFmtId="0" fontId="4" fillId="6" borderId="6" xfId="0" applyFont="1" applyFill="1" applyBorder="1" applyAlignment="1">
      <alignment horizontal="left" vertical="center" wrapText="1"/>
    </xf>
    <xf numFmtId="0" fontId="4" fillId="6" borderId="5" xfId="0" applyFont="1" applyFill="1" applyBorder="1" applyAlignment="1">
      <alignment horizontal="left" vertical="center" wrapText="1"/>
    </xf>
    <xf numFmtId="0" fontId="4" fillId="6" borderId="15" xfId="0" applyFont="1" applyFill="1" applyBorder="1" applyAlignment="1">
      <alignment horizontal="left" vertical="center" wrapText="1"/>
    </xf>
    <xf numFmtId="0" fontId="4" fillId="6" borderId="55" xfId="0" applyFont="1" applyFill="1" applyBorder="1" applyAlignment="1">
      <alignment horizontal="left" vertical="top" wrapText="1"/>
    </xf>
    <xf numFmtId="0" fontId="5" fillId="6" borderId="28" xfId="0" applyFont="1" applyFill="1" applyBorder="1" applyAlignment="1">
      <alignment horizontal="left" vertical="top" wrapText="1"/>
    </xf>
    <xf numFmtId="0" fontId="5" fillId="6" borderId="29" xfId="0" applyFont="1" applyFill="1" applyBorder="1" applyAlignment="1">
      <alignment horizontal="left" vertical="top" wrapText="1"/>
    </xf>
    <xf numFmtId="0" fontId="5" fillId="6" borderId="33" xfId="1" applyFont="1" applyFill="1" applyBorder="1" applyAlignment="1">
      <alignment horizontal="center"/>
    </xf>
    <xf numFmtId="0" fontId="5" fillId="6" borderId="15" xfId="1" applyFont="1" applyFill="1" applyBorder="1" applyAlignment="1">
      <alignment horizontal="center"/>
    </xf>
    <xf numFmtId="0" fontId="5" fillId="6" borderId="34" xfId="1" applyFont="1" applyFill="1" applyBorder="1" applyAlignment="1">
      <alignment horizontal="center" vertical="center"/>
    </xf>
    <xf numFmtId="0" fontId="5" fillId="6" borderId="1" xfId="1" applyFont="1" applyFill="1" applyBorder="1" applyAlignment="1">
      <alignment horizontal="center" vertical="center"/>
    </xf>
    <xf numFmtId="0" fontId="4" fillId="6" borderId="34" xfId="1" applyFont="1" applyFill="1" applyBorder="1" applyAlignment="1">
      <alignment horizontal="left"/>
    </xf>
    <xf numFmtId="0" fontId="4" fillId="6" borderId="1" xfId="1" applyFont="1" applyFill="1" applyBorder="1" applyAlignment="1">
      <alignment horizontal="left"/>
    </xf>
    <xf numFmtId="0" fontId="4" fillId="6" borderId="10" xfId="1" applyFont="1" applyFill="1" applyBorder="1" applyAlignment="1">
      <alignment horizontal="left"/>
    </xf>
    <xf numFmtId="0" fontId="5" fillId="6" borderId="1" xfId="0" applyFont="1" applyFill="1" applyBorder="1" applyAlignment="1">
      <alignment horizontal="center" vertical="center" wrapText="1" shrinkToFit="1"/>
    </xf>
    <xf numFmtId="9" fontId="5" fillId="6" borderId="14" xfId="5" applyFont="1" applyFill="1" applyBorder="1" applyAlignment="1">
      <alignment horizontal="center" vertical="center"/>
    </xf>
    <xf numFmtId="9" fontId="5" fillId="6" borderId="10" xfId="5" applyFont="1" applyFill="1" applyBorder="1" applyAlignment="1">
      <alignment horizontal="center" vertical="center"/>
    </xf>
    <xf numFmtId="0" fontId="4" fillId="6" borderId="15" xfId="0" applyFont="1" applyFill="1" applyBorder="1" applyAlignment="1">
      <alignment horizontal="center" vertical="center" wrapText="1"/>
    </xf>
    <xf numFmtId="0" fontId="4" fillId="6" borderId="19" xfId="0" applyFont="1" applyFill="1" applyBorder="1" applyAlignment="1">
      <alignment horizontal="center" vertical="center" wrapText="1"/>
    </xf>
    <xf numFmtId="0" fontId="5" fillId="6" borderId="20" xfId="0" applyFont="1" applyFill="1" applyBorder="1" applyAlignment="1">
      <alignment horizontal="center" vertical="center" wrapText="1" shrinkToFit="1"/>
    </xf>
    <xf numFmtId="9" fontId="4" fillId="6" borderId="1" xfId="5" applyFont="1" applyFill="1" applyBorder="1" applyAlignment="1">
      <alignment horizontal="center" vertical="center" wrapText="1"/>
    </xf>
    <xf numFmtId="9" fontId="4" fillId="6" borderId="20" xfId="5" applyFont="1" applyFill="1" applyBorder="1" applyAlignment="1">
      <alignment horizontal="center" vertical="center" wrapText="1"/>
    </xf>
    <xf numFmtId="0" fontId="4" fillId="6" borderId="10" xfId="0" applyFont="1" applyFill="1" applyBorder="1" applyAlignment="1">
      <alignment horizontal="center" vertical="center"/>
    </xf>
    <xf numFmtId="167" fontId="4" fillId="6" borderId="10" xfId="0" applyNumberFormat="1" applyFont="1" applyFill="1" applyBorder="1" applyAlignment="1">
      <alignment horizontal="center" vertical="center"/>
    </xf>
    <xf numFmtId="2" fontId="4" fillId="6" borderId="10" xfId="0" applyNumberFormat="1" applyFont="1" applyFill="1" applyBorder="1" applyAlignment="1">
      <alignment horizontal="left" vertical="center"/>
    </xf>
    <xf numFmtId="2" fontId="4" fillId="6" borderId="39" xfId="0" applyNumberFormat="1" applyFont="1" applyFill="1" applyBorder="1" applyAlignment="1">
      <alignment horizontal="left" vertical="center"/>
    </xf>
    <xf numFmtId="9" fontId="5" fillId="6" borderId="40" xfId="5" applyFont="1" applyFill="1" applyBorder="1" applyAlignment="1" applyProtection="1">
      <alignment horizontal="center" vertical="center" wrapText="1"/>
    </xf>
    <xf numFmtId="9" fontId="5" fillId="6" borderId="32" xfId="5" applyFont="1" applyFill="1" applyBorder="1" applyAlignment="1" applyProtection="1">
      <alignment horizontal="center" vertical="center" wrapText="1"/>
    </xf>
    <xf numFmtId="0" fontId="5" fillId="6" borderId="11" xfId="0" applyFont="1" applyFill="1" applyBorder="1" applyAlignment="1">
      <alignment horizontal="left" vertical="center" wrapText="1"/>
    </xf>
    <xf numFmtId="2" fontId="5" fillId="6" borderId="1" xfId="0" applyNumberFormat="1" applyFont="1" applyFill="1" applyBorder="1" applyAlignment="1">
      <alignment horizontal="center" vertical="center" wrapText="1"/>
    </xf>
    <xf numFmtId="2" fontId="5" fillId="6" borderId="7" xfId="0" applyNumberFormat="1" applyFont="1" applyFill="1" applyBorder="1" applyAlignment="1">
      <alignment horizontal="center" vertical="center" wrapText="1"/>
    </xf>
    <xf numFmtId="2" fontId="5" fillId="6" borderId="6" xfId="0" applyNumberFormat="1" applyFont="1" applyFill="1" applyBorder="1" applyAlignment="1">
      <alignment horizontal="center" vertical="center" wrapText="1"/>
    </xf>
    <xf numFmtId="2" fontId="5" fillId="6" borderId="5" xfId="0" applyNumberFormat="1" applyFont="1" applyFill="1" applyBorder="1" applyAlignment="1">
      <alignment horizontal="center" vertical="center" wrapText="1"/>
    </xf>
    <xf numFmtId="2" fontId="5" fillId="6" borderId="4" xfId="0" applyNumberFormat="1" applyFont="1" applyFill="1" applyBorder="1" applyAlignment="1">
      <alignment horizontal="center" vertical="center" wrapText="1"/>
    </xf>
    <xf numFmtId="2" fontId="5" fillId="6" borderId="3" xfId="0" applyNumberFormat="1" applyFont="1" applyFill="1" applyBorder="1" applyAlignment="1">
      <alignment horizontal="center" vertical="center" wrapText="1"/>
    </xf>
    <xf numFmtId="2" fontId="5" fillId="6" borderId="2" xfId="0" applyNumberFormat="1" applyFont="1" applyFill="1" applyBorder="1" applyAlignment="1">
      <alignment horizontal="center" vertical="center" wrapText="1"/>
    </xf>
    <xf numFmtId="1" fontId="5" fillId="6" borderId="14" xfId="0" applyNumberFormat="1" applyFont="1" applyFill="1" applyBorder="1" applyAlignment="1">
      <alignment horizontal="center" vertical="center" wrapText="1"/>
    </xf>
    <xf numFmtId="1" fontId="5" fillId="6" borderId="10" xfId="0" applyNumberFormat="1" applyFont="1" applyFill="1" applyBorder="1" applyAlignment="1">
      <alignment horizontal="center" vertical="center" wrapText="1"/>
    </xf>
    <xf numFmtId="175" fontId="5" fillId="6" borderId="40" xfId="38" applyNumberFormat="1" applyFont="1" applyFill="1" applyBorder="1" applyAlignment="1" applyProtection="1">
      <alignment horizontal="center" vertical="center" wrapText="1"/>
    </xf>
    <xf numFmtId="175" fontId="5" fillId="6" borderId="39" xfId="38" applyNumberFormat="1" applyFont="1" applyFill="1" applyBorder="1" applyAlignment="1" applyProtection="1">
      <alignment horizontal="center" vertical="center" wrapText="1"/>
    </xf>
    <xf numFmtId="0" fontId="4" fillId="6" borderId="56" xfId="0" applyFont="1" applyFill="1" applyBorder="1" applyAlignment="1">
      <alignment horizontal="left" vertical="center" wrapText="1"/>
    </xf>
    <xf numFmtId="0" fontId="4" fillId="6" borderId="3" xfId="0" applyFont="1" applyFill="1" applyBorder="1" applyAlignment="1">
      <alignment horizontal="left" vertical="center" wrapText="1"/>
    </xf>
    <xf numFmtId="0" fontId="4" fillId="6" borderId="2" xfId="0" applyFont="1" applyFill="1" applyBorder="1" applyAlignment="1">
      <alignment horizontal="left" vertical="center" wrapText="1"/>
    </xf>
    <xf numFmtId="0" fontId="4" fillId="6" borderId="44" xfId="0" applyFont="1" applyFill="1" applyBorder="1" applyAlignment="1">
      <alignment horizontal="left" vertical="top" wrapText="1"/>
    </xf>
    <xf numFmtId="0" fontId="5" fillId="6" borderId="24" xfId="0" applyFont="1" applyFill="1" applyBorder="1" applyAlignment="1">
      <alignment horizontal="left" vertical="top" wrapText="1"/>
    </xf>
    <xf numFmtId="0" fontId="5" fillId="6" borderId="30" xfId="0" applyFont="1" applyFill="1" applyBorder="1" applyAlignment="1">
      <alignment horizontal="left" vertical="top" wrapText="1"/>
    </xf>
    <xf numFmtId="9" fontId="4" fillId="6" borderId="10" xfId="5" applyFont="1" applyFill="1" applyBorder="1" applyAlignment="1">
      <alignment horizontal="center" vertical="center" wrapText="1"/>
    </xf>
    <xf numFmtId="0" fontId="5" fillId="6" borderId="40" xfId="5" applyNumberFormat="1" applyFont="1" applyFill="1" applyBorder="1" applyAlignment="1">
      <alignment horizontal="center" vertical="center"/>
    </xf>
    <xf numFmtId="2" fontId="5" fillId="6" borderId="1" xfId="0" applyNumberFormat="1" applyFont="1" applyFill="1" applyBorder="1" applyAlignment="1">
      <alignment horizontal="left" vertical="center" wrapText="1"/>
    </xf>
    <xf numFmtId="2" fontId="16" fillId="6" borderId="13" xfId="0" applyNumberFormat="1" applyFont="1" applyFill="1" applyBorder="1" applyAlignment="1">
      <alignment horizontal="left" vertical="center" wrapText="1"/>
    </xf>
    <xf numFmtId="2" fontId="16" fillId="6" borderId="12" xfId="0" applyNumberFormat="1" applyFont="1" applyFill="1" applyBorder="1" applyAlignment="1">
      <alignment horizontal="left" vertical="center" wrapText="1"/>
    </xf>
    <xf numFmtId="2" fontId="16" fillId="6" borderId="11" xfId="0" applyNumberFormat="1" applyFont="1" applyFill="1" applyBorder="1" applyAlignment="1">
      <alignment horizontal="left" vertical="center" wrapText="1"/>
    </xf>
    <xf numFmtId="0" fontId="4" fillId="0" borderId="10" xfId="0" applyFont="1" applyFill="1" applyBorder="1" applyAlignment="1">
      <alignment horizontal="center" vertical="center"/>
    </xf>
    <xf numFmtId="167" fontId="4" fillId="0" borderId="10" xfId="0" applyNumberFormat="1" applyFont="1" applyFill="1" applyBorder="1" applyAlignment="1">
      <alignment horizontal="center" vertical="top"/>
    </xf>
    <xf numFmtId="0" fontId="5" fillId="6" borderId="1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0" xfId="0" applyFont="1" applyFill="1" applyBorder="1" applyAlignment="1">
      <alignment horizontal="center" vertical="center" wrapText="1" shrinkToFit="1"/>
    </xf>
    <xf numFmtId="175" fontId="4" fillId="6" borderId="45" xfId="0" applyNumberFormat="1" applyFont="1" applyFill="1" applyBorder="1" applyAlignment="1">
      <alignment horizontal="center"/>
    </xf>
    <xf numFmtId="175" fontId="4" fillId="6" borderId="54" xfId="0" applyNumberFormat="1" applyFont="1" applyFill="1" applyBorder="1" applyAlignment="1">
      <alignment horizontal="center"/>
    </xf>
    <xf numFmtId="167" fontId="4" fillId="6" borderId="10" xfId="0" applyNumberFormat="1" applyFont="1" applyFill="1" applyBorder="1" applyAlignment="1">
      <alignment horizontal="center" vertical="top"/>
    </xf>
    <xf numFmtId="0" fontId="5" fillId="6" borderId="13" xfId="0" applyFont="1" applyFill="1" applyBorder="1" applyAlignment="1">
      <alignment horizontal="left" vertical="center"/>
    </xf>
    <xf numFmtId="0" fontId="5" fillId="6" borderId="13" xfId="0" applyFont="1" applyFill="1" applyBorder="1" applyAlignment="1">
      <alignment horizontal="left" vertical="center" wrapText="1"/>
    </xf>
    <xf numFmtId="0" fontId="4" fillId="6" borderId="44" xfId="0" applyFont="1" applyFill="1" applyBorder="1" applyAlignment="1">
      <alignment horizontal="left" vertical="center" wrapText="1"/>
    </xf>
    <xf numFmtId="0" fontId="5" fillId="6" borderId="24" xfId="0" applyFont="1" applyFill="1" applyBorder="1" applyAlignment="1">
      <alignment horizontal="left" vertical="center" wrapText="1"/>
    </xf>
    <xf numFmtId="0" fontId="5" fillId="6" borderId="30" xfId="0" applyFont="1" applyFill="1" applyBorder="1" applyAlignment="1">
      <alignment horizontal="left" vertical="center" wrapText="1"/>
    </xf>
    <xf numFmtId="0" fontId="4" fillId="6" borderId="7" xfId="0" applyFont="1" applyFill="1" applyBorder="1" applyAlignment="1">
      <alignment horizontal="left" vertical="center" wrapText="1"/>
    </xf>
    <xf numFmtId="9" fontId="10" fillId="6" borderId="14" xfId="5" applyFont="1" applyFill="1" applyBorder="1" applyAlignment="1">
      <alignment horizontal="center" vertical="center"/>
    </xf>
    <xf numFmtId="9" fontId="10" fillId="6" borderId="10" xfId="5" applyFont="1" applyFill="1" applyBorder="1" applyAlignment="1">
      <alignment horizontal="center" vertical="center"/>
    </xf>
    <xf numFmtId="0" fontId="5" fillId="6" borderId="18" xfId="0" applyFont="1" applyFill="1" applyBorder="1" applyAlignment="1">
      <alignment horizontal="left" vertical="center"/>
    </xf>
    <xf numFmtId="0" fontId="5" fillId="6" borderId="14" xfId="0" applyFont="1" applyFill="1" applyBorder="1" applyAlignment="1">
      <alignment horizontal="left" vertical="center"/>
    </xf>
    <xf numFmtId="0" fontId="4" fillId="6" borderId="44" xfId="0" applyFont="1" applyFill="1" applyBorder="1" applyAlignment="1">
      <alignment horizontal="center" vertical="center" wrapText="1"/>
    </xf>
    <xf numFmtId="0" fontId="4" fillId="6" borderId="24" xfId="0" applyFont="1" applyFill="1" applyBorder="1" applyAlignment="1">
      <alignment horizontal="center" vertical="center" wrapText="1"/>
    </xf>
    <xf numFmtId="0" fontId="4" fillId="6" borderId="28" xfId="0" applyFont="1" applyFill="1" applyBorder="1" applyAlignment="1">
      <alignment horizontal="center" vertical="center" wrapText="1"/>
    </xf>
    <xf numFmtId="0" fontId="4" fillId="6" borderId="57" xfId="0" applyFont="1" applyFill="1" applyBorder="1" applyAlignment="1">
      <alignment horizontal="center" vertical="center" wrapText="1"/>
    </xf>
    <xf numFmtId="2" fontId="10" fillId="6" borderId="1" xfId="0" applyNumberFormat="1" applyFont="1" applyFill="1" applyBorder="1" applyAlignment="1">
      <alignment horizontal="left" vertical="center" wrapText="1"/>
    </xf>
    <xf numFmtId="0" fontId="4" fillId="6" borderId="1" xfId="0" applyFont="1" applyFill="1" applyBorder="1" applyAlignment="1">
      <alignment horizontal="left" vertical="center" wrapText="1"/>
    </xf>
    <xf numFmtId="9" fontId="10" fillId="6" borderId="40" xfId="0" applyNumberFormat="1" applyFont="1" applyFill="1" applyBorder="1" applyAlignment="1">
      <alignment horizontal="center" vertical="center" wrapText="1"/>
    </xf>
    <xf numFmtId="0" fontId="10" fillId="6" borderId="39" xfId="0" applyFont="1" applyFill="1" applyBorder="1" applyAlignment="1">
      <alignment horizontal="center" vertical="center" wrapText="1"/>
    </xf>
    <xf numFmtId="0" fontId="4" fillId="6" borderId="43"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24" xfId="0" applyFont="1" applyFill="1" applyBorder="1" applyAlignment="1">
      <alignment horizontal="left" vertical="top" wrapText="1"/>
    </xf>
    <xf numFmtId="0" fontId="4" fillId="6" borderId="30" xfId="0" applyFont="1" applyFill="1" applyBorder="1" applyAlignment="1">
      <alignment horizontal="left" vertical="top" wrapText="1"/>
    </xf>
    <xf numFmtId="0" fontId="4" fillId="6" borderId="18" xfId="0" applyFont="1" applyFill="1" applyBorder="1" applyAlignment="1">
      <alignment horizontal="center" vertical="center" wrapText="1"/>
    </xf>
    <xf numFmtId="0" fontId="4" fillId="6" borderId="58" xfId="0" applyFont="1" applyFill="1" applyBorder="1" applyAlignment="1">
      <alignment horizontal="center" vertical="center" wrapText="1"/>
    </xf>
    <xf numFmtId="0" fontId="10" fillId="6" borderId="14" xfId="0" applyFont="1" applyFill="1" applyBorder="1" applyAlignment="1">
      <alignment horizontal="center" vertical="center" wrapText="1" shrinkToFit="1"/>
    </xf>
    <xf numFmtId="0" fontId="10" fillId="6" borderId="31" xfId="0" applyFont="1" applyFill="1" applyBorder="1" applyAlignment="1">
      <alignment horizontal="center" vertical="center" wrapText="1" shrinkToFit="1"/>
    </xf>
    <xf numFmtId="9" fontId="5" fillId="6" borderId="31" xfId="5" applyFont="1" applyFill="1" applyBorder="1" applyAlignment="1">
      <alignment horizontal="center" vertical="center"/>
    </xf>
    <xf numFmtId="166" fontId="5" fillId="6" borderId="6" xfId="0" applyNumberFormat="1" applyFont="1" applyFill="1" applyBorder="1" applyAlignment="1">
      <alignment horizontal="left" wrapText="1"/>
    </xf>
    <xf numFmtId="166" fontId="5" fillId="6" borderId="21" xfId="0" applyNumberFormat="1" applyFont="1" applyFill="1" applyBorder="1" applyAlignment="1">
      <alignment horizontal="left" wrapText="1"/>
    </xf>
    <xf numFmtId="166" fontId="5" fillId="6" borderId="0" xfId="0" applyNumberFormat="1" applyFont="1" applyFill="1" applyAlignment="1">
      <alignment horizontal="left" wrapText="1"/>
    </xf>
    <xf numFmtId="166" fontId="5" fillId="6" borderId="22" xfId="0" applyNumberFormat="1" applyFont="1" applyFill="1" applyBorder="1" applyAlignment="1">
      <alignment horizontal="left" wrapText="1"/>
    </xf>
    <xf numFmtId="166" fontId="5" fillId="6" borderId="24" xfId="0" applyNumberFormat="1" applyFont="1" applyFill="1" applyBorder="1" applyAlignment="1">
      <alignment horizontal="left" wrapText="1"/>
    </xf>
    <xf numFmtId="166" fontId="5" fillId="6" borderId="25" xfId="0" applyNumberFormat="1" applyFont="1" applyFill="1" applyBorder="1" applyAlignment="1">
      <alignment horizontal="left" wrapText="1"/>
    </xf>
    <xf numFmtId="175" fontId="4" fillId="0" borderId="45" xfId="0" applyNumberFormat="1" applyFont="1" applyBorder="1" applyAlignment="1">
      <alignment horizontal="center"/>
    </xf>
    <xf numFmtId="175" fontId="4" fillId="0" borderId="54" xfId="0" applyNumberFormat="1" applyFont="1" applyBorder="1" applyAlignment="1">
      <alignment horizontal="center"/>
    </xf>
    <xf numFmtId="175" fontId="4" fillId="0" borderId="24" xfId="38" applyNumberFormat="1" applyFont="1" applyFill="1" applyBorder="1" applyAlignment="1">
      <alignment horizontal="center"/>
    </xf>
    <xf numFmtId="175" fontId="4" fillId="0" borderId="25" xfId="38" applyNumberFormat="1" applyFont="1" applyFill="1" applyBorder="1" applyAlignment="1">
      <alignment horizontal="center"/>
    </xf>
    <xf numFmtId="0" fontId="4" fillId="6" borderId="34" xfId="0" applyFont="1" applyFill="1" applyBorder="1" applyAlignment="1">
      <alignment horizontal="center" vertical="center"/>
    </xf>
    <xf numFmtId="167" fontId="4" fillId="6" borderId="34" xfId="0" applyNumberFormat="1" applyFont="1" applyFill="1" applyBorder="1" applyAlignment="1">
      <alignment horizontal="center" vertical="top"/>
    </xf>
    <xf numFmtId="2" fontId="4" fillId="6" borderId="34" xfId="0" applyNumberFormat="1" applyFont="1" applyFill="1" applyBorder="1" applyAlignment="1">
      <alignment horizontal="left" vertical="center"/>
    </xf>
    <xf numFmtId="2" fontId="4" fillId="6" borderId="35" xfId="0" applyNumberFormat="1" applyFont="1" applyFill="1" applyBorder="1" applyAlignment="1">
      <alignment horizontal="left" vertical="center"/>
    </xf>
    <xf numFmtId="0" fontId="5" fillId="6" borderId="7" xfId="0" applyFont="1" applyFill="1" applyBorder="1" applyAlignment="1">
      <alignment horizontal="left" vertical="center" wrapText="1"/>
    </xf>
    <xf numFmtId="0" fontId="5" fillId="6" borderId="6" xfId="0" applyFont="1" applyFill="1" applyBorder="1" applyAlignment="1">
      <alignment horizontal="left" vertical="center" wrapText="1"/>
    </xf>
    <xf numFmtId="0" fontId="5" fillId="6" borderId="5" xfId="0" applyFont="1" applyFill="1" applyBorder="1" applyAlignment="1">
      <alignment horizontal="left" vertical="center" wrapText="1"/>
    </xf>
    <xf numFmtId="0" fontId="5" fillId="6" borderId="4" xfId="0" applyFont="1" applyFill="1" applyBorder="1" applyAlignment="1">
      <alignment horizontal="left" vertical="center" wrapText="1"/>
    </xf>
    <xf numFmtId="0" fontId="5" fillId="6" borderId="3" xfId="0" applyFont="1" applyFill="1" applyBorder="1" applyAlignment="1">
      <alignment horizontal="left" vertical="center" wrapText="1"/>
    </xf>
    <xf numFmtId="0" fontId="5" fillId="6" borderId="2" xfId="0" applyFont="1" applyFill="1" applyBorder="1" applyAlignment="1">
      <alignment horizontal="left" vertical="center" wrapText="1"/>
    </xf>
    <xf numFmtId="0" fontId="4" fillId="6" borderId="24" xfId="0" applyFont="1" applyFill="1" applyBorder="1" applyAlignment="1">
      <alignment horizontal="left" vertical="center" wrapText="1"/>
    </xf>
    <xf numFmtId="0" fontId="4" fillId="6" borderId="30" xfId="0" applyFont="1" applyFill="1" applyBorder="1" applyAlignment="1">
      <alignment horizontal="left" vertical="center" wrapText="1"/>
    </xf>
    <xf numFmtId="9" fontId="10" fillId="6" borderId="40" xfId="5" applyFont="1" applyFill="1" applyBorder="1" applyAlignment="1" applyProtection="1">
      <alignment horizontal="center" vertical="center" wrapText="1"/>
    </xf>
    <xf numFmtId="9" fontId="10" fillId="6" borderId="39" xfId="5" applyFont="1" applyFill="1" applyBorder="1" applyAlignment="1" applyProtection="1">
      <alignment horizontal="center" vertical="center" wrapText="1"/>
    </xf>
    <xf numFmtId="173" fontId="10" fillId="0" borderId="24" xfId="8" applyNumberFormat="1" applyFont="1" applyFill="1" applyBorder="1" applyAlignment="1">
      <alignment horizontal="center"/>
    </xf>
    <xf numFmtId="174" fontId="5" fillId="6" borderId="40" xfId="0" applyNumberFormat="1" applyFont="1" applyFill="1" applyBorder="1" applyAlignment="1">
      <alignment horizontal="right" vertical="center" wrapText="1"/>
    </xf>
    <xf numFmtId="174" fontId="5" fillId="6" borderId="39" xfId="0" applyNumberFormat="1" applyFont="1" applyFill="1" applyBorder="1" applyAlignment="1">
      <alignment horizontal="right" vertical="center" wrapText="1"/>
    </xf>
    <xf numFmtId="0" fontId="5" fillId="6" borderId="7" xfId="0" applyFont="1" applyFill="1" applyBorder="1" applyAlignment="1">
      <alignment horizontal="left" vertical="center"/>
    </xf>
    <xf numFmtId="174" fontId="5" fillId="6" borderId="40" xfId="0" applyNumberFormat="1" applyFont="1" applyFill="1" applyBorder="1" applyAlignment="1">
      <alignment horizontal="center" vertical="center" wrapText="1"/>
    </xf>
    <xf numFmtId="174" fontId="5" fillId="6" borderId="39" xfId="0" applyNumberFormat="1" applyFont="1" applyFill="1" applyBorder="1" applyAlignment="1">
      <alignment horizontal="center" vertical="center" wrapText="1"/>
    </xf>
    <xf numFmtId="2" fontId="4" fillId="6" borderId="11" xfId="0" applyNumberFormat="1" applyFont="1" applyFill="1" applyBorder="1" applyAlignment="1">
      <alignment horizontal="center" vertical="center" wrapText="1"/>
    </xf>
    <xf numFmtId="0" fontId="4" fillId="6" borderId="52" xfId="0" applyFont="1" applyFill="1" applyBorder="1" applyAlignment="1">
      <alignment horizontal="left" vertical="center" wrapText="1"/>
    </xf>
    <xf numFmtId="0" fontId="4" fillId="6" borderId="0" xfId="0" applyFont="1" applyFill="1" applyAlignment="1">
      <alignment horizontal="left" vertical="center" wrapText="1"/>
    </xf>
    <xf numFmtId="0" fontId="4" fillId="6" borderId="8" xfId="0" applyFont="1" applyFill="1" applyBorder="1" applyAlignment="1">
      <alignment horizontal="left" vertical="center" wrapText="1"/>
    </xf>
    <xf numFmtId="0" fontId="10" fillId="6" borderId="15" xfId="0" applyFont="1" applyFill="1" applyBorder="1" applyAlignment="1">
      <alignment horizontal="left" vertical="center" wrapText="1"/>
    </xf>
    <xf numFmtId="2" fontId="5" fillId="6" borderId="9" xfId="0" applyNumberFormat="1" applyFont="1" applyFill="1" applyBorder="1" applyAlignment="1">
      <alignment horizontal="center" vertical="center" wrapText="1"/>
    </xf>
    <xf numFmtId="2" fontId="5" fillId="6" borderId="0" xfId="0" applyNumberFormat="1" applyFont="1" applyFill="1" applyAlignment="1">
      <alignment horizontal="center" vertical="center" wrapText="1"/>
    </xf>
    <xf numFmtId="2" fontId="5" fillId="6" borderId="8" xfId="0" applyNumberFormat="1" applyFont="1" applyFill="1" applyBorder="1" applyAlignment="1">
      <alignment horizontal="center" vertical="center" wrapText="1"/>
    </xf>
    <xf numFmtId="1" fontId="5" fillId="6" borderId="17" xfId="0" applyNumberFormat="1" applyFont="1" applyFill="1" applyBorder="1" applyAlignment="1">
      <alignment horizontal="center" vertical="center" wrapText="1"/>
    </xf>
    <xf numFmtId="174" fontId="5" fillId="6" borderId="38" xfId="0" applyNumberFormat="1" applyFont="1" applyFill="1" applyBorder="1" applyAlignment="1">
      <alignment horizontal="center" vertical="center" wrapText="1"/>
    </xf>
    <xf numFmtId="0" fontId="4" fillId="6" borderId="55" xfId="0" applyFont="1" applyFill="1" applyBorder="1" applyAlignment="1">
      <alignment horizontal="center" vertical="center" wrapText="1"/>
    </xf>
    <xf numFmtId="166" fontId="4" fillId="6" borderId="0" xfId="0" applyNumberFormat="1" applyFont="1" applyFill="1" applyAlignment="1">
      <alignment horizontal="left" wrapText="1"/>
    </xf>
    <xf numFmtId="166" fontId="4" fillId="6" borderId="22" xfId="0" applyNumberFormat="1" applyFont="1" applyFill="1" applyBorder="1" applyAlignment="1">
      <alignment horizontal="left" wrapText="1"/>
    </xf>
    <xf numFmtId="2" fontId="5" fillId="6" borderId="13" xfId="0" applyNumberFormat="1" applyFont="1" applyFill="1" applyBorder="1" applyAlignment="1">
      <alignment horizontal="center" vertical="center" wrapText="1"/>
    </xf>
    <xf numFmtId="2" fontId="5" fillId="6" borderId="12" xfId="0" applyNumberFormat="1" applyFont="1" applyFill="1" applyBorder="1" applyAlignment="1">
      <alignment horizontal="center" vertical="center" wrapText="1"/>
    </xf>
    <xf numFmtId="2" fontId="5" fillId="6" borderId="11" xfId="0" applyNumberFormat="1" applyFont="1" applyFill="1" applyBorder="1" applyAlignment="1">
      <alignment horizontal="center" vertical="center" wrapText="1"/>
    </xf>
    <xf numFmtId="9" fontId="4" fillId="6" borderId="1" xfId="5" applyFont="1" applyFill="1" applyBorder="1" applyAlignment="1">
      <alignment horizontal="center" vertical="center"/>
    </xf>
    <xf numFmtId="0" fontId="4" fillId="6" borderId="51" xfId="0" applyFont="1" applyFill="1" applyBorder="1" applyAlignment="1">
      <alignment horizontal="left" vertical="center"/>
    </xf>
    <xf numFmtId="0" fontId="4" fillId="6" borderId="12" xfId="0" applyFont="1" applyFill="1" applyBorder="1" applyAlignment="1">
      <alignment horizontal="left" vertical="center"/>
    </xf>
    <xf numFmtId="0" fontId="4" fillId="6" borderId="11" xfId="0" applyFont="1" applyFill="1" applyBorder="1" applyAlignment="1">
      <alignment horizontal="left" vertical="center"/>
    </xf>
    <xf numFmtId="0" fontId="5" fillId="6" borderId="18" xfId="0" applyFont="1" applyFill="1" applyBorder="1" applyAlignment="1">
      <alignment horizontal="left" vertical="center" wrapText="1"/>
    </xf>
    <xf numFmtId="0" fontId="5" fillId="6" borderId="16" xfId="0" applyFont="1" applyFill="1" applyBorder="1" applyAlignment="1">
      <alignment horizontal="left" vertical="center" wrapText="1"/>
    </xf>
    <xf numFmtId="0" fontId="5" fillId="6" borderId="7" xfId="0" applyFont="1" applyFill="1" applyBorder="1" applyAlignment="1">
      <alignment horizontal="center" vertical="center"/>
    </xf>
    <xf numFmtId="0" fontId="5" fillId="6" borderId="6" xfId="0" applyFont="1" applyFill="1" applyBorder="1" applyAlignment="1">
      <alignment horizontal="center" vertical="center"/>
    </xf>
    <xf numFmtId="0" fontId="5" fillId="6" borderId="5" xfId="0" applyFont="1" applyFill="1" applyBorder="1" applyAlignment="1">
      <alignment horizontal="center" vertical="center"/>
    </xf>
    <xf numFmtId="0" fontId="5" fillId="6" borderId="4" xfId="0" applyFont="1" applyFill="1" applyBorder="1" applyAlignment="1">
      <alignment horizontal="center" vertical="center"/>
    </xf>
    <xf numFmtId="0" fontId="5" fillId="6" borderId="3" xfId="0" applyFont="1" applyFill="1" applyBorder="1" applyAlignment="1">
      <alignment horizontal="center" vertical="center"/>
    </xf>
    <xf numFmtId="0" fontId="5" fillId="6" borderId="2" xfId="0" applyFont="1" applyFill="1" applyBorder="1" applyAlignment="1">
      <alignment horizontal="center" vertical="center"/>
    </xf>
    <xf numFmtId="0" fontId="5" fillId="6" borderId="47" xfId="0" applyFont="1" applyFill="1" applyBorder="1" applyAlignment="1">
      <alignment horizontal="center" vertical="center" wrapText="1"/>
    </xf>
    <xf numFmtId="0" fontId="5" fillId="6" borderId="45" xfId="0" applyFont="1" applyFill="1" applyBorder="1" applyAlignment="1">
      <alignment horizontal="center" vertical="center" wrapText="1"/>
    </xf>
    <xf numFmtId="0" fontId="5" fillId="6" borderId="48" xfId="0" applyFont="1" applyFill="1" applyBorder="1" applyAlignment="1">
      <alignment horizontal="center" vertical="center" wrapText="1"/>
    </xf>
    <xf numFmtId="0" fontId="4" fillId="6" borderId="49" xfId="0" applyFont="1" applyFill="1" applyBorder="1" applyAlignment="1">
      <alignment horizontal="center" vertical="center"/>
    </xf>
    <xf numFmtId="0" fontId="4" fillId="6" borderId="17" xfId="0" applyFont="1" applyFill="1" applyBorder="1" applyAlignment="1">
      <alignment horizontal="center" vertical="center"/>
    </xf>
    <xf numFmtId="37" fontId="4" fillId="6" borderId="47" xfId="0" applyNumberFormat="1" applyFont="1" applyFill="1" applyBorder="1" applyAlignment="1">
      <alignment horizontal="center" vertical="center"/>
    </xf>
    <xf numFmtId="37" fontId="4" fillId="6" borderId="9" xfId="0" applyNumberFormat="1" applyFont="1" applyFill="1" applyBorder="1" applyAlignment="1">
      <alignment horizontal="center" vertical="center"/>
    </xf>
    <xf numFmtId="37" fontId="4" fillId="6" borderId="4" xfId="0" applyNumberFormat="1" applyFont="1" applyFill="1" applyBorder="1" applyAlignment="1">
      <alignment horizontal="center" vertical="center"/>
    </xf>
    <xf numFmtId="0" fontId="4" fillId="6" borderId="14" xfId="0" applyFont="1" applyFill="1" applyBorder="1" applyAlignment="1">
      <alignment horizontal="center" vertical="center"/>
    </xf>
    <xf numFmtId="167" fontId="4" fillId="6" borderId="17" xfId="0" applyNumberFormat="1" applyFont="1" applyFill="1" applyBorder="1" applyAlignment="1">
      <alignment horizontal="center" vertical="top"/>
    </xf>
    <xf numFmtId="0" fontId="5" fillId="6" borderId="46" xfId="0" applyFont="1" applyFill="1" applyBorder="1" applyAlignment="1">
      <alignment horizontal="left" vertical="center" wrapText="1"/>
    </xf>
    <xf numFmtId="0" fontId="5" fillId="6" borderId="37" xfId="0" applyFont="1" applyFill="1" applyBorder="1" applyAlignment="1">
      <alignment horizontal="left" vertical="center" wrapText="1"/>
    </xf>
    <xf numFmtId="9" fontId="4" fillId="6" borderId="26" xfId="5" applyFont="1" applyFill="1" applyBorder="1" applyAlignment="1">
      <alignment horizontal="center" vertical="center"/>
    </xf>
    <xf numFmtId="9" fontId="5" fillId="6" borderId="40" xfId="5" applyFont="1" applyFill="1" applyBorder="1" applyAlignment="1">
      <alignment horizontal="center" vertical="center" wrapText="1"/>
    </xf>
    <xf numFmtId="9" fontId="5" fillId="6" borderId="39" xfId="5" applyFont="1" applyFill="1" applyBorder="1" applyAlignment="1">
      <alignment horizontal="center" vertical="center" wrapText="1"/>
    </xf>
    <xf numFmtId="1" fontId="5" fillId="6" borderId="13" xfId="0" applyNumberFormat="1" applyFont="1" applyFill="1" applyBorder="1" applyAlignment="1">
      <alignment horizontal="center" vertical="center" wrapText="1"/>
    </xf>
    <xf numFmtId="1" fontId="5" fillId="6" borderId="12" xfId="0" applyNumberFormat="1" applyFont="1" applyFill="1" applyBorder="1" applyAlignment="1">
      <alignment horizontal="center" vertical="center" wrapText="1"/>
    </xf>
    <xf numFmtId="1" fontId="5" fillId="6" borderId="11" xfId="0" applyNumberFormat="1" applyFont="1" applyFill="1" applyBorder="1" applyAlignment="1">
      <alignment horizontal="center" vertical="center" wrapText="1"/>
    </xf>
    <xf numFmtId="9" fontId="5" fillId="6" borderId="14" xfId="5" applyFont="1" applyFill="1" applyBorder="1" applyAlignment="1">
      <alignment horizontal="center" vertical="center" wrapText="1"/>
    </xf>
    <xf numFmtId="9" fontId="5" fillId="6" borderId="10" xfId="5" applyFont="1" applyFill="1" applyBorder="1" applyAlignment="1">
      <alignment horizontal="center" vertical="center" wrapText="1"/>
    </xf>
    <xf numFmtId="0" fontId="5" fillId="6" borderId="51" xfId="0" applyFont="1" applyFill="1" applyBorder="1" applyAlignment="1">
      <alignment horizontal="center"/>
    </xf>
    <xf numFmtId="0" fontId="5" fillId="6" borderId="12" xfId="0" applyFont="1" applyFill="1" applyBorder="1" applyAlignment="1">
      <alignment horizontal="center"/>
    </xf>
    <xf numFmtId="0" fontId="5" fillId="6" borderId="27" xfId="0" applyFont="1" applyFill="1" applyBorder="1" applyAlignment="1">
      <alignment horizontal="center"/>
    </xf>
    <xf numFmtId="0" fontId="4" fillId="6" borderId="1" xfId="0" applyFont="1" applyFill="1" applyBorder="1" applyAlignment="1">
      <alignment horizontal="center" vertical="center"/>
    </xf>
    <xf numFmtId="167" fontId="4" fillId="6" borderId="1" xfId="0" applyNumberFormat="1" applyFont="1" applyFill="1" applyBorder="1" applyAlignment="1">
      <alignment horizontal="center" vertical="top"/>
    </xf>
    <xf numFmtId="2" fontId="4" fillId="6" borderId="1" xfId="0" applyNumberFormat="1" applyFont="1" applyFill="1" applyBorder="1" applyAlignment="1">
      <alignment horizontal="left" vertical="center"/>
    </xf>
    <xf numFmtId="2" fontId="4" fillId="6" borderId="26" xfId="0" applyNumberFormat="1" applyFont="1" applyFill="1" applyBorder="1" applyAlignment="1">
      <alignment horizontal="left" vertical="center"/>
    </xf>
    <xf numFmtId="0" fontId="5" fillId="6" borderId="1" xfId="0" applyFont="1" applyFill="1" applyBorder="1" applyAlignment="1">
      <alignment vertical="center" wrapText="1"/>
    </xf>
    <xf numFmtId="0" fontId="4" fillId="6" borderId="51" xfId="0" applyFont="1" applyFill="1" applyBorder="1" applyAlignment="1">
      <alignment horizontal="left" vertical="center" wrapText="1"/>
    </xf>
    <xf numFmtId="0" fontId="4" fillId="6" borderId="12" xfId="0" applyFont="1" applyFill="1" applyBorder="1" applyAlignment="1">
      <alignment horizontal="left" vertical="center" wrapText="1"/>
    </xf>
    <xf numFmtId="0" fontId="4" fillId="6" borderId="11" xfId="0" applyFont="1" applyFill="1" applyBorder="1" applyAlignment="1">
      <alignment horizontal="left" vertical="center" wrapText="1"/>
    </xf>
    <xf numFmtId="1" fontId="5" fillId="6" borderId="1" xfId="0" applyNumberFormat="1" applyFont="1" applyFill="1" applyBorder="1" applyAlignment="1">
      <alignment horizontal="center" vertical="center" wrapText="1"/>
    </xf>
    <xf numFmtId="164" fontId="5" fillId="6" borderId="40" xfId="7" applyFont="1" applyFill="1" applyBorder="1" applyAlignment="1" applyProtection="1">
      <alignment horizontal="center" vertical="center" wrapText="1"/>
    </xf>
    <xf numFmtId="164" fontId="5" fillId="6" borderId="39" xfId="7" applyFont="1" applyFill="1" applyBorder="1" applyAlignment="1" applyProtection="1">
      <alignment horizontal="center" vertical="center" wrapText="1"/>
    </xf>
    <xf numFmtId="0" fontId="4" fillId="6" borderId="35" xfId="0" applyFont="1" applyFill="1" applyBorder="1" applyAlignment="1">
      <alignment horizontal="center" vertical="center" wrapText="1"/>
    </xf>
    <xf numFmtId="0" fontId="4" fillId="6" borderId="26" xfId="0" applyFont="1" applyFill="1" applyBorder="1" applyAlignment="1">
      <alignment horizontal="center" vertical="center" wrapText="1"/>
    </xf>
    <xf numFmtId="9" fontId="5" fillId="6" borderId="14" xfId="0" applyNumberFormat="1" applyFont="1" applyFill="1" applyBorder="1" applyAlignment="1">
      <alignment horizontal="center" vertical="center" wrapText="1"/>
    </xf>
    <xf numFmtId="9" fontId="5" fillId="6" borderId="10" xfId="0" applyNumberFormat="1" applyFont="1" applyFill="1" applyBorder="1" applyAlignment="1">
      <alignment horizontal="center" vertical="center" wrapText="1"/>
    </xf>
    <xf numFmtId="0" fontId="5" fillId="6" borderId="7" xfId="0" applyFont="1" applyFill="1" applyBorder="1" applyAlignment="1">
      <alignment horizontal="left" wrapText="1"/>
    </xf>
    <xf numFmtId="0" fontId="5" fillId="6" borderId="6" xfId="0" applyFont="1" applyFill="1" applyBorder="1" applyAlignment="1">
      <alignment horizontal="left" wrapText="1"/>
    </xf>
    <xf numFmtId="0" fontId="5" fillId="6" borderId="21" xfId="0" applyFont="1" applyFill="1" applyBorder="1" applyAlignment="1">
      <alignment horizontal="left" wrapText="1"/>
    </xf>
    <xf numFmtId="0" fontId="5" fillId="6" borderId="9" xfId="0" applyFont="1" applyFill="1" applyBorder="1" applyAlignment="1">
      <alignment horizontal="left" wrapText="1"/>
    </xf>
    <xf numFmtId="0" fontId="5" fillId="6" borderId="0" xfId="0" applyFont="1" applyFill="1" applyAlignment="1">
      <alignment horizontal="left" wrapText="1"/>
    </xf>
    <xf numFmtId="0" fontId="5" fillId="6" borderId="22" xfId="0" applyFont="1" applyFill="1" applyBorder="1" applyAlignment="1">
      <alignment horizontal="left" wrapText="1"/>
    </xf>
    <xf numFmtId="0" fontId="5" fillId="6" borderId="23" xfId="0" applyFont="1" applyFill="1" applyBorder="1" applyAlignment="1">
      <alignment horizontal="left" wrapText="1"/>
    </xf>
    <xf numFmtId="0" fontId="5" fillId="6" borderId="24" xfId="0" applyFont="1" applyFill="1" applyBorder="1" applyAlignment="1">
      <alignment horizontal="left" wrapText="1"/>
    </xf>
    <xf numFmtId="0" fontId="5" fillId="6" borderId="25" xfId="0" applyFont="1" applyFill="1" applyBorder="1" applyAlignment="1">
      <alignment horizontal="left" wrapText="1"/>
    </xf>
    <xf numFmtId="0" fontId="4" fillId="6" borderId="10" xfId="0" applyFont="1" applyFill="1" applyBorder="1" applyAlignment="1">
      <alignment horizontal="center" vertical="center" wrapText="1"/>
    </xf>
    <xf numFmtId="175" fontId="4" fillId="6" borderId="45" xfId="0" applyNumberFormat="1" applyFont="1" applyFill="1" applyBorder="1" applyAlignment="1">
      <alignment horizontal="center" vertical="center"/>
    </xf>
    <xf numFmtId="175" fontId="4" fillId="6" borderId="54" xfId="0" applyNumberFormat="1" applyFont="1" applyFill="1" applyBorder="1" applyAlignment="1">
      <alignment horizontal="center" vertical="center"/>
    </xf>
    <xf numFmtId="1" fontId="5" fillId="6" borderId="14" xfId="0" applyNumberFormat="1" applyFont="1" applyFill="1" applyBorder="1" applyAlignment="1">
      <alignment horizontal="left" vertical="center" wrapText="1"/>
    </xf>
    <xf numFmtId="164" fontId="10" fillId="6" borderId="26" xfId="7" applyFont="1" applyFill="1" applyBorder="1" applyAlignment="1" applyProtection="1">
      <alignment horizontal="center" vertical="center" wrapText="1"/>
    </xf>
    <xf numFmtId="0" fontId="5" fillId="6" borderId="18" xfId="0" applyFont="1" applyFill="1" applyBorder="1" applyAlignment="1">
      <alignment horizontal="center" vertical="center" wrapText="1"/>
    </xf>
    <xf numFmtId="0" fontId="5" fillId="6" borderId="37" xfId="0" applyFont="1" applyFill="1" applyBorder="1" applyAlignment="1">
      <alignment horizontal="center" vertical="center" wrapText="1"/>
    </xf>
    <xf numFmtId="0" fontId="4" fillId="6" borderId="9" xfId="0" applyFont="1" applyFill="1" applyBorder="1" applyAlignment="1">
      <alignment horizontal="left" wrapText="1"/>
    </xf>
    <xf numFmtId="0" fontId="4" fillId="6" borderId="0" xfId="0" applyFont="1" applyFill="1" applyAlignment="1">
      <alignment horizontal="left"/>
    </xf>
    <xf numFmtId="0" fontId="4" fillId="6" borderId="22" xfId="0" applyFont="1" applyFill="1" applyBorder="1" applyAlignment="1">
      <alignment horizontal="left"/>
    </xf>
    <xf numFmtId="0" fontId="4" fillId="6" borderId="9" xfId="0" applyFont="1" applyFill="1" applyBorder="1" applyAlignment="1">
      <alignment horizontal="left"/>
    </xf>
    <xf numFmtId="0" fontId="4" fillId="6" borderId="23" xfId="0" applyFont="1" applyFill="1" applyBorder="1" applyAlignment="1">
      <alignment horizontal="left"/>
    </xf>
    <xf numFmtId="0" fontId="4" fillId="6" borderId="24" xfId="0" applyFont="1" applyFill="1" applyBorder="1" applyAlignment="1">
      <alignment horizontal="left"/>
    </xf>
    <xf numFmtId="0" fontId="4" fillId="6" borderId="25" xfId="0" applyFont="1" applyFill="1" applyBorder="1" applyAlignment="1">
      <alignment horizontal="left"/>
    </xf>
    <xf numFmtId="0" fontId="4" fillId="6" borderId="15" xfId="0" applyFont="1" applyFill="1" applyBorder="1" applyAlignment="1">
      <alignment horizontal="justify" vertical="top" wrapText="1"/>
    </xf>
    <xf numFmtId="0" fontId="4" fillId="6" borderId="1" xfId="0" applyFont="1" applyFill="1" applyBorder="1" applyAlignment="1">
      <alignment horizontal="justify" vertical="top" wrapText="1"/>
    </xf>
    <xf numFmtId="0" fontId="4" fillId="6" borderId="19" xfId="0" applyFont="1" applyFill="1" applyBorder="1" applyAlignment="1">
      <alignment horizontal="justify" vertical="top" wrapText="1"/>
    </xf>
    <xf numFmtId="0" fontId="4" fillId="6" borderId="20" xfId="0" applyFont="1" applyFill="1" applyBorder="1" applyAlignment="1">
      <alignment horizontal="justify" vertical="top" wrapText="1"/>
    </xf>
    <xf numFmtId="0" fontId="5" fillId="6" borderId="7" xfId="0" applyFont="1" applyFill="1" applyBorder="1" applyAlignment="1">
      <alignment vertical="center" wrapText="1"/>
    </xf>
    <xf numFmtId="0" fontId="5" fillId="6" borderId="6" xfId="0" applyFont="1" applyFill="1" applyBorder="1" applyAlignment="1">
      <alignment vertical="center" wrapText="1"/>
    </xf>
    <xf numFmtId="0" fontId="5" fillId="6" borderId="5" xfId="0" applyFont="1" applyFill="1" applyBorder="1" applyAlignment="1">
      <alignment vertical="center" wrapText="1"/>
    </xf>
    <xf numFmtId="0" fontId="5" fillId="6" borderId="4" xfId="0" applyFont="1" applyFill="1" applyBorder="1" applyAlignment="1">
      <alignment vertical="center" wrapText="1"/>
    </xf>
    <xf numFmtId="0" fontId="5" fillId="6" borderId="3" xfId="0" applyFont="1" applyFill="1" applyBorder="1" applyAlignment="1">
      <alignment vertical="center" wrapText="1"/>
    </xf>
    <xf numFmtId="0" fontId="5" fillId="6" borderId="2" xfId="0" applyFont="1" applyFill="1" applyBorder="1" applyAlignment="1">
      <alignment vertical="center" wrapText="1"/>
    </xf>
    <xf numFmtId="0" fontId="5" fillId="6" borderId="15" xfId="0" applyFont="1" applyFill="1" applyBorder="1" applyAlignment="1">
      <alignment horizontal="justify" vertical="top" wrapText="1"/>
    </xf>
    <xf numFmtId="0" fontId="5" fillId="6" borderId="1" xfId="0" applyFont="1" applyFill="1" applyBorder="1" applyAlignment="1">
      <alignment horizontal="justify" vertical="top" wrapText="1"/>
    </xf>
    <xf numFmtId="0" fontId="5" fillId="6" borderId="19" xfId="0" applyFont="1" applyFill="1" applyBorder="1" applyAlignment="1">
      <alignment horizontal="justify" vertical="top" wrapText="1"/>
    </xf>
    <xf numFmtId="0" fontId="5" fillId="6" borderId="20" xfId="0" applyFont="1" applyFill="1" applyBorder="1" applyAlignment="1">
      <alignment horizontal="justify" vertical="top" wrapText="1"/>
    </xf>
    <xf numFmtId="42" fontId="4" fillId="6" borderId="24" xfId="0" applyNumberFormat="1" applyFont="1" applyFill="1" applyBorder="1" applyAlignment="1">
      <alignment horizontal="center" vertical="center"/>
    </xf>
    <xf numFmtId="42" fontId="4" fillId="6" borderId="25" xfId="0" applyNumberFormat="1" applyFont="1" applyFill="1" applyBorder="1" applyAlignment="1">
      <alignment horizontal="center" vertical="center"/>
    </xf>
    <xf numFmtId="0" fontId="4" fillId="6" borderId="9" xfId="0" applyFont="1" applyFill="1" applyBorder="1" applyAlignment="1">
      <alignment wrapText="1"/>
    </xf>
    <xf numFmtId="0" fontId="4" fillId="6" borderId="0" xfId="0" applyFont="1" applyFill="1"/>
    <xf numFmtId="0" fontId="4" fillId="6" borderId="22" xfId="0" applyFont="1" applyFill="1" applyBorder="1"/>
    <xf numFmtId="0" fontId="4" fillId="6" borderId="9" xfId="0" applyFont="1" applyFill="1" applyBorder="1"/>
    <xf numFmtId="0" fontId="4" fillId="6" borderId="23" xfId="0" applyFont="1" applyFill="1" applyBorder="1"/>
    <xf numFmtId="0" fontId="4" fillId="6" borderId="24" xfId="0" applyFont="1" applyFill="1" applyBorder="1"/>
    <xf numFmtId="0" fontId="4" fillId="6" borderId="25" xfId="0" applyFont="1" applyFill="1" applyBorder="1"/>
    <xf numFmtId="1" fontId="5" fillId="6" borderId="1" xfId="0" applyNumberFormat="1" applyFont="1" applyFill="1" applyBorder="1" applyAlignment="1">
      <alignment horizontal="left" vertical="center" wrapText="1"/>
    </xf>
    <xf numFmtId="0" fontId="10" fillId="6" borderId="15" xfId="0" applyFont="1" applyFill="1" applyBorder="1" applyAlignment="1">
      <alignment horizontal="justify" vertical="top" wrapText="1"/>
    </xf>
    <xf numFmtId="0" fontId="10" fillId="6" borderId="1" xfId="0" applyFont="1" applyFill="1" applyBorder="1" applyAlignment="1">
      <alignment horizontal="justify" vertical="top" wrapText="1"/>
    </xf>
    <xf numFmtId="0" fontId="10" fillId="6" borderId="19" xfId="0" applyFont="1" applyFill="1" applyBorder="1" applyAlignment="1">
      <alignment horizontal="justify" vertical="top" wrapText="1"/>
    </xf>
    <xf numFmtId="0" fontId="10" fillId="6" borderId="20" xfId="0" applyFont="1" applyFill="1" applyBorder="1" applyAlignment="1">
      <alignment horizontal="justify" vertical="top" wrapText="1"/>
    </xf>
    <xf numFmtId="0" fontId="5" fillId="6" borderId="40" xfId="0" applyFont="1" applyFill="1" applyBorder="1" applyAlignment="1">
      <alignment horizontal="center"/>
    </xf>
    <xf numFmtId="0" fontId="5" fillId="6" borderId="39" xfId="0" applyFont="1" applyFill="1" applyBorder="1" applyAlignment="1">
      <alignment horizontal="center"/>
    </xf>
    <xf numFmtId="0" fontId="5" fillId="6" borderId="14" xfId="5" applyNumberFormat="1" applyFont="1" applyFill="1" applyBorder="1" applyAlignment="1">
      <alignment horizontal="center" vertical="center" wrapText="1"/>
    </xf>
    <xf numFmtId="0" fontId="5" fillId="7" borderId="14" xfId="0" applyFont="1" applyFill="1" applyBorder="1" applyAlignment="1">
      <alignment horizontal="center" vertical="center" wrapText="1"/>
    </xf>
    <xf numFmtId="0" fontId="5" fillId="7" borderId="10" xfId="0" applyFont="1" applyFill="1" applyBorder="1" applyAlignment="1">
      <alignment horizontal="center" vertical="center" wrapText="1"/>
    </xf>
    <xf numFmtId="0" fontId="4" fillId="6" borderId="15" xfId="0" applyFont="1" applyFill="1" applyBorder="1" applyAlignment="1">
      <alignment horizontal="justify" vertical="center" wrapText="1"/>
    </xf>
    <xf numFmtId="0" fontId="4" fillId="6" borderId="1" xfId="0" applyFont="1" applyFill="1" applyBorder="1" applyAlignment="1">
      <alignment horizontal="justify" vertical="center" wrapText="1"/>
    </xf>
    <xf numFmtId="0" fontId="4" fillId="6" borderId="19" xfId="0" applyFont="1" applyFill="1" applyBorder="1" applyAlignment="1">
      <alignment horizontal="justify" vertical="center" wrapText="1"/>
    </xf>
    <xf numFmtId="0" fontId="4" fillId="6" borderId="20" xfId="0" applyFont="1" applyFill="1" applyBorder="1" applyAlignment="1">
      <alignment horizontal="justify" vertical="center" wrapText="1"/>
    </xf>
    <xf numFmtId="0" fontId="5" fillId="6" borderId="49" xfId="0" applyFont="1" applyFill="1" applyBorder="1" applyAlignment="1">
      <alignment horizontal="center" vertical="center"/>
    </xf>
    <xf numFmtId="0" fontId="5" fillId="6" borderId="17" xfId="0" applyFont="1" applyFill="1" applyBorder="1" applyAlignment="1">
      <alignment horizontal="center" vertical="center"/>
    </xf>
    <xf numFmtId="0" fontId="5" fillId="6" borderId="10" xfId="0" applyFont="1" applyFill="1" applyBorder="1" applyAlignment="1">
      <alignment horizontal="center" vertical="center"/>
    </xf>
    <xf numFmtId="9" fontId="5" fillId="0" borderId="47" xfId="5" applyFont="1" applyFill="1" applyBorder="1" applyAlignment="1" applyProtection="1">
      <alignment horizontal="center" vertical="center"/>
    </xf>
    <xf numFmtId="9" fontId="5" fillId="0" borderId="9" xfId="5" applyFont="1" applyFill="1" applyBorder="1" applyAlignment="1" applyProtection="1">
      <alignment horizontal="center" vertical="center"/>
    </xf>
    <xf numFmtId="9" fontId="5" fillId="0" borderId="4" xfId="5" applyFont="1" applyFill="1" applyBorder="1" applyAlignment="1" applyProtection="1">
      <alignment horizontal="center" vertical="center"/>
    </xf>
    <xf numFmtId="0" fontId="4" fillId="6" borderId="41" xfId="0" applyFont="1" applyFill="1" applyBorder="1" applyAlignment="1">
      <alignment horizontal="left" vertical="center"/>
    </xf>
    <xf numFmtId="0" fontId="4" fillId="6" borderId="42" xfId="0" applyFont="1" applyFill="1" applyBorder="1" applyAlignment="1">
      <alignment horizontal="left" vertical="center"/>
    </xf>
    <xf numFmtId="0" fontId="4" fillId="6" borderId="50" xfId="0" applyFont="1" applyFill="1" applyBorder="1" applyAlignment="1">
      <alignment horizontal="left" vertical="center"/>
    </xf>
    <xf numFmtId="0" fontId="4" fillId="6" borderId="16" xfId="0" applyFont="1" applyFill="1" applyBorder="1" applyAlignment="1">
      <alignment horizontal="center" vertical="center"/>
    </xf>
    <xf numFmtId="0" fontId="13" fillId="6" borderId="10" xfId="0" applyFont="1" applyFill="1" applyBorder="1" applyAlignment="1">
      <alignment horizontal="center" vertical="center" wrapText="1"/>
    </xf>
    <xf numFmtId="0" fontId="4" fillId="6" borderId="43" xfId="0" applyFont="1" applyFill="1" applyBorder="1" applyAlignment="1">
      <alignment horizontal="left" vertical="center"/>
    </xf>
    <xf numFmtId="0" fontId="4" fillId="6" borderId="6" xfId="0" applyFont="1" applyFill="1" applyBorder="1" applyAlignment="1">
      <alignment horizontal="left" vertical="center"/>
    </xf>
    <xf numFmtId="0" fontId="4" fillId="6" borderId="5" xfId="0" applyFont="1" applyFill="1" applyBorder="1" applyAlignment="1">
      <alignment horizontal="left" vertical="center"/>
    </xf>
    <xf numFmtId="0" fontId="4" fillId="6" borderId="15" xfId="0" applyFont="1" applyFill="1" applyBorder="1" applyAlignment="1">
      <alignment horizontal="left" vertical="center"/>
    </xf>
    <xf numFmtId="164" fontId="5" fillId="6" borderId="26" xfId="7" applyFont="1" applyFill="1" applyBorder="1" applyAlignment="1" applyProtection="1">
      <alignment horizontal="center" vertical="center" wrapText="1"/>
    </xf>
    <xf numFmtId="1" fontId="5" fillId="6" borderId="7" xfId="0" applyNumberFormat="1" applyFont="1" applyFill="1" applyBorder="1" applyAlignment="1">
      <alignment horizontal="center" vertical="center" wrapText="1"/>
    </xf>
    <xf numFmtId="1" fontId="5" fillId="6" borderId="6" xfId="0" applyNumberFormat="1" applyFont="1" applyFill="1" applyBorder="1" applyAlignment="1">
      <alignment horizontal="center" vertical="center" wrapText="1"/>
    </xf>
    <xf numFmtId="1" fontId="5" fillId="6" borderId="5" xfId="0" applyNumberFormat="1" applyFont="1" applyFill="1" applyBorder="1" applyAlignment="1">
      <alignment horizontal="center" vertical="center" wrapText="1"/>
    </xf>
    <xf numFmtId="1" fontId="5" fillId="6" borderId="4" xfId="0" applyNumberFormat="1" applyFont="1" applyFill="1" applyBorder="1" applyAlignment="1">
      <alignment horizontal="center" vertical="center" wrapText="1"/>
    </xf>
    <xf numFmtId="1" fontId="5" fillId="6" borderId="3" xfId="0" applyNumberFormat="1" applyFont="1" applyFill="1" applyBorder="1" applyAlignment="1">
      <alignment horizontal="center" vertical="center" wrapText="1"/>
    </xf>
    <xf numFmtId="1" fontId="5" fillId="6" borderId="2" xfId="0" applyNumberFormat="1" applyFont="1" applyFill="1" applyBorder="1" applyAlignment="1">
      <alignment horizontal="center" vertical="center" wrapText="1"/>
    </xf>
    <xf numFmtId="0" fontId="4" fillId="6" borderId="14" xfId="0" applyFont="1" applyFill="1" applyBorder="1" applyAlignment="1">
      <alignment horizontal="center" vertical="center" wrapText="1"/>
    </xf>
    <xf numFmtId="0" fontId="4" fillId="6" borderId="19" xfId="0" applyFont="1" applyFill="1" applyBorder="1" applyAlignment="1">
      <alignment horizontal="center" vertical="center"/>
    </xf>
    <xf numFmtId="0" fontId="4" fillId="6" borderId="20" xfId="0" applyFont="1" applyFill="1" applyBorder="1" applyAlignment="1">
      <alignment horizontal="center" vertical="center" wrapText="1"/>
    </xf>
    <xf numFmtId="0" fontId="4" fillId="6" borderId="20" xfId="0" applyFont="1" applyFill="1" applyBorder="1" applyAlignment="1">
      <alignment horizontal="center" vertical="center" wrapText="1" shrinkToFit="1"/>
    </xf>
    <xf numFmtId="0" fontId="4" fillId="6" borderId="33" xfId="0" applyFont="1" applyFill="1" applyBorder="1" applyAlignment="1">
      <alignment horizontal="center" vertical="center" wrapText="1"/>
    </xf>
    <xf numFmtId="0" fontId="4" fillId="6" borderId="55" xfId="0" applyFont="1" applyFill="1" applyBorder="1" applyAlignment="1">
      <alignment horizontal="left" vertical="center" wrapText="1"/>
    </xf>
    <xf numFmtId="0" fontId="5" fillId="6" borderId="28" xfId="0" applyFont="1" applyFill="1" applyBorder="1" applyAlignment="1">
      <alignment horizontal="left" vertical="center" wrapText="1"/>
    </xf>
    <xf numFmtId="0" fontId="5" fillId="6" borderId="29" xfId="0" applyFont="1" applyFill="1" applyBorder="1" applyAlignment="1">
      <alignment horizontal="left" vertical="center" wrapText="1"/>
    </xf>
    <xf numFmtId="0" fontId="4" fillId="6" borderId="36" xfId="0" applyFont="1" applyFill="1" applyBorder="1" applyAlignment="1">
      <alignment horizontal="center" vertical="center"/>
    </xf>
    <xf numFmtId="0" fontId="4" fillId="6" borderId="5"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4" fillId="6" borderId="0" xfId="0" applyFont="1" applyFill="1" applyAlignment="1">
      <alignment horizontal="center" vertical="center" wrapText="1"/>
    </xf>
    <xf numFmtId="0" fontId="4" fillId="6" borderId="8" xfId="0" applyFont="1" applyFill="1" applyBorder="1" applyAlignment="1">
      <alignment horizontal="center" vertical="center" wrapText="1"/>
    </xf>
    <xf numFmtId="37" fontId="4" fillId="6" borderId="7" xfId="0" applyNumberFormat="1" applyFont="1" applyFill="1" applyBorder="1" applyAlignment="1">
      <alignment horizontal="center" vertical="center"/>
    </xf>
    <xf numFmtId="0" fontId="5" fillId="6" borderId="11" xfId="0" applyFont="1" applyFill="1" applyBorder="1" applyAlignment="1">
      <alignment horizontal="center" vertical="center" wrapText="1"/>
    </xf>
    <xf numFmtId="49" fontId="5" fillId="6" borderId="11" xfId="0" applyNumberFormat="1" applyFont="1" applyFill="1" applyBorder="1" applyAlignment="1">
      <alignment horizontal="center" vertical="center" wrapText="1"/>
    </xf>
    <xf numFmtId="9" fontId="5" fillId="6" borderId="31" xfId="0" applyNumberFormat="1" applyFont="1" applyFill="1" applyBorder="1" applyAlignment="1">
      <alignment horizontal="center" vertical="center" wrapText="1"/>
    </xf>
    <xf numFmtId="9" fontId="5" fillId="6" borderId="31" xfId="5" applyFont="1" applyFill="1" applyBorder="1" applyAlignment="1">
      <alignment horizontal="center" vertical="center" wrapText="1"/>
    </xf>
    <xf numFmtId="2" fontId="4" fillId="6" borderId="17" xfId="0" applyNumberFormat="1" applyFont="1" applyFill="1" applyBorder="1" applyAlignment="1">
      <alignment horizontal="left" vertical="center"/>
    </xf>
    <xf numFmtId="2" fontId="4" fillId="6" borderId="38" xfId="0" applyNumberFormat="1" applyFont="1" applyFill="1" applyBorder="1" applyAlignment="1">
      <alignment horizontal="left" vertical="center"/>
    </xf>
    <xf numFmtId="0" fontId="5" fillId="6" borderId="43" xfId="0" applyFont="1" applyFill="1" applyBorder="1" applyAlignment="1">
      <alignment horizontal="justify" vertical="top" wrapText="1"/>
    </xf>
    <xf numFmtId="0" fontId="5" fillId="6" borderId="6" xfId="0" applyFont="1" applyFill="1" applyBorder="1" applyAlignment="1">
      <alignment horizontal="justify" vertical="top" wrapText="1"/>
    </xf>
    <xf numFmtId="0" fontId="5" fillId="6" borderId="44" xfId="0" applyFont="1" applyFill="1" applyBorder="1" applyAlignment="1">
      <alignment horizontal="justify" vertical="top" wrapText="1"/>
    </xf>
    <xf numFmtId="0" fontId="5" fillId="6" borderId="24" xfId="0" applyFont="1" applyFill="1" applyBorder="1" applyAlignment="1">
      <alignment horizontal="justify" vertical="top" wrapText="1"/>
    </xf>
    <xf numFmtId="175" fontId="5" fillId="6" borderId="40" xfId="38" applyNumberFormat="1" applyFont="1" applyFill="1" applyBorder="1" applyAlignment="1">
      <alignment horizontal="center" vertical="center" wrapText="1"/>
    </xf>
    <xf numFmtId="175" fontId="5" fillId="6" borderId="39" xfId="38" applyNumberFormat="1" applyFont="1" applyFill="1" applyBorder="1" applyAlignment="1">
      <alignment horizontal="center" vertical="center" wrapText="1"/>
    </xf>
    <xf numFmtId="0" fontId="5" fillId="6" borderId="32" xfId="0" applyFont="1" applyFill="1" applyBorder="1" applyAlignment="1">
      <alignment horizontal="center"/>
    </xf>
    <xf numFmtId="0" fontId="4" fillId="6" borderId="10" xfId="0" applyFont="1" applyFill="1" applyBorder="1" applyAlignment="1">
      <alignment horizontal="center" vertical="center" wrapText="1" shrinkToFit="1"/>
    </xf>
    <xf numFmtId="0" fontId="5" fillId="6" borderId="47" xfId="0" applyFont="1" applyFill="1" applyBorder="1" applyAlignment="1">
      <alignment horizontal="left" vertical="center" wrapText="1"/>
    </xf>
    <xf numFmtId="0" fontId="5" fillId="6" borderId="45" xfId="0" applyFont="1" applyFill="1" applyBorder="1" applyAlignment="1">
      <alignment horizontal="left" vertical="center" wrapText="1"/>
    </xf>
    <xf numFmtId="0" fontId="5" fillId="6" borderId="48" xfId="0" applyFont="1" applyFill="1" applyBorder="1" applyAlignment="1">
      <alignment horizontal="left" vertical="center" wrapText="1"/>
    </xf>
    <xf numFmtId="0" fontId="5" fillId="6" borderId="9" xfId="0" applyFont="1" applyFill="1" applyBorder="1" applyAlignment="1">
      <alignment horizontal="left" vertical="center" wrapText="1"/>
    </xf>
    <xf numFmtId="0" fontId="5" fillId="6" borderId="0" xfId="0" applyFont="1" applyFill="1" applyAlignment="1">
      <alignment horizontal="left" vertical="center" wrapText="1"/>
    </xf>
    <xf numFmtId="0" fontId="5" fillId="6" borderId="8" xfId="0" applyFont="1" applyFill="1" applyBorder="1" applyAlignment="1">
      <alignment horizontal="left" vertical="center" wrapText="1"/>
    </xf>
    <xf numFmtId="0" fontId="4" fillId="6" borderId="10" xfId="0" applyFont="1" applyFill="1" applyBorder="1" applyAlignment="1">
      <alignment horizontal="center"/>
    </xf>
    <xf numFmtId="0" fontId="4" fillId="6" borderId="39" xfId="0" applyFont="1" applyFill="1" applyBorder="1" applyAlignment="1">
      <alignment horizontal="center"/>
    </xf>
    <xf numFmtId="9" fontId="5" fillId="0" borderId="7" xfId="5" applyFont="1" applyFill="1" applyBorder="1" applyAlignment="1" applyProtection="1">
      <alignment horizontal="center" vertical="center"/>
    </xf>
    <xf numFmtId="0" fontId="5" fillId="6" borderId="14" xfId="0" applyFont="1" applyFill="1" applyBorder="1" applyAlignment="1">
      <alignment horizontal="center" vertical="center"/>
    </xf>
    <xf numFmtId="0" fontId="5" fillId="6" borderId="31" xfId="0" applyFont="1" applyFill="1" applyBorder="1" applyAlignment="1">
      <alignment horizontal="center" vertical="center" wrapText="1"/>
    </xf>
  </cellXfs>
  <cellStyles count="41">
    <cellStyle name="BodyStyle" xfId="23"/>
    <cellStyle name="BodyStyleBold" xfId="24"/>
    <cellStyle name="BodyStyleBoldRight" xfId="25"/>
    <cellStyle name="BodyStyleWithBorder" xfId="31"/>
    <cellStyle name="BorderThinBlack" xfId="35"/>
    <cellStyle name="Comma" xfId="14"/>
    <cellStyle name="Comma [0]" xfId="15"/>
    <cellStyle name="Currency" xfId="12"/>
    <cellStyle name="Currency [0]" xfId="13"/>
    <cellStyle name="DateStyle" xfId="27"/>
    <cellStyle name="DateTimeStyle" xfId="28"/>
    <cellStyle name="Decimal" xfId="30"/>
    <cellStyle name="DecimalWithBorder" xfId="34"/>
    <cellStyle name="EuroCurrency" xfId="26"/>
    <cellStyle name="EuroCurrencyWithBorder" xfId="32"/>
    <cellStyle name="HeaderStyle" xfId="17"/>
    <cellStyle name="HeaderSubTop" xfId="21"/>
    <cellStyle name="HeaderSubTopNoBold" xfId="22"/>
    <cellStyle name="HeaderTopBuyer" xfId="18"/>
    <cellStyle name="HeaderTopStyle" xfId="19"/>
    <cellStyle name="HeaderTopStyleAlignRight" xfId="20"/>
    <cellStyle name="MainTitle" xfId="16"/>
    <cellStyle name="Millares" xfId="8" builtinId="3"/>
    <cellStyle name="Millares [0]" xfId="37" builtinId="6"/>
    <cellStyle name="Millares [0] 2" xfId="36"/>
    <cellStyle name="Millares 2" xfId="4"/>
    <cellStyle name="Moneda" xfId="38" builtinId="4"/>
    <cellStyle name="Moneda [0]" xfId="7" builtinId="7"/>
    <cellStyle name="Moneda [0] 2" xfId="10"/>
    <cellStyle name="Moneda 2" xfId="3"/>
    <cellStyle name="Moneda 2 2" xfId="39"/>
    <cellStyle name="Normal" xfId="0" builtinId="0"/>
    <cellStyle name="Normal 2" xfId="1"/>
    <cellStyle name="Normal 2 2" xfId="40"/>
    <cellStyle name="Normal 3" xfId="6"/>
    <cellStyle name="Normal 4" xfId="9"/>
    <cellStyle name="Numeric" xfId="29"/>
    <cellStyle name="NumericWithBorder" xfId="33"/>
    <cellStyle name="Percent" xfId="11"/>
    <cellStyle name="Porcentaje" xfId="5" builtinId="5"/>
    <cellStyle name="Porcentaje 2" xfId="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microsoft.com/office/2017/10/relationships/person" Target="persons/person3.xml"/><Relationship Id="rId3" Type="http://schemas.openxmlformats.org/officeDocument/2006/relationships/worksheet" Target="worksheets/sheet3.xml"/><Relationship Id="rId7" Type="http://schemas.openxmlformats.org/officeDocument/2006/relationships/calcChain" Target="calcChain.xml"/><Relationship Id="rId12" Type="http://schemas.microsoft.com/office/2017/10/relationships/person" Target="persons/person2.xml"/><Relationship Id="rId2" Type="http://schemas.openxmlformats.org/officeDocument/2006/relationships/worksheet" Target="worksheets/sheet2.xml"/><Relationship Id="rId16" Type="http://schemas.microsoft.com/office/2017/10/relationships/person" Target="persons/person6.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10/relationships/person" Target="persons/person1.xml"/><Relationship Id="rId5" Type="http://schemas.openxmlformats.org/officeDocument/2006/relationships/styles" Target="styles.xml"/><Relationship Id="rId15" Type="http://schemas.microsoft.com/office/2017/10/relationships/person" Target="persons/person5.xml"/><Relationship Id="rId10" Type="http://schemas.microsoft.com/office/2017/10/relationships/person" Target="persons/person0.xml"/><Relationship Id="rId4" Type="http://schemas.openxmlformats.org/officeDocument/2006/relationships/theme" Target="theme/theme1.xml"/><Relationship Id="rId14" Type="http://schemas.microsoft.com/office/2017/10/relationships/person" Target="persons/person.xml"/><Relationship Id="rId9" Type="http://schemas.microsoft.com/office/2017/10/relationships/person" Target="persons/person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12</xdr:col>
      <xdr:colOff>465138</xdr:colOff>
      <xdr:row>0</xdr:row>
      <xdr:rowOff>103783</xdr:rowOff>
    </xdr:from>
    <xdr:to>
      <xdr:col>13</xdr:col>
      <xdr:colOff>491926</xdr:colOff>
      <xdr:row>3</xdr:row>
      <xdr:rowOff>152186</xdr:rowOff>
    </xdr:to>
    <xdr:pic>
      <xdr:nvPicPr>
        <xdr:cNvPr id="2" name="Imagen 1" descr="CAPITAL">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676438" y="103783"/>
          <a:ext cx="966588" cy="8104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219075</xdr:colOff>
          <xdr:row>0</xdr:row>
          <xdr:rowOff>85725</xdr:rowOff>
        </xdr:from>
        <xdr:to>
          <xdr:col>0</xdr:col>
          <xdr:colOff>3171825</xdr:colOff>
          <xdr:row>3</xdr:row>
          <xdr:rowOff>142875</xdr:rowOff>
        </xdr:to>
        <xdr:sp macro="" textlink="">
          <xdr:nvSpPr>
            <xdr:cNvPr id="23553" name="Object 1" hidden="1">
              <a:extLst>
                <a:ext uri="{63B3BB69-23CF-44E3-9099-C40C66FF867C}">
                  <a14:compatExt spid="_x0000_s2355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465138</xdr:colOff>
      <xdr:row>27</xdr:row>
      <xdr:rowOff>103783</xdr:rowOff>
    </xdr:from>
    <xdr:to>
      <xdr:col>13</xdr:col>
      <xdr:colOff>491926</xdr:colOff>
      <xdr:row>30</xdr:row>
      <xdr:rowOff>152186</xdr:rowOff>
    </xdr:to>
    <xdr:pic>
      <xdr:nvPicPr>
        <xdr:cNvPr id="9" name="Imagen 8" descr="CAPITAL">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86038" y="8381008"/>
          <a:ext cx="969763" cy="8199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123825</xdr:colOff>
          <xdr:row>27</xdr:row>
          <xdr:rowOff>85725</xdr:rowOff>
        </xdr:from>
        <xdr:to>
          <xdr:col>0</xdr:col>
          <xdr:colOff>3076575</xdr:colOff>
          <xdr:row>30</xdr:row>
          <xdr:rowOff>76200</xdr:rowOff>
        </xdr:to>
        <xdr:sp macro="" textlink="">
          <xdr:nvSpPr>
            <xdr:cNvPr id="23576" name="Object 24" hidden="1">
              <a:extLst>
                <a:ext uri="{63B3BB69-23CF-44E3-9099-C40C66FF867C}">
                  <a14:compatExt spid="_x0000_s2357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465138</xdr:colOff>
      <xdr:row>136</xdr:row>
      <xdr:rowOff>103783</xdr:rowOff>
    </xdr:from>
    <xdr:to>
      <xdr:col>13</xdr:col>
      <xdr:colOff>491926</xdr:colOff>
      <xdr:row>139</xdr:row>
      <xdr:rowOff>152186</xdr:rowOff>
    </xdr:to>
    <xdr:pic>
      <xdr:nvPicPr>
        <xdr:cNvPr id="10" name="Imagen 9" descr="CAPITAL">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86038" y="49386133"/>
          <a:ext cx="969763" cy="8199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114300</xdr:colOff>
          <xdr:row>136</xdr:row>
          <xdr:rowOff>0</xdr:rowOff>
        </xdr:from>
        <xdr:to>
          <xdr:col>0</xdr:col>
          <xdr:colOff>3067050</xdr:colOff>
          <xdr:row>136</xdr:row>
          <xdr:rowOff>0</xdr:rowOff>
        </xdr:to>
        <xdr:sp macro="" textlink="">
          <xdr:nvSpPr>
            <xdr:cNvPr id="23577" name="Object 25" hidden="1">
              <a:extLst>
                <a:ext uri="{63B3BB69-23CF-44E3-9099-C40C66FF867C}">
                  <a14:compatExt spid="_x0000_s2357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465138</xdr:colOff>
      <xdr:row>54</xdr:row>
      <xdr:rowOff>103783</xdr:rowOff>
    </xdr:from>
    <xdr:to>
      <xdr:col>13</xdr:col>
      <xdr:colOff>491926</xdr:colOff>
      <xdr:row>57</xdr:row>
      <xdr:rowOff>152186</xdr:rowOff>
    </xdr:to>
    <xdr:pic>
      <xdr:nvPicPr>
        <xdr:cNvPr id="12" name="Imagen 11" descr="CAPITAL">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86038" y="18934708"/>
          <a:ext cx="969763" cy="8199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19050</xdr:colOff>
          <xdr:row>54</xdr:row>
          <xdr:rowOff>171450</xdr:rowOff>
        </xdr:from>
        <xdr:to>
          <xdr:col>0</xdr:col>
          <xdr:colOff>2971800</xdr:colOff>
          <xdr:row>57</xdr:row>
          <xdr:rowOff>104775</xdr:rowOff>
        </xdr:to>
        <xdr:sp macro="" textlink="">
          <xdr:nvSpPr>
            <xdr:cNvPr id="23578" name="Object 26" hidden="1">
              <a:extLst>
                <a:ext uri="{63B3BB69-23CF-44E3-9099-C40C66FF867C}">
                  <a14:compatExt spid="_x0000_s2357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465138</xdr:colOff>
      <xdr:row>81</xdr:row>
      <xdr:rowOff>103783</xdr:rowOff>
    </xdr:from>
    <xdr:to>
      <xdr:col>13</xdr:col>
      <xdr:colOff>491926</xdr:colOff>
      <xdr:row>84</xdr:row>
      <xdr:rowOff>152186</xdr:rowOff>
    </xdr:to>
    <xdr:pic>
      <xdr:nvPicPr>
        <xdr:cNvPr id="14" name="Imagen 13" descr="CAPITAL">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86038" y="28031083"/>
          <a:ext cx="969763" cy="8199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161925</xdr:colOff>
          <xdr:row>81</xdr:row>
          <xdr:rowOff>171450</xdr:rowOff>
        </xdr:from>
        <xdr:to>
          <xdr:col>0</xdr:col>
          <xdr:colOff>3114675</xdr:colOff>
          <xdr:row>84</xdr:row>
          <xdr:rowOff>152400</xdr:rowOff>
        </xdr:to>
        <xdr:sp macro="" textlink="">
          <xdr:nvSpPr>
            <xdr:cNvPr id="23579" name="Object 27" hidden="1">
              <a:extLst>
                <a:ext uri="{63B3BB69-23CF-44E3-9099-C40C66FF867C}">
                  <a14:compatExt spid="_x0000_s2357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465138</xdr:colOff>
      <xdr:row>108</xdr:row>
      <xdr:rowOff>103783</xdr:rowOff>
    </xdr:from>
    <xdr:to>
      <xdr:col>13</xdr:col>
      <xdr:colOff>491926</xdr:colOff>
      <xdr:row>111</xdr:row>
      <xdr:rowOff>152186</xdr:rowOff>
    </xdr:to>
    <xdr:pic>
      <xdr:nvPicPr>
        <xdr:cNvPr id="16" name="Imagen 15" descr="CAPITAL">
          <a:extLst>
            <a:ext uri="{FF2B5EF4-FFF2-40B4-BE49-F238E27FC236}">
              <a16:creationId xmlns:a16="http://schemas.microsoft.com/office/drawing/2014/main" id="{00000000-0008-0000-00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86038" y="37089358"/>
          <a:ext cx="969763" cy="8199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219075</xdr:colOff>
          <xdr:row>108</xdr:row>
          <xdr:rowOff>95250</xdr:rowOff>
        </xdr:from>
        <xdr:to>
          <xdr:col>0</xdr:col>
          <xdr:colOff>3171825</xdr:colOff>
          <xdr:row>111</xdr:row>
          <xdr:rowOff>85725</xdr:rowOff>
        </xdr:to>
        <xdr:sp macro="" textlink="">
          <xdr:nvSpPr>
            <xdr:cNvPr id="23580" name="Object 28" hidden="1">
              <a:extLst>
                <a:ext uri="{63B3BB69-23CF-44E3-9099-C40C66FF867C}">
                  <a14:compatExt spid="_x0000_s2358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465138</xdr:colOff>
      <xdr:row>169</xdr:row>
      <xdr:rowOff>103783</xdr:rowOff>
    </xdr:from>
    <xdr:to>
      <xdr:col>13</xdr:col>
      <xdr:colOff>491926</xdr:colOff>
      <xdr:row>172</xdr:row>
      <xdr:rowOff>152186</xdr:rowOff>
    </xdr:to>
    <xdr:pic>
      <xdr:nvPicPr>
        <xdr:cNvPr id="18" name="Imagen 17" descr="CAPITAL">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86038" y="62359183"/>
          <a:ext cx="969763" cy="8199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247650</xdr:colOff>
          <xdr:row>136</xdr:row>
          <xdr:rowOff>0</xdr:rowOff>
        </xdr:from>
        <xdr:to>
          <xdr:col>0</xdr:col>
          <xdr:colOff>3200400</xdr:colOff>
          <xdr:row>136</xdr:row>
          <xdr:rowOff>0</xdr:rowOff>
        </xdr:to>
        <xdr:sp macro="" textlink="">
          <xdr:nvSpPr>
            <xdr:cNvPr id="23581" name="Object 29" hidden="1">
              <a:extLst>
                <a:ext uri="{63B3BB69-23CF-44E3-9099-C40C66FF867C}">
                  <a14:compatExt spid="_x0000_s2358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12</xdr:col>
      <xdr:colOff>642938</xdr:colOff>
      <xdr:row>0</xdr:row>
      <xdr:rowOff>14883</xdr:rowOff>
    </xdr:from>
    <xdr:to>
      <xdr:col>13</xdr:col>
      <xdr:colOff>669726</xdr:colOff>
      <xdr:row>3</xdr:row>
      <xdr:rowOff>63286</xdr:rowOff>
    </xdr:to>
    <xdr:pic>
      <xdr:nvPicPr>
        <xdr:cNvPr id="2" name="Imagen 1" descr="CAPITAL">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86938" y="14883"/>
          <a:ext cx="788788" cy="6199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0</xdr:colOff>
          <xdr:row>0</xdr:row>
          <xdr:rowOff>85725</xdr:rowOff>
        </xdr:from>
        <xdr:to>
          <xdr:col>0</xdr:col>
          <xdr:colOff>2952750</xdr:colOff>
          <xdr:row>3</xdr:row>
          <xdr:rowOff>142875</xdr:rowOff>
        </xdr:to>
        <xdr:sp macro="" textlink="">
          <xdr:nvSpPr>
            <xdr:cNvPr id="24583" name="Object 7" hidden="1">
              <a:extLst>
                <a:ext uri="{63B3BB69-23CF-44E3-9099-C40C66FF867C}">
                  <a14:compatExt spid="_x0000_s2458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642938</xdr:colOff>
      <xdr:row>29</xdr:row>
      <xdr:rowOff>14883</xdr:rowOff>
    </xdr:from>
    <xdr:to>
      <xdr:col>13</xdr:col>
      <xdr:colOff>669726</xdr:colOff>
      <xdr:row>32</xdr:row>
      <xdr:rowOff>63286</xdr:rowOff>
    </xdr:to>
    <xdr:pic>
      <xdr:nvPicPr>
        <xdr:cNvPr id="6" name="Imagen 5" descr="CAPITAL">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70038" y="14883"/>
          <a:ext cx="966588" cy="8104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0</xdr:colOff>
          <xdr:row>29</xdr:row>
          <xdr:rowOff>85725</xdr:rowOff>
        </xdr:from>
        <xdr:to>
          <xdr:col>0</xdr:col>
          <xdr:colOff>2952750</xdr:colOff>
          <xdr:row>32</xdr:row>
          <xdr:rowOff>142875</xdr:rowOff>
        </xdr:to>
        <xdr:sp macro="" textlink="">
          <xdr:nvSpPr>
            <xdr:cNvPr id="24593" name="Object 17" hidden="1">
              <a:extLst>
                <a:ext uri="{63B3BB69-23CF-44E3-9099-C40C66FF867C}">
                  <a14:compatExt spid="_x0000_s2459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642938</xdr:colOff>
      <xdr:row>59</xdr:row>
      <xdr:rowOff>14883</xdr:rowOff>
    </xdr:from>
    <xdr:to>
      <xdr:col>13</xdr:col>
      <xdr:colOff>669726</xdr:colOff>
      <xdr:row>62</xdr:row>
      <xdr:rowOff>63286</xdr:rowOff>
    </xdr:to>
    <xdr:pic>
      <xdr:nvPicPr>
        <xdr:cNvPr id="8" name="Imagen 7" descr="CAPITAL">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70038" y="11914783"/>
          <a:ext cx="966588" cy="8104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0</xdr:colOff>
          <xdr:row>59</xdr:row>
          <xdr:rowOff>85725</xdr:rowOff>
        </xdr:from>
        <xdr:to>
          <xdr:col>0</xdr:col>
          <xdr:colOff>2952750</xdr:colOff>
          <xdr:row>62</xdr:row>
          <xdr:rowOff>142875</xdr:rowOff>
        </xdr:to>
        <xdr:sp macro="" textlink="">
          <xdr:nvSpPr>
            <xdr:cNvPr id="24594" name="Object 18" hidden="1">
              <a:extLst>
                <a:ext uri="{63B3BB69-23CF-44E3-9099-C40C66FF867C}">
                  <a14:compatExt spid="_x0000_s2459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642938</xdr:colOff>
      <xdr:row>126</xdr:row>
      <xdr:rowOff>0</xdr:rowOff>
    </xdr:from>
    <xdr:to>
      <xdr:col>13</xdr:col>
      <xdr:colOff>669726</xdr:colOff>
      <xdr:row>126</xdr:row>
      <xdr:rowOff>0</xdr:rowOff>
    </xdr:to>
    <xdr:pic>
      <xdr:nvPicPr>
        <xdr:cNvPr id="10" name="Imagen 9" descr="CAPITAL">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6219" y="50065781"/>
          <a:ext cx="967382"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0</xdr:colOff>
          <xdr:row>128</xdr:row>
          <xdr:rowOff>0</xdr:rowOff>
        </xdr:from>
        <xdr:to>
          <xdr:col>0</xdr:col>
          <xdr:colOff>2952750</xdr:colOff>
          <xdr:row>128</xdr:row>
          <xdr:rowOff>0</xdr:rowOff>
        </xdr:to>
        <xdr:sp macro="" textlink="">
          <xdr:nvSpPr>
            <xdr:cNvPr id="24595" name="Object 19" hidden="1">
              <a:extLst>
                <a:ext uri="{63B3BB69-23CF-44E3-9099-C40C66FF867C}">
                  <a14:compatExt spid="_x0000_s2459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642938</xdr:colOff>
      <xdr:row>159</xdr:row>
      <xdr:rowOff>0</xdr:rowOff>
    </xdr:from>
    <xdr:to>
      <xdr:col>13</xdr:col>
      <xdr:colOff>669726</xdr:colOff>
      <xdr:row>159</xdr:row>
      <xdr:rowOff>0</xdr:rowOff>
    </xdr:to>
    <xdr:pic>
      <xdr:nvPicPr>
        <xdr:cNvPr id="12" name="Imagen 11" descr="CAPITAL">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6219" y="50518219"/>
          <a:ext cx="967382"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0</xdr:colOff>
          <xdr:row>159</xdr:row>
          <xdr:rowOff>0</xdr:rowOff>
        </xdr:from>
        <xdr:to>
          <xdr:col>0</xdr:col>
          <xdr:colOff>2952750</xdr:colOff>
          <xdr:row>159</xdr:row>
          <xdr:rowOff>0</xdr:rowOff>
        </xdr:to>
        <xdr:sp macro="" textlink="">
          <xdr:nvSpPr>
            <xdr:cNvPr id="24596" name="Object 20" hidden="1">
              <a:extLst>
                <a:ext uri="{63B3BB69-23CF-44E3-9099-C40C66FF867C}">
                  <a14:compatExt spid="_x0000_s2459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642938</xdr:colOff>
      <xdr:row>95</xdr:row>
      <xdr:rowOff>14883</xdr:rowOff>
    </xdr:from>
    <xdr:to>
      <xdr:col>13</xdr:col>
      <xdr:colOff>669726</xdr:colOff>
      <xdr:row>98</xdr:row>
      <xdr:rowOff>63286</xdr:rowOff>
    </xdr:to>
    <xdr:pic>
      <xdr:nvPicPr>
        <xdr:cNvPr id="14" name="Imagen 13" descr="CAPITAL">
          <a:extLst>
            <a:ext uri="{FF2B5EF4-FFF2-40B4-BE49-F238E27FC236}">
              <a16:creationId xmlns:a16="http://schemas.microsoft.com/office/drawing/2014/main" id="{00000000-0008-0000-01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60538" y="31472783"/>
          <a:ext cx="966588" cy="8104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0</xdr:colOff>
          <xdr:row>95</xdr:row>
          <xdr:rowOff>85725</xdr:rowOff>
        </xdr:from>
        <xdr:to>
          <xdr:col>0</xdr:col>
          <xdr:colOff>2952750</xdr:colOff>
          <xdr:row>98</xdr:row>
          <xdr:rowOff>142875</xdr:rowOff>
        </xdr:to>
        <xdr:sp macro="" textlink="">
          <xdr:nvSpPr>
            <xdr:cNvPr id="24597" name="Object 21" hidden="1">
              <a:extLst>
                <a:ext uri="{63B3BB69-23CF-44E3-9099-C40C66FF867C}">
                  <a14:compatExt spid="_x0000_s2459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126</xdr:row>
          <xdr:rowOff>85725</xdr:rowOff>
        </xdr:from>
        <xdr:to>
          <xdr:col>0</xdr:col>
          <xdr:colOff>2952750</xdr:colOff>
          <xdr:row>129</xdr:row>
          <xdr:rowOff>142875</xdr:rowOff>
        </xdr:to>
        <xdr:sp macro="" textlink="">
          <xdr:nvSpPr>
            <xdr:cNvPr id="24598" name="Object 22" hidden="1">
              <a:extLst>
                <a:ext uri="{63B3BB69-23CF-44E3-9099-C40C66FF867C}">
                  <a14:compatExt spid="_x0000_s2459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159</xdr:row>
          <xdr:rowOff>0</xdr:rowOff>
        </xdr:from>
        <xdr:to>
          <xdr:col>0</xdr:col>
          <xdr:colOff>2952750</xdr:colOff>
          <xdr:row>159</xdr:row>
          <xdr:rowOff>0</xdr:rowOff>
        </xdr:to>
        <xdr:sp macro="" textlink="">
          <xdr:nvSpPr>
            <xdr:cNvPr id="24599" name="Object 23" hidden="1">
              <a:extLst>
                <a:ext uri="{63B3BB69-23CF-44E3-9099-C40C66FF867C}">
                  <a14:compatExt spid="_x0000_s2459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603250</xdr:colOff>
      <xdr:row>126</xdr:row>
      <xdr:rowOff>31750</xdr:rowOff>
    </xdr:from>
    <xdr:to>
      <xdr:col>13</xdr:col>
      <xdr:colOff>630038</xdr:colOff>
      <xdr:row>129</xdr:row>
      <xdr:rowOff>80153</xdr:rowOff>
    </xdr:to>
    <xdr:pic>
      <xdr:nvPicPr>
        <xdr:cNvPr id="7" name="Imagen 6" descr="CAPITAL">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716250" y="42608500"/>
          <a:ext cx="968705" cy="8104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666750</xdr:colOff>
      <xdr:row>159</xdr:row>
      <xdr:rowOff>95250</xdr:rowOff>
    </xdr:from>
    <xdr:to>
      <xdr:col>13</xdr:col>
      <xdr:colOff>693538</xdr:colOff>
      <xdr:row>162</xdr:row>
      <xdr:rowOff>143653</xdr:rowOff>
    </xdr:to>
    <xdr:pic>
      <xdr:nvPicPr>
        <xdr:cNvPr id="9" name="Imagen 8" descr="CAPITAL">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779750" y="52853167"/>
          <a:ext cx="968705" cy="8104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846668</xdr:colOff>
      <xdr:row>55</xdr:row>
      <xdr:rowOff>234832</xdr:rowOff>
    </xdr:from>
    <xdr:to>
      <xdr:col>0</xdr:col>
      <xdr:colOff>3100917</xdr:colOff>
      <xdr:row>56</xdr:row>
      <xdr:rowOff>1070512</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846668" y="15284332"/>
          <a:ext cx="2254249" cy="19786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12</xdr:col>
      <xdr:colOff>511969</xdr:colOff>
      <xdr:row>0</xdr:row>
      <xdr:rowOff>40283</xdr:rowOff>
    </xdr:from>
    <xdr:to>
      <xdr:col>13</xdr:col>
      <xdr:colOff>622101</xdr:colOff>
      <xdr:row>3</xdr:row>
      <xdr:rowOff>158050</xdr:rowOff>
    </xdr:to>
    <xdr:pic>
      <xdr:nvPicPr>
        <xdr:cNvPr id="11" name="Imagen 10" descr="CAPITAL">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888369" y="40283"/>
          <a:ext cx="1024532" cy="8797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47625</xdr:colOff>
          <xdr:row>0</xdr:row>
          <xdr:rowOff>152400</xdr:rowOff>
        </xdr:from>
        <xdr:to>
          <xdr:col>0</xdr:col>
          <xdr:colOff>2895600</xdr:colOff>
          <xdr:row>3</xdr:row>
          <xdr:rowOff>142875</xdr:rowOff>
        </xdr:to>
        <xdr:sp macro="" textlink="">
          <xdr:nvSpPr>
            <xdr:cNvPr id="6170" name="Object 26" hidden="1">
              <a:extLst>
                <a:ext uri="{63B3BB69-23CF-44E3-9099-C40C66FF867C}">
                  <a14:compatExt spid="_x0000_s617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499269</xdr:colOff>
      <xdr:row>31</xdr:row>
      <xdr:rowOff>65683</xdr:rowOff>
    </xdr:from>
    <xdr:to>
      <xdr:col>13</xdr:col>
      <xdr:colOff>609401</xdr:colOff>
      <xdr:row>34</xdr:row>
      <xdr:rowOff>183450</xdr:rowOff>
    </xdr:to>
    <xdr:pic>
      <xdr:nvPicPr>
        <xdr:cNvPr id="14" name="Imagen 13" descr="CAPITAL">
          <a:extLst>
            <a:ext uri="{FF2B5EF4-FFF2-40B4-BE49-F238E27FC236}">
              <a16:creationId xmlns:a16="http://schemas.microsoft.com/office/drawing/2014/main" id="{00000000-0008-0000-02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875669" y="8460383"/>
          <a:ext cx="1024532" cy="8797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66675</xdr:colOff>
          <xdr:row>31</xdr:row>
          <xdr:rowOff>114300</xdr:rowOff>
        </xdr:from>
        <xdr:to>
          <xdr:col>0</xdr:col>
          <xdr:colOff>2914650</xdr:colOff>
          <xdr:row>34</xdr:row>
          <xdr:rowOff>104775</xdr:rowOff>
        </xdr:to>
        <xdr:sp macro="" textlink="">
          <xdr:nvSpPr>
            <xdr:cNvPr id="6178" name="Object 34" hidden="1">
              <a:extLst>
                <a:ext uri="{63B3BB69-23CF-44E3-9099-C40C66FF867C}">
                  <a14:compatExt spid="_x0000_s617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511969</xdr:colOff>
      <xdr:row>63</xdr:row>
      <xdr:rowOff>78383</xdr:rowOff>
    </xdr:from>
    <xdr:to>
      <xdr:col>13</xdr:col>
      <xdr:colOff>622101</xdr:colOff>
      <xdr:row>66</xdr:row>
      <xdr:rowOff>196150</xdr:rowOff>
    </xdr:to>
    <xdr:pic>
      <xdr:nvPicPr>
        <xdr:cNvPr id="16" name="Imagen 15" descr="CAPITAL">
          <a:extLst>
            <a:ext uri="{FF2B5EF4-FFF2-40B4-BE49-F238E27FC236}">
              <a16:creationId xmlns:a16="http://schemas.microsoft.com/office/drawing/2014/main" id="{00000000-0008-0000-02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888369" y="16283583"/>
          <a:ext cx="1024532" cy="8797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85725</xdr:colOff>
          <xdr:row>63</xdr:row>
          <xdr:rowOff>114300</xdr:rowOff>
        </xdr:from>
        <xdr:to>
          <xdr:col>0</xdr:col>
          <xdr:colOff>2933700</xdr:colOff>
          <xdr:row>66</xdr:row>
          <xdr:rowOff>104775</xdr:rowOff>
        </xdr:to>
        <xdr:sp macro="" textlink="">
          <xdr:nvSpPr>
            <xdr:cNvPr id="6179" name="Object 35" hidden="1">
              <a:extLst>
                <a:ext uri="{63B3BB69-23CF-44E3-9099-C40C66FF867C}">
                  <a14:compatExt spid="_x0000_s617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511969</xdr:colOff>
      <xdr:row>101</xdr:row>
      <xdr:rowOff>78383</xdr:rowOff>
    </xdr:from>
    <xdr:to>
      <xdr:col>13</xdr:col>
      <xdr:colOff>622101</xdr:colOff>
      <xdr:row>104</xdr:row>
      <xdr:rowOff>196150</xdr:rowOff>
    </xdr:to>
    <xdr:pic>
      <xdr:nvPicPr>
        <xdr:cNvPr id="18" name="Imagen 17" descr="CAPITAL">
          <a:extLst>
            <a:ext uri="{FF2B5EF4-FFF2-40B4-BE49-F238E27FC236}">
              <a16:creationId xmlns:a16="http://schemas.microsoft.com/office/drawing/2014/main" id="{00000000-0008-0000-02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888369" y="24386183"/>
          <a:ext cx="1024532" cy="8797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104775</xdr:colOff>
          <xdr:row>101</xdr:row>
          <xdr:rowOff>123825</xdr:rowOff>
        </xdr:from>
        <xdr:to>
          <xdr:col>0</xdr:col>
          <xdr:colOff>2952750</xdr:colOff>
          <xdr:row>104</xdr:row>
          <xdr:rowOff>123825</xdr:rowOff>
        </xdr:to>
        <xdr:sp macro="" textlink="">
          <xdr:nvSpPr>
            <xdr:cNvPr id="6180" name="Object 36" hidden="1">
              <a:extLst>
                <a:ext uri="{63B3BB69-23CF-44E3-9099-C40C66FF867C}">
                  <a14:compatExt spid="_x0000_s618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511969</xdr:colOff>
      <xdr:row>253</xdr:row>
      <xdr:rowOff>78383</xdr:rowOff>
    </xdr:from>
    <xdr:to>
      <xdr:col>13</xdr:col>
      <xdr:colOff>622101</xdr:colOff>
      <xdr:row>256</xdr:row>
      <xdr:rowOff>196150</xdr:rowOff>
    </xdr:to>
    <xdr:pic>
      <xdr:nvPicPr>
        <xdr:cNvPr id="12" name="Imagen 11" descr="CAPITAL">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888369" y="33657183"/>
          <a:ext cx="1024532" cy="8797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85725</xdr:colOff>
          <xdr:row>253</xdr:row>
          <xdr:rowOff>114300</xdr:rowOff>
        </xdr:from>
        <xdr:to>
          <xdr:col>0</xdr:col>
          <xdr:colOff>2933700</xdr:colOff>
          <xdr:row>256</xdr:row>
          <xdr:rowOff>104775</xdr:rowOff>
        </xdr:to>
        <xdr:sp macro="" textlink="">
          <xdr:nvSpPr>
            <xdr:cNvPr id="6198" name="Object 54" hidden="1">
              <a:extLst>
                <a:ext uri="{63B3BB69-23CF-44E3-9099-C40C66FF867C}">
                  <a14:compatExt spid="_x0000_s619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511969</xdr:colOff>
      <xdr:row>284</xdr:row>
      <xdr:rowOff>78383</xdr:rowOff>
    </xdr:from>
    <xdr:to>
      <xdr:col>13</xdr:col>
      <xdr:colOff>622101</xdr:colOff>
      <xdr:row>287</xdr:row>
      <xdr:rowOff>196150</xdr:rowOff>
    </xdr:to>
    <xdr:pic>
      <xdr:nvPicPr>
        <xdr:cNvPr id="15" name="Imagen 14" descr="CAPITAL">
          <a:extLst>
            <a:ext uri="{FF2B5EF4-FFF2-40B4-BE49-F238E27FC236}">
              <a16:creationId xmlns:a16="http://schemas.microsoft.com/office/drawing/2014/main" id="{00000000-0008-0000-02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888369" y="24386183"/>
          <a:ext cx="1024532" cy="8797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104775</xdr:colOff>
          <xdr:row>284</xdr:row>
          <xdr:rowOff>123825</xdr:rowOff>
        </xdr:from>
        <xdr:to>
          <xdr:col>0</xdr:col>
          <xdr:colOff>2952750</xdr:colOff>
          <xdr:row>287</xdr:row>
          <xdr:rowOff>123825</xdr:rowOff>
        </xdr:to>
        <xdr:sp macro="" textlink="">
          <xdr:nvSpPr>
            <xdr:cNvPr id="6199" name="Object 55" hidden="1">
              <a:extLst>
                <a:ext uri="{63B3BB69-23CF-44E3-9099-C40C66FF867C}">
                  <a14:compatExt spid="_x0000_s619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511969</xdr:colOff>
      <xdr:row>222</xdr:row>
      <xdr:rowOff>78383</xdr:rowOff>
    </xdr:from>
    <xdr:to>
      <xdr:col>13</xdr:col>
      <xdr:colOff>622101</xdr:colOff>
      <xdr:row>225</xdr:row>
      <xdr:rowOff>196150</xdr:rowOff>
    </xdr:to>
    <xdr:pic>
      <xdr:nvPicPr>
        <xdr:cNvPr id="17" name="Imagen 16" descr="CAPITAL">
          <a:extLst>
            <a:ext uri="{FF2B5EF4-FFF2-40B4-BE49-F238E27FC236}">
              <a16:creationId xmlns:a16="http://schemas.microsoft.com/office/drawing/2014/main" id="{00000000-0008-0000-02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888369" y="48630483"/>
          <a:ext cx="1024532" cy="8797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104775</xdr:colOff>
          <xdr:row>222</xdr:row>
          <xdr:rowOff>123825</xdr:rowOff>
        </xdr:from>
        <xdr:to>
          <xdr:col>0</xdr:col>
          <xdr:colOff>2952750</xdr:colOff>
          <xdr:row>225</xdr:row>
          <xdr:rowOff>123825</xdr:rowOff>
        </xdr:to>
        <xdr:sp macro="" textlink="">
          <xdr:nvSpPr>
            <xdr:cNvPr id="6200" name="Object 56" hidden="1">
              <a:extLst>
                <a:ext uri="{63B3BB69-23CF-44E3-9099-C40C66FF867C}">
                  <a14:compatExt spid="_x0000_s62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511969</xdr:colOff>
      <xdr:row>135</xdr:row>
      <xdr:rowOff>78383</xdr:rowOff>
    </xdr:from>
    <xdr:to>
      <xdr:col>13</xdr:col>
      <xdr:colOff>622101</xdr:colOff>
      <xdr:row>138</xdr:row>
      <xdr:rowOff>196150</xdr:rowOff>
    </xdr:to>
    <xdr:pic>
      <xdr:nvPicPr>
        <xdr:cNvPr id="19" name="Imagen 18" descr="CAPITAL">
          <a:extLst>
            <a:ext uri="{FF2B5EF4-FFF2-40B4-BE49-F238E27FC236}">
              <a16:creationId xmlns:a16="http://schemas.microsoft.com/office/drawing/2014/main" id="{00000000-0008-0000-02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888369" y="59387383"/>
          <a:ext cx="1024532" cy="8797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104775</xdr:colOff>
          <xdr:row>135</xdr:row>
          <xdr:rowOff>123825</xdr:rowOff>
        </xdr:from>
        <xdr:to>
          <xdr:col>0</xdr:col>
          <xdr:colOff>2952750</xdr:colOff>
          <xdr:row>138</xdr:row>
          <xdr:rowOff>123825</xdr:rowOff>
        </xdr:to>
        <xdr:sp macro="" textlink="">
          <xdr:nvSpPr>
            <xdr:cNvPr id="6201" name="Object 57" hidden="1">
              <a:extLst>
                <a:ext uri="{63B3BB69-23CF-44E3-9099-C40C66FF867C}">
                  <a14:compatExt spid="_x0000_s620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511969</xdr:colOff>
      <xdr:row>193</xdr:row>
      <xdr:rowOff>78383</xdr:rowOff>
    </xdr:from>
    <xdr:to>
      <xdr:col>13</xdr:col>
      <xdr:colOff>622101</xdr:colOff>
      <xdr:row>196</xdr:row>
      <xdr:rowOff>196150</xdr:rowOff>
    </xdr:to>
    <xdr:pic>
      <xdr:nvPicPr>
        <xdr:cNvPr id="22" name="Imagen 21" descr="CAPITAL">
          <a:extLst>
            <a:ext uri="{FF2B5EF4-FFF2-40B4-BE49-F238E27FC236}">
              <a16:creationId xmlns:a16="http://schemas.microsoft.com/office/drawing/2014/main" id="{00000000-0008-0000-02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888369" y="77865883"/>
          <a:ext cx="1024532" cy="8797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104775</xdr:colOff>
          <xdr:row>193</xdr:row>
          <xdr:rowOff>123825</xdr:rowOff>
        </xdr:from>
        <xdr:to>
          <xdr:col>0</xdr:col>
          <xdr:colOff>2952750</xdr:colOff>
          <xdr:row>196</xdr:row>
          <xdr:rowOff>123825</xdr:rowOff>
        </xdr:to>
        <xdr:sp macro="" textlink="">
          <xdr:nvSpPr>
            <xdr:cNvPr id="6203" name="Object 59" hidden="1">
              <a:extLst>
                <a:ext uri="{63B3BB69-23CF-44E3-9099-C40C66FF867C}">
                  <a14:compatExt spid="_x0000_s620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511969</xdr:colOff>
      <xdr:row>165</xdr:row>
      <xdr:rowOff>78383</xdr:rowOff>
    </xdr:from>
    <xdr:to>
      <xdr:col>13</xdr:col>
      <xdr:colOff>622101</xdr:colOff>
      <xdr:row>168</xdr:row>
      <xdr:rowOff>196150</xdr:rowOff>
    </xdr:to>
    <xdr:pic>
      <xdr:nvPicPr>
        <xdr:cNvPr id="24" name="Imagen 23" descr="CAPITAL">
          <a:extLst>
            <a:ext uri="{FF2B5EF4-FFF2-40B4-BE49-F238E27FC236}">
              <a16:creationId xmlns:a16="http://schemas.microsoft.com/office/drawing/2014/main" id="{00000000-0008-0000-02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888369" y="84609583"/>
          <a:ext cx="1024532" cy="8797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104775</xdr:colOff>
          <xdr:row>165</xdr:row>
          <xdr:rowOff>123825</xdr:rowOff>
        </xdr:from>
        <xdr:to>
          <xdr:col>0</xdr:col>
          <xdr:colOff>2952750</xdr:colOff>
          <xdr:row>168</xdr:row>
          <xdr:rowOff>123825</xdr:rowOff>
        </xdr:to>
        <xdr:sp macro="" textlink="">
          <xdr:nvSpPr>
            <xdr:cNvPr id="6204" name="Object 60" hidden="1">
              <a:extLst>
                <a:ext uri="{63B3BB69-23CF-44E3-9099-C40C66FF867C}">
                  <a14:compatExt spid="_x0000_s620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511969</xdr:colOff>
      <xdr:row>0</xdr:row>
      <xdr:rowOff>40283</xdr:rowOff>
    </xdr:from>
    <xdr:to>
      <xdr:col>13</xdr:col>
      <xdr:colOff>622101</xdr:colOff>
      <xdr:row>3</xdr:row>
      <xdr:rowOff>158050</xdr:rowOff>
    </xdr:to>
    <xdr:pic>
      <xdr:nvPicPr>
        <xdr:cNvPr id="2" name="Imagen 1" descr="CAPITAL">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685544" y="40283"/>
          <a:ext cx="1024532" cy="88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47625</xdr:colOff>
          <xdr:row>0</xdr:row>
          <xdr:rowOff>152400</xdr:rowOff>
        </xdr:from>
        <xdr:to>
          <xdr:col>0</xdr:col>
          <xdr:colOff>2895600</xdr:colOff>
          <xdr:row>3</xdr:row>
          <xdr:rowOff>142875</xdr:rowOff>
        </xdr:to>
        <xdr:sp macro="" textlink="">
          <xdr:nvSpPr>
            <xdr:cNvPr id="6205" name="Object 61" hidden="1">
              <a:extLst>
                <a:ext uri="{63B3BB69-23CF-44E3-9099-C40C66FF867C}">
                  <a14:compatExt spid="_x0000_s620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499269</xdr:colOff>
      <xdr:row>31</xdr:row>
      <xdr:rowOff>65683</xdr:rowOff>
    </xdr:from>
    <xdr:to>
      <xdr:col>13</xdr:col>
      <xdr:colOff>609401</xdr:colOff>
      <xdr:row>34</xdr:row>
      <xdr:rowOff>183450</xdr:rowOff>
    </xdr:to>
    <xdr:pic>
      <xdr:nvPicPr>
        <xdr:cNvPr id="3" name="Imagen 2" descr="CAPITAL">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672844" y="8047633"/>
          <a:ext cx="1024532" cy="88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66675</xdr:colOff>
          <xdr:row>31</xdr:row>
          <xdr:rowOff>114300</xdr:rowOff>
        </xdr:from>
        <xdr:to>
          <xdr:col>0</xdr:col>
          <xdr:colOff>2914650</xdr:colOff>
          <xdr:row>34</xdr:row>
          <xdr:rowOff>104775</xdr:rowOff>
        </xdr:to>
        <xdr:sp macro="" textlink="">
          <xdr:nvSpPr>
            <xdr:cNvPr id="6206" name="Object 62" hidden="1">
              <a:extLst>
                <a:ext uri="{63B3BB69-23CF-44E3-9099-C40C66FF867C}">
                  <a14:compatExt spid="_x0000_s620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511969</xdr:colOff>
      <xdr:row>63</xdr:row>
      <xdr:rowOff>78383</xdr:rowOff>
    </xdr:from>
    <xdr:to>
      <xdr:col>13</xdr:col>
      <xdr:colOff>622101</xdr:colOff>
      <xdr:row>66</xdr:row>
      <xdr:rowOff>196150</xdr:rowOff>
    </xdr:to>
    <xdr:pic>
      <xdr:nvPicPr>
        <xdr:cNvPr id="4" name="Imagen 3" descr="CAPITAL">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685544" y="14537333"/>
          <a:ext cx="1024532" cy="88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85725</xdr:colOff>
          <xdr:row>63</xdr:row>
          <xdr:rowOff>114300</xdr:rowOff>
        </xdr:from>
        <xdr:to>
          <xdr:col>0</xdr:col>
          <xdr:colOff>2933700</xdr:colOff>
          <xdr:row>66</xdr:row>
          <xdr:rowOff>104775</xdr:rowOff>
        </xdr:to>
        <xdr:sp macro="" textlink="">
          <xdr:nvSpPr>
            <xdr:cNvPr id="6207" name="Object 63" hidden="1">
              <a:extLst>
                <a:ext uri="{63B3BB69-23CF-44E3-9099-C40C66FF867C}">
                  <a14:compatExt spid="_x0000_s620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511969</xdr:colOff>
      <xdr:row>101</xdr:row>
      <xdr:rowOff>78383</xdr:rowOff>
    </xdr:from>
    <xdr:to>
      <xdr:col>13</xdr:col>
      <xdr:colOff>622101</xdr:colOff>
      <xdr:row>104</xdr:row>
      <xdr:rowOff>196150</xdr:rowOff>
    </xdr:to>
    <xdr:pic>
      <xdr:nvPicPr>
        <xdr:cNvPr id="5" name="Imagen 4" descr="CAPITAL">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685544" y="23748008"/>
          <a:ext cx="1024532" cy="88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104775</xdr:colOff>
          <xdr:row>101</xdr:row>
          <xdr:rowOff>123825</xdr:rowOff>
        </xdr:from>
        <xdr:to>
          <xdr:col>0</xdr:col>
          <xdr:colOff>2952750</xdr:colOff>
          <xdr:row>104</xdr:row>
          <xdr:rowOff>123825</xdr:rowOff>
        </xdr:to>
        <xdr:sp macro="" textlink="">
          <xdr:nvSpPr>
            <xdr:cNvPr id="6208" name="Object 64" hidden="1">
              <a:extLst>
                <a:ext uri="{63B3BB69-23CF-44E3-9099-C40C66FF867C}">
                  <a14:compatExt spid="_x0000_s620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511969</xdr:colOff>
      <xdr:row>135</xdr:row>
      <xdr:rowOff>78383</xdr:rowOff>
    </xdr:from>
    <xdr:to>
      <xdr:col>13</xdr:col>
      <xdr:colOff>622101</xdr:colOff>
      <xdr:row>138</xdr:row>
      <xdr:rowOff>196150</xdr:rowOff>
    </xdr:to>
    <xdr:pic>
      <xdr:nvPicPr>
        <xdr:cNvPr id="6" name="Imagen 5" descr="CAPITAL">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685544" y="32501483"/>
          <a:ext cx="1024532" cy="88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104775</xdr:colOff>
          <xdr:row>135</xdr:row>
          <xdr:rowOff>123825</xdr:rowOff>
        </xdr:from>
        <xdr:to>
          <xdr:col>0</xdr:col>
          <xdr:colOff>2952750</xdr:colOff>
          <xdr:row>138</xdr:row>
          <xdr:rowOff>123825</xdr:rowOff>
        </xdr:to>
        <xdr:sp macro="" textlink="">
          <xdr:nvSpPr>
            <xdr:cNvPr id="6209" name="Object 65" hidden="1">
              <a:extLst>
                <a:ext uri="{63B3BB69-23CF-44E3-9099-C40C66FF867C}">
                  <a14:compatExt spid="_x0000_s620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persons/person2.xml><?xml version="1.0" encoding="utf-8"?>
<personList xmlns="http://schemas.microsoft.com/office/spreadsheetml/2018/threadedcomments" xmlns:x="http://schemas.openxmlformats.org/spreadsheetml/2006/main"/>
</file>

<file path=xl/persons/person3.xml><?xml version="1.0" encoding="utf-8"?>
<personList xmlns="http://schemas.microsoft.com/office/spreadsheetml/2018/threadedcomments" xmlns:x="http://schemas.openxmlformats.org/spreadsheetml/2006/main"/>
</file>

<file path=xl/persons/person4.xml><?xml version="1.0" encoding="utf-8"?>
<personList xmlns="http://schemas.microsoft.com/office/spreadsheetml/2018/threadedcomments" xmlns:x="http://schemas.openxmlformats.org/spreadsheetml/2006/main"/>
</file>

<file path=xl/persons/person5.xml><?xml version="1.0" encoding="utf-8"?>
<personList xmlns="http://schemas.microsoft.com/office/spreadsheetml/2018/threadedcomments" xmlns:x="http://schemas.openxmlformats.org/spreadsheetml/2006/main"/>
</file>

<file path=xl/persons/person6.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oleObject" Target="../embeddings/oleObject4.bin"/><Relationship Id="rId3" Type="http://schemas.openxmlformats.org/officeDocument/2006/relationships/vmlDrawing" Target="../drawings/vmlDrawing1.vml"/><Relationship Id="rId7" Type="http://schemas.openxmlformats.org/officeDocument/2006/relationships/oleObject" Target="../embeddings/oleObject3.bin"/><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oleObject" Target="../embeddings/oleObject2.bin"/><Relationship Id="rId11" Type="http://schemas.openxmlformats.org/officeDocument/2006/relationships/oleObject" Target="../embeddings/oleObject7.bin"/><Relationship Id="rId5" Type="http://schemas.openxmlformats.org/officeDocument/2006/relationships/image" Target="../media/image1.emf"/><Relationship Id="rId10" Type="http://schemas.openxmlformats.org/officeDocument/2006/relationships/oleObject" Target="../embeddings/oleObject6.bin"/><Relationship Id="rId4" Type="http://schemas.openxmlformats.org/officeDocument/2006/relationships/oleObject" Target="../embeddings/oleObject1.bin"/><Relationship Id="rId9" Type="http://schemas.openxmlformats.org/officeDocument/2006/relationships/oleObject" Target="../embeddings/oleObject5.bin"/></Relationships>
</file>

<file path=xl/worksheets/_rels/sheet2.xml.rels><?xml version="1.0" encoding="UTF-8" standalone="yes"?>
<Relationships xmlns="http://schemas.openxmlformats.org/package/2006/relationships"><Relationship Id="rId8" Type="http://schemas.openxmlformats.org/officeDocument/2006/relationships/oleObject" Target="../embeddings/oleObject11.bin"/><Relationship Id="rId3" Type="http://schemas.openxmlformats.org/officeDocument/2006/relationships/vmlDrawing" Target="../drawings/vmlDrawing2.vml"/><Relationship Id="rId7" Type="http://schemas.openxmlformats.org/officeDocument/2006/relationships/oleObject" Target="../embeddings/oleObject10.bin"/><Relationship Id="rId12" Type="http://schemas.openxmlformats.org/officeDocument/2006/relationships/oleObject" Target="../embeddings/oleObject15.bin"/><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oleObject" Target="../embeddings/oleObject9.bin"/><Relationship Id="rId11" Type="http://schemas.openxmlformats.org/officeDocument/2006/relationships/oleObject" Target="../embeddings/oleObject14.bin"/><Relationship Id="rId5" Type="http://schemas.openxmlformats.org/officeDocument/2006/relationships/image" Target="../media/image1.emf"/><Relationship Id="rId10" Type="http://schemas.openxmlformats.org/officeDocument/2006/relationships/oleObject" Target="../embeddings/oleObject13.bin"/><Relationship Id="rId4" Type="http://schemas.openxmlformats.org/officeDocument/2006/relationships/oleObject" Target="../embeddings/oleObject8.bin"/><Relationship Id="rId9" Type="http://schemas.openxmlformats.org/officeDocument/2006/relationships/oleObject" Target="../embeddings/oleObject12.bin"/></Relationships>
</file>

<file path=xl/worksheets/_rels/sheet3.xml.rels><?xml version="1.0" encoding="UTF-8" standalone="yes"?>
<Relationships xmlns="http://schemas.openxmlformats.org/package/2006/relationships"><Relationship Id="rId8" Type="http://schemas.openxmlformats.org/officeDocument/2006/relationships/oleObject" Target="../embeddings/oleObject19.bin"/><Relationship Id="rId13" Type="http://schemas.openxmlformats.org/officeDocument/2006/relationships/oleObject" Target="../embeddings/oleObject24.bin"/><Relationship Id="rId18" Type="http://schemas.openxmlformats.org/officeDocument/2006/relationships/oleObject" Target="../embeddings/oleObject29.bin"/><Relationship Id="rId3" Type="http://schemas.openxmlformats.org/officeDocument/2006/relationships/vmlDrawing" Target="../drawings/vmlDrawing3.vml"/><Relationship Id="rId7" Type="http://schemas.openxmlformats.org/officeDocument/2006/relationships/oleObject" Target="../embeddings/oleObject18.bin"/><Relationship Id="rId12" Type="http://schemas.openxmlformats.org/officeDocument/2006/relationships/oleObject" Target="../embeddings/oleObject23.bin"/><Relationship Id="rId17" Type="http://schemas.openxmlformats.org/officeDocument/2006/relationships/oleObject" Target="../embeddings/oleObject28.bin"/><Relationship Id="rId2" Type="http://schemas.openxmlformats.org/officeDocument/2006/relationships/drawing" Target="../drawings/drawing3.xml"/><Relationship Id="rId16" Type="http://schemas.openxmlformats.org/officeDocument/2006/relationships/oleObject" Target="../embeddings/oleObject27.bin"/><Relationship Id="rId20" Type="http://schemas.openxmlformats.org/officeDocument/2006/relationships/comments" Target="../comments1.xml"/><Relationship Id="rId1" Type="http://schemas.openxmlformats.org/officeDocument/2006/relationships/printerSettings" Target="../printerSettings/printerSettings3.bin"/><Relationship Id="rId6" Type="http://schemas.openxmlformats.org/officeDocument/2006/relationships/oleObject" Target="../embeddings/oleObject17.bin"/><Relationship Id="rId11" Type="http://schemas.openxmlformats.org/officeDocument/2006/relationships/oleObject" Target="../embeddings/oleObject22.bin"/><Relationship Id="rId5" Type="http://schemas.openxmlformats.org/officeDocument/2006/relationships/image" Target="../media/image1.emf"/><Relationship Id="rId15" Type="http://schemas.openxmlformats.org/officeDocument/2006/relationships/oleObject" Target="../embeddings/oleObject26.bin"/><Relationship Id="rId10" Type="http://schemas.openxmlformats.org/officeDocument/2006/relationships/oleObject" Target="../embeddings/oleObject21.bin"/><Relationship Id="rId19" Type="http://schemas.openxmlformats.org/officeDocument/2006/relationships/oleObject" Target="../embeddings/oleObject30.bin"/><Relationship Id="rId4" Type="http://schemas.openxmlformats.org/officeDocument/2006/relationships/oleObject" Target="../embeddings/oleObject16.bin"/><Relationship Id="rId9" Type="http://schemas.openxmlformats.org/officeDocument/2006/relationships/oleObject" Target="../embeddings/oleObject20.bin"/><Relationship Id="rId14" Type="http://schemas.openxmlformats.org/officeDocument/2006/relationships/oleObject" Target="../embeddings/oleObject2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309"/>
  <sheetViews>
    <sheetView showGridLines="0" tabSelected="1" zoomScale="80" zoomScaleNormal="80" zoomScaleSheetLayoutView="70" workbookViewId="0">
      <selection activeCell="A11" sqref="A11:F11"/>
    </sheetView>
  </sheetViews>
  <sheetFormatPr baseColWidth="10" defaultColWidth="11.42578125" defaultRowHeight="14.25" zeroHeight="1" x14ac:dyDescent="0.2"/>
  <cols>
    <col min="1" max="1" width="51.7109375" style="158" customWidth="1"/>
    <col min="2" max="2" width="11.42578125" style="158" customWidth="1"/>
    <col min="3" max="3" width="14.140625" style="158" customWidth="1"/>
    <col min="4" max="4" width="15.140625" style="158" bestFit="1" customWidth="1"/>
    <col min="5" max="6" width="18.28515625" style="158" bestFit="1" customWidth="1"/>
    <col min="7" max="8" width="17.5703125" style="158" bestFit="1" customWidth="1"/>
    <col min="9" max="9" width="16.140625" style="158" bestFit="1" customWidth="1"/>
    <col min="10" max="10" width="16.85546875" style="158" customWidth="1"/>
    <col min="11" max="11" width="17.140625" style="158" customWidth="1"/>
    <col min="12" max="12" width="12.7109375" style="158" customWidth="1"/>
    <col min="13" max="13" width="14.140625" style="158" customWidth="1"/>
    <col min="14" max="14" width="18.42578125" style="158" bestFit="1" customWidth="1"/>
    <col min="15" max="15" width="5.140625" style="158" customWidth="1"/>
    <col min="16" max="19" width="11.42578125" style="158" customWidth="1"/>
    <col min="20" max="16384" width="11.42578125" style="158"/>
  </cols>
  <sheetData>
    <row r="1" spans="1:14" ht="15" x14ac:dyDescent="0.25">
      <c r="A1" s="312"/>
      <c r="B1" s="314" t="s">
        <v>215</v>
      </c>
      <c r="C1" s="314"/>
      <c r="D1" s="314"/>
      <c r="E1" s="314"/>
      <c r="F1" s="314"/>
      <c r="G1" s="314"/>
      <c r="H1" s="314"/>
      <c r="I1" s="316" t="s">
        <v>216</v>
      </c>
      <c r="J1" s="316"/>
      <c r="K1" s="316"/>
      <c r="L1" s="316"/>
      <c r="M1" s="258"/>
      <c r="N1" s="259"/>
    </row>
    <row r="2" spans="1:14" ht="15" x14ac:dyDescent="0.25">
      <c r="A2" s="313"/>
      <c r="B2" s="315"/>
      <c r="C2" s="315"/>
      <c r="D2" s="315"/>
      <c r="E2" s="315"/>
      <c r="F2" s="315"/>
      <c r="G2" s="315"/>
      <c r="H2" s="315"/>
      <c r="I2" s="317" t="s">
        <v>217</v>
      </c>
      <c r="J2" s="317"/>
      <c r="K2" s="317"/>
      <c r="L2" s="317"/>
      <c r="M2" s="260"/>
      <c r="N2" s="261"/>
    </row>
    <row r="3" spans="1:14" ht="15" x14ac:dyDescent="0.25">
      <c r="A3" s="313"/>
      <c r="B3" s="315" t="s">
        <v>218</v>
      </c>
      <c r="C3" s="315"/>
      <c r="D3" s="315"/>
      <c r="E3" s="315"/>
      <c r="F3" s="315"/>
      <c r="G3" s="315"/>
      <c r="H3" s="315"/>
      <c r="I3" s="317" t="s">
        <v>0</v>
      </c>
      <c r="J3" s="317"/>
      <c r="K3" s="317"/>
      <c r="L3" s="317"/>
      <c r="M3" s="260"/>
      <c r="N3" s="261"/>
    </row>
    <row r="4" spans="1:14" ht="15" x14ac:dyDescent="0.25">
      <c r="A4" s="313"/>
      <c r="B4" s="315"/>
      <c r="C4" s="315"/>
      <c r="D4" s="315"/>
      <c r="E4" s="315"/>
      <c r="F4" s="315"/>
      <c r="G4" s="315"/>
      <c r="H4" s="315"/>
      <c r="I4" s="317" t="s">
        <v>220</v>
      </c>
      <c r="J4" s="317"/>
      <c r="K4" s="317"/>
      <c r="L4" s="317"/>
      <c r="M4" s="260"/>
      <c r="N4" s="261"/>
    </row>
    <row r="5" spans="1:14" x14ac:dyDescent="0.2">
      <c r="A5" s="280"/>
      <c r="B5" s="281"/>
      <c r="C5" s="281"/>
      <c r="D5" s="281"/>
      <c r="E5" s="281"/>
      <c r="F5" s="281"/>
      <c r="G5" s="281"/>
      <c r="H5" s="281"/>
      <c r="I5" s="281"/>
      <c r="J5" s="281"/>
      <c r="K5" s="281"/>
      <c r="L5" s="281"/>
      <c r="M5" s="281"/>
      <c r="N5" s="282"/>
    </row>
    <row r="6" spans="1:14" ht="15" x14ac:dyDescent="0.25">
      <c r="A6" s="302" t="s">
        <v>221</v>
      </c>
      <c r="B6" s="303"/>
      <c r="C6" s="303"/>
      <c r="D6" s="303"/>
      <c r="E6" s="303"/>
      <c r="F6" s="303"/>
      <c r="G6" s="303"/>
      <c r="H6" s="303"/>
      <c r="I6" s="303"/>
      <c r="J6" s="303"/>
      <c r="K6" s="303"/>
      <c r="L6" s="303"/>
      <c r="M6" s="303"/>
      <c r="N6" s="304"/>
    </row>
    <row r="7" spans="1:14" ht="15" x14ac:dyDescent="0.25">
      <c r="A7" s="34" t="s">
        <v>222</v>
      </c>
      <c r="B7" s="283" t="s">
        <v>199</v>
      </c>
      <c r="C7" s="284"/>
      <c r="D7" s="284"/>
      <c r="E7" s="284"/>
      <c r="F7" s="284"/>
      <c r="G7" s="284"/>
      <c r="H7" s="284"/>
      <c r="I7" s="284"/>
      <c r="J7" s="284"/>
      <c r="K7" s="284"/>
      <c r="L7" s="284"/>
      <c r="M7" s="284"/>
      <c r="N7" s="285"/>
    </row>
    <row r="8" spans="1:14" ht="15" customHeight="1" x14ac:dyDescent="0.2">
      <c r="A8" s="286" t="s">
        <v>254</v>
      </c>
      <c r="B8" s="287"/>
      <c r="C8" s="287"/>
      <c r="D8" s="287"/>
      <c r="E8" s="287"/>
      <c r="F8" s="287"/>
      <c r="G8" s="287"/>
      <c r="H8" s="287"/>
      <c r="I8" s="287"/>
      <c r="J8" s="287"/>
      <c r="K8" s="287"/>
      <c r="L8" s="287"/>
      <c r="M8" s="287"/>
      <c r="N8" s="288"/>
    </row>
    <row r="9" spans="1:14" ht="15" x14ac:dyDescent="0.2">
      <c r="A9" s="289" t="s">
        <v>255</v>
      </c>
      <c r="B9" s="290"/>
      <c r="C9" s="290"/>
      <c r="D9" s="290"/>
      <c r="E9" s="290"/>
      <c r="F9" s="290"/>
      <c r="G9" s="272" t="s">
        <v>256</v>
      </c>
      <c r="H9" s="273"/>
      <c r="I9" s="274"/>
      <c r="J9" s="295" t="s">
        <v>1</v>
      </c>
      <c r="K9" s="295"/>
      <c r="L9" s="295"/>
      <c r="M9" s="295"/>
      <c r="N9" s="296"/>
    </row>
    <row r="10" spans="1:14" ht="30" customHeight="1" x14ac:dyDescent="0.2">
      <c r="A10" s="241" t="s">
        <v>257</v>
      </c>
      <c r="B10" s="301"/>
      <c r="C10" s="301"/>
      <c r="D10" s="301"/>
      <c r="E10" s="301"/>
      <c r="F10" s="301"/>
      <c r="G10" s="292"/>
      <c r="H10" s="293"/>
      <c r="I10" s="294"/>
      <c r="J10" s="135" t="s">
        <v>2</v>
      </c>
      <c r="K10" s="297" t="s">
        <v>3</v>
      </c>
      <c r="L10" s="297"/>
      <c r="M10" s="297"/>
      <c r="N10" s="36" t="s">
        <v>4</v>
      </c>
    </row>
    <row r="11" spans="1:14" ht="15" customHeight="1" x14ac:dyDescent="0.2">
      <c r="A11" s="286" t="s">
        <v>258</v>
      </c>
      <c r="B11" s="287"/>
      <c r="C11" s="287"/>
      <c r="D11" s="287"/>
      <c r="E11" s="287"/>
      <c r="F11" s="333"/>
      <c r="G11" s="292"/>
      <c r="H11" s="293"/>
      <c r="I11" s="294"/>
      <c r="J11" s="341" t="s">
        <v>162</v>
      </c>
      <c r="K11" s="335" t="s">
        <v>157</v>
      </c>
      <c r="L11" s="336"/>
      <c r="M11" s="337"/>
      <c r="N11" s="343">
        <f>22250000+22250000</f>
        <v>44500000</v>
      </c>
    </row>
    <row r="12" spans="1:14" ht="15" x14ac:dyDescent="0.2">
      <c r="A12" s="289" t="s">
        <v>259</v>
      </c>
      <c r="B12" s="290"/>
      <c r="C12" s="290"/>
      <c r="D12" s="290"/>
      <c r="E12" s="290"/>
      <c r="F12" s="290"/>
      <c r="G12" s="292"/>
      <c r="H12" s="293"/>
      <c r="I12" s="294"/>
      <c r="J12" s="342"/>
      <c r="K12" s="338"/>
      <c r="L12" s="339"/>
      <c r="M12" s="340"/>
      <c r="N12" s="344"/>
    </row>
    <row r="13" spans="1:14" ht="34.5" customHeight="1" x14ac:dyDescent="0.2">
      <c r="A13" s="289" t="s">
        <v>260</v>
      </c>
      <c r="B13" s="290"/>
      <c r="C13" s="290"/>
      <c r="D13" s="290"/>
      <c r="E13" s="290"/>
      <c r="F13" s="290"/>
      <c r="G13" s="292"/>
      <c r="H13" s="293"/>
      <c r="I13" s="294"/>
      <c r="J13" s="136">
        <v>784</v>
      </c>
      <c r="K13" s="334" t="s">
        <v>163</v>
      </c>
      <c r="L13" s="334"/>
      <c r="M13" s="334"/>
      <c r="N13" s="166">
        <v>11445000</v>
      </c>
    </row>
    <row r="14" spans="1:14" ht="34.5" customHeight="1" x14ac:dyDescent="0.2">
      <c r="A14" s="305" t="s">
        <v>261</v>
      </c>
      <c r="B14" s="306"/>
      <c r="C14" s="306"/>
      <c r="D14" s="306"/>
      <c r="E14" s="306"/>
      <c r="F14" s="307"/>
      <c r="G14" s="292"/>
      <c r="H14" s="293"/>
      <c r="I14" s="294"/>
      <c r="J14" s="136" t="s">
        <v>194</v>
      </c>
      <c r="K14" s="334" t="s">
        <v>175</v>
      </c>
      <c r="L14" s="334"/>
      <c r="M14" s="334"/>
      <c r="N14" s="166">
        <f>37833333+15120000</f>
        <v>52953333</v>
      </c>
    </row>
    <row r="15" spans="1:14" ht="15.75" thickBot="1" x14ac:dyDescent="0.25">
      <c r="A15" s="262"/>
      <c r="B15" s="263"/>
      <c r="C15" s="263"/>
      <c r="D15" s="263"/>
      <c r="E15" s="263"/>
      <c r="F15" s="263"/>
      <c r="G15" s="263"/>
      <c r="H15" s="263"/>
      <c r="I15" s="263"/>
      <c r="J15" s="263"/>
      <c r="K15" s="263"/>
      <c r="L15" s="263"/>
      <c r="M15" s="263"/>
      <c r="N15" s="264"/>
    </row>
    <row r="16" spans="1:14" ht="15" x14ac:dyDescent="0.25">
      <c r="A16" s="265" t="s">
        <v>5</v>
      </c>
      <c r="B16" s="267" t="s">
        <v>231</v>
      </c>
      <c r="C16" s="269" t="s">
        <v>6</v>
      </c>
      <c r="D16" s="269" t="s">
        <v>7</v>
      </c>
      <c r="E16" s="270" t="s">
        <v>8</v>
      </c>
      <c r="F16" s="269" t="s">
        <v>9</v>
      </c>
      <c r="G16" s="269"/>
      <c r="H16" s="269"/>
      <c r="I16" s="269"/>
      <c r="J16" s="269" t="s">
        <v>10</v>
      </c>
      <c r="K16" s="269"/>
      <c r="L16" s="298" t="s">
        <v>11</v>
      </c>
      <c r="M16" s="298"/>
      <c r="N16" s="299"/>
    </row>
    <row r="17" spans="1:14" ht="15" customHeight="1" x14ac:dyDescent="0.2">
      <c r="A17" s="266"/>
      <c r="B17" s="268"/>
      <c r="C17" s="268"/>
      <c r="D17" s="268"/>
      <c r="E17" s="271"/>
      <c r="F17" s="268"/>
      <c r="G17" s="268"/>
      <c r="H17" s="268"/>
      <c r="I17" s="268"/>
      <c r="J17" s="268"/>
      <c r="K17" s="268"/>
      <c r="L17" s="268" t="s">
        <v>12</v>
      </c>
      <c r="M17" s="268" t="s">
        <v>13</v>
      </c>
      <c r="N17" s="300" t="s">
        <v>14</v>
      </c>
    </row>
    <row r="18" spans="1:14" ht="15" x14ac:dyDescent="0.2">
      <c r="A18" s="266"/>
      <c r="B18" s="268"/>
      <c r="C18" s="268"/>
      <c r="D18" s="268"/>
      <c r="E18" s="271"/>
      <c r="F18" s="134" t="s">
        <v>15</v>
      </c>
      <c r="G18" s="134" t="s">
        <v>16</v>
      </c>
      <c r="H18" s="134" t="s">
        <v>17</v>
      </c>
      <c r="I18" s="75" t="s">
        <v>18</v>
      </c>
      <c r="J18" s="134" t="s">
        <v>19</v>
      </c>
      <c r="K18" s="139" t="s">
        <v>20</v>
      </c>
      <c r="L18" s="268"/>
      <c r="M18" s="268"/>
      <c r="N18" s="300"/>
    </row>
    <row r="19" spans="1:14" ht="27" customHeight="1" x14ac:dyDescent="0.2">
      <c r="A19" s="244" t="s">
        <v>103</v>
      </c>
      <c r="B19" s="154" t="s">
        <v>21</v>
      </c>
      <c r="C19" s="243" t="s">
        <v>22</v>
      </c>
      <c r="D19" s="155">
        <v>3</v>
      </c>
      <c r="E19" s="167">
        <v>114049166</v>
      </c>
      <c r="F19" s="167">
        <f t="shared" ref="F19:F22" si="0">+E19</f>
        <v>114049166</v>
      </c>
      <c r="G19" s="168"/>
      <c r="H19" s="168"/>
      <c r="I19" s="168"/>
      <c r="J19" s="46">
        <v>44927</v>
      </c>
      <c r="K19" s="47">
        <v>45290</v>
      </c>
      <c r="L19" s="320"/>
      <c r="M19" s="320"/>
      <c r="N19" s="256"/>
    </row>
    <row r="20" spans="1:14" ht="27" customHeight="1" x14ac:dyDescent="0.2">
      <c r="A20" s="245"/>
      <c r="B20" s="154" t="s">
        <v>23</v>
      </c>
      <c r="C20" s="243"/>
      <c r="D20" s="154">
        <v>18</v>
      </c>
      <c r="E20" s="167">
        <f>+N11+N13+N14</f>
        <v>108898333</v>
      </c>
      <c r="F20" s="167">
        <f t="shared" si="0"/>
        <v>108898333</v>
      </c>
      <c r="G20" s="168"/>
      <c r="H20" s="168"/>
      <c r="I20" s="168"/>
      <c r="J20" s="46">
        <v>44927</v>
      </c>
      <c r="K20" s="47">
        <v>45290</v>
      </c>
      <c r="L20" s="321"/>
      <c r="M20" s="321"/>
      <c r="N20" s="257"/>
    </row>
    <row r="21" spans="1:14" ht="15" x14ac:dyDescent="0.2">
      <c r="A21" s="322" t="s">
        <v>24</v>
      </c>
      <c r="B21" s="152" t="s">
        <v>21</v>
      </c>
      <c r="C21" s="243"/>
      <c r="D21" s="169">
        <v>3</v>
      </c>
      <c r="E21" s="170">
        <f>+E19</f>
        <v>114049166</v>
      </c>
      <c r="F21" s="170">
        <f t="shared" si="0"/>
        <v>114049166</v>
      </c>
      <c r="G21" s="168"/>
      <c r="H21" s="168"/>
      <c r="I21" s="168"/>
      <c r="J21" s="46">
        <v>44927</v>
      </c>
      <c r="K21" s="47">
        <v>45290</v>
      </c>
      <c r="L21" s="325"/>
      <c r="M21" s="325"/>
      <c r="N21" s="331"/>
    </row>
    <row r="22" spans="1:14" ht="15.75" thickBot="1" x14ac:dyDescent="0.25">
      <c r="A22" s="323"/>
      <c r="B22" s="156" t="s">
        <v>23</v>
      </c>
      <c r="C22" s="366"/>
      <c r="D22" s="171">
        <v>18</v>
      </c>
      <c r="E22" s="172">
        <f>+E20</f>
        <v>108898333</v>
      </c>
      <c r="F22" s="172">
        <f t="shared" si="0"/>
        <v>108898333</v>
      </c>
      <c r="G22" s="173"/>
      <c r="H22" s="173"/>
      <c r="I22" s="173"/>
      <c r="J22" s="174">
        <v>44927</v>
      </c>
      <c r="K22" s="64">
        <v>45290</v>
      </c>
      <c r="L22" s="326"/>
      <c r="M22" s="326"/>
      <c r="N22" s="332"/>
    </row>
    <row r="23" spans="1:14" ht="15" x14ac:dyDescent="0.2">
      <c r="A23" s="175" t="s">
        <v>25</v>
      </c>
      <c r="B23" s="357" t="s">
        <v>26</v>
      </c>
      <c r="C23" s="357"/>
      <c r="D23" s="357"/>
      <c r="E23" s="358" t="s">
        <v>27</v>
      </c>
      <c r="F23" s="358"/>
      <c r="G23" s="358"/>
      <c r="H23" s="358"/>
      <c r="I23" s="176"/>
      <c r="J23" s="329" t="s">
        <v>28</v>
      </c>
      <c r="K23" s="329"/>
      <c r="L23" s="329"/>
      <c r="M23" s="329"/>
      <c r="N23" s="330"/>
    </row>
    <row r="24" spans="1:14" ht="21" customHeight="1" x14ac:dyDescent="0.2">
      <c r="A24" s="322" t="s">
        <v>262</v>
      </c>
      <c r="B24" s="239" t="s">
        <v>29</v>
      </c>
      <c r="C24" s="239"/>
      <c r="D24" s="239"/>
      <c r="E24" s="360" t="s">
        <v>30</v>
      </c>
      <c r="F24" s="361"/>
      <c r="G24" s="362"/>
      <c r="H24" s="177" t="s">
        <v>21</v>
      </c>
      <c r="I24" s="178">
        <f>+D21</f>
        <v>3</v>
      </c>
      <c r="J24" s="248" t="s">
        <v>205</v>
      </c>
      <c r="K24" s="248"/>
      <c r="L24" s="248"/>
      <c r="M24" s="248"/>
      <c r="N24" s="249"/>
    </row>
    <row r="25" spans="1:14" ht="21" customHeight="1" x14ac:dyDescent="0.2">
      <c r="A25" s="359"/>
      <c r="B25" s="239"/>
      <c r="C25" s="239"/>
      <c r="D25" s="239"/>
      <c r="E25" s="363"/>
      <c r="F25" s="364"/>
      <c r="G25" s="365"/>
      <c r="H25" s="177" t="s">
        <v>23</v>
      </c>
      <c r="I25" s="178">
        <v>18</v>
      </c>
      <c r="J25" s="250" t="s">
        <v>31</v>
      </c>
      <c r="K25" s="251"/>
      <c r="L25" s="251"/>
      <c r="M25" s="251"/>
      <c r="N25" s="252"/>
    </row>
    <row r="26" spans="1:14" ht="62.25" customHeight="1" thickBot="1" x14ac:dyDescent="0.25">
      <c r="A26" s="348" t="s">
        <v>263</v>
      </c>
      <c r="B26" s="349"/>
      <c r="C26" s="349"/>
      <c r="D26" s="349"/>
      <c r="E26" s="349"/>
      <c r="F26" s="349"/>
      <c r="G26" s="349"/>
      <c r="H26" s="349"/>
      <c r="I26" s="350"/>
      <c r="J26" s="253"/>
      <c r="K26" s="254"/>
      <c r="L26" s="254"/>
      <c r="M26" s="254"/>
      <c r="N26" s="255"/>
    </row>
    <row r="27" spans="1:14" ht="15.75" thickBot="1" x14ac:dyDescent="0.25">
      <c r="A27" s="143"/>
      <c r="B27" s="150"/>
      <c r="C27" s="150"/>
      <c r="D27" s="150"/>
      <c r="E27" s="150"/>
      <c r="F27" s="150"/>
      <c r="G27" s="150"/>
      <c r="H27" s="150"/>
      <c r="I27" s="150"/>
      <c r="J27" s="114"/>
      <c r="K27" s="114"/>
      <c r="L27" s="114"/>
      <c r="M27" s="114"/>
      <c r="N27" s="114"/>
    </row>
    <row r="28" spans="1:14" ht="15" x14ac:dyDescent="0.25">
      <c r="A28" s="312"/>
      <c r="B28" s="314" t="s">
        <v>215</v>
      </c>
      <c r="C28" s="314"/>
      <c r="D28" s="314"/>
      <c r="E28" s="314"/>
      <c r="F28" s="314"/>
      <c r="G28" s="314"/>
      <c r="H28" s="314"/>
      <c r="I28" s="316" t="s">
        <v>216</v>
      </c>
      <c r="J28" s="316"/>
      <c r="K28" s="316"/>
      <c r="L28" s="316"/>
      <c r="M28" s="258"/>
      <c r="N28" s="259"/>
    </row>
    <row r="29" spans="1:14" ht="15" x14ac:dyDescent="0.25">
      <c r="A29" s="313"/>
      <c r="B29" s="315"/>
      <c r="C29" s="315"/>
      <c r="D29" s="315"/>
      <c r="E29" s="315"/>
      <c r="F29" s="315"/>
      <c r="G29" s="315"/>
      <c r="H29" s="315"/>
      <c r="I29" s="317" t="s">
        <v>217</v>
      </c>
      <c r="J29" s="317"/>
      <c r="K29" s="317"/>
      <c r="L29" s="317"/>
      <c r="M29" s="260"/>
      <c r="N29" s="261"/>
    </row>
    <row r="30" spans="1:14" ht="15" x14ac:dyDescent="0.25">
      <c r="A30" s="313"/>
      <c r="B30" s="315" t="s">
        <v>218</v>
      </c>
      <c r="C30" s="315"/>
      <c r="D30" s="315"/>
      <c r="E30" s="315"/>
      <c r="F30" s="315"/>
      <c r="G30" s="315"/>
      <c r="H30" s="315"/>
      <c r="I30" s="317" t="s">
        <v>0</v>
      </c>
      <c r="J30" s="317"/>
      <c r="K30" s="317"/>
      <c r="L30" s="317"/>
      <c r="M30" s="260"/>
      <c r="N30" s="261"/>
    </row>
    <row r="31" spans="1:14" ht="15" x14ac:dyDescent="0.25">
      <c r="A31" s="313"/>
      <c r="B31" s="315"/>
      <c r="C31" s="315"/>
      <c r="D31" s="315"/>
      <c r="E31" s="315"/>
      <c r="F31" s="315"/>
      <c r="G31" s="315"/>
      <c r="H31" s="315"/>
      <c r="I31" s="317" t="s">
        <v>220</v>
      </c>
      <c r="J31" s="317"/>
      <c r="K31" s="317"/>
      <c r="L31" s="317"/>
      <c r="M31" s="260"/>
      <c r="N31" s="261"/>
    </row>
    <row r="32" spans="1:14" x14ac:dyDescent="0.2">
      <c r="A32" s="280"/>
      <c r="B32" s="281"/>
      <c r="C32" s="281"/>
      <c r="D32" s="281"/>
      <c r="E32" s="281"/>
      <c r="F32" s="281"/>
      <c r="G32" s="281"/>
      <c r="H32" s="281"/>
      <c r="I32" s="281"/>
      <c r="J32" s="281"/>
      <c r="K32" s="281"/>
      <c r="L32" s="281"/>
      <c r="M32" s="281"/>
      <c r="N32" s="282"/>
    </row>
    <row r="33" spans="1:14" ht="15" x14ac:dyDescent="0.25">
      <c r="A33" s="302" t="s">
        <v>221</v>
      </c>
      <c r="B33" s="303"/>
      <c r="C33" s="303"/>
      <c r="D33" s="303"/>
      <c r="E33" s="303"/>
      <c r="F33" s="303"/>
      <c r="G33" s="303"/>
      <c r="H33" s="303"/>
      <c r="I33" s="303"/>
      <c r="J33" s="303"/>
      <c r="K33" s="303"/>
      <c r="L33" s="303"/>
      <c r="M33" s="303"/>
      <c r="N33" s="304"/>
    </row>
    <row r="34" spans="1:14" ht="15" x14ac:dyDescent="0.25">
      <c r="A34" s="34" t="s">
        <v>222</v>
      </c>
      <c r="B34" s="283" t="s">
        <v>199</v>
      </c>
      <c r="C34" s="284"/>
      <c r="D34" s="284"/>
      <c r="E34" s="284"/>
      <c r="F34" s="284"/>
      <c r="G34" s="284"/>
      <c r="H34" s="284"/>
      <c r="I34" s="284"/>
      <c r="J34" s="284"/>
      <c r="K34" s="284"/>
      <c r="L34" s="284"/>
      <c r="M34" s="284"/>
      <c r="N34" s="285"/>
    </row>
    <row r="35" spans="1:14" x14ac:dyDescent="0.2">
      <c r="A35" s="286" t="s">
        <v>254</v>
      </c>
      <c r="B35" s="287"/>
      <c r="C35" s="287"/>
      <c r="D35" s="287"/>
      <c r="E35" s="287"/>
      <c r="F35" s="287"/>
      <c r="G35" s="287"/>
      <c r="H35" s="287"/>
      <c r="I35" s="287"/>
      <c r="J35" s="287"/>
      <c r="K35" s="287"/>
      <c r="L35" s="287"/>
      <c r="M35" s="287"/>
      <c r="N35" s="288"/>
    </row>
    <row r="36" spans="1:14" ht="15.75" customHeight="1" x14ac:dyDescent="0.2">
      <c r="A36" s="289" t="s">
        <v>255</v>
      </c>
      <c r="B36" s="290"/>
      <c r="C36" s="290"/>
      <c r="D36" s="290"/>
      <c r="E36" s="290"/>
      <c r="F36" s="290"/>
      <c r="G36" s="272" t="s">
        <v>256</v>
      </c>
      <c r="H36" s="273"/>
      <c r="I36" s="274"/>
      <c r="J36" s="295" t="s">
        <v>1</v>
      </c>
      <c r="K36" s="295"/>
      <c r="L36" s="295"/>
      <c r="M36" s="295"/>
      <c r="N36" s="296"/>
    </row>
    <row r="37" spans="1:14" ht="36.75" customHeight="1" x14ac:dyDescent="0.2">
      <c r="A37" s="241" t="s">
        <v>257</v>
      </c>
      <c r="B37" s="301"/>
      <c r="C37" s="301"/>
      <c r="D37" s="301"/>
      <c r="E37" s="301"/>
      <c r="F37" s="301"/>
      <c r="G37" s="292"/>
      <c r="H37" s="293"/>
      <c r="I37" s="294"/>
      <c r="J37" s="135" t="s">
        <v>2</v>
      </c>
      <c r="K37" s="297" t="s">
        <v>3</v>
      </c>
      <c r="L37" s="297"/>
      <c r="M37" s="297"/>
      <c r="N37" s="36" t="s">
        <v>4</v>
      </c>
    </row>
    <row r="38" spans="1:14" ht="45" customHeight="1" x14ac:dyDescent="0.2">
      <c r="A38" s="286" t="s">
        <v>258</v>
      </c>
      <c r="B38" s="287"/>
      <c r="C38" s="287"/>
      <c r="D38" s="287"/>
      <c r="E38" s="287"/>
      <c r="F38" s="333"/>
      <c r="G38" s="292"/>
      <c r="H38" s="293"/>
      <c r="I38" s="294"/>
      <c r="J38" s="136">
        <v>2062</v>
      </c>
      <c r="K38" s="334" t="s">
        <v>175</v>
      </c>
      <c r="L38" s="334"/>
      <c r="M38" s="334"/>
      <c r="N38" s="26">
        <v>3833333</v>
      </c>
    </row>
    <row r="39" spans="1:14" ht="15" x14ac:dyDescent="0.2">
      <c r="A39" s="289" t="s">
        <v>259</v>
      </c>
      <c r="B39" s="290"/>
      <c r="C39" s="290"/>
      <c r="D39" s="290"/>
      <c r="E39" s="290"/>
      <c r="F39" s="290"/>
      <c r="G39" s="292"/>
      <c r="H39" s="293"/>
      <c r="I39" s="294"/>
      <c r="J39" s="136"/>
      <c r="K39" s="353"/>
      <c r="L39" s="353"/>
      <c r="M39" s="353"/>
      <c r="N39" s="28"/>
    </row>
    <row r="40" spans="1:14" ht="15" x14ac:dyDescent="0.2">
      <c r="A40" s="289" t="s">
        <v>260</v>
      </c>
      <c r="B40" s="290"/>
      <c r="C40" s="290"/>
      <c r="D40" s="290"/>
      <c r="E40" s="290"/>
      <c r="F40" s="290"/>
      <c r="G40" s="292"/>
      <c r="H40" s="293"/>
      <c r="I40" s="294"/>
      <c r="J40" s="136"/>
      <c r="K40" s="353"/>
      <c r="L40" s="353"/>
      <c r="M40" s="353"/>
      <c r="N40" s="28"/>
    </row>
    <row r="41" spans="1:14" ht="15" x14ac:dyDescent="0.2">
      <c r="A41" s="305" t="s">
        <v>264</v>
      </c>
      <c r="B41" s="306"/>
      <c r="C41" s="306"/>
      <c r="D41" s="306"/>
      <c r="E41" s="306"/>
      <c r="F41" s="307"/>
      <c r="G41" s="292"/>
      <c r="H41" s="293"/>
      <c r="I41" s="294"/>
      <c r="J41" s="136"/>
      <c r="K41" s="353"/>
      <c r="L41" s="353"/>
      <c r="M41" s="353"/>
      <c r="N41" s="28"/>
    </row>
    <row r="42" spans="1:14" ht="15.75" thickBot="1" x14ac:dyDescent="0.25">
      <c r="A42" s="262"/>
      <c r="B42" s="263"/>
      <c r="C42" s="263"/>
      <c r="D42" s="263"/>
      <c r="E42" s="263"/>
      <c r="F42" s="263"/>
      <c r="G42" s="263"/>
      <c r="H42" s="263"/>
      <c r="I42" s="263"/>
      <c r="J42" s="263"/>
      <c r="K42" s="263"/>
      <c r="L42" s="263"/>
      <c r="M42" s="263"/>
      <c r="N42" s="264"/>
    </row>
    <row r="43" spans="1:14" ht="15" x14ac:dyDescent="0.25">
      <c r="A43" s="265" t="s">
        <v>5</v>
      </c>
      <c r="B43" s="267" t="s">
        <v>231</v>
      </c>
      <c r="C43" s="269" t="s">
        <v>6</v>
      </c>
      <c r="D43" s="269" t="s">
        <v>7</v>
      </c>
      <c r="E43" s="270" t="s">
        <v>8</v>
      </c>
      <c r="F43" s="269" t="s">
        <v>9</v>
      </c>
      <c r="G43" s="269"/>
      <c r="H43" s="269"/>
      <c r="I43" s="269"/>
      <c r="J43" s="269" t="s">
        <v>10</v>
      </c>
      <c r="K43" s="269"/>
      <c r="L43" s="298" t="s">
        <v>11</v>
      </c>
      <c r="M43" s="298"/>
      <c r="N43" s="299"/>
    </row>
    <row r="44" spans="1:14" x14ac:dyDescent="0.2">
      <c r="A44" s="266"/>
      <c r="B44" s="268"/>
      <c r="C44" s="268"/>
      <c r="D44" s="268"/>
      <c r="E44" s="271"/>
      <c r="F44" s="268"/>
      <c r="G44" s="268"/>
      <c r="H44" s="268"/>
      <c r="I44" s="268"/>
      <c r="J44" s="268"/>
      <c r="K44" s="268"/>
      <c r="L44" s="268" t="s">
        <v>12</v>
      </c>
      <c r="M44" s="268" t="s">
        <v>13</v>
      </c>
      <c r="N44" s="300" t="s">
        <v>14</v>
      </c>
    </row>
    <row r="45" spans="1:14" ht="15" x14ac:dyDescent="0.2">
      <c r="A45" s="266"/>
      <c r="B45" s="268"/>
      <c r="C45" s="268"/>
      <c r="D45" s="268"/>
      <c r="E45" s="271"/>
      <c r="F45" s="134" t="s">
        <v>15</v>
      </c>
      <c r="G45" s="134" t="s">
        <v>16</v>
      </c>
      <c r="H45" s="134" t="s">
        <v>17</v>
      </c>
      <c r="I45" s="75" t="s">
        <v>18</v>
      </c>
      <c r="J45" s="134" t="s">
        <v>19</v>
      </c>
      <c r="K45" s="139" t="s">
        <v>20</v>
      </c>
      <c r="L45" s="268"/>
      <c r="M45" s="268"/>
      <c r="N45" s="300"/>
    </row>
    <row r="46" spans="1:14" ht="19.5" customHeight="1" x14ac:dyDescent="0.2">
      <c r="A46" s="244" t="s">
        <v>178</v>
      </c>
      <c r="B46" s="133" t="s">
        <v>21</v>
      </c>
      <c r="C46" s="319" t="s">
        <v>179</v>
      </c>
      <c r="D46" s="133">
        <v>1</v>
      </c>
      <c r="E46" s="43">
        <v>3833333</v>
      </c>
      <c r="F46" s="43">
        <f>+E46</f>
        <v>3833333</v>
      </c>
      <c r="G46" s="133"/>
      <c r="H46" s="133"/>
      <c r="I46" s="133"/>
      <c r="J46" s="46">
        <v>44927</v>
      </c>
      <c r="K46" s="47">
        <v>45290</v>
      </c>
      <c r="L46" s="179"/>
      <c r="M46" s="179"/>
      <c r="N46" s="180"/>
    </row>
    <row r="47" spans="1:14" ht="19.5" customHeight="1" x14ac:dyDescent="0.2">
      <c r="A47" s="245"/>
      <c r="B47" s="133" t="s">
        <v>23</v>
      </c>
      <c r="C47" s="319"/>
      <c r="D47" s="133">
        <v>1</v>
      </c>
      <c r="E47" s="43">
        <f>+N38</f>
        <v>3833333</v>
      </c>
      <c r="F47" s="43">
        <f>+E47</f>
        <v>3833333</v>
      </c>
      <c r="G47" s="133"/>
      <c r="H47" s="133"/>
      <c r="I47" s="133"/>
      <c r="J47" s="46">
        <v>44927</v>
      </c>
      <c r="K47" s="47">
        <v>45290</v>
      </c>
      <c r="L47" s="179"/>
      <c r="M47" s="179"/>
      <c r="N47" s="180"/>
    </row>
    <row r="48" spans="1:14" ht="15" x14ac:dyDescent="0.2">
      <c r="A48" s="322" t="s">
        <v>24</v>
      </c>
      <c r="B48" s="139" t="s">
        <v>21</v>
      </c>
      <c r="C48" s="319"/>
      <c r="D48" s="181">
        <v>1</v>
      </c>
      <c r="E48" s="123">
        <f>+E46</f>
        <v>3833333</v>
      </c>
      <c r="F48" s="123">
        <f>+E48</f>
        <v>3833333</v>
      </c>
      <c r="G48" s="133"/>
      <c r="H48" s="133"/>
      <c r="I48" s="133"/>
      <c r="J48" s="46">
        <v>44927</v>
      </c>
      <c r="K48" s="47">
        <v>45290</v>
      </c>
      <c r="L48" s="182"/>
      <c r="M48" s="182"/>
      <c r="N48" s="183"/>
    </row>
    <row r="49" spans="1:14" ht="15.75" thickBot="1" x14ac:dyDescent="0.25">
      <c r="A49" s="323"/>
      <c r="B49" s="148" t="s">
        <v>23</v>
      </c>
      <c r="C49" s="324"/>
      <c r="D49" s="184">
        <f>+D47</f>
        <v>1</v>
      </c>
      <c r="E49" s="185">
        <f>+E47</f>
        <v>3833333</v>
      </c>
      <c r="F49" s="185">
        <f>+E49</f>
        <v>3833333</v>
      </c>
      <c r="G49" s="186"/>
      <c r="H49" s="186"/>
      <c r="I49" s="186"/>
      <c r="J49" s="174">
        <v>44927</v>
      </c>
      <c r="K49" s="64">
        <v>45290</v>
      </c>
      <c r="L49" s="187"/>
      <c r="M49" s="187"/>
      <c r="N49" s="188"/>
    </row>
    <row r="50" spans="1:14" ht="15" x14ac:dyDescent="0.2">
      <c r="A50" s="175" t="s">
        <v>25</v>
      </c>
      <c r="B50" s="327" t="s">
        <v>26</v>
      </c>
      <c r="C50" s="327"/>
      <c r="D50" s="327"/>
      <c r="E50" s="369" t="s">
        <v>27</v>
      </c>
      <c r="F50" s="369"/>
      <c r="G50" s="369"/>
      <c r="H50" s="369"/>
      <c r="I50" s="189"/>
      <c r="J50" s="329" t="s">
        <v>28</v>
      </c>
      <c r="K50" s="329"/>
      <c r="L50" s="329"/>
      <c r="M50" s="329"/>
      <c r="N50" s="330"/>
    </row>
    <row r="51" spans="1:14" ht="27" customHeight="1" x14ac:dyDescent="0.2">
      <c r="A51" s="308" t="s">
        <v>265</v>
      </c>
      <c r="B51" s="240" t="s">
        <v>32</v>
      </c>
      <c r="C51" s="240"/>
      <c r="D51" s="240"/>
      <c r="E51" s="272" t="s">
        <v>33</v>
      </c>
      <c r="F51" s="273"/>
      <c r="G51" s="274"/>
      <c r="H51" s="134" t="s">
        <v>21</v>
      </c>
      <c r="I51" s="190">
        <f>+D48</f>
        <v>1</v>
      </c>
      <c r="J51" s="248" t="s">
        <v>205</v>
      </c>
      <c r="K51" s="248"/>
      <c r="L51" s="248"/>
      <c r="M51" s="248"/>
      <c r="N51" s="249"/>
    </row>
    <row r="52" spans="1:14" ht="27" customHeight="1" x14ac:dyDescent="0.2">
      <c r="A52" s="241"/>
      <c r="B52" s="240"/>
      <c r="C52" s="240"/>
      <c r="D52" s="240"/>
      <c r="E52" s="275"/>
      <c r="F52" s="276"/>
      <c r="G52" s="277"/>
      <c r="H52" s="134" t="s">
        <v>23</v>
      </c>
      <c r="I52" s="190">
        <f>+D49</f>
        <v>1</v>
      </c>
      <c r="J52" s="250" t="s">
        <v>31</v>
      </c>
      <c r="K52" s="251"/>
      <c r="L52" s="251"/>
      <c r="M52" s="251"/>
      <c r="N52" s="252"/>
    </row>
    <row r="53" spans="1:14" ht="83.25" customHeight="1" thickBot="1" x14ac:dyDescent="0.25">
      <c r="A53" s="348" t="s">
        <v>266</v>
      </c>
      <c r="B53" s="349"/>
      <c r="C53" s="349"/>
      <c r="D53" s="349"/>
      <c r="E53" s="349"/>
      <c r="F53" s="349"/>
      <c r="G53" s="349"/>
      <c r="H53" s="349"/>
      <c r="I53" s="350"/>
      <c r="J53" s="253"/>
      <c r="K53" s="254"/>
      <c r="L53" s="254"/>
      <c r="M53" s="254"/>
      <c r="N53" s="255"/>
    </row>
    <row r="54" spans="1:14" ht="20.25" customHeight="1" thickBot="1" x14ac:dyDescent="0.25">
      <c r="A54" s="143"/>
      <c r="B54" s="150"/>
      <c r="C54" s="150"/>
      <c r="D54" s="150"/>
      <c r="E54" s="150"/>
      <c r="F54" s="150"/>
      <c r="G54" s="150"/>
      <c r="H54" s="150"/>
      <c r="I54" s="150"/>
      <c r="J54" s="114"/>
      <c r="K54" s="114"/>
      <c r="L54" s="114"/>
      <c r="M54" s="114"/>
      <c r="N54" s="114"/>
    </row>
    <row r="55" spans="1:14" ht="15" x14ac:dyDescent="0.25">
      <c r="A55" s="312"/>
      <c r="B55" s="314" t="s">
        <v>215</v>
      </c>
      <c r="C55" s="314"/>
      <c r="D55" s="314"/>
      <c r="E55" s="314"/>
      <c r="F55" s="314"/>
      <c r="G55" s="314"/>
      <c r="H55" s="314"/>
      <c r="I55" s="316" t="s">
        <v>216</v>
      </c>
      <c r="J55" s="316"/>
      <c r="K55" s="316"/>
      <c r="L55" s="316"/>
      <c r="M55" s="258"/>
      <c r="N55" s="259"/>
    </row>
    <row r="56" spans="1:14" ht="15" x14ac:dyDescent="0.25">
      <c r="A56" s="313"/>
      <c r="B56" s="315"/>
      <c r="C56" s="315"/>
      <c r="D56" s="315"/>
      <c r="E56" s="315"/>
      <c r="F56" s="315"/>
      <c r="G56" s="315"/>
      <c r="H56" s="315"/>
      <c r="I56" s="317" t="s">
        <v>217</v>
      </c>
      <c r="J56" s="317"/>
      <c r="K56" s="317"/>
      <c r="L56" s="317"/>
      <c r="M56" s="260"/>
      <c r="N56" s="261"/>
    </row>
    <row r="57" spans="1:14" ht="15" x14ac:dyDescent="0.25">
      <c r="A57" s="313"/>
      <c r="B57" s="315" t="s">
        <v>218</v>
      </c>
      <c r="C57" s="315"/>
      <c r="D57" s="315"/>
      <c r="E57" s="315"/>
      <c r="F57" s="315"/>
      <c r="G57" s="315"/>
      <c r="H57" s="315"/>
      <c r="I57" s="317" t="s">
        <v>0</v>
      </c>
      <c r="J57" s="317"/>
      <c r="K57" s="317"/>
      <c r="L57" s="317"/>
      <c r="M57" s="260"/>
      <c r="N57" s="261"/>
    </row>
    <row r="58" spans="1:14" ht="15.75" customHeight="1" x14ac:dyDescent="0.25">
      <c r="A58" s="313"/>
      <c r="B58" s="315"/>
      <c r="C58" s="315"/>
      <c r="D58" s="315"/>
      <c r="E58" s="315"/>
      <c r="F58" s="315"/>
      <c r="G58" s="315"/>
      <c r="H58" s="315"/>
      <c r="I58" s="317" t="s">
        <v>220</v>
      </c>
      <c r="J58" s="317"/>
      <c r="K58" s="317"/>
      <c r="L58" s="317"/>
      <c r="M58" s="260"/>
      <c r="N58" s="261"/>
    </row>
    <row r="59" spans="1:14" ht="15" customHeight="1" x14ac:dyDescent="0.2">
      <c r="A59" s="280"/>
      <c r="B59" s="281"/>
      <c r="C59" s="281"/>
      <c r="D59" s="281"/>
      <c r="E59" s="281"/>
      <c r="F59" s="281"/>
      <c r="G59" s="281"/>
      <c r="H59" s="281"/>
      <c r="I59" s="281"/>
      <c r="J59" s="281"/>
      <c r="K59" s="281"/>
      <c r="L59" s="281"/>
      <c r="M59" s="281"/>
      <c r="N59" s="282"/>
    </row>
    <row r="60" spans="1:14" ht="15" x14ac:dyDescent="0.25">
      <c r="A60" s="302" t="s">
        <v>221</v>
      </c>
      <c r="B60" s="303"/>
      <c r="C60" s="303"/>
      <c r="D60" s="303"/>
      <c r="E60" s="303"/>
      <c r="F60" s="303"/>
      <c r="G60" s="303"/>
      <c r="H60" s="303"/>
      <c r="I60" s="303"/>
      <c r="J60" s="303"/>
      <c r="K60" s="303"/>
      <c r="L60" s="303"/>
      <c r="M60" s="303"/>
      <c r="N60" s="304"/>
    </row>
    <row r="61" spans="1:14" ht="15" x14ac:dyDescent="0.25">
      <c r="A61" s="34" t="s">
        <v>235</v>
      </c>
      <c r="B61" s="283" t="s">
        <v>199</v>
      </c>
      <c r="C61" s="284"/>
      <c r="D61" s="284"/>
      <c r="E61" s="284"/>
      <c r="F61" s="284"/>
      <c r="G61" s="284"/>
      <c r="H61" s="284"/>
      <c r="I61" s="284"/>
      <c r="J61" s="284"/>
      <c r="K61" s="284"/>
      <c r="L61" s="284"/>
      <c r="M61" s="284"/>
      <c r="N61" s="285"/>
    </row>
    <row r="62" spans="1:14" x14ac:dyDescent="0.2">
      <c r="A62" s="286" t="s">
        <v>254</v>
      </c>
      <c r="B62" s="287"/>
      <c r="C62" s="287"/>
      <c r="D62" s="287"/>
      <c r="E62" s="287"/>
      <c r="F62" s="287"/>
      <c r="G62" s="287"/>
      <c r="H62" s="287"/>
      <c r="I62" s="287"/>
      <c r="J62" s="287"/>
      <c r="K62" s="287"/>
      <c r="L62" s="287"/>
      <c r="M62" s="287"/>
      <c r="N62" s="288"/>
    </row>
    <row r="63" spans="1:14" ht="15" x14ac:dyDescent="0.2">
      <c r="A63" s="289" t="s">
        <v>255</v>
      </c>
      <c r="B63" s="290"/>
      <c r="C63" s="290"/>
      <c r="D63" s="290"/>
      <c r="E63" s="290"/>
      <c r="F63" s="290"/>
      <c r="G63" s="272" t="s">
        <v>256</v>
      </c>
      <c r="H63" s="273"/>
      <c r="I63" s="274"/>
      <c r="J63" s="295" t="s">
        <v>1</v>
      </c>
      <c r="K63" s="295"/>
      <c r="L63" s="295"/>
      <c r="M63" s="295"/>
      <c r="N63" s="296"/>
    </row>
    <row r="64" spans="1:14" ht="43.5" customHeight="1" x14ac:dyDescent="0.2">
      <c r="A64" s="241" t="s">
        <v>257</v>
      </c>
      <c r="B64" s="301"/>
      <c r="C64" s="301"/>
      <c r="D64" s="301"/>
      <c r="E64" s="301"/>
      <c r="F64" s="301"/>
      <c r="G64" s="292"/>
      <c r="H64" s="293"/>
      <c r="I64" s="294"/>
      <c r="J64" s="135" t="s">
        <v>2</v>
      </c>
      <c r="K64" s="297" t="s">
        <v>3</v>
      </c>
      <c r="L64" s="297"/>
      <c r="M64" s="297"/>
      <c r="N64" s="36" t="s">
        <v>4</v>
      </c>
    </row>
    <row r="65" spans="1:14" ht="34.5" customHeight="1" x14ac:dyDescent="0.2">
      <c r="A65" s="286" t="s">
        <v>258</v>
      </c>
      <c r="B65" s="287"/>
      <c r="C65" s="287"/>
      <c r="D65" s="287"/>
      <c r="E65" s="287"/>
      <c r="F65" s="333"/>
      <c r="G65" s="292"/>
      <c r="H65" s="293"/>
      <c r="I65" s="294"/>
      <c r="J65" s="136">
        <v>2062</v>
      </c>
      <c r="K65" s="334" t="s">
        <v>175</v>
      </c>
      <c r="L65" s="334"/>
      <c r="M65" s="334"/>
      <c r="N65" s="26">
        <v>4833333</v>
      </c>
    </row>
    <row r="66" spans="1:14" ht="15" x14ac:dyDescent="0.2">
      <c r="A66" s="289" t="s">
        <v>259</v>
      </c>
      <c r="B66" s="290"/>
      <c r="C66" s="290"/>
      <c r="D66" s="290"/>
      <c r="E66" s="290"/>
      <c r="F66" s="290"/>
      <c r="G66" s="292"/>
      <c r="H66" s="293"/>
      <c r="I66" s="294"/>
      <c r="J66" s="136"/>
      <c r="K66" s="353"/>
      <c r="L66" s="353"/>
      <c r="M66" s="353"/>
      <c r="N66" s="28"/>
    </row>
    <row r="67" spans="1:14" ht="15" x14ac:dyDescent="0.2">
      <c r="A67" s="289" t="s">
        <v>260</v>
      </c>
      <c r="B67" s="290"/>
      <c r="C67" s="290"/>
      <c r="D67" s="290"/>
      <c r="E67" s="290"/>
      <c r="F67" s="290"/>
      <c r="G67" s="292"/>
      <c r="H67" s="293"/>
      <c r="I67" s="294"/>
      <c r="J67" s="136"/>
      <c r="K67" s="353"/>
      <c r="L67" s="353"/>
      <c r="M67" s="353"/>
      <c r="N67" s="28"/>
    </row>
    <row r="68" spans="1:14" ht="15" x14ac:dyDescent="0.2">
      <c r="A68" s="305" t="s">
        <v>264</v>
      </c>
      <c r="B68" s="306"/>
      <c r="C68" s="306"/>
      <c r="D68" s="306"/>
      <c r="E68" s="306"/>
      <c r="F68" s="307"/>
      <c r="G68" s="292"/>
      <c r="H68" s="293"/>
      <c r="I68" s="294"/>
      <c r="J68" s="136"/>
      <c r="K68" s="353"/>
      <c r="L68" s="353"/>
      <c r="M68" s="353"/>
      <c r="N68" s="28"/>
    </row>
    <row r="69" spans="1:14" ht="15.75" thickBot="1" x14ac:dyDescent="0.25">
      <c r="A69" s="262"/>
      <c r="B69" s="263"/>
      <c r="C69" s="263"/>
      <c r="D69" s="263"/>
      <c r="E69" s="263"/>
      <c r="F69" s="263"/>
      <c r="G69" s="263"/>
      <c r="H69" s="263"/>
      <c r="I69" s="263"/>
      <c r="J69" s="263"/>
      <c r="K69" s="263"/>
      <c r="L69" s="263"/>
      <c r="M69" s="263"/>
      <c r="N69" s="264"/>
    </row>
    <row r="70" spans="1:14" ht="15" x14ac:dyDescent="0.25">
      <c r="A70" s="265" t="s">
        <v>5</v>
      </c>
      <c r="B70" s="267" t="s">
        <v>231</v>
      </c>
      <c r="C70" s="269" t="s">
        <v>6</v>
      </c>
      <c r="D70" s="269" t="s">
        <v>7</v>
      </c>
      <c r="E70" s="270" t="s">
        <v>8</v>
      </c>
      <c r="F70" s="269" t="s">
        <v>9</v>
      </c>
      <c r="G70" s="269"/>
      <c r="H70" s="269"/>
      <c r="I70" s="269"/>
      <c r="J70" s="269" t="s">
        <v>10</v>
      </c>
      <c r="K70" s="269"/>
      <c r="L70" s="298" t="s">
        <v>11</v>
      </c>
      <c r="M70" s="298"/>
      <c r="N70" s="299"/>
    </row>
    <row r="71" spans="1:14" x14ac:dyDescent="0.2">
      <c r="A71" s="266"/>
      <c r="B71" s="268"/>
      <c r="C71" s="268"/>
      <c r="D71" s="268"/>
      <c r="E71" s="271"/>
      <c r="F71" s="268"/>
      <c r="G71" s="268"/>
      <c r="H71" s="268"/>
      <c r="I71" s="268"/>
      <c r="J71" s="268"/>
      <c r="K71" s="268"/>
      <c r="L71" s="268" t="s">
        <v>12</v>
      </c>
      <c r="M71" s="268" t="s">
        <v>13</v>
      </c>
      <c r="N71" s="300" t="s">
        <v>14</v>
      </c>
    </row>
    <row r="72" spans="1:14" ht="15" x14ac:dyDescent="0.2">
      <c r="A72" s="266"/>
      <c r="B72" s="268"/>
      <c r="C72" s="268"/>
      <c r="D72" s="268"/>
      <c r="E72" s="271"/>
      <c r="F72" s="134" t="s">
        <v>15</v>
      </c>
      <c r="G72" s="134" t="s">
        <v>16</v>
      </c>
      <c r="H72" s="134" t="s">
        <v>17</v>
      </c>
      <c r="I72" s="75" t="s">
        <v>18</v>
      </c>
      <c r="J72" s="134" t="s">
        <v>19</v>
      </c>
      <c r="K72" s="139" t="s">
        <v>20</v>
      </c>
      <c r="L72" s="268"/>
      <c r="M72" s="268"/>
      <c r="N72" s="300"/>
    </row>
    <row r="73" spans="1:14" ht="24.75" customHeight="1" x14ac:dyDescent="0.2">
      <c r="A73" s="244" t="s">
        <v>180</v>
      </c>
      <c r="B73" s="133" t="s">
        <v>21</v>
      </c>
      <c r="C73" s="319" t="s">
        <v>181</v>
      </c>
      <c r="D73" s="133">
        <v>1</v>
      </c>
      <c r="E73" s="43">
        <v>4833333</v>
      </c>
      <c r="F73" s="43">
        <f>+E73</f>
        <v>4833333</v>
      </c>
      <c r="G73" s="133"/>
      <c r="H73" s="133"/>
      <c r="I73" s="133"/>
      <c r="J73" s="46">
        <v>44927</v>
      </c>
      <c r="K73" s="47">
        <v>45290</v>
      </c>
      <c r="L73" s="320"/>
      <c r="M73" s="320"/>
      <c r="N73" s="256"/>
    </row>
    <row r="74" spans="1:14" ht="24.75" customHeight="1" x14ac:dyDescent="0.2">
      <c r="A74" s="245"/>
      <c r="B74" s="133" t="s">
        <v>23</v>
      </c>
      <c r="C74" s="319"/>
      <c r="D74" s="133">
        <v>4</v>
      </c>
      <c r="E74" s="43">
        <f>+N65</f>
        <v>4833333</v>
      </c>
      <c r="F74" s="43">
        <f>+E74</f>
        <v>4833333</v>
      </c>
      <c r="G74" s="133"/>
      <c r="H74" s="133"/>
      <c r="I74" s="133"/>
      <c r="J74" s="46">
        <v>44927</v>
      </c>
      <c r="K74" s="47">
        <v>45290</v>
      </c>
      <c r="L74" s="321"/>
      <c r="M74" s="321"/>
      <c r="N74" s="257"/>
    </row>
    <row r="75" spans="1:14" ht="15" x14ac:dyDescent="0.2">
      <c r="A75" s="322" t="s">
        <v>24</v>
      </c>
      <c r="B75" s="139" t="s">
        <v>21</v>
      </c>
      <c r="C75" s="319"/>
      <c r="D75" s="181">
        <v>1</v>
      </c>
      <c r="E75" s="123">
        <f>+E73</f>
        <v>4833333</v>
      </c>
      <c r="F75" s="123">
        <f>+E75</f>
        <v>4833333</v>
      </c>
      <c r="G75" s="133"/>
      <c r="H75" s="133"/>
      <c r="I75" s="133"/>
      <c r="J75" s="46">
        <v>44927</v>
      </c>
      <c r="K75" s="47">
        <v>45290</v>
      </c>
      <c r="L75" s="325"/>
      <c r="M75" s="325"/>
      <c r="N75" s="331"/>
    </row>
    <row r="76" spans="1:14" ht="15.75" thickBot="1" x14ac:dyDescent="0.25">
      <c r="A76" s="323"/>
      <c r="B76" s="148" t="s">
        <v>23</v>
      </c>
      <c r="C76" s="324"/>
      <c r="D76" s="184">
        <f>+D74</f>
        <v>4</v>
      </c>
      <c r="E76" s="185">
        <f>+E74</f>
        <v>4833333</v>
      </c>
      <c r="F76" s="185">
        <f>+F74</f>
        <v>4833333</v>
      </c>
      <c r="G76" s="186"/>
      <c r="H76" s="186"/>
      <c r="I76" s="186"/>
      <c r="J76" s="174">
        <v>44927</v>
      </c>
      <c r="K76" s="64">
        <v>45290</v>
      </c>
      <c r="L76" s="326"/>
      <c r="M76" s="326"/>
      <c r="N76" s="332"/>
    </row>
    <row r="77" spans="1:14" ht="15" x14ac:dyDescent="0.2">
      <c r="A77" s="175" t="s">
        <v>25</v>
      </c>
      <c r="B77" s="327" t="s">
        <v>26</v>
      </c>
      <c r="C77" s="327"/>
      <c r="D77" s="327"/>
      <c r="E77" s="328" t="s">
        <v>27</v>
      </c>
      <c r="F77" s="328"/>
      <c r="G77" s="328"/>
      <c r="H77" s="328"/>
      <c r="I77" s="189"/>
      <c r="J77" s="329" t="s">
        <v>28</v>
      </c>
      <c r="K77" s="329"/>
      <c r="L77" s="329"/>
      <c r="M77" s="329"/>
      <c r="N77" s="330"/>
    </row>
    <row r="78" spans="1:14" ht="30" customHeight="1" x14ac:dyDescent="0.2">
      <c r="A78" s="308" t="s">
        <v>265</v>
      </c>
      <c r="B78" s="240" t="s">
        <v>34</v>
      </c>
      <c r="C78" s="240"/>
      <c r="D78" s="240"/>
      <c r="E78" s="272" t="s">
        <v>110</v>
      </c>
      <c r="F78" s="273"/>
      <c r="G78" s="274"/>
      <c r="H78" s="134" t="s">
        <v>21</v>
      </c>
      <c r="I78" s="190">
        <f>+D75</f>
        <v>1</v>
      </c>
      <c r="J78" s="248" t="s">
        <v>205</v>
      </c>
      <c r="K78" s="248"/>
      <c r="L78" s="248"/>
      <c r="M78" s="248"/>
      <c r="N78" s="249"/>
    </row>
    <row r="79" spans="1:14" ht="30" customHeight="1" x14ac:dyDescent="0.2">
      <c r="A79" s="241"/>
      <c r="B79" s="240"/>
      <c r="C79" s="240"/>
      <c r="D79" s="240"/>
      <c r="E79" s="275"/>
      <c r="F79" s="276"/>
      <c r="G79" s="277"/>
      <c r="H79" s="134" t="s">
        <v>23</v>
      </c>
      <c r="I79" s="190">
        <f>+D76</f>
        <v>4</v>
      </c>
      <c r="J79" s="250" t="s">
        <v>31</v>
      </c>
      <c r="K79" s="251"/>
      <c r="L79" s="251"/>
      <c r="M79" s="251"/>
      <c r="N79" s="252"/>
    </row>
    <row r="80" spans="1:14" ht="227.25" customHeight="1" thickBot="1" x14ac:dyDescent="0.25">
      <c r="A80" s="372" t="s">
        <v>267</v>
      </c>
      <c r="B80" s="373"/>
      <c r="C80" s="373"/>
      <c r="D80" s="373"/>
      <c r="E80" s="373"/>
      <c r="F80" s="373"/>
      <c r="G80" s="373"/>
      <c r="H80" s="373"/>
      <c r="I80" s="374"/>
      <c r="J80" s="253"/>
      <c r="K80" s="254"/>
      <c r="L80" s="254"/>
      <c r="M80" s="254"/>
      <c r="N80" s="255"/>
    </row>
    <row r="81" spans="1:14" ht="20.25" customHeight="1" thickBot="1" x14ac:dyDescent="0.25">
      <c r="A81" s="143"/>
      <c r="B81" s="150"/>
      <c r="C81" s="150"/>
      <c r="D81" s="150"/>
      <c r="E81" s="150"/>
      <c r="F81" s="150"/>
      <c r="G81" s="150"/>
      <c r="H81" s="150"/>
      <c r="I81" s="150"/>
      <c r="J81" s="114"/>
      <c r="K81" s="114"/>
      <c r="L81" s="114"/>
      <c r="M81" s="114"/>
      <c r="N81" s="114"/>
    </row>
    <row r="82" spans="1:14" ht="15" x14ac:dyDescent="0.25">
      <c r="A82" s="312"/>
      <c r="B82" s="314" t="s">
        <v>215</v>
      </c>
      <c r="C82" s="314"/>
      <c r="D82" s="314"/>
      <c r="E82" s="314"/>
      <c r="F82" s="314"/>
      <c r="G82" s="314"/>
      <c r="H82" s="314"/>
      <c r="I82" s="316" t="s">
        <v>216</v>
      </c>
      <c r="J82" s="316"/>
      <c r="K82" s="316"/>
      <c r="L82" s="316"/>
      <c r="M82" s="258"/>
      <c r="N82" s="259"/>
    </row>
    <row r="83" spans="1:14" ht="15" x14ac:dyDescent="0.25">
      <c r="A83" s="313"/>
      <c r="B83" s="315"/>
      <c r="C83" s="315"/>
      <c r="D83" s="315"/>
      <c r="E83" s="315"/>
      <c r="F83" s="315"/>
      <c r="G83" s="315"/>
      <c r="H83" s="315"/>
      <c r="I83" s="317" t="s">
        <v>217</v>
      </c>
      <c r="J83" s="317"/>
      <c r="K83" s="317"/>
      <c r="L83" s="317"/>
      <c r="M83" s="260"/>
      <c r="N83" s="261"/>
    </row>
    <row r="84" spans="1:14" ht="15" x14ac:dyDescent="0.25">
      <c r="A84" s="313"/>
      <c r="B84" s="315" t="s">
        <v>218</v>
      </c>
      <c r="C84" s="315"/>
      <c r="D84" s="315"/>
      <c r="E84" s="315"/>
      <c r="F84" s="315"/>
      <c r="G84" s="315"/>
      <c r="H84" s="315"/>
      <c r="I84" s="317" t="s">
        <v>0</v>
      </c>
      <c r="J84" s="317"/>
      <c r="K84" s="317"/>
      <c r="L84" s="317"/>
      <c r="M84" s="260"/>
      <c r="N84" s="261"/>
    </row>
    <row r="85" spans="1:14" ht="15" x14ac:dyDescent="0.25">
      <c r="A85" s="313"/>
      <c r="B85" s="315"/>
      <c r="C85" s="315"/>
      <c r="D85" s="315"/>
      <c r="E85" s="315"/>
      <c r="F85" s="315"/>
      <c r="G85" s="315"/>
      <c r="H85" s="315"/>
      <c r="I85" s="317" t="s">
        <v>220</v>
      </c>
      <c r="J85" s="317"/>
      <c r="K85" s="317"/>
      <c r="L85" s="317"/>
      <c r="M85" s="260"/>
      <c r="N85" s="261"/>
    </row>
    <row r="86" spans="1:14" x14ac:dyDescent="0.2">
      <c r="A86" s="280"/>
      <c r="B86" s="281"/>
      <c r="C86" s="281"/>
      <c r="D86" s="281"/>
      <c r="E86" s="281"/>
      <c r="F86" s="281"/>
      <c r="G86" s="281"/>
      <c r="H86" s="281"/>
      <c r="I86" s="281"/>
      <c r="J86" s="281"/>
      <c r="K86" s="281"/>
      <c r="L86" s="281"/>
      <c r="M86" s="281"/>
      <c r="N86" s="282"/>
    </row>
    <row r="87" spans="1:14" ht="15" x14ac:dyDescent="0.25">
      <c r="A87" s="302" t="s">
        <v>221</v>
      </c>
      <c r="B87" s="303"/>
      <c r="C87" s="303"/>
      <c r="D87" s="303"/>
      <c r="E87" s="303"/>
      <c r="F87" s="303"/>
      <c r="G87" s="303"/>
      <c r="H87" s="303"/>
      <c r="I87" s="303"/>
      <c r="J87" s="303"/>
      <c r="K87" s="303"/>
      <c r="L87" s="303"/>
      <c r="M87" s="303"/>
      <c r="N87" s="304"/>
    </row>
    <row r="88" spans="1:14" ht="15" x14ac:dyDescent="0.25">
      <c r="A88" s="34" t="s">
        <v>235</v>
      </c>
      <c r="B88" s="283" t="s">
        <v>199</v>
      </c>
      <c r="C88" s="284"/>
      <c r="D88" s="284"/>
      <c r="E88" s="284"/>
      <c r="F88" s="284"/>
      <c r="G88" s="284"/>
      <c r="H88" s="284"/>
      <c r="I88" s="284"/>
      <c r="J88" s="284"/>
      <c r="K88" s="284"/>
      <c r="L88" s="284"/>
      <c r="M88" s="284"/>
      <c r="N88" s="285"/>
    </row>
    <row r="89" spans="1:14" x14ac:dyDescent="0.2">
      <c r="A89" s="286" t="s">
        <v>254</v>
      </c>
      <c r="B89" s="287"/>
      <c r="C89" s="287"/>
      <c r="D89" s="287"/>
      <c r="E89" s="287"/>
      <c r="F89" s="287"/>
      <c r="G89" s="287"/>
      <c r="H89" s="287"/>
      <c r="I89" s="287"/>
      <c r="J89" s="287"/>
      <c r="K89" s="287"/>
      <c r="L89" s="287"/>
      <c r="M89" s="287"/>
      <c r="N89" s="288"/>
    </row>
    <row r="90" spans="1:14" ht="15" x14ac:dyDescent="0.2">
      <c r="A90" s="289" t="s">
        <v>255</v>
      </c>
      <c r="B90" s="290"/>
      <c r="C90" s="290"/>
      <c r="D90" s="290"/>
      <c r="E90" s="290"/>
      <c r="F90" s="290"/>
      <c r="G90" s="291" t="s">
        <v>268</v>
      </c>
      <c r="H90" s="273"/>
      <c r="I90" s="274"/>
      <c r="J90" s="295" t="s">
        <v>1</v>
      </c>
      <c r="K90" s="295"/>
      <c r="L90" s="295"/>
      <c r="M90" s="295"/>
      <c r="N90" s="296"/>
    </row>
    <row r="91" spans="1:14" ht="36.75" customHeight="1" x14ac:dyDescent="0.2">
      <c r="A91" s="241" t="s">
        <v>257</v>
      </c>
      <c r="B91" s="301"/>
      <c r="C91" s="301"/>
      <c r="D91" s="301"/>
      <c r="E91" s="301"/>
      <c r="F91" s="301"/>
      <c r="G91" s="292"/>
      <c r="H91" s="293"/>
      <c r="I91" s="294"/>
      <c r="J91" s="135" t="s">
        <v>2</v>
      </c>
      <c r="K91" s="297" t="s">
        <v>3</v>
      </c>
      <c r="L91" s="297"/>
      <c r="M91" s="297"/>
      <c r="N91" s="36" t="s">
        <v>4</v>
      </c>
    </row>
    <row r="92" spans="1:14" ht="39.75" customHeight="1" x14ac:dyDescent="0.2">
      <c r="A92" s="286" t="s">
        <v>258</v>
      </c>
      <c r="B92" s="287"/>
      <c r="C92" s="287"/>
      <c r="D92" s="287"/>
      <c r="E92" s="287"/>
      <c r="F92" s="333"/>
      <c r="G92" s="292"/>
      <c r="H92" s="293"/>
      <c r="I92" s="294"/>
      <c r="J92" s="136" t="s">
        <v>158</v>
      </c>
      <c r="K92" s="353" t="s">
        <v>157</v>
      </c>
      <c r="L92" s="353"/>
      <c r="M92" s="353"/>
      <c r="N92" s="191">
        <f>7500000+7500000</f>
        <v>15000000</v>
      </c>
    </row>
    <row r="93" spans="1:14" ht="15" x14ac:dyDescent="0.2">
      <c r="A93" s="289" t="s">
        <v>259</v>
      </c>
      <c r="B93" s="290"/>
      <c r="C93" s="290"/>
      <c r="D93" s="290"/>
      <c r="E93" s="290"/>
      <c r="F93" s="290"/>
      <c r="G93" s="292"/>
      <c r="H93" s="293"/>
      <c r="I93" s="294"/>
      <c r="J93" s="136"/>
      <c r="K93" s="353"/>
      <c r="L93" s="353"/>
      <c r="M93" s="353"/>
      <c r="N93" s="28"/>
    </row>
    <row r="94" spans="1:14" ht="15" x14ac:dyDescent="0.2">
      <c r="A94" s="289" t="s">
        <v>260</v>
      </c>
      <c r="B94" s="290"/>
      <c r="C94" s="290"/>
      <c r="D94" s="290"/>
      <c r="E94" s="290"/>
      <c r="F94" s="290"/>
      <c r="G94" s="292"/>
      <c r="H94" s="293"/>
      <c r="I94" s="294"/>
      <c r="J94" s="136"/>
      <c r="K94" s="353"/>
      <c r="L94" s="353"/>
      <c r="M94" s="353"/>
      <c r="N94" s="28"/>
    </row>
    <row r="95" spans="1:14" ht="27.75" customHeight="1" x14ac:dyDescent="0.2">
      <c r="A95" s="305" t="s">
        <v>264</v>
      </c>
      <c r="B95" s="306"/>
      <c r="C95" s="306"/>
      <c r="D95" s="306"/>
      <c r="E95" s="306"/>
      <c r="F95" s="307"/>
      <c r="G95" s="292"/>
      <c r="H95" s="293"/>
      <c r="I95" s="294"/>
      <c r="J95" s="136"/>
      <c r="K95" s="353"/>
      <c r="L95" s="353"/>
      <c r="M95" s="353"/>
      <c r="N95" s="28"/>
    </row>
    <row r="96" spans="1:14" ht="15.75" thickBot="1" x14ac:dyDescent="0.25">
      <c r="A96" s="262"/>
      <c r="B96" s="263"/>
      <c r="C96" s="263"/>
      <c r="D96" s="263"/>
      <c r="E96" s="263"/>
      <c r="F96" s="263"/>
      <c r="G96" s="263"/>
      <c r="H96" s="263"/>
      <c r="I96" s="263"/>
      <c r="J96" s="263"/>
      <c r="K96" s="263"/>
      <c r="L96" s="263"/>
      <c r="M96" s="263"/>
      <c r="N96" s="264"/>
    </row>
    <row r="97" spans="1:14" ht="15" x14ac:dyDescent="0.25">
      <c r="A97" s="265" t="s">
        <v>5</v>
      </c>
      <c r="B97" s="267" t="s">
        <v>231</v>
      </c>
      <c r="C97" s="269" t="s">
        <v>6</v>
      </c>
      <c r="D97" s="269" t="s">
        <v>7</v>
      </c>
      <c r="E97" s="270" t="s">
        <v>8</v>
      </c>
      <c r="F97" s="269" t="s">
        <v>9</v>
      </c>
      <c r="G97" s="269"/>
      <c r="H97" s="269"/>
      <c r="I97" s="269"/>
      <c r="J97" s="269" t="s">
        <v>10</v>
      </c>
      <c r="K97" s="269"/>
      <c r="L97" s="298" t="s">
        <v>11</v>
      </c>
      <c r="M97" s="298"/>
      <c r="N97" s="299"/>
    </row>
    <row r="98" spans="1:14" x14ac:dyDescent="0.2">
      <c r="A98" s="266"/>
      <c r="B98" s="268"/>
      <c r="C98" s="268"/>
      <c r="D98" s="268"/>
      <c r="E98" s="271"/>
      <c r="F98" s="268"/>
      <c r="G98" s="268"/>
      <c r="H98" s="268"/>
      <c r="I98" s="268"/>
      <c r="J98" s="268"/>
      <c r="K98" s="268"/>
      <c r="L98" s="268" t="s">
        <v>12</v>
      </c>
      <c r="M98" s="268" t="s">
        <v>13</v>
      </c>
      <c r="N98" s="300" t="s">
        <v>14</v>
      </c>
    </row>
    <row r="99" spans="1:14" ht="33" customHeight="1" x14ac:dyDescent="0.2">
      <c r="A99" s="266"/>
      <c r="B99" s="268"/>
      <c r="C99" s="268"/>
      <c r="D99" s="268"/>
      <c r="E99" s="271"/>
      <c r="F99" s="134" t="s">
        <v>15</v>
      </c>
      <c r="G99" s="134" t="s">
        <v>16</v>
      </c>
      <c r="H99" s="134" t="s">
        <v>17</v>
      </c>
      <c r="I99" s="75" t="s">
        <v>18</v>
      </c>
      <c r="J99" s="134" t="s">
        <v>19</v>
      </c>
      <c r="K99" s="139" t="s">
        <v>20</v>
      </c>
      <c r="L99" s="268"/>
      <c r="M99" s="268"/>
      <c r="N99" s="300"/>
    </row>
    <row r="100" spans="1:14" ht="43.5" customHeight="1" x14ac:dyDescent="0.2">
      <c r="A100" s="244" t="s">
        <v>169</v>
      </c>
      <c r="B100" s="133" t="s">
        <v>21</v>
      </c>
      <c r="C100" s="319" t="s">
        <v>35</v>
      </c>
      <c r="D100" s="136">
        <v>1</v>
      </c>
      <c r="E100" s="43">
        <v>15000000</v>
      </c>
      <c r="F100" s="43">
        <f>+E100</f>
        <v>15000000</v>
      </c>
      <c r="G100" s="43"/>
      <c r="H100" s="43"/>
      <c r="I100" s="43"/>
      <c r="J100" s="46">
        <v>44927</v>
      </c>
      <c r="K100" s="47">
        <v>45290</v>
      </c>
      <c r="L100" s="325"/>
      <c r="M100" s="320"/>
      <c r="N100" s="352"/>
    </row>
    <row r="101" spans="1:14" ht="43.5" customHeight="1" x14ac:dyDescent="0.2">
      <c r="A101" s="245"/>
      <c r="B101" s="133" t="s">
        <v>23</v>
      </c>
      <c r="C101" s="319"/>
      <c r="D101" s="136">
        <v>1</v>
      </c>
      <c r="E101" s="43">
        <f>+N92</f>
        <v>15000000</v>
      </c>
      <c r="F101" s="43">
        <f>+E101</f>
        <v>15000000</v>
      </c>
      <c r="G101" s="43"/>
      <c r="H101" s="43"/>
      <c r="I101" s="43"/>
      <c r="J101" s="46">
        <v>44927</v>
      </c>
      <c r="K101" s="47">
        <v>45290</v>
      </c>
      <c r="L101" s="325"/>
      <c r="M101" s="321"/>
      <c r="N101" s="257"/>
    </row>
    <row r="102" spans="1:14" ht="15" x14ac:dyDescent="0.2">
      <c r="A102" s="322" t="s">
        <v>24</v>
      </c>
      <c r="B102" s="139" t="s">
        <v>21</v>
      </c>
      <c r="C102" s="319"/>
      <c r="D102" s="50">
        <v>1</v>
      </c>
      <c r="E102" s="123">
        <f>+E100</f>
        <v>15000000</v>
      </c>
      <c r="F102" s="123">
        <f>+E102</f>
        <v>15000000</v>
      </c>
      <c r="G102" s="43"/>
      <c r="H102" s="43"/>
      <c r="I102" s="43"/>
      <c r="J102" s="46">
        <v>44927</v>
      </c>
      <c r="K102" s="47">
        <v>45290</v>
      </c>
      <c r="L102" s="351"/>
      <c r="M102" s="325"/>
      <c r="N102" s="331"/>
    </row>
    <row r="103" spans="1:14" ht="15.75" thickBot="1" x14ac:dyDescent="0.25">
      <c r="A103" s="323"/>
      <c r="B103" s="148" t="s">
        <v>23</v>
      </c>
      <c r="C103" s="324"/>
      <c r="D103" s="192">
        <v>1</v>
      </c>
      <c r="E103" s="185">
        <f>+E101</f>
        <v>15000000</v>
      </c>
      <c r="F103" s="185">
        <f>+E103</f>
        <v>15000000</v>
      </c>
      <c r="G103" s="193"/>
      <c r="H103" s="193"/>
      <c r="I103" s="193"/>
      <c r="J103" s="174">
        <v>44927</v>
      </c>
      <c r="K103" s="64">
        <v>45290</v>
      </c>
      <c r="L103" s="326"/>
      <c r="M103" s="326"/>
      <c r="N103" s="332"/>
    </row>
    <row r="104" spans="1:14" ht="15" x14ac:dyDescent="0.2">
      <c r="A104" s="175" t="s">
        <v>25</v>
      </c>
      <c r="B104" s="327" t="s">
        <v>26</v>
      </c>
      <c r="C104" s="327"/>
      <c r="D104" s="327"/>
      <c r="E104" s="328" t="s">
        <v>27</v>
      </c>
      <c r="F104" s="328"/>
      <c r="G104" s="328"/>
      <c r="H104" s="328"/>
      <c r="I104" s="189"/>
      <c r="J104" s="329" t="s">
        <v>28</v>
      </c>
      <c r="K104" s="329"/>
      <c r="L104" s="329"/>
      <c r="M104" s="329"/>
      <c r="N104" s="330"/>
    </row>
    <row r="105" spans="1:14" ht="27.75" customHeight="1" x14ac:dyDescent="0.2">
      <c r="A105" s="308" t="s">
        <v>265</v>
      </c>
      <c r="B105" s="240" t="s">
        <v>36</v>
      </c>
      <c r="C105" s="240"/>
      <c r="D105" s="240"/>
      <c r="E105" s="272" t="s">
        <v>37</v>
      </c>
      <c r="F105" s="273"/>
      <c r="G105" s="274"/>
      <c r="H105" s="134" t="s">
        <v>21</v>
      </c>
      <c r="I105" s="190">
        <f>+D102</f>
        <v>1</v>
      </c>
      <c r="J105" s="248" t="s">
        <v>205</v>
      </c>
      <c r="K105" s="248"/>
      <c r="L105" s="248"/>
      <c r="M105" s="248"/>
      <c r="N105" s="249"/>
    </row>
    <row r="106" spans="1:14" ht="27.75" customHeight="1" x14ac:dyDescent="0.2">
      <c r="A106" s="241"/>
      <c r="B106" s="240"/>
      <c r="C106" s="240"/>
      <c r="D106" s="240"/>
      <c r="E106" s="275"/>
      <c r="F106" s="276"/>
      <c r="G106" s="277"/>
      <c r="H106" s="134" t="s">
        <v>23</v>
      </c>
      <c r="I106" s="190">
        <v>1</v>
      </c>
      <c r="J106" s="250" t="s">
        <v>31</v>
      </c>
      <c r="K106" s="251"/>
      <c r="L106" s="251"/>
      <c r="M106" s="251"/>
      <c r="N106" s="252"/>
    </row>
    <row r="107" spans="1:14" ht="87.75" customHeight="1" thickBot="1" x14ac:dyDescent="0.25">
      <c r="A107" s="348" t="s">
        <v>269</v>
      </c>
      <c r="B107" s="349"/>
      <c r="C107" s="349"/>
      <c r="D107" s="349"/>
      <c r="E107" s="349"/>
      <c r="F107" s="349"/>
      <c r="G107" s="349"/>
      <c r="H107" s="349"/>
      <c r="I107" s="350"/>
      <c r="J107" s="253"/>
      <c r="K107" s="254"/>
      <c r="L107" s="254"/>
      <c r="M107" s="254"/>
      <c r="N107" s="255"/>
    </row>
    <row r="108" spans="1:14" ht="37.5" customHeight="1" thickBot="1" x14ac:dyDescent="0.25">
      <c r="A108" s="142"/>
      <c r="B108" s="150"/>
      <c r="C108" s="150"/>
      <c r="D108" s="150"/>
      <c r="E108" s="150"/>
      <c r="F108" s="150"/>
      <c r="G108" s="150"/>
      <c r="H108" s="150"/>
      <c r="I108" s="151"/>
      <c r="J108" s="194"/>
      <c r="K108" s="131"/>
      <c r="L108" s="131"/>
      <c r="M108" s="131"/>
      <c r="N108" s="132"/>
    </row>
    <row r="109" spans="1:14" ht="15" x14ac:dyDescent="0.25">
      <c r="A109" s="312"/>
      <c r="B109" s="314" t="s">
        <v>215</v>
      </c>
      <c r="C109" s="314"/>
      <c r="D109" s="314"/>
      <c r="E109" s="314"/>
      <c r="F109" s="314"/>
      <c r="G109" s="314"/>
      <c r="H109" s="314"/>
      <c r="I109" s="316" t="s">
        <v>216</v>
      </c>
      <c r="J109" s="316"/>
      <c r="K109" s="316"/>
      <c r="L109" s="316"/>
      <c r="M109" s="258"/>
      <c r="N109" s="259"/>
    </row>
    <row r="110" spans="1:14" ht="15" x14ac:dyDescent="0.25">
      <c r="A110" s="313"/>
      <c r="B110" s="315"/>
      <c r="C110" s="315"/>
      <c r="D110" s="315"/>
      <c r="E110" s="315"/>
      <c r="F110" s="315"/>
      <c r="G110" s="315"/>
      <c r="H110" s="315"/>
      <c r="I110" s="317" t="s">
        <v>217</v>
      </c>
      <c r="J110" s="317"/>
      <c r="K110" s="317"/>
      <c r="L110" s="317"/>
      <c r="M110" s="260"/>
      <c r="N110" s="261"/>
    </row>
    <row r="111" spans="1:14" ht="15" x14ac:dyDescent="0.25">
      <c r="A111" s="313"/>
      <c r="B111" s="315" t="s">
        <v>218</v>
      </c>
      <c r="C111" s="315"/>
      <c r="D111" s="315"/>
      <c r="E111" s="315"/>
      <c r="F111" s="315"/>
      <c r="G111" s="315"/>
      <c r="H111" s="315"/>
      <c r="I111" s="317" t="s">
        <v>0</v>
      </c>
      <c r="J111" s="317"/>
      <c r="K111" s="317"/>
      <c r="L111" s="317"/>
      <c r="M111" s="260"/>
      <c r="N111" s="261"/>
    </row>
    <row r="112" spans="1:14" ht="15" x14ac:dyDescent="0.25">
      <c r="A112" s="313"/>
      <c r="B112" s="315"/>
      <c r="C112" s="315"/>
      <c r="D112" s="315"/>
      <c r="E112" s="315"/>
      <c r="F112" s="315"/>
      <c r="G112" s="315"/>
      <c r="H112" s="315"/>
      <c r="I112" s="317" t="s">
        <v>220</v>
      </c>
      <c r="J112" s="317"/>
      <c r="K112" s="317"/>
      <c r="L112" s="317"/>
      <c r="M112" s="260"/>
      <c r="N112" s="261"/>
    </row>
    <row r="113" spans="1:14" x14ac:dyDescent="0.2">
      <c r="A113" s="280"/>
      <c r="B113" s="281"/>
      <c r="C113" s="281"/>
      <c r="D113" s="281"/>
      <c r="E113" s="281"/>
      <c r="F113" s="281"/>
      <c r="G113" s="281"/>
      <c r="H113" s="281"/>
      <c r="I113" s="281"/>
      <c r="J113" s="281"/>
      <c r="K113" s="281"/>
      <c r="L113" s="281"/>
      <c r="M113" s="281"/>
      <c r="N113" s="282"/>
    </row>
    <row r="114" spans="1:14" ht="15" x14ac:dyDescent="0.25">
      <c r="A114" s="302" t="s">
        <v>221</v>
      </c>
      <c r="B114" s="303"/>
      <c r="C114" s="303"/>
      <c r="D114" s="303"/>
      <c r="E114" s="303"/>
      <c r="F114" s="303"/>
      <c r="G114" s="303"/>
      <c r="H114" s="303"/>
      <c r="I114" s="303"/>
      <c r="J114" s="303"/>
      <c r="K114" s="303"/>
      <c r="L114" s="303"/>
      <c r="M114" s="303"/>
      <c r="N114" s="304"/>
    </row>
    <row r="115" spans="1:14" ht="15" x14ac:dyDescent="0.25">
      <c r="A115" s="34" t="s">
        <v>222</v>
      </c>
      <c r="B115" s="283" t="s">
        <v>199</v>
      </c>
      <c r="C115" s="284"/>
      <c r="D115" s="284"/>
      <c r="E115" s="284"/>
      <c r="F115" s="284"/>
      <c r="G115" s="284"/>
      <c r="H115" s="284"/>
      <c r="I115" s="284"/>
      <c r="J115" s="284"/>
      <c r="K115" s="284"/>
      <c r="L115" s="284"/>
      <c r="M115" s="284"/>
      <c r="N115" s="285"/>
    </row>
    <row r="116" spans="1:14" x14ac:dyDescent="0.2">
      <c r="A116" s="286" t="s">
        <v>254</v>
      </c>
      <c r="B116" s="287"/>
      <c r="C116" s="287"/>
      <c r="D116" s="287"/>
      <c r="E116" s="287"/>
      <c r="F116" s="287"/>
      <c r="G116" s="287"/>
      <c r="H116" s="287"/>
      <c r="I116" s="287"/>
      <c r="J116" s="287"/>
      <c r="K116" s="287"/>
      <c r="L116" s="287"/>
      <c r="M116" s="287"/>
      <c r="N116" s="288"/>
    </row>
    <row r="117" spans="1:14" ht="15" x14ac:dyDescent="0.2">
      <c r="A117" s="289" t="s">
        <v>255</v>
      </c>
      <c r="B117" s="290"/>
      <c r="C117" s="290"/>
      <c r="D117" s="290"/>
      <c r="E117" s="290"/>
      <c r="F117" s="290"/>
      <c r="G117" s="291" t="s">
        <v>268</v>
      </c>
      <c r="H117" s="273"/>
      <c r="I117" s="274"/>
      <c r="J117" s="295" t="s">
        <v>1</v>
      </c>
      <c r="K117" s="295"/>
      <c r="L117" s="295"/>
      <c r="M117" s="295"/>
      <c r="N117" s="296"/>
    </row>
    <row r="118" spans="1:14" ht="40.5" customHeight="1" x14ac:dyDescent="0.2">
      <c r="A118" s="241" t="s">
        <v>257</v>
      </c>
      <c r="B118" s="301"/>
      <c r="C118" s="301"/>
      <c r="D118" s="301"/>
      <c r="E118" s="301"/>
      <c r="F118" s="301"/>
      <c r="G118" s="292"/>
      <c r="H118" s="293"/>
      <c r="I118" s="294"/>
      <c r="J118" s="135" t="s">
        <v>2</v>
      </c>
      <c r="K118" s="297" t="s">
        <v>3</v>
      </c>
      <c r="L118" s="297"/>
      <c r="M118" s="297"/>
      <c r="N118" s="36" t="s">
        <v>4</v>
      </c>
    </row>
    <row r="119" spans="1:14" ht="31.5" customHeight="1" x14ac:dyDescent="0.2">
      <c r="A119" s="286" t="s">
        <v>258</v>
      </c>
      <c r="B119" s="287"/>
      <c r="C119" s="287"/>
      <c r="D119" s="287"/>
      <c r="E119" s="287"/>
      <c r="F119" s="333"/>
      <c r="G119" s="292"/>
      <c r="H119" s="293"/>
      <c r="I119" s="294"/>
      <c r="J119" s="341">
        <v>104</v>
      </c>
      <c r="K119" s="335" t="s">
        <v>148</v>
      </c>
      <c r="L119" s="336"/>
      <c r="M119" s="337"/>
      <c r="N119" s="343">
        <f>18739000+8031000+1338500</f>
        <v>28108500</v>
      </c>
    </row>
    <row r="120" spans="1:14" ht="21.75" customHeight="1" x14ac:dyDescent="0.2">
      <c r="A120" s="289" t="s">
        <v>259</v>
      </c>
      <c r="B120" s="290"/>
      <c r="C120" s="290"/>
      <c r="D120" s="290"/>
      <c r="E120" s="290"/>
      <c r="F120" s="290"/>
      <c r="G120" s="292"/>
      <c r="H120" s="293"/>
      <c r="I120" s="294"/>
      <c r="J120" s="342"/>
      <c r="K120" s="338"/>
      <c r="L120" s="339"/>
      <c r="M120" s="340"/>
      <c r="N120" s="344"/>
    </row>
    <row r="121" spans="1:14" ht="15.75" customHeight="1" x14ac:dyDescent="0.2">
      <c r="A121" s="289" t="s">
        <v>260</v>
      </c>
      <c r="B121" s="290"/>
      <c r="C121" s="290"/>
      <c r="D121" s="290"/>
      <c r="E121" s="290"/>
      <c r="F121" s="290"/>
      <c r="G121" s="292"/>
      <c r="H121" s="293"/>
      <c r="I121" s="294"/>
      <c r="J121" s="341">
        <v>213</v>
      </c>
      <c r="K121" s="335" t="s">
        <v>149</v>
      </c>
      <c r="L121" s="336"/>
      <c r="M121" s="337"/>
      <c r="N121" s="343">
        <f>12271000+4148767+876500</f>
        <v>17296267</v>
      </c>
    </row>
    <row r="122" spans="1:14" x14ac:dyDescent="0.2">
      <c r="A122" s="305" t="s">
        <v>264</v>
      </c>
      <c r="B122" s="306"/>
      <c r="C122" s="306"/>
      <c r="D122" s="306"/>
      <c r="E122" s="306"/>
      <c r="F122" s="307"/>
      <c r="G122" s="292"/>
      <c r="H122" s="293"/>
      <c r="I122" s="294"/>
      <c r="J122" s="342"/>
      <c r="K122" s="338"/>
      <c r="L122" s="339"/>
      <c r="M122" s="340"/>
      <c r="N122" s="344"/>
    </row>
    <row r="123" spans="1:14" ht="51" customHeight="1" x14ac:dyDescent="0.2">
      <c r="A123" s="345"/>
      <c r="B123" s="346"/>
      <c r="C123" s="346"/>
      <c r="D123" s="346"/>
      <c r="E123" s="346"/>
      <c r="F123" s="347"/>
      <c r="G123" s="292"/>
      <c r="H123" s="293"/>
      <c r="I123" s="294"/>
      <c r="J123" s="136" t="s">
        <v>195</v>
      </c>
      <c r="K123" s="334" t="s">
        <v>175</v>
      </c>
      <c r="L123" s="334"/>
      <c r="M123" s="334"/>
      <c r="N123" s="26">
        <f>8666666+14400000</f>
        <v>23066666</v>
      </c>
    </row>
    <row r="124" spans="1:14" ht="15.75" thickBot="1" x14ac:dyDescent="0.25">
      <c r="A124" s="262"/>
      <c r="B124" s="263"/>
      <c r="C124" s="263"/>
      <c r="D124" s="263"/>
      <c r="E124" s="263"/>
      <c r="F124" s="263"/>
      <c r="G124" s="263"/>
      <c r="H124" s="263"/>
      <c r="I124" s="263"/>
      <c r="J124" s="263"/>
      <c r="K124" s="263"/>
      <c r="L124" s="263"/>
      <c r="M124" s="263"/>
      <c r="N124" s="264"/>
    </row>
    <row r="125" spans="1:14" ht="15" x14ac:dyDescent="0.25">
      <c r="A125" s="265" t="s">
        <v>5</v>
      </c>
      <c r="B125" s="267" t="s">
        <v>231</v>
      </c>
      <c r="C125" s="269" t="s">
        <v>6</v>
      </c>
      <c r="D125" s="269" t="s">
        <v>7</v>
      </c>
      <c r="E125" s="270" t="s">
        <v>8</v>
      </c>
      <c r="F125" s="269" t="s">
        <v>9</v>
      </c>
      <c r="G125" s="269"/>
      <c r="H125" s="269"/>
      <c r="I125" s="269"/>
      <c r="J125" s="269" t="s">
        <v>10</v>
      </c>
      <c r="K125" s="269"/>
      <c r="L125" s="298" t="s">
        <v>11</v>
      </c>
      <c r="M125" s="298"/>
      <c r="N125" s="299"/>
    </row>
    <row r="126" spans="1:14" ht="27.75" customHeight="1" x14ac:dyDescent="0.2">
      <c r="A126" s="266"/>
      <c r="B126" s="268"/>
      <c r="C126" s="268"/>
      <c r="D126" s="268"/>
      <c r="E126" s="271"/>
      <c r="F126" s="268"/>
      <c r="G126" s="268"/>
      <c r="H126" s="268"/>
      <c r="I126" s="268"/>
      <c r="J126" s="268"/>
      <c r="K126" s="268"/>
      <c r="L126" s="268" t="s">
        <v>12</v>
      </c>
      <c r="M126" s="268" t="s">
        <v>13</v>
      </c>
      <c r="N126" s="300" t="s">
        <v>14</v>
      </c>
    </row>
    <row r="127" spans="1:14" ht="15" x14ac:dyDescent="0.2">
      <c r="A127" s="266"/>
      <c r="B127" s="268"/>
      <c r="C127" s="268"/>
      <c r="D127" s="268"/>
      <c r="E127" s="271"/>
      <c r="F127" s="134" t="s">
        <v>15</v>
      </c>
      <c r="G127" s="134" t="s">
        <v>16</v>
      </c>
      <c r="H127" s="134" t="s">
        <v>17</v>
      </c>
      <c r="I127" s="75" t="s">
        <v>18</v>
      </c>
      <c r="J127" s="134" t="s">
        <v>19</v>
      </c>
      <c r="K127" s="139" t="s">
        <v>20</v>
      </c>
      <c r="L127" s="268"/>
      <c r="M127" s="268"/>
      <c r="N127" s="300"/>
    </row>
    <row r="128" spans="1:14" ht="33" customHeight="1" x14ac:dyDescent="0.2">
      <c r="A128" s="244" t="s">
        <v>147</v>
      </c>
      <c r="B128" s="133" t="s">
        <v>21</v>
      </c>
      <c r="C128" s="319" t="s">
        <v>38</v>
      </c>
      <c r="D128" s="133">
        <v>100</v>
      </c>
      <c r="E128" s="195">
        <v>68471433</v>
      </c>
      <c r="F128" s="196">
        <f>+E128</f>
        <v>68471433</v>
      </c>
      <c r="G128" s="133"/>
      <c r="H128" s="133"/>
      <c r="I128" s="133"/>
      <c r="J128" s="46">
        <v>44927</v>
      </c>
      <c r="K128" s="47">
        <v>45290</v>
      </c>
      <c r="L128" s="320"/>
      <c r="M128" s="320"/>
      <c r="N128" s="256"/>
    </row>
    <row r="129" spans="1:14" ht="33" customHeight="1" x14ac:dyDescent="0.2">
      <c r="A129" s="245"/>
      <c r="B129" s="133" t="s">
        <v>23</v>
      </c>
      <c r="C129" s="319"/>
      <c r="D129" s="133">
        <v>152</v>
      </c>
      <c r="E129" s="111">
        <f>+N119+N121+N123</f>
        <v>68471433</v>
      </c>
      <c r="F129" s="111">
        <f>+E129</f>
        <v>68471433</v>
      </c>
      <c r="G129" s="133"/>
      <c r="H129" s="133"/>
      <c r="I129" s="133"/>
      <c r="J129" s="46">
        <v>44927</v>
      </c>
      <c r="K129" s="47">
        <v>45290</v>
      </c>
      <c r="L129" s="321"/>
      <c r="M129" s="321"/>
      <c r="N129" s="257"/>
    </row>
    <row r="130" spans="1:14" ht="15" x14ac:dyDescent="0.2">
      <c r="A130" s="322" t="s">
        <v>24</v>
      </c>
      <c r="B130" s="139" t="s">
        <v>21</v>
      </c>
      <c r="C130" s="319"/>
      <c r="D130" s="181">
        <v>100</v>
      </c>
      <c r="E130" s="113">
        <f>+E128</f>
        <v>68471433</v>
      </c>
      <c r="F130" s="113">
        <f>+E130</f>
        <v>68471433</v>
      </c>
      <c r="G130" s="133"/>
      <c r="H130" s="133"/>
      <c r="I130" s="133"/>
      <c r="J130" s="46">
        <v>44927</v>
      </c>
      <c r="K130" s="47">
        <v>45290</v>
      </c>
      <c r="L130" s="325"/>
      <c r="M130" s="325"/>
      <c r="N130" s="331"/>
    </row>
    <row r="131" spans="1:14" ht="15.75" thickBot="1" x14ac:dyDescent="0.25">
      <c r="A131" s="323"/>
      <c r="B131" s="148" t="s">
        <v>23</v>
      </c>
      <c r="C131" s="324"/>
      <c r="D131" s="184">
        <f>+D129</f>
        <v>152</v>
      </c>
      <c r="E131" s="197">
        <f>+E129</f>
        <v>68471433</v>
      </c>
      <c r="F131" s="197">
        <f>+E131</f>
        <v>68471433</v>
      </c>
      <c r="G131" s="186"/>
      <c r="H131" s="186"/>
      <c r="I131" s="186"/>
      <c r="J131" s="174">
        <v>44927</v>
      </c>
      <c r="K131" s="64">
        <v>45290</v>
      </c>
      <c r="L131" s="326"/>
      <c r="M131" s="326"/>
      <c r="N131" s="332"/>
    </row>
    <row r="132" spans="1:14" ht="15" x14ac:dyDescent="0.2">
      <c r="A132" s="175" t="s">
        <v>25</v>
      </c>
      <c r="B132" s="327" t="s">
        <v>26</v>
      </c>
      <c r="C132" s="327"/>
      <c r="D132" s="327"/>
      <c r="E132" s="328" t="s">
        <v>27</v>
      </c>
      <c r="F132" s="328"/>
      <c r="G132" s="328"/>
      <c r="H132" s="328"/>
      <c r="I132" s="189"/>
      <c r="J132" s="329" t="s">
        <v>28</v>
      </c>
      <c r="K132" s="329"/>
      <c r="L132" s="329"/>
      <c r="M132" s="329"/>
      <c r="N132" s="330"/>
    </row>
    <row r="133" spans="1:14" ht="26.25" customHeight="1" x14ac:dyDescent="0.2">
      <c r="A133" s="308" t="s">
        <v>265</v>
      </c>
      <c r="B133" s="240" t="s">
        <v>39</v>
      </c>
      <c r="C133" s="240"/>
      <c r="D133" s="240"/>
      <c r="E133" s="272" t="s">
        <v>40</v>
      </c>
      <c r="F133" s="273"/>
      <c r="G133" s="274"/>
      <c r="H133" s="134" t="s">
        <v>21</v>
      </c>
      <c r="I133" s="190">
        <f>+D130</f>
        <v>100</v>
      </c>
      <c r="J133" s="248" t="s">
        <v>205</v>
      </c>
      <c r="K133" s="248"/>
      <c r="L133" s="248"/>
      <c r="M133" s="248"/>
      <c r="N133" s="249"/>
    </row>
    <row r="134" spans="1:14" ht="26.25" customHeight="1" x14ac:dyDescent="0.2">
      <c r="A134" s="241"/>
      <c r="B134" s="240"/>
      <c r="C134" s="240"/>
      <c r="D134" s="240"/>
      <c r="E134" s="275"/>
      <c r="F134" s="276"/>
      <c r="G134" s="277"/>
      <c r="H134" s="134" t="s">
        <v>23</v>
      </c>
      <c r="I134" s="190">
        <f>+D131</f>
        <v>152</v>
      </c>
      <c r="J134" s="250" t="s">
        <v>31</v>
      </c>
      <c r="K134" s="251"/>
      <c r="L134" s="251"/>
      <c r="M134" s="251"/>
      <c r="N134" s="252"/>
    </row>
    <row r="135" spans="1:14" ht="134.25" customHeight="1" thickBot="1" x14ac:dyDescent="0.25">
      <c r="A135" s="309" t="s">
        <v>270</v>
      </c>
      <c r="B135" s="310"/>
      <c r="C135" s="310"/>
      <c r="D135" s="310"/>
      <c r="E135" s="310"/>
      <c r="F135" s="310"/>
      <c r="G135" s="310"/>
      <c r="H135" s="310"/>
      <c r="I135" s="311"/>
      <c r="J135" s="253"/>
      <c r="K135" s="254"/>
      <c r="L135" s="254"/>
      <c r="M135" s="254"/>
      <c r="N135" s="255"/>
    </row>
    <row r="136" spans="1:14" ht="51.75" customHeight="1" x14ac:dyDescent="0.2">
      <c r="A136" s="143"/>
      <c r="B136" s="150"/>
      <c r="C136" s="150"/>
      <c r="D136" s="150"/>
      <c r="E136" s="150"/>
      <c r="F136" s="150"/>
      <c r="G136" s="150"/>
      <c r="H136" s="150"/>
      <c r="I136" s="150"/>
      <c r="J136" s="131"/>
      <c r="K136" s="131"/>
      <c r="L136" s="131"/>
      <c r="M136" s="131"/>
      <c r="N136" s="131"/>
    </row>
    <row r="137" spans="1:14" ht="20.25" hidden="1" customHeight="1" x14ac:dyDescent="0.25">
      <c r="A137" s="312"/>
      <c r="B137" s="314" t="s">
        <v>215</v>
      </c>
      <c r="C137" s="314"/>
      <c r="D137" s="314"/>
      <c r="E137" s="314"/>
      <c r="F137" s="314"/>
      <c r="G137" s="314"/>
      <c r="H137" s="314"/>
      <c r="I137" s="318" t="s">
        <v>216</v>
      </c>
      <c r="J137" s="318"/>
      <c r="K137" s="318"/>
      <c r="L137" s="318"/>
      <c r="M137" s="258"/>
      <c r="N137" s="259"/>
    </row>
    <row r="138" spans="1:14" ht="15" hidden="1" x14ac:dyDescent="0.25">
      <c r="A138" s="313"/>
      <c r="B138" s="315"/>
      <c r="C138" s="315"/>
      <c r="D138" s="315"/>
      <c r="E138" s="315"/>
      <c r="F138" s="315"/>
      <c r="G138" s="315"/>
      <c r="H138" s="315"/>
      <c r="I138" s="317" t="s">
        <v>217</v>
      </c>
      <c r="J138" s="317"/>
      <c r="K138" s="317"/>
      <c r="L138" s="317"/>
      <c r="M138" s="260"/>
      <c r="N138" s="261"/>
    </row>
    <row r="139" spans="1:14" ht="15" hidden="1" x14ac:dyDescent="0.25">
      <c r="A139" s="313"/>
      <c r="B139" s="315" t="s">
        <v>218</v>
      </c>
      <c r="C139" s="315"/>
      <c r="D139" s="315"/>
      <c r="E139" s="315"/>
      <c r="F139" s="315"/>
      <c r="G139" s="315"/>
      <c r="H139" s="315"/>
      <c r="I139" s="317" t="s">
        <v>0</v>
      </c>
      <c r="J139" s="317"/>
      <c r="K139" s="317"/>
      <c r="L139" s="317"/>
      <c r="M139" s="260"/>
      <c r="N139" s="261"/>
    </row>
    <row r="140" spans="1:14" ht="15" hidden="1" x14ac:dyDescent="0.25">
      <c r="A140" s="313"/>
      <c r="B140" s="315"/>
      <c r="C140" s="315"/>
      <c r="D140" s="315"/>
      <c r="E140" s="315"/>
      <c r="F140" s="315"/>
      <c r="G140" s="315"/>
      <c r="H140" s="315"/>
      <c r="I140" s="317" t="s">
        <v>220</v>
      </c>
      <c r="J140" s="317"/>
      <c r="K140" s="317"/>
      <c r="L140" s="317"/>
      <c r="M140" s="260"/>
      <c r="N140" s="261"/>
    </row>
    <row r="141" spans="1:14" hidden="1" x14ac:dyDescent="0.2">
      <c r="A141" s="280"/>
      <c r="B141" s="281"/>
      <c r="C141" s="281"/>
      <c r="D141" s="281"/>
      <c r="E141" s="281"/>
      <c r="F141" s="281"/>
      <c r="G141" s="281"/>
      <c r="H141" s="281"/>
      <c r="I141" s="281"/>
      <c r="J141" s="281"/>
      <c r="K141" s="281"/>
      <c r="L141" s="281"/>
      <c r="M141" s="281"/>
      <c r="N141" s="282"/>
    </row>
    <row r="142" spans="1:14" ht="15" hidden="1" x14ac:dyDescent="0.25">
      <c r="A142" s="302" t="s">
        <v>221</v>
      </c>
      <c r="B142" s="303"/>
      <c r="C142" s="303"/>
      <c r="D142" s="303"/>
      <c r="E142" s="303"/>
      <c r="F142" s="303"/>
      <c r="G142" s="303"/>
      <c r="H142" s="303"/>
      <c r="I142" s="303"/>
      <c r="J142" s="303"/>
      <c r="K142" s="303"/>
      <c r="L142" s="303"/>
      <c r="M142" s="303"/>
      <c r="N142" s="304"/>
    </row>
    <row r="143" spans="1:14" ht="15" hidden="1" x14ac:dyDescent="0.25">
      <c r="A143" s="34" t="s">
        <v>222</v>
      </c>
      <c r="B143" s="283" t="s">
        <v>199</v>
      </c>
      <c r="C143" s="284"/>
      <c r="D143" s="284"/>
      <c r="E143" s="284"/>
      <c r="F143" s="284"/>
      <c r="G143" s="284"/>
      <c r="H143" s="284"/>
      <c r="I143" s="284"/>
      <c r="J143" s="284"/>
      <c r="K143" s="284"/>
      <c r="L143" s="284"/>
      <c r="M143" s="284"/>
      <c r="N143" s="285"/>
    </row>
    <row r="144" spans="1:14" hidden="1" x14ac:dyDescent="0.2">
      <c r="A144" s="286" t="s">
        <v>254</v>
      </c>
      <c r="B144" s="287"/>
      <c r="C144" s="287"/>
      <c r="D144" s="287"/>
      <c r="E144" s="287"/>
      <c r="F144" s="287"/>
      <c r="G144" s="287"/>
      <c r="H144" s="287"/>
      <c r="I144" s="287"/>
      <c r="J144" s="287"/>
      <c r="K144" s="287"/>
      <c r="L144" s="287"/>
      <c r="M144" s="287"/>
      <c r="N144" s="288"/>
    </row>
    <row r="145" spans="1:14" ht="15.75" hidden="1" customHeight="1" x14ac:dyDescent="0.2">
      <c r="A145" s="290" t="s">
        <v>255</v>
      </c>
      <c r="B145" s="290"/>
      <c r="C145" s="290"/>
      <c r="D145" s="290"/>
      <c r="E145" s="290"/>
      <c r="F145" s="370"/>
      <c r="G145" s="240" t="s">
        <v>256</v>
      </c>
      <c r="H145" s="240"/>
      <c r="I145" s="240"/>
      <c r="J145" s="295" t="s">
        <v>1</v>
      </c>
      <c r="K145" s="295"/>
      <c r="L145" s="295"/>
      <c r="M145" s="295"/>
      <c r="N145" s="295"/>
    </row>
    <row r="146" spans="1:14" ht="41.25" hidden="1" customHeight="1" x14ac:dyDescent="0.2">
      <c r="A146" s="301" t="s">
        <v>257</v>
      </c>
      <c r="B146" s="301"/>
      <c r="C146" s="301"/>
      <c r="D146" s="301"/>
      <c r="E146" s="301"/>
      <c r="F146" s="371"/>
      <c r="G146" s="240"/>
      <c r="H146" s="240"/>
      <c r="I146" s="240"/>
      <c r="J146" s="135" t="s">
        <v>2</v>
      </c>
      <c r="K146" s="297" t="s">
        <v>3</v>
      </c>
      <c r="L146" s="297"/>
      <c r="M146" s="297"/>
      <c r="N146" s="135" t="s">
        <v>4</v>
      </c>
    </row>
    <row r="147" spans="1:14" ht="39" hidden="1" customHeight="1" x14ac:dyDescent="0.2">
      <c r="A147" s="301" t="s">
        <v>258</v>
      </c>
      <c r="B147" s="301"/>
      <c r="C147" s="301"/>
      <c r="D147" s="301"/>
      <c r="E147" s="301"/>
      <c r="F147" s="371"/>
      <c r="G147" s="240"/>
      <c r="H147" s="240"/>
      <c r="I147" s="240"/>
      <c r="J147" s="136"/>
      <c r="K147" s="334"/>
      <c r="L147" s="334"/>
      <c r="M147" s="334"/>
      <c r="N147" s="27"/>
    </row>
    <row r="148" spans="1:14" ht="15" hidden="1" x14ac:dyDescent="0.2">
      <c r="A148" s="290" t="s">
        <v>259</v>
      </c>
      <c r="B148" s="290"/>
      <c r="C148" s="290"/>
      <c r="D148" s="290"/>
      <c r="E148" s="290"/>
      <c r="F148" s="370"/>
      <c r="G148" s="240"/>
      <c r="H148" s="240"/>
      <c r="I148" s="240"/>
      <c r="J148" s="136"/>
      <c r="K148" s="334"/>
      <c r="L148" s="334"/>
      <c r="M148" s="334"/>
      <c r="N148" s="27"/>
    </row>
    <row r="149" spans="1:14" ht="15" hidden="1" x14ac:dyDescent="0.2">
      <c r="A149" s="290" t="s">
        <v>260</v>
      </c>
      <c r="B149" s="290"/>
      <c r="C149" s="290"/>
      <c r="D149" s="290"/>
      <c r="E149" s="290"/>
      <c r="F149" s="370"/>
      <c r="G149" s="240"/>
      <c r="H149" s="240"/>
      <c r="I149" s="240"/>
      <c r="J149" s="136"/>
      <c r="K149" s="334"/>
      <c r="L149" s="334"/>
      <c r="M149" s="334"/>
      <c r="N149" s="27"/>
    </row>
    <row r="150" spans="1:14" ht="15" hidden="1" x14ac:dyDescent="0.2">
      <c r="A150" s="375" t="s">
        <v>271</v>
      </c>
      <c r="B150" s="306"/>
      <c r="C150" s="306"/>
      <c r="D150" s="306"/>
      <c r="E150" s="306"/>
      <c r="F150" s="307"/>
      <c r="G150" s="240"/>
      <c r="H150" s="240"/>
      <c r="I150" s="240"/>
      <c r="J150" s="136"/>
      <c r="K150" s="334"/>
      <c r="L150" s="334"/>
      <c r="M150" s="334"/>
      <c r="N150" s="27"/>
    </row>
    <row r="151" spans="1:14" ht="30" hidden="1" customHeight="1" thickBot="1" x14ac:dyDescent="0.25">
      <c r="A151" s="262"/>
      <c r="B151" s="263"/>
      <c r="C151" s="263"/>
      <c r="D151" s="263"/>
      <c r="E151" s="263"/>
      <c r="F151" s="263"/>
      <c r="G151" s="263"/>
      <c r="H151" s="263"/>
      <c r="I151" s="263"/>
      <c r="J151" s="263"/>
      <c r="K151" s="263"/>
      <c r="L151" s="263"/>
      <c r="M151" s="263"/>
      <c r="N151" s="264"/>
    </row>
    <row r="152" spans="1:14" ht="15" hidden="1" x14ac:dyDescent="0.25">
      <c r="A152" s="265" t="s">
        <v>5</v>
      </c>
      <c r="B152" s="267" t="s">
        <v>231</v>
      </c>
      <c r="C152" s="269" t="s">
        <v>6</v>
      </c>
      <c r="D152" s="269" t="s">
        <v>7</v>
      </c>
      <c r="E152" s="270" t="s">
        <v>8</v>
      </c>
      <c r="F152" s="269" t="s">
        <v>9</v>
      </c>
      <c r="G152" s="269"/>
      <c r="H152" s="269"/>
      <c r="I152" s="269"/>
      <c r="J152" s="269" t="s">
        <v>10</v>
      </c>
      <c r="K152" s="269"/>
      <c r="L152" s="298" t="s">
        <v>11</v>
      </c>
      <c r="M152" s="298"/>
      <c r="N152" s="299"/>
    </row>
    <row r="153" spans="1:14" hidden="1" x14ac:dyDescent="0.2">
      <c r="A153" s="266"/>
      <c r="B153" s="268"/>
      <c r="C153" s="268"/>
      <c r="D153" s="268"/>
      <c r="E153" s="271"/>
      <c r="F153" s="268"/>
      <c r="G153" s="268"/>
      <c r="H153" s="268"/>
      <c r="I153" s="268"/>
      <c r="J153" s="268"/>
      <c r="K153" s="268"/>
      <c r="L153" s="268" t="s">
        <v>12</v>
      </c>
      <c r="M153" s="268" t="s">
        <v>13</v>
      </c>
      <c r="N153" s="300" t="s">
        <v>14</v>
      </c>
    </row>
    <row r="154" spans="1:14" ht="15" hidden="1" customHeight="1" x14ac:dyDescent="0.2">
      <c r="A154" s="266"/>
      <c r="B154" s="268"/>
      <c r="C154" s="268"/>
      <c r="D154" s="268"/>
      <c r="E154" s="271"/>
      <c r="F154" s="134" t="s">
        <v>15</v>
      </c>
      <c r="G154" s="134" t="s">
        <v>16</v>
      </c>
      <c r="H154" s="134" t="s">
        <v>17</v>
      </c>
      <c r="I154" s="75" t="s">
        <v>18</v>
      </c>
      <c r="J154" s="134" t="s">
        <v>19</v>
      </c>
      <c r="K154" s="139" t="s">
        <v>20</v>
      </c>
      <c r="L154" s="268"/>
      <c r="M154" s="268"/>
      <c r="N154" s="300"/>
    </row>
    <row r="155" spans="1:14" ht="24" hidden="1" customHeight="1" x14ac:dyDescent="0.2">
      <c r="A155" s="244" t="s">
        <v>41</v>
      </c>
      <c r="B155" s="133" t="s">
        <v>21</v>
      </c>
      <c r="C155" s="319" t="s">
        <v>42</v>
      </c>
      <c r="D155" s="133"/>
      <c r="E155" s="43"/>
      <c r="F155" s="43"/>
      <c r="G155" s="198"/>
      <c r="H155" s="198"/>
      <c r="I155" s="198"/>
      <c r="J155" s="46">
        <v>44927</v>
      </c>
      <c r="K155" s="47">
        <v>45290</v>
      </c>
      <c r="L155" s="320"/>
      <c r="M155" s="320"/>
      <c r="N155" s="256"/>
    </row>
    <row r="156" spans="1:14" ht="24" hidden="1" customHeight="1" x14ac:dyDescent="0.2">
      <c r="A156" s="245"/>
      <c r="B156" s="133" t="s">
        <v>23</v>
      </c>
      <c r="C156" s="319"/>
      <c r="D156" s="133"/>
      <c r="E156" s="43"/>
      <c r="F156" s="43"/>
      <c r="G156" s="198"/>
      <c r="H156" s="198"/>
      <c r="I156" s="198"/>
      <c r="J156" s="46">
        <v>44927</v>
      </c>
      <c r="K156" s="47">
        <v>45290</v>
      </c>
      <c r="L156" s="321"/>
      <c r="M156" s="321"/>
      <c r="N156" s="257"/>
    </row>
    <row r="157" spans="1:14" ht="15" hidden="1" customHeight="1" x14ac:dyDescent="0.2">
      <c r="A157" s="244" t="s">
        <v>43</v>
      </c>
      <c r="B157" s="133" t="s">
        <v>21</v>
      </c>
      <c r="C157" s="319" t="s">
        <v>105</v>
      </c>
      <c r="D157" s="133"/>
      <c r="E157" s="43"/>
      <c r="F157" s="43"/>
      <c r="G157" s="198"/>
      <c r="H157" s="198"/>
      <c r="I157" s="198"/>
      <c r="J157" s="46">
        <v>44927</v>
      </c>
      <c r="K157" s="47">
        <v>45290</v>
      </c>
      <c r="L157" s="320"/>
      <c r="M157" s="320"/>
      <c r="N157" s="256"/>
    </row>
    <row r="158" spans="1:14" hidden="1" x14ac:dyDescent="0.2">
      <c r="A158" s="245"/>
      <c r="B158" s="133" t="s">
        <v>23</v>
      </c>
      <c r="C158" s="319"/>
      <c r="D158" s="133"/>
      <c r="E158" s="43"/>
      <c r="F158" s="43"/>
      <c r="G158" s="198"/>
      <c r="H158" s="198"/>
      <c r="I158" s="198"/>
      <c r="J158" s="46">
        <v>44927</v>
      </c>
      <c r="K158" s="47">
        <v>45290</v>
      </c>
      <c r="L158" s="321"/>
      <c r="M158" s="321"/>
      <c r="N158" s="257"/>
    </row>
    <row r="159" spans="1:14" ht="15" hidden="1" x14ac:dyDescent="0.2">
      <c r="A159" s="322" t="s">
        <v>24</v>
      </c>
      <c r="B159" s="139" t="s">
        <v>21</v>
      </c>
      <c r="C159" s="319"/>
      <c r="D159" s="181"/>
      <c r="E159" s="123"/>
      <c r="F159" s="123"/>
      <c r="G159" s="198"/>
      <c r="H159" s="198"/>
      <c r="I159" s="198"/>
      <c r="J159" s="46">
        <v>44927</v>
      </c>
      <c r="K159" s="47">
        <v>45290</v>
      </c>
      <c r="L159" s="183"/>
      <c r="M159" s="183"/>
      <c r="N159" s="183"/>
    </row>
    <row r="160" spans="1:14" ht="30" hidden="1" customHeight="1" thickBot="1" x14ac:dyDescent="0.25">
      <c r="A160" s="323"/>
      <c r="B160" s="148" t="s">
        <v>23</v>
      </c>
      <c r="C160" s="324"/>
      <c r="D160" s="184"/>
      <c r="E160" s="185"/>
      <c r="F160" s="185"/>
      <c r="G160" s="199"/>
      <c r="H160" s="199"/>
      <c r="I160" s="199"/>
      <c r="J160" s="174">
        <v>44927</v>
      </c>
      <c r="K160" s="64">
        <v>45290</v>
      </c>
      <c r="L160" s="188"/>
      <c r="M160" s="188"/>
      <c r="N160" s="188"/>
    </row>
    <row r="161" spans="1:14" ht="15" hidden="1" x14ac:dyDescent="0.2">
      <c r="A161" s="175" t="s">
        <v>25</v>
      </c>
      <c r="B161" s="327" t="s">
        <v>26</v>
      </c>
      <c r="C161" s="327"/>
      <c r="D161" s="327"/>
      <c r="E161" s="328" t="s">
        <v>27</v>
      </c>
      <c r="F161" s="328"/>
      <c r="G161" s="328"/>
      <c r="H161" s="328"/>
      <c r="I161" s="189"/>
      <c r="J161" s="329" t="s">
        <v>28</v>
      </c>
      <c r="K161" s="329"/>
      <c r="L161" s="329"/>
      <c r="M161" s="329"/>
      <c r="N161" s="330"/>
    </row>
    <row r="162" spans="1:14" ht="23.25" hidden="1" customHeight="1" x14ac:dyDescent="0.2">
      <c r="A162" s="308" t="s">
        <v>265</v>
      </c>
      <c r="B162" s="240" t="s">
        <v>44</v>
      </c>
      <c r="C162" s="240"/>
      <c r="D162" s="240"/>
      <c r="E162" s="272" t="s">
        <v>42</v>
      </c>
      <c r="F162" s="273"/>
      <c r="G162" s="274"/>
      <c r="H162" s="134" t="s">
        <v>21</v>
      </c>
      <c r="I162" s="190">
        <v>1</v>
      </c>
      <c r="J162" s="248" t="s">
        <v>205</v>
      </c>
      <c r="K162" s="248"/>
      <c r="L162" s="248"/>
      <c r="M162" s="248"/>
      <c r="N162" s="249"/>
    </row>
    <row r="163" spans="1:14" ht="23.25" hidden="1" customHeight="1" x14ac:dyDescent="0.2">
      <c r="A163" s="241"/>
      <c r="B163" s="240"/>
      <c r="C163" s="240"/>
      <c r="D163" s="240"/>
      <c r="E163" s="275"/>
      <c r="F163" s="276"/>
      <c r="G163" s="277"/>
      <c r="H163" s="134" t="s">
        <v>23</v>
      </c>
      <c r="I163" s="190">
        <v>1</v>
      </c>
      <c r="J163" s="250" t="s">
        <v>31</v>
      </c>
      <c r="K163" s="251"/>
      <c r="L163" s="251"/>
      <c r="M163" s="251"/>
      <c r="N163" s="252"/>
    </row>
    <row r="164" spans="1:14" ht="51.75" hidden="1" customHeight="1" thickBot="1" x14ac:dyDescent="0.25">
      <c r="A164" s="348"/>
      <c r="B164" s="349"/>
      <c r="C164" s="349"/>
      <c r="D164" s="349"/>
      <c r="E164" s="349"/>
      <c r="F164" s="349"/>
      <c r="G164" s="349"/>
      <c r="H164" s="349"/>
      <c r="I164" s="350"/>
      <c r="J164" s="253"/>
      <c r="K164" s="254"/>
      <c r="L164" s="254"/>
      <c r="M164" s="254"/>
      <c r="N164" s="255"/>
    </row>
    <row r="165" spans="1:14" ht="15" hidden="1" x14ac:dyDescent="0.2">
      <c r="A165" s="143"/>
      <c r="B165" s="150"/>
      <c r="C165" s="150"/>
      <c r="D165" s="150"/>
      <c r="E165" s="150"/>
      <c r="F165" s="150"/>
      <c r="G165" s="150"/>
      <c r="H165" s="150"/>
      <c r="I165" s="150"/>
      <c r="J165" s="114"/>
      <c r="K165" s="114"/>
      <c r="L165" s="114"/>
      <c r="M165" s="114"/>
      <c r="N165" s="114"/>
    </row>
    <row r="166" spans="1:14" ht="15" hidden="1" x14ac:dyDescent="0.2">
      <c r="A166" s="143"/>
      <c r="B166" s="150"/>
      <c r="C166" s="150"/>
      <c r="D166" s="150"/>
      <c r="E166" s="150"/>
      <c r="F166" s="150"/>
      <c r="G166" s="150"/>
      <c r="H166" s="150"/>
      <c r="I166" s="150"/>
      <c r="J166" s="114"/>
      <c r="K166" s="114"/>
      <c r="L166" s="114"/>
      <c r="M166" s="114"/>
      <c r="N166" s="114"/>
    </row>
    <row r="167" spans="1:14" ht="15" hidden="1" x14ac:dyDescent="0.2">
      <c r="A167" s="143"/>
      <c r="B167" s="150"/>
      <c r="C167" s="150"/>
      <c r="D167" s="150"/>
      <c r="E167" s="150"/>
      <c r="F167" s="150"/>
      <c r="G167" s="150"/>
      <c r="H167" s="150"/>
      <c r="I167" s="150"/>
      <c r="J167" s="114"/>
      <c r="K167" s="114"/>
      <c r="L167" s="114"/>
      <c r="M167" s="114"/>
      <c r="N167" s="114"/>
    </row>
    <row r="168" spans="1:14" ht="15" hidden="1" x14ac:dyDescent="0.2">
      <c r="A168" s="143"/>
      <c r="B168" s="150"/>
      <c r="C168" s="150"/>
      <c r="D168" s="150"/>
      <c r="E168" s="150"/>
      <c r="F168" s="150"/>
      <c r="G168" s="150"/>
      <c r="H168" s="150"/>
      <c r="I168" s="150"/>
      <c r="J168" s="114"/>
      <c r="K168" s="114"/>
      <c r="L168" s="114"/>
      <c r="M168" s="114"/>
      <c r="N168" s="114"/>
    </row>
    <row r="169" spans="1:14" ht="15.75" hidden="1" thickBot="1" x14ac:dyDescent="0.25">
      <c r="A169" s="143"/>
      <c r="B169" s="150"/>
      <c r="C169" s="150"/>
      <c r="D169" s="150"/>
      <c r="E169" s="150"/>
      <c r="F169" s="150"/>
      <c r="G169" s="150"/>
      <c r="H169" s="150"/>
      <c r="I169" s="150"/>
      <c r="J169" s="114"/>
      <c r="K169" s="114"/>
      <c r="L169" s="114"/>
      <c r="M169" s="114"/>
      <c r="N169" s="114"/>
    </row>
    <row r="170" spans="1:14" ht="15" hidden="1" x14ac:dyDescent="0.25">
      <c r="A170" s="312"/>
      <c r="B170" s="314" t="s">
        <v>215</v>
      </c>
      <c r="C170" s="314"/>
      <c r="D170" s="314"/>
      <c r="E170" s="314"/>
      <c r="F170" s="314"/>
      <c r="G170" s="314"/>
      <c r="H170" s="314"/>
      <c r="I170" s="316" t="s">
        <v>216</v>
      </c>
      <c r="J170" s="316"/>
      <c r="K170" s="316"/>
      <c r="L170" s="316"/>
      <c r="M170" s="258"/>
      <c r="N170" s="259"/>
    </row>
    <row r="171" spans="1:14" ht="15" hidden="1" x14ac:dyDescent="0.25">
      <c r="A171" s="313"/>
      <c r="B171" s="315"/>
      <c r="C171" s="315"/>
      <c r="D171" s="315"/>
      <c r="E171" s="315"/>
      <c r="F171" s="315"/>
      <c r="G171" s="315"/>
      <c r="H171" s="315"/>
      <c r="I171" s="317" t="s">
        <v>217</v>
      </c>
      <c r="J171" s="317"/>
      <c r="K171" s="317"/>
      <c r="L171" s="317"/>
      <c r="M171" s="260"/>
      <c r="N171" s="261"/>
    </row>
    <row r="172" spans="1:14" ht="15" hidden="1" x14ac:dyDescent="0.25">
      <c r="A172" s="313"/>
      <c r="B172" s="315" t="s">
        <v>218</v>
      </c>
      <c r="C172" s="315"/>
      <c r="D172" s="315"/>
      <c r="E172" s="315"/>
      <c r="F172" s="315"/>
      <c r="G172" s="315"/>
      <c r="H172" s="315"/>
      <c r="I172" s="317" t="s">
        <v>0</v>
      </c>
      <c r="J172" s="317"/>
      <c r="K172" s="317"/>
      <c r="L172" s="317"/>
      <c r="M172" s="260"/>
      <c r="N172" s="261"/>
    </row>
    <row r="173" spans="1:14" ht="15" hidden="1" x14ac:dyDescent="0.25">
      <c r="A173" s="313"/>
      <c r="B173" s="315"/>
      <c r="C173" s="315"/>
      <c r="D173" s="315"/>
      <c r="E173" s="315"/>
      <c r="F173" s="315"/>
      <c r="G173" s="315"/>
      <c r="H173" s="315"/>
      <c r="I173" s="317" t="s">
        <v>220</v>
      </c>
      <c r="J173" s="317"/>
      <c r="K173" s="317"/>
      <c r="L173" s="317"/>
      <c r="M173" s="260"/>
      <c r="N173" s="261"/>
    </row>
    <row r="174" spans="1:14" hidden="1" x14ac:dyDescent="0.2">
      <c r="A174" s="280"/>
      <c r="B174" s="281"/>
      <c r="C174" s="281"/>
      <c r="D174" s="281"/>
      <c r="E174" s="281"/>
      <c r="F174" s="281"/>
      <c r="G174" s="281"/>
      <c r="H174" s="281"/>
      <c r="I174" s="281"/>
      <c r="J174" s="281"/>
      <c r="K174" s="281"/>
      <c r="L174" s="281"/>
      <c r="M174" s="281"/>
      <c r="N174" s="282"/>
    </row>
    <row r="175" spans="1:14" ht="15" hidden="1" x14ac:dyDescent="0.25">
      <c r="A175" s="302" t="s">
        <v>221</v>
      </c>
      <c r="B175" s="303"/>
      <c r="C175" s="303"/>
      <c r="D175" s="303"/>
      <c r="E175" s="303"/>
      <c r="F175" s="303"/>
      <c r="G175" s="303"/>
      <c r="H175" s="303"/>
      <c r="I175" s="303"/>
      <c r="J175" s="303"/>
      <c r="K175" s="303"/>
      <c r="L175" s="303"/>
      <c r="M175" s="303"/>
      <c r="N175" s="304"/>
    </row>
    <row r="176" spans="1:14" ht="15" hidden="1" x14ac:dyDescent="0.25">
      <c r="A176" s="34" t="s">
        <v>222</v>
      </c>
      <c r="B176" s="283" t="s">
        <v>199</v>
      </c>
      <c r="C176" s="284"/>
      <c r="D176" s="284"/>
      <c r="E176" s="284"/>
      <c r="F176" s="284"/>
      <c r="G176" s="284"/>
      <c r="H176" s="284"/>
      <c r="I176" s="284"/>
      <c r="J176" s="284"/>
      <c r="K176" s="284"/>
      <c r="L176" s="284"/>
      <c r="M176" s="284"/>
      <c r="N176" s="285"/>
    </row>
    <row r="177" spans="1:14" hidden="1" x14ac:dyDescent="0.2">
      <c r="A177" s="286" t="s">
        <v>254</v>
      </c>
      <c r="B177" s="287"/>
      <c r="C177" s="287"/>
      <c r="D177" s="287"/>
      <c r="E177" s="287"/>
      <c r="F177" s="287"/>
      <c r="G177" s="287"/>
      <c r="H177" s="287"/>
      <c r="I177" s="287"/>
      <c r="J177" s="287"/>
      <c r="K177" s="287"/>
      <c r="L177" s="287"/>
      <c r="M177" s="287"/>
      <c r="N177" s="288"/>
    </row>
    <row r="178" spans="1:14" ht="15" hidden="1" x14ac:dyDescent="0.2">
      <c r="A178" s="289" t="s">
        <v>255</v>
      </c>
      <c r="B178" s="290"/>
      <c r="C178" s="290"/>
      <c r="D178" s="290"/>
      <c r="E178" s="290"/>
      <c r="F178" s="290"/>
      <c r="G178" s="291" t="s">
        <v>268</v>
      </c>
      <c r="H178" s="273"/>
      <c r="I178" s="274"/>
      <c r="J178" s="295" t="s">
        <v>1</v>
      </c>
      <c r="K178" s="295"/>
      <c r="L178" s="295"/>
      <c r="M178" s="295"/>
      <c r="N178" s="296"/>
    </row>
    <row r="179" spans="1:14" ht="40.5" hidden="1" customHeight="1" x14ac:dyDescent="0.2">
      <c r="A179" s="241" t="s">
        <v>257</v>
      </c>
      <c r="B179" s="301"/>
      <c r="C179" s="301"/>
      <c r="D179" s="301"/>
      <c r="E179" s="301"/>
      <c r="F179" s="301"/>
      <c r="G179" s="292"/>
      <c r="H179" s="293"/>
      <c r="I179" s="294"/>
      <c r="J179" s="135" t="s">
        <v>2</v>
      </c>
      <c r="K179" s="297" t="s">
        <v>3</v>
      </c>
      <c r="L179" s="297"/>
      <c r="M179" s="297"/>
      <c r="N179" s="36" t="s">
        <v>4</v>
      </c>
    </row>
    <row r="180" spans="1:14" ht="40.5" hidden="1" customHeight="1" x14ac:dyDescent="0.2">
      <c r="A180" s="286" t="s">
        <v>258</v>
      </c>
      <c r="B180" s="287"/>
      <c r="C180" s="287"/>
      <c r="D180" s="287"/>
      <c r="E180" s="287"/>
      <c r="F180" s="333"/>
      <c r="G180" s="292"/>
      <c r="H180" s="293"/>
      <c r="I180" s="294"/>
      <c r="J180" s="136"/>
      <c r="K180" s="334"/>
      <c r="L180" s="334"/>
      <c r="M180" s="334"/>
      <c r="N180" s="28"/>
    </row>
    <row r="181" spans="1:14" ht="15" hidden="1" x14ac:dyDescent="0.2">
      <c r="A181" s="289" t="s">
        <v>259</v>
      </c>
      <c r="B181" s="290"/>
      <c r="C181" s="290"/>
      <c r="D181" s="290"/>
      <c r="E181" s="290"/>
      <c r="F181" s="290"/>
      <c r="G181" s="292"/>
      <c r="H181" s="293"/>
      <c r="I181" s="294"/>
      <c r="J181" s="200"/>
      <c r="K181" s="354"/>
      <c r="L181" s="355"/>
      <c r="M181" s="356"/>
      <c r="N181" s="28"/>
    </row>
    <row r="182" spans="1:14" ht="15" hidden="1" x14ac:dyDescent="0.2">
      <c r="A182" s="289" t="s">
        <v>260</v>
      </c>
      <c r="B182" s="290"/>
      <c r="C182" s="290"/>
      <c r="D182" s="290"/>
      <c r="E182" s="290"/>
      <c r="F182" s="290"/>
      <c r="G182" s="292"/>
      <c r="H182" s="293"/>
      <c r="I182" s="294"/>
      <c r="J182" s="136"/>
      <c r="K182" s="353"/>
      <c r="L182" s="353"/>
      <c r="M182" s="353"/>
      <c r="N182" s="28"/>
    </row>
    <row r="183" spans="1:14" ht="33.75" hidden="1" customHeight="1" x14ac:dyDescent="0.2">
      <c r="A183" s="305" t="s">
        <v>272</v>
      </c>
      <c r="B183" s="306"/>
      <c r="C183" s="306"/>
      <c r="D183" s="306"/>
      <c r="E183" s="306"/>
      <c r="F183" s="307"/>
      <c r="G183" s="292"/>
      <c r="H183" s="293"/>
      <c r="I183" s="294"/>
      <c r="J183" s="136"/>
      <c r="K183" s="353"/>
      <c r="L183" s="353"/>
      <c r="M183" s="353"/>
      <c r="N183" s="28"/>
    </row>
    <row r="184" spans="1:14" ht="15.75" hidden="1" thickBot="1" x14ac:dyDescent="0.25">
      <c r="A184" s="262"/>
      <c r="B184" s="263"/>
      <c r="C184" s="263"/>
      <c r="D184" s="263"/>
      <c r="E184" s="263"/>
      <c r="F184" s="263"/>
      <c r="G184" s="263"/>
      <c r="H184" s="263"/>
      <c r="I184" s="263"/>
      <c r="J184" s="263"/>
      <c r="K184" s="263"/>
      <c r="L184" s="263"/>
      <c r="M184" s="263"/>
      <c r="N184" s="264"/>
    </row>
    <row r="185" spans="1:14" ht="15" hidden="1" x14ac:dyDescent="0.25">
      <c r="A185" s="265" t="s">
        <v>5</v>
      </c>
      <c r="B185" s="267" t="s">
        <v>231</v>
      </c>
      <c r="C185" s="269" t="s">
        <v>6</v>
      </c>
      <c r="D185" s="269" t="s">
        <v>7</v>
      </c>
      <c r="E185" s="270" t="s">
        <v>8</v>
      </c>
      <c r="F185" s="269" t="s">
        <v>9</v>
      </c>
      <c r="G185" s="269"/>
      <c r="H185" s="269"/>
      <c r="I185" s="269"/>
      <c r="J185" s="269" t="s">
        <v>10</v>
      </c>
      <c r="K185" s="269"/>
      <c r="L185" s="298" t="s">
        <v>11</v>
      </c>
      <c r="M185" s="298"/>
      <c r="N185" s="299"/>
    </row>
    <row r="186" spans="1:14" hidden="1" x14ac:dyDescent="0.2">
      <c r="A186" s="266"/>
      <c r="B186" s="268"/>
      <c r="C186" s="268"/>
      <c r="D186" s="268"/>
      <c r="E186" s="271"/>
      <c r="F186" s="268"/>
      <c r="G186" s="268"/>
      <c r="H186" s="268"/>
      <c r="I186" s="268"/>
      <c r="J186" s="268"/>
      <c r="K186" s="268"/>
      <c r="L186" s="268" t="s">
        <v>12</v>
      </c>
      <c r="M186" s="268" t="s">
        <v>13</v>
      </c>
      <c r="N186" s="300" t="s">
        <v>14</v>
      </c>
    </row>
    <row r="187" spans="1:14" ht="15" hidden="1" x14ac:dyDescent="0.2">
      <c r="A187" s="266"/>
      <c r="B187" s="268"/>
      <c r="C187" s="268"/>
      <c r="D187" s="268"/>
      <c r="E187" s="271"/>
      <c r="F187" s="134" t="s">
        <v>15</v>
      </c>
      <c r="G187" s="134" t="s">
        <v>16</v>
      </c>
      <c r="H187" s="134" t="s">
        <v>17</v>
      </c>
      <c r="I187" s="75" t="s">
        <v>18</v>
      </c>
      <c r="J187" s="134" t="s">
        <v>19</v>
      </c>
      <c r="K187" s="139" t="s">
        <v>20</v>
      </c>
      <c r="L187" s="268"/>
      <c r="M187" s="268"/>
      <c r="N187" s="300"/>
    </row>
    <row r="188" spans="1:14" ht="32.25" hidden="1" customHeight="1" x14ac:dyDescent="0.2">
      <c r="A188" s="244" t="s">
        <v>45</v>
      </c>
      <c r="B188" s="133" t="s">
        <v>21</v>
      </c>
      <c r="C188" s="319" t="s">
        <v>128</v>
      </c>
      <c r="D188" s="133"/>
      <c r="E188" s="123"/>
      <c r="F188" s="43"/>
      <c r="G188" s="201"/>
      <c r="H188" s="202"/>
      <c r="I188" s="201"/>
      <c r="J188" s="46">
        <v>44927</v>
      </c>
      <c r="K188" s="47">
        <v>45290</v>
      </c>
      <c r="L188" s="320"/>
      <c r="M188" s="320"/>
      <c r="N188" s="256"/>
    </row>
    <row r="189" spans="1:14" ht="32.25" hidden="1" customHeight="1" x14ac:dyDescent="0.2">
      <c r="A189" s="245"/>
      <c r="B189" s="133" t="s">
        <v>23</v>
      </c>
      <c r="C189" s="319"/>
      <c r="D189" s="133"/>
      <c r="E189" s="203"/>
      <c r="F189" s="43"/>
      <c r="G189" s="201"/>
      <c r="H189" s="202"/>
      <c r="I189" s="201"/>
      <c r="J189" s="46">
        <v>44927</v>
      </c>
      <c r="K189" s="47">
        <v>45290</v>
      </c>
      <c r="L189" s="321"/>
      <c r="M189" s="321"/>
      <c r="N189" s="257"/>
    </row>
    <row r="190" spans="1:14" ht="15" hidden="1" x14ac:dyDescent="0.2">
      <c r="A190" s="322" t="s">
        <v>24</v>
      </c>
      <c r="B190" s="139" t="s">
        <v>21</v>
      </c>
      <c r="C190" s="319"/>
      <c r="D190" s="204"/>
      <c r="E190" s="123"/>
      <c r="F190" s="205"/>
      <c r="G190" s="206"/>
      <c r="H190" s="202"/>
      <c r="I190" s="201"/>
      <c r="J190" s="46">
        <v>44927</v>
      </c>
      <c r="K190" s="47">
        <v>45290</v>
      </c>
      <c r="L190" s="183"/>
      <c r="M190" s="183"/>
      <c r="N190" s="183"/>
    </row>
    <row r="191" spans="1:14" ht="15.75" hidden="1" thickBot="1" x14ac:dyDescent="0.25">
      <c r="A191" s="323"/>
      <c r="B191" s="148" t="s">
        <v>23</v>
      </c>
      <c r="C191" s="324"/>
      <c r="D191" s="184"/>
      <c r="E191" s="207"/>
      <c r="F191" s="193"/>
      <c r="G191" s="208"/>
      <c r="H191" s="208"/>
      <c r="I191" s="208"/>
      <c r="J191" s="174">
        <v>44927</v>
      </c>
      <c r="K191" s="64">
        <v>45290</v>
      </c>
      <c r="L191" s="188"/>
      <c r="M191" s="188"/>
      <c r="N191" s="188"/>
    </row>
    <row r="192" spans="1:14" ht="15" hidden="1" x14ac:dyDescent="0.2">
      <c r="A192" s="175" t="s">
        <v>25</v>
      </c>
      <c r="B192" s="327" t="s">
        <v>26</v>
      </c>
      <c r="C192" s="327"/>
      <c r="D192" s="327"/>
      <c r="E192" s="328" t="s">
        <v>27</v>
      </c>
      <c r="F192" s="328"/>
      <c r="G192" s="328"/>
      <c r="H192" s="328"/>
      <c r="I192" s="189"/>
      <c r="J192" s="329" t="s">
        <v>28</v>
      </c>
      <c r="K192" s="329"/>
      <c r="L192" s="329"/>
      <c r="M192" s="329"/>
      <c r="N192" s="330"/>
    </row>
    <row r="193" spans="1:14" ht="30.75" hidden="1" customHeight="1" x14ac:dyDescent="0.2">
      <c r="A193" s="308" t="s">
        <v>265</v>
      </c>
      <c r="B193" s="240" t="s">
        <v>46</v>
      </c>
      <c r="C193" s="240"/>
      <c r="D193" s="240"/>
      <c r="E193" s="272" t="s">
        <v>111</v>
      </c>
      <c r="F193" s="273"/>
      <c r="G193" s="274"/>
      <c r="H193" s="134" t="s">
        <v>21</v>
      </c>
      <c r="I193" s="190">
        <f>+D190</f>
        <v>0</v>
      </c>
      <c r="J193" s="248" t="s">
        <v>205</v>
      </c>
      <c r="K193" s="248"/>
      <c r="L193" s="248"/>
      <c r="M193" s="248"/>
      <c r="N193" s="249"/>
    </row>
    <row r="194" spans="1:14" ht="30.75" hidden="1" customHeight="1" x14ac:dyDescent="0.2">
      <c r="A194" s="241"/>
      <c r="B194" s="240"/>
      <c r="C194" s="240"/>
      <c r="D194" s="240"/>
      <c r="E194" s="275"/>
      <c r="F194" s="276"/>
      <c r="G194" s="277"/>
      <c r="H194" s="134" t="s">
        <v>23</v>
      </c>
      <c r="I194" s="190">
        <f>+D191</f>
        <v>0</v>
      </c>
      <c r="J194" s="250" t="s">
        <v>31</v>
      </c>
      <c r="K194" s="251"/>
      <c r="L194" s="251"/>
      <c r="M194" s="251"/>
      <c r="N194" s="252"/>
    </row>
    <row r="195" spans="1:14" ht="15.75" hidden="1" thickBot="1" x14ac:dyDescent="0.25">
      <c r="A195" s="348"/>
      <c r="B195" s="349"/>
      <c r="C195" s="349"/>
      <c r="D195" s="349"/>
      <c r="E195" s="349"/>
      <c r="F195" s="349"/>
      <c r="G195" s="349"/>
      <c r="H195" s="349"/>
      <c r="I195" s="350"/>
      <c r="J195" s="253"/>
      <c r="K195" s="254"/>
      <c r="L195" s="254"/>
      <c r="M195" s="254"/>
      <c r="N195" s="255"/>
    </row>
    <row r="196" spans="1:14" x14ac:dyDescent="0.2">
      <c r="A196" s="159"/>
      <c r="B196" s="159"/>
      <c r="C196" s="159"/>
      <c r="D196" s="159"/>
      <c r="E196" s="159"/>
      <c r="F196" s="159"/>
      <c r="G196" s="159"/>
      <c r="H196" s="159"/>
      <c r="I196" s="159"/>
      <c r="J196" s="159"/>
      <c r="K196" s="159"/>
      <c r="L196" s="159"/>
      <c r="M196" s="159"/>
      <c r="N196" s="159"/>
    </row>
    <row r="197" spans="1:14" ht="15" thickBot="1" x14ac:dyDescent="0.25">
      <c r="A197" s="159"/>
      <c r="B197" s="159"/>
      <c r="C197" s="159"/>
      <c r="D197" s="159"/>
      <c r="E197" s="159"/>
      <c r="F197" s="159"/>
      <c r="G197" s="159"/>
      <c r="H197" s="159"/>
      <c r="I197" s="159"/>
      <c r="J197" s="159"/>
      <c r="K197" s="159"/>
      <c r="L197" s="159"/>
      <c r="M197" s="159"/>
      <c r="N197" s="159"/>
    </row>
    <row r="198" spans="1:14" ht="15" x14ac:dyDescent="0.25">
      <c r="A198" s="29" t="s">
        <v>197</v>
      </c>
      <c r="B198" s="367">
        <f>+E21+E48+E159+E75+E102+E130+E190</f>
        <v>206187265</v>
      </c>
      <c r="C198" s="368"/>
      <c r="D198" s="160"/>
      <c r="E198" s="161">
        <f>+E19+E46+E73+E100+E128</f>
        <v>206187265</v>
      </c>
      <c r="F198" s="159"/>
      <c r="G198" s="159"/>
      <c r="H198" s="159"/>
      <c r="I198" s="159"/>
      <c r="J198" s="159"/>
      <c r="K198" s="159"/>
      <c r="L198" s="159"/>
      <c r="M198" s="159"/>
      <c r="N198" s="159"/>
    </row>
    <row r="199" spans="1:14" ht="15.75" thickBot="1" x14ac:dyDescent="0.3">
      <c r="A199" s="30" t="s">
        <v>211</v>
      </c>
      <c r="B199" s="278">
        <f>+E22+E49+E160+E76+E103+E131+E191</f>
        <v>201036432</v>
      </c>
      <c r="C199" s="279"/>
      <c r="D199" s="162"/>
      <c r="E199" s="161">
        <f>+E20+E47+E74+E101+E129</f>
        <v>201036432</v>
      </c>
      <c r="F199" s="159"/>
      <c r="G199" s="159"/>
      <c r="H199" s="159"/>
      <c r="I199" s="159"/>
      <c r="J199" s="159"/>
      <c r="K199" s="159"/>
      <c r="L199" s="159"/>
      <c r="M199" s="159"/>
      <c r="N199" s="159"/>
    </row>
    <row r="200" spans="1:14" x14ac:dyDescent="0.2">
      <c r="A200" s="159"/>
      <c r="B200" s="159"/>
      <c r="C200" s="159"/>
      <c r="D200" s="162"/>
      <c r="E200" s="163"/>
      <c r="F200" s="159"/>
      <c r="G200" s="159"/>
      <c r="H200" s="159"/>
      <c r="I200" s="159"/>
      <c r="J200" s="159"/>
      <c r="K200" s="159"/>
      <c r="L200" s="159"/>
      <c r="M200" s="159"/>
      <c r="N200" s="159"/>
    </row>
    <row r="201" spans="1:14" x14ac:dyDescent="0.2">
      <c r="A201" s="159"/>
      <c r="B201" s="159"/>
      <c r="C201" s="159"/>
      <c r="D201" s="159"/>
      <c r="E201" s="159"/>
      <c r="F201" s="159"/>
      <c r="G201" s="159"/>
      <c r="H201" s="159"/>
      <c r="I201" s="159"/>
      <c r="J201" s="159"/>
      <c r="K201" s="159"/>
      <c r="L201" s="159"/>
      <c r="M201" s="159"/>
      <c r="N201" s="159"/>
    </row>
    <row r="202" spans="1:14" hidden="1" x14ac:dyDescent="0.2">
      <c r="A202" s="159"/>
      <c r="B202" s="159"/>
      <c r="C202" s="159"/>
      <c r="D202" s="159"/>
      <c r="E202" s="164"/>
      <c r="F202" s="163"/>
      <c r="G202" s="159"/>
      <c r="H202" s="159"/>
      <c r="I202" s="165"/>
      <c r="J202" s="159"/>
      <c r="K202" s="159"/>
      <c r="L202" s="159"/>
      <c r="M202" s="159"/>
      <c r="N202" s="159"/>
    </row>
    <row r="203" spans="1:14" x14ac:dyDescent="0.2">
      <c r="A203" s="159"/>
      <c r="B203" s="159"/>
      <c r="C203" s="159"/>
      <c r="D203" s="159"/>
      <c r="E203" s="159"/>
      <c r="F203" s="159"/>
      <c r="G203" s="159"/>
      <c r="H203" s="159"/>
      <c r="I203" s="159"/>
      <c r="J203" s="159"/>
      <c r="K203" s="159"/>
      <c r="L203" s="159"/>
      <c r="M203" s="159"/>
      <c r="N203" s="159"/>
    </row>
    <row r="204" spans="1:14" x14ac:dyDescent="0.2">
      <c r="A204" s="159"/>
      <c r="B204" s="159"/>
      <c r="C204" s="159"/>
      <c r="D204" s="159"/>
      <c r="E204" s="159"/>
      <c r="F204" s="159"/>
      <c r="G204" s="159"/>
      <c r="H204" s="159"/>
      <c r="I204" s="159"/>
      <c r="J204" s="159"/>
      <c r="K204" s="159"/>
      <c r="L204" s="159"/>
      <c r="M204" s="159"/>
      <c r="N204" s="159"/>
    </row>
    <row r="205" spans="1:14" x14ac:dyDescent="0.2">
      <c r="A205" s="159"/>
      <c r="B205" s="159"/>
      <c r="C205" s="159"/>
      <c r="D205" s="159"/>
      <c r="E205" s="159"/>
      <c r="F205" s="159"/>
      <c r="G205" s="159"/>
      <c r="H205" s="159"/>
      <c r="I205" s="159"/>
      <c r="J205" s="159"/>
      <c r="K205" s="159"/>
      <c r="L205" s="159"/>
      <c r="M205" s="159"/>
      <c r="N205" s="159"/>
    </row>
    <row r="206" spans="1:14" x14ac:dyDescent="0.2">
      <c r="A206" s="159"/>
      <c r="B206" s="159"/>
      <c r="C206" s="159"/>
      <c r="D206" s="159"/>
      <c r="E206" s="159"/>
      <c r="F206" s="159"/>
      <c r="G206" s="159"/>
      <c r="H206" s="159"/>
      <c r="I206" s="159"/>
      <c r="J206" s="159"/>
      <c r="K206" s="159"/>
      <c r="L206" s="159"/>
      <c r="M206" s="159"/>
      <c r="N206" s="159"/>
    </row>
    <row r="207" spans="1:14" x14ac:dyDescent="0.2">
      <c r="A207" s="159"/>
      <c r="B207" s="159"/>
      <c r="C207" s="159"/>
      <c r="D207" s="159"/>
      <c r="E207" s="159"/>
      <c r="F207" s="159"/>
      <c r="G207" s="159"/>
      <c r="H207" s="159"/>
      <c r="I207" s="159"/>
      <c r="J207" s="159"/>
      <c r="K207" s="159"/>
      <c r="L207" s="159"/>
      <c r="M207" s="159"/>
      <c r="N207" s="159"/>
    </row>
    <row r="208" spans="1:14" x14ac:dyDescent="0.2">
      <c r="A208" s="159"/>
      <c r="B208" s="159"/>
      <c r="C208" s="159"/>
      <c r="D208" s="159"/>
      <c r="E208" s="159"/>
      <c r="F208" s="159"/>
      <c r="G208" s="159"/>
      <c r="H208" s="159"/>
      <c r="I208" s="159"/>
      <c r="J208" s="159"/>
      <c r="K208" s="159"/>
      <c r="L208" s="159"/>
      <c r="M208" s="159"/>
      <c r="N208" s="159"/>
    </row>
    <row r="209" spans="1:14" hidden="1" x14ac:dyDescent="0.2">
      <c r="A209" s="159"/>
      <c r="B209" s="159"/>
      <c r="C209" s="159"/>
      <c r="D209" s="159"/>
      <c r="E209" s="159"/>
      <c r="F209" s="159"/>
      <c r="G209" s="159"/>
      <c r="H209" s="159"/>
      <c r="I209" s="159"/>
      <c r="J209" s="159"/>
      <c r="K209" s="159"/>
      <c r="L209" s="159"/>
      <c r="M209" s="159"/>
      <c r="N209" s="159"/>
    </row>
    <row r="210" spans="1:14" hidden="1" x14ac:dyDescent="0.2">
      <c r="A210" s="159"/>
      <c r="B210" s="159"/>
      <c r="C210" s="159"/>
      <c r="D210" s="159"/>
      <c r="E210" s="159"/>
      <c r="F210" s="159"/>
      <c r="G210" s="159"/>
      <c r="H210" s="159"/>
      <c r="I210" s="159"/>
      <c r="J210" s="159"/>
      <c r="K210" s="159"/>
      <c r="L210" s="159"/>
      <c r="M210" s="159"/>
      <c r="N210" s="159"/>
    </row>
    <row r="211" spans="1:14" hidden="1" x14ac:dyDescent="0.2">
      <c r="A211" s="159"/>
      <c r="B211" s="159"/>
      <c r="C211" s="159"/>
      <c r="D211" s="159"/>
      <c r="E211" s="159"/>
      <c r="F211" s="159"/>
      <c r="G211" s="159"/>
      <c r="H211" s="159"/>
      <c r="I211" s="159"/>
      <c r="J211" s="159"/>
      <c r="K211" s="159"/>
      <c r="L211" s="159"/>
      <c r="M211" s="159"/>
      <c r="N211" s="159"/>
    </row>
    <row r="212" spans="1:14" hidden="1" x14ac:dyDescent="0.2">
      <c r="A212" s="159"/>
      <c r="B212" s="159"/>
      <c r="C212" s="159"/>
      <c r="D212" s="159"/>
      <c r="E212" s="159"/>
      <c r="F212" s="159"/>
      <c r="G212" s="159"/>
      <c r="H212" s="159"/>
      <c r="I212" s="159"/>
      <c r="J212" s="159"/>
      <c r="K212" s="159"/>
      <c r="L212" s="159"/>
      <c r="M212" s="159"/>
      <c r="N212" s="159"/>
    </row>
    <row r="213" spans="1:14" hidden="1" x14ac:dyDescent="0.2">
      <c r="A213" s="159"/>
      <c r="B213" s="159"/>
      <c r="C213" s="159"/>
      <c r="D213" s="159"/>
      <c r="E213" s="159"/>
      <c r="F213" s="159"/>
      <c r="G213" s="159"/>
      <c r="H213" s="159"/>
      <c r="I213" s="159"/>
      <c r="J213" s="159"/>
      <c r="K213" s="159"/>
      <c r="L213" s="159"/>
      <c r="M213" s="159"/>
      <c r="N213" s="159"/>
    </row>
    <row r="214" spans="1:14" hidden="1" x14ac:dyDescent="0.2">
      <c r="A214" s="159"/>
      <c r="B214" s="159"/>
      <c r="C214" s="159"/>
      <c r="D214" s="159"/>
      <c r="E214" s="159"/>
      <c r="F214" s="159"/>
      <c r="G214" s="159"/>
      <c r="H214" s="159"/>
      <c r="I214" s="159"/>
      <c r="J214" s="159"/>
      <c r="K214" s="159"/>
      <c r="L214" s="159"/>
      <c r="M214" s="159"/>
      <c r="N214" s="159"/>
    </row>
    <row r="215" spans="1:14" hidden="1" x14ac:dyDescent="0.2">
      <c r="A215" s="159"/>
      <c r="B215" s="159"/>
      <c r="C215" s="159"/>
      <c r="D215" s="159"/>
      <c r="E215" s="159"/>
      <c r="F215" s="159"/>
      <c r="G215" s="159"/>
      <c r="H215" s="159"/>
      <c r="I215" s="159"/>
      <c r="J215" s="159"/>
      <c r="K215" s="159"/>
      <c r="L215" s="159"/>
      <c r="M215" s="159"/>
      <c r="N215" s="159"/>
    </row>
    <row r="216" spans="1:14" x14ac:dyDescent="0.2">
      <c r="A216" s="159"/>
      <c r="B216" s="159"/>
      <c r="C216" s="159"/>
      <c r="D216" s="159"/>
      <c r="E216" s="159"/>
      <c r="F216" s="159"/>
      <c r="G216" s="159"/>
      <c r="H216" s="159"/>
      <c r="I216" s="159"/>
      <c r="J216" s="159"/>
      <c r="K216" s="159"/>
      <c r="L216" s="159"/>
      <c r="M216" s="159"/>
      <c r="N216" s="159"/>
    </row>
    <row r="217" spans="1:14" x14ac:dyDescent="0.2">
      <c r="A217" s="159"/>
      <c r="B217" s="159"/>
      <c r="C217" s="159"/>
      <c r="D217" s="159"/>
      <c r="E217" s="159"/>
      <c r="F217" s="159"/>
      <c r="G217" s="159"/>
      <c r="H217" s="159"/>
      <c r="I217" s="159"/>
      <c r="J217" s="159"/>
      <c r="K217" s="159"/>
      <c r="L217" s="159"/>
      <c r="M217" s="159"/>
      <c r="N217" s="159"/>
    </row>
    <row r="218" spans="1:14" x14ac:dyDescent="0.2">
      <c r="A218" s="159"/>
      <c r="B218" s="159"/>
      <c r="C218" s="159"/>
      <c r="D218" s="159"/>
      <c r="E218" s="159"/>
      <c r="F218" s="159"/>
      <c r="G218" s="159"/>
      <c r="H218" s="159"/>
      <c r="I218" s="159"/>
      <c r="J218" s="159"/>
      <c r="K218" s="159"/>
      <c r="L218" s="159"/>
      <c r="M218" s="159"/>
      <c r="N218" s="159"/>
    </row>
    <row r="219" spans="1:14" x14ac:dyDescent="0.2">
      <c r="A219" s="159"/>
      <c r="B219" s="159"/>
      <c r="C219" s="159"/>
      <c r="D219" s="159"/>
      <c r="E219" s="159"/>
      <c r="F219" s="159"/>
      <c r="G219" s="159"/>
      <c r="H219" s="159"/>
      <c r="I219" s="159"/>
      <c r="J219" s="159"/>
      <c r="K219" s="159"/>
      <c r="L219" s="159"/>
      <c r="M219" s="159"/>
      <c r="N219" s="159"/>
    </row>
    <row r="220" spans="1:14" x14ac:dyDescent="0.2">
      <c r="A220" s="159"/>
      <c r="B220" s="159"/>
      <c r="C220" s="159"/>
      <c r="D220" s="159"/>
      <c r="E220" s="159"/>
      <c r="F220" s="159"/>
      <c r="G220" s="159"/>
      <c r="H220" s="159"/>
      <c r="I220" s="159"/>
      <c r="J220" s="159"/>
      <c r="K220" s="159"/>
      <c r="L220" s="159"/>
      <c r="M220" s="159"/>
      <c r="N220" s="159"/>
    </row>
    <row r="221" spans="1:14" x14ac:dyDescent="0.2">
      <c r="A221" s="159"/>
      <c r="B221" s="159"/>
      <c r="C221" s="159"/>
      <c r="D221" s="159"/>
      <c r="E221" s="159"/>
      <c r="F221" s="159"/>
      <c r="G221" s="159"/>
      <c r="H221" s="159"/>
      <c r="I221" s="159"/>
      <c r="J221" s="159"/>
      <c r="K221" s="159"/>
      <c r="L221" s="159"/>
      <c r="M221" s="159"/>
      <c r="N221" s="159"/>
    </row>
    <row r="222" spans="1:14" x14ac:dyDescent="0.2"/>
    <row r="223" spans="1:14" x14ac:dyDescent="0.2"/>
    <row r="224" spans="1:1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row r="238" x14ac:dyDescent="0.2"/>
    <row r="239" x14ac:dyDescent="0.2"/>
    <row r="240" x14ac:dyDescent="0.2"/>
    <row r="241" x14ac:dyDescent="0.2"/>
    <row r="242" x14ac:dyDescent="0.2"/>
    <row r="243" x14ac:dyDescent="0.2"/>
    <row r="244" x14ac:dyDescent="0.2"/>
    <row r="245" x14ac:dyDescent="0.2"/>
    <row r="246" x14ac:dyDescent="0.2"/>
    <row r="247" x14ac:dyDescent="0.2"/>
    <row r="248" x14ac:dyDescent="0.2"/>
    <row r="249" x14ac:dyDescent="0.2"/>
    <row r="250" x14ac:dyDescent="0.2"/>
    <row r="251" x14ac:dyDescent="0.2"/>
    <row r="252" x14ac:dyDescent="0.2"/>
    <row r="253" x14ac:dyDescent="0.2"/>
    <row r="254" x14ac:dyDescent="0.2"/>
    <row r="255" x14ac:dyDescent="0.2"/>
    <row r="256" x14ac:dyDescent="0.2"/>
    <row r="257" x14ac:dyDescent="0.2"/>
    <row r="258" x14ac:dyDescent="0.2"/>
    <row r="259" x14ac:dyDescent="0.2"/>
    <row r="260" x14ac:dyDescent="0.2"/>
    <row r="261" x14ac:dyDescent="0.2"/>
    <row r="262" x14ac:dyDescent="0.2"/>
    <row r="263" x14ac:dyDescent="0.2"/>
    <row r="264" x14ac:dyDescent="0.2"/>
    <row r="265" x14ac:dyDescent="0.2"/>
    <row r="266" x14ac:dyDescent="0.2"/>
    <row r="267" x14ac:dyDescent="0.2"/>
    <row r="268" x14ac:dyDescent="0.2"/>
    <row r="269" x14ac:dyDescent="0.2"/>
    <row r="270" x14ac:dyDescent="0.2"/>
    <row r="271" x14ac:dyDescent="0.2"/>
    <row r="272" x14ac:dyDescent="0.2"/>
    <row r="273" x14ac:dyDescent="0.2"/>
    <row r="274" x14ac:dyDescent="0.2"/>
    <row r="275" x14ac:dyDescent="0.2"/>
    <row r="276" x14ac:dyDescent="0.2"/>
    <row r="277" x14ac:dyDescent="0.2"/>
    <row r="278" x14ac:dyDescent="0.2"/>
    <row r="279" x14ac:dyDescent="0.2"/>
    <row r="280" x14ac:dyDescent="0.2"/>
    <row r="281" x14ac:dyDescent="0.2"/>
    <row r="282" x14ac:dyDescent="0.2"/>
    <row r="283" x14ac:dyDescent="0.2"/>
    <row r="284" x14ac:dyDescent="0.2"/>
    <row r="285" x14ac:dyDescent="0.2"/>
    <row r="286" x14ac:dyDescent="0.2"/>
    <row r="287" x14ac:dyDescent="0.2"/>
    <row r="288" x14ac:dyDescent="0.2"/>
    <row r="289" x14ac:dyDescent="0.2"/>
    <row r="290" x14ac:dyDescent="0.2"/>
    <row r="291" x14ac:dyDescent="0.2"/>
    <row r="292" x14ac:dyDescent="0.2"/>
    <row r="293" x14ac:dyDescent="0.2"/>
    <row r="294" x14ac:dyDescent="0.2"/>
    <row r="295" x14ac:dyDescent="0.2"/>
    <row r="296" x14ac:dyDescent="0.2"/>
    <row r="297" x14ac:dyDescent="0.2"/>
    <row r="298" x14ac:dyDescent="0.2"/>
    <row r="299" x14ac:dyDescent="0.2"/>
    <row r="300" x14ac:dyDescent="0.2"/>
    <row r="301" x14ac:dyDescent="0.2"/>
    <row r="302" x14ac:dyDescent="0.2"/>
    <row r="303" x14ac:dyDescent="0.2"/>
    <row r="304" x14ac:dyDescent="0.2"/>
    <row r="305" x14ac:dyDescent="0.2"/>
    <row r="306" x14ac:dyDescent="0.2"/>
    <row r="307" x14ac:dyDescent="0.2"/>
    <row r="308" x14ac:dyDescent="0.2"/>
    <row r="309" x14ac:dyDescent="0.2"/>
  </sheetData>
  <mergeCells count="391">
    <mergeCell ref="C75:C76"/>
    <mergeCell ref="L75:L76"/>
    <mergeCell ref="M75:M76"/>
    <mergeCell ref="A69:N69"/>
    <mergeCell ref="A70:A72"/>
    <mergeCell ref="B70:B72"/>
    <mergeCell ref="C70:C72"/>
    <mergeCell ref="D70:D72"/>
    <mergeCell ref="E70:E72"/>
    <mergeCell ref="F70:I71"/>
    <mergeCell ref="J70:K71"/>
    <mergeCell ref="N73:N74"/>
    <mergeCell ref="N75:N76"/>
    <mergeCell ref="A162:A163"/>
    <mergeCell ref="B162:D163"/>
    <mergeCell ref="E162:G163"/>
    <mergeCell ref="A164:I164"/>
    <mergeCell ref="L71:L72"/>
    <mergeCell ref="M71:M72"/>
    <mergeCell ref="N71:N72"/>
    <mergeCell ref="A157:A158"/>
    <mergeCell ref="C157:C158"/>
    <mergeCell ref="L157:L158"/>
    <mergeCell ref="M157:M158"/>
    <mergeCell ref="A159:A160"/>
    <mergeCell ref="C159:C160"/>
    <mergeCell ref="A151:N151"/>
    <mergeCell ref="A152:A154"/>
    <mergeCell ref="B152:B154"/>
    <mergeCell ref="B77:D77"/>
    <mergeCell ref="E77:H77"/>
    <mergeCell ref="A73:A74"/>
    <mergeCell ref="C73:C74"/>
    <mergeCell ref="L73:L74"/>
    <mergeCell ref="M73:M74"/>
    <mergeCell ref="A75:A76"/>
    <mergeCell ref="J77:N77"/>
    <mergeCell ref="A78:A79"/>
    <mergeCell ref="B78:D79"/>
    <mergeCell ref="E78:G79"/>
    <mergeCell ref="A80:I80"/>
    <mergeCell ref="B161:D161"/>
    <mergeCell ref="E161:H161"/>
    <mergeCell ref="J161:N161"/>
    <mergeCell ref="K150:M150"/>
    <mergeCell ref="A150:F150"/>
    <mergeCell ref="C152:C154"/>
    <mergeCell ref="D152:D154"/>
    <mergeCell ref="E152:E154"/>
    <mergeCell ref="F152:I153"/>
    <mergeCell ref="J152:K153"/>
    <mergeCell ref="L152:N152"/>
    <mergeCell ref="L153:L154"/>
    <mergeCell ref="M153:M154"/>
    <mergeCell ref="N153:N154"/>
    <mergeCell ref="I83:L83"/>
    <mergeCell ref="B84:H85"/>
    <mergeCell ref="I84:L84"/>
    <mergeCell ref="I85:L85"/>
    <mergeCell ref="A86:N86"/>
    <mergeCell ref="A87:N87"/>
    <mergeCell ref="I58:L58"/>
    <mergeCell ref="L70:N70"/>
    <mergeCell ref="A59:N59"/>
    <mergeCell ref="A60:N60"/>
    <mergeCell ref="B61:N61"/>
    <mergeCell ref="A62:N62"/>
    <mergeCell ref="A68:F68"/>
    <mergeCell ref="K68:M68"/>
    <mergeCell ref="A63:F63"/>
    <mergeCell ref="G63:I68"/>
    <mergeCell ref="J63:N63"/>
    <mergeCell ref="A64:F64"/>
    <mergeCell ref="K64:M64"/>
    <mergeCell ref="A65:F65"/>
    <mergeCell ref="K65:M65"/>
    <mergeCell ref="A66:F66"/>
    <mergeCell ref="K66:M66"/>
    <mergeCell ref="A67:F67"/>
    <mergeCell ref="K67:M67"/>
    <mergeCell ref="A53:I53"/>
    <mergeCell ref="A155:A156"/>
    <mergeCell ref="C155:C156"/>
    <mergeCell ref="L155:L156"/>
    <mergeCell ref="M155:M156"/>
    <mergeCell ref="A144:N144"/>
    <mergeCell ref="A145:F145"/>
    <mergeCell ref="J145:N145"/>
    <mergeCell ref="A146:F146"/>
    <mergeCell ref="K146:M146"/>
    <mergeCell ref="A147:F147"/>
    <mergeCell ref="K147:M147"/>
    <mergeCell ref="A148:F148"/>
    <mergeCell ref="K148:M148"/>
    <mergeCell ref="G145:I150"/>
    <mergeCell ref="A149:F149"/>
    <mergeCell ref="K149:M149"/>
    <mergeCell ref="A55:A58"/>
    <mergeCell ref="B55:H56"/>
    <mergeCell ref="I55:L55"/>
    <mergeCell ref="M55:N58"/>
    <mergeCell ref="I56:L56"/>
    <mergeCell ref="B57:H58"/>
    <mergeCell ref="I57:L57"/>
    <mergeCell ref="M44:M45"/>
    <mergeCell ref="N44:N45"/>
    <mergeCell ref="A48:A49"/>
    <mergeCell ref="C48:C49"/>
    <mergeCell ref="B50:D50"/>
    <mergeCell ref="E50:H50"/>
    <mergeCell ref="J50:N50"/>
    <mergeCell ref="A51:A52"/>
    <mergeCell ref="B51:D52"/>
    <mergeCell ref="E51:G52"/>
    <mergeCell ref="B198:C198"/>
    <mergeCell ref="A19:A20"/>
    <mergeCell ref="A15:N15"/>
    <mergeCell ref="A35:N35"/>
    <mergeCell ref="A36:F36"/>
    <mergeCell ref="G36:I41"/>
    <mergeCell ref="J36:N36"/>
    <mergeCell ref="A37:F37"/>
    <mergeCell ref="K37:M37"/>
    <mergeCell ref="A38:F38"/>
    <mergeCell ref="K38:M38"/>
    <mergeCell ref="A39:F39"/>
    <mergeCell ref="K39:M39"/>
    <mergeCell ref="A40:F40"/>
    <mergeCell ref="K40:M40"/>
    <mergeCell ref="A41:F41"/>
    <mergeCell ref="K41:M41"/>
    <mergeCell ref="A46:A47"/>
    <mergeCell ref="C46:C47"/>
    <mergeCell ref="B192:D192"/>
    <mergeCell ref="E192:H192"/>
    <mergeCell ref="F43:I44"/>
    <mergeCell ref="L43:N43"/>
    <mergeCell ref="L44:L45"/>
    <mergeCell ref="J192:N192"/>
    <mergeCell ref="A193:A194"/>
    <mergeCell ref="B193:D194"/>
    <mergeCell ref="A195:I195"/>
    <mergeCell ref="A32:N32"/>
    <mergeCell ref="A33:N33"/>
    <mergeCell ref="B34:N34"/>
    <mergeCell ref="A82:A85"/>
    <mergeCell ref="B82:H83"/>
    <mergeCell ref="I82:L82"/>
    <mergeCell ref="M82:N85"/>
    <mergeCell ref="A190:A191"/>
    <mergeCell ref="C190:C191"/>
    <mergeCell ref="A188:A189"/>
    <mergeCell ref="C188:C189"/>
    <mergeCell ref="L188:L189"/>
    <mergeCell ref="M188:M189"/>
    <mergeCell ref="A42:N42"/>
    <mergeCell ref="A43:A45"/>
    <mergeCell ref="B43:B45"/>
    <mergeCell ref="C43:C45"/>
    <mergeCell ref="D43:D45"/>
    <mergeCell ref="E43:E45"/>
    <mergeCell ref="J43:K44"/>
    <mergeCell ref="A26:I26"/>
    <mergeCell ref="A28:A31"/>
    <mergeCell ref="B28:H29"/>
    <mergeCell ref="I28:L28"/>
    <mergeCell ref="M28:N31"/>
    <mergeCell ref="I29:L29"/>
    <mergeCell ref="B30:H31"/>
    <mergeCell ref="I30:L30"/>
    <mergeCell ref="I31:L31"/>
    <mergeCell ref="M21:M22"/>
    <mergeCell ref="B23:D23"/>
    <mergeCell ref="E23:H23"/>
    <mergeCell ref="J23:N23"/>
    <mergeCell ref="A24:A25"/>
    <mergeCell ref="B24:D25"/>
    <mergeCell ref="E24:G25"/>
    <mergeCell ref="A21:A22"/>
    <mergeCell ref="C21:C22"/>
    <mergeCell ref="L21:L22"/>
    <mergeCell ref="N21:N22"/>
    <mergeCell ref="M19:M20"/>
    <mergeCell ref="L17:L18"/>
    <mergeCell ref="M17:M18"/>
    <mergeCell ref="N17:N18"/>
    <mergeCell ref="A9:F9"/>
    <mergeCell ref="G9:I14"/>
    <mergeCell ref="J9:N9"/>
    <mergeCell ref="A10:F10"/>
    <mergeCell ref="K10:M10"/>
    <mergeCell ref="A11:F11"/>
    <mergeCell ref="A14:F14"/>
    <mergeCell ref="A16:A18"/>
    <mergeCell ref="B16:B18"/>
    <mergeCell ref="C16:C18"/>
    <mergeCell ref="D16:D18"/>
    <mergeCell ref="E16:E18"/>
    <mergeCell ref="F16:I17"/>
    <mergeCell ref="J16:K17"/>
    <mergeCell ref="L16:N16"/>
    <mergeCell ref="N19:N20"/>
    <mergeCell ref="N11:N12"/>
    <mergeCell ref="K11:M12"/>
    <mergeCell ref="J11:J12"/>
    <mergeCell ref="A181:F181"/>
    <mergeCell ref="A180:F180"/>
    <mergeCell ref="K181:M181"/>
    <mergeCell ref="K182:M182"/>
    <mergeCell ref="K183:M183"/>
    <mergeCell ref="K180:M180"/>
    <mergeCell ref="A1:A4"/>
    <mergeCell ref="B1:H2"/>
    <mergeCell ref="I1:L1"/>
    <mergeCell ref="M1:N4"/>
    <mergeCell ref="I2:L2"/>
    <mergeCell ref="B3:H4"/>
    <mergeCell ref="I3:L3"/>
    <mergeCell ref="I4:L4"/>
    <mergeCell ref="A12:F12"/>
    <mergeCell ref="A13:F13"/>
    <mergeCell ref="K13:M13"/>
    <mergeCell ref="K14:M14"/>
    <mergeCell ref="A5:N5"/>
    <mergeCell ref="A6:N6"/>
    <mergeCell ref="B7:N7"/>
    <mergeCell ref="A8:N8"/>
    <mergeCell ref="C19:C20"/>
    <mergeCell ref="L19:L20"/>
    <mergeCell ref="B88:N88"/>
    <mergeCell ref="A89:N89"/>
    <mergeCell ref="A90:F90"/>
    <mergeCell ref="G90:I95"/>
    <mergeCell ref="J90:N90"/>
    <mergeCell ref="A91:F91"/>
    <mergeCell ref="K91:M91"/>
    <mergeCell ref="A92:F92"/>
    <mergeCell ref="K92:M92"/>
    <mergeCell ref="A93:F93"/>
    <mergeCell ref="K93:M93"/>
    <mergeCell ref="A94:F94"/>
    <mergeCell ref="K94:M94"/>
    <mergeCell ref="A95:F95"/>
    <mergeCell ref="K95:M95"/>
    <mergeCell ref="A96:N96"/>
    <mergeCell ref="A97:A99"/>
    <mergeCell ref="B97:B99"/>
    <mergeCell ref="C97:C99"/>
    <mergeCell ref="D97:D99"/>
    <mergeCell ref="E97:E99"/>
    <mergeCell ref="F97:I98"/>
    <mergeCell ref="J97:K98"/>
    <mergeCell ref="L97:N97"/>
    <mergeCell ref="L98:L99"/>
    <mergeCell ref="M98:M99"/>
    <mergeCell ref="N98:N99"/>
    <mergeCell ref="A100:A101"/>
    <mergeCell ref="C100:C101"/>
    <mergeCell ref="L100:L101"/>
    <mergeCell ref="M100:M101"/>
    <mergeCell ref="A102:A103"/>
    <mergeCell ref="C102:C103"/>
    <mergeCell ref="L102:L103"/>
    <mergeCell ref="M102:M103"/>
    <mergeCell ref="B104:D104"/>
    <mergeCell ref="E104:H104"/>
    <mergeCell ref="J104:N104"/>
    <mergeCell ref="N100:N101"/>
    <mergeCell ref="N102:N103"/>
    <mergeCell ref="J121:J122"/>
    <mergeCell ref="A105:A106"/>
    <mergeCell ref="B105:D106"/>
    <mergeCell ref="E105:G106"/>
    <mergeCell ref="A107:I107"/>
    <mergeCell ref="A109:A112"/>
    <mergeCell ref="B109:H110"/>
    <mergeCell ref="I109:L109"/>
    <mergeCell ref="M109:N112"/>
    <mergeCell ref="I110:L110"/>
    <mergeCell ref="B111:H112"/>
    <mergeCell ref="I111:L111"/>
    <mergeCell ref="I112:L112"/>
    <mergeCell ref="J125:K126"/>
    <mergeCell ref="L125:N125"/>
    <mergeCell ref="L126:L127"/>
    <mergeCell ref="M126:M127"/>
    <mergeCell ref="N126:N127"/>
    <mergeCell ref="A113:N113"/>
    <mergeCell ref="A114:N114"/>
    <mergeCell ref="B115:N115"/>
    <mergeCell ref="A116:N116"/>
    <mergeCell ref="A117:F117"/>
    <mergeCell ref="G117:I123"/>
    <mergeCell ref="J117:N117"/>
    <mergeCell ref="A118:F118"/>
    <mergeCell ref="K118:M118"/>
    <mergeCell ref="A119:F119"/>
    <mergeCell ref="A120:F120"/>
    <mergeCell ref="A121:F121"/>
    <mergeCell ref="K123:M123"/>
    <mergeCell ref="K119:M120"/>
    <mergeCell ref="J119:J120"/>
    <mergeCell ref="N119:N120"/>
    <mergeCell ref="A122:F123"/>
    <mergeCell ref="K121:M122"/>
    <mergeCell ref="N121:N122"/>
    <mergeCell ref="A128:A129"/>
    <mergeCell ref="C128:C129"/>
    <mergeCell ref="L128:L129"/>
    <mergeCell ref="M128:M129"/>
    <mergeCell ref="A130:A131"/>
    <mergeCell ref="C130:C131"/>
    <mergeCell ref="L130:L131"/>
    <mergeCell ref="M130:M131"/>
    <mergeCell ref="B132:D132"/>
    <mergeCell ref="E132:H132"/>
    <mergeCell ref="J132:N132"/>
    <mergeCell ref="N128:N129"/>
    <mergeCell ref="N130:N131"/>
    <mergeCell ref="A183:F183"/>
    <mergeCell ref="A182:F182"/>
    <mergeCell ref="A133:A134"/>
    <mergeCell ref="B133:D134"/>
    <mergeCell ref="E133:G134"/>
    <mergeCell ref="A135:I135"/>
    <mergeCell ref="A170:A173"/>
    <mergeCell ref="B170:H171"/>
    <mergeCell ref="I170:L170"/>
    <mergeCell ref="B172:H173"/>
    <mergeCell ref="I171:L171"/>
    <mergeCell ref="I172:L172"/>
    <mergeCell ref="I173:L173"/>
    <mergeCell ref="A137:A140"/>
    <mergeCell ref="B137:H138"/>
    <mergeCell ref="I137:L137"/>
    <mergeCell ref="I138:L138"/>
    <mergeCell ref="B139:H140"/>
    <mergeCell ref="I139:L139"/>
    <mergeCell ref="I140:L140"/>
    <mergeCell ref="A141:N141"/>
    <mergeCell ref="A142:N142"/>
    <mergeCell ref="B143:N143"/>
    <mergeCell ref="J134:N135"/>
    <mergeCell ref="E193:G194"/>
    <mergeCell ref="N188:N189"/>
    <mergeCell ref="B199:C199"/>
    <mergeCell ref="A174:N174"/>
    <mergeCell ref="B176:N176"/>
    <mergeCell ref="A177:N177"/>
    <mergeCell ref="A178:F178"/>
    <mergeCell ref="G178:I183"/>
    <mergeCell ref="J178:N178"/>
    <mergeCell ref="K179:M179"/>
    <mergeCell ref="A184:N184"/>
    <mergeCell ref="A185:A187"/>
    <mergeCell ref="B185:B187"/>
    <mergeCell ref="C185:C187"/>
    <mergeCell ref="D185:D187"/>
    <mergeCell ref="E185:E187"/>
    <mergeCell ref="F185:I186"/>
    <mergeCell ref="J185:K186"/>
    <mergeCell ref="L185:N185"/>
    <mergeCell ref="L186:L187"/>
    <mergeCell ref="M186:M187"/>
    <mergeCell ref="N186:N187"/>
    <mergeCell ref="A179:F179"/>
    <mergeCell ref="A175:N175"/>
    <mergeCell ref="J162:N162"/>
    <mergeCell ref="J163:N164"/>
    <mergeCell ref="J193:N193"/>
    <mergeCell ref="J194:N195"/>
    <mergeCell ref="J51:N51"/>
    <mergeCell ref="J52:N53"/>
    <mergeCell ref="J24:N24"/>
    <mergeCell ref="J25:N26"/>
    <mergeCell ref="J78:N78"/>
    <mergeCell ref="J79:N80"/>
    <mergeCell ref="J105:N105"/>
    <mergeCell ref="J106:N107"/>
    <mergeCell ref="J133:N133"/>
    <mergeCell ref="N155:N156"/>
    <mergeCell ref="N157:N158"/>
    <mergeCell ref="M170:N173"/>
    <mergeCell ref="M137:N140"/>
    <mergeCell ref="A124:N124"/>
    <mergeCell ref="A125:A127"/>
    <mergeCell ref="B125:B127"/>
    <mergeCell ref="C125:C127"/>
    <mergeCell ref="D125:D127"/>
    <mergeCell ref="E125:E127"/>
    <mergeCell ref="F125:I126"/>
  </mergeCells>
  <pageMargins left="0.51" right="0.45" top="0.74803149606299213" bottom="0.74803149606299213" header="0.31496062992125984" footer="0.31496062992125984"/>
  <pageSetup scale="49" fitToHeight="0" orientation="landscape" r:id="rId1"/>
  <rowBreaks count="4" manualBreakCount="4">
    <brk id="27" max="16383" man="1"/>
    <brk id="54" max="16383" man="1"/>
    <brk id="81" max="16383" man="1"/>
    <brk id="108" max="16383" man="1"/>
  </rowBreaks>
  <drawing r:id="rId2"/>
  <legacyDrawing r:id="rId3"/>
  <oleObjects>
    <mc:AlternateContent xmlns:mc="http://schemas.openxmlformats.org/markup-compatibility/2006">
      <mc:Choice Requires="x14">
        <oleObject shapeId="23553" r:id="rId4">
          <objectPr defaultSize="0" autoPict="0" r:id="rId5">
            <anchor moveWithCells="1" sizeWithCells="1">
              <from>
                <xdr:col>0</xdr:col>
                <xdr:colOff>219075</xdr:colOff>
                <xdr:row>0</xdr:row>
                <xdr:rowOff>85725</xdr:rowOff>
              </from>
              <to>
                <xdr:col>0</xdr:col>
                <xdr:colOff>3171825</xdr:colOff>
                <xdr:row>3</xdr:row>
                <xdr:rowOff>142875</xdr:rowOff>
              </to>
            </anchor>
          </objectPr>
        </oleObject>
      </mc:Choice>
      <mc:Fallback>
        <oleObject shapeId="23553" r:id="rId4"/>
      </mc:Fallback>
    </mc:AlternateContent>
    <mc:AlternateContent xmlns:mc="http://schemas.openxmlformats.org/markup-compatibility/2006">
      <mc:Choice Requires="x14">
        <oleObject shapeId="23576" r:id="rId6">
          <objectPr defaultSize="0" autoPict="0" r:id="rId5">
            <anchor moveWithCells="1" sizeWithCells="1">
              <from>
                <xdr:col>0</xdr:col>
                <xdr:colOff>123825</xdr:colOff>
                <xdr:row>27</xdr:row>
                <xdr:rowOff>85725</xdr:rowOff>
              </from>
              <to>
                <xdr:col>0</xdr:col>
                <xdr:colOff>3076575</xdr:colOff>
                <xdr:row>30</xdr:row>
                <xdr:rowOff>76200</xdr:rowOff>
              </to>
            </anchor>
          </objectPr>
        </oleObject>
      </mc:Choice>
      <mc:Fallback>
        <oleObject shapeId="23576" r:id="rId6"/>
      </mc:Fallback>
    </mc:AlternateContent>
    <mc:AlternateContent xmlns:mc="http://schemas.openxmlformats.org/markup-compatibility/2006">
      <mc:Choice Requires="x14">
        <oleObject shapeId="23577" r:id="rId7">
          <objectPr defaultSize="0" autoPict="0" r:id="rId5">
            <anchor moveWithCells="1" sizeWithCells="1">
              <from>
                <xdr:col>0</xdr:col>
                <xdr:colOff>114300</xdr:colOff>
                <xdr:row>136</xdr:row>
                <xdr:rowOff>0</xdr:rowOff>
              </from>
              <to>
                <xdr:col>0</xdr:col>
                <xdr:colOff>3067050</xdr:colOff>
                <xdr:row>136</xdr:row>
                <xdr:rowOff>0</xdr:rowOff>
              </to>
            </anchor>
          </objectPr>
        </oleObject>
      </mc:Choice>
      <mc:Fallback>
        <oleObject shapeId="23577" r:id="rId7"/>
      </mc:Fallback>
    </mc:AlternateContent>
    <mc:AlternateContent xmlns:mc="http://schemas.openxmlformats.org/markup-compatibility/2006">
      <mc:Choice Requires="x14">
        <oleObject shapeId="23578" r:id="rId8">
          <objectPr defaultSize="0" autoPict="0" r:id="rId5">
            <anchor moveWithCells="1" sizeWithCells="1">
              <from>
                <xdr:col>0</xdr:col>
                <xdr:colOff>19050</xdr:colOff>
                <xdr:row>54</xdr:row>
                <xdr:rowOff>171450</xdr:rowOff>
              </from>
              <to>
                <xdr:col>0</xdr:col>
                <xdr:colOff>2971800</xdr:colOff>
                <xdr:row>57</xdr:row>
                <xdr:rowOff>104775</xdr:rowOff>
              </to>
            </anchor>
          </objectPr>
        </oleObject>
      </mc:Choice>
      <mc:Fallback>
        <oleObject shapeId="23578" r:id="rId8"/>
      </mc:Fallback>
    </mc:AlternateContent>
    <mc:AlternateContent xmlns:mc="http://schemas.openxmlformats.org/markup-compatibility/2006">
      <mc:Choice Requires="x14">
        <oleObject shapeId="23579" r:id="rId9">
          <objectPr defaultSize="0" autoPict="0" r:id="rId5">
            <anchor moveWithCells="1" sizeWithCells="1">
              <from>
                <xdr:col>0</xdr:col>
                <xdr:colOff>161925</xdr:colOff>
                <xdr:row>81</xdr:row>
                <xdr:rowOff>171450</xdr:rowOff>
              </from>
              <to>
                <xdr:col>0</xdr:col>
                <xdr:colOff>3114675</xdr:colOff>
                <xdr:row>84</xdr:row>
                <xdr:rowOff>152400</xdr:rowOff>
              </to>
            </anchor>
          </objectPr>
        </oleObject>
      </mc:Choice>
      <mc:Fallback>
        <oleObject shapeId="23579" r:id="rId9"/>
      </mc:Fallback>
    </mc:AlternateContent>
    <mc:AlternateContent xmlns:mc="http://schemas.openxmlformats.org/markup-compatibility/2006">
      <mc:Choice Requires="x14">
        <oleObject shapeId="23580" r:id="rId10">
          <objectPr defaultSize="0" autoPict="0" r:id="rId5">
            <anchor moveWithCells="1" sizeWithCells="1">
              <from>
                <xdr:col>0</xdr:col>
                <xdr:colOff>219075</xdr:colOff>
                <xdr:row>108</xdr:row>
                <xdr:rowOff>95250</xdr:rowOff>
              </from>
              <to>
                <xdr:col>0</xdr:col>
                <xdr:colOff>3171825</xdr:colOff>
                <xdr:row>111</xdr:row>
                <xdr:rowOff>85725</xdr:rowOff>
              </to>
            </anchor>
          </objectPr>
        </oleObject>
      </mc:Choice>
      <mc:Fallback>
        <oleObject shapeId="23580" r:id="rId10"/>
      </mc:Fallback>
    </mc:AlternateContent>
    <mc:AlternateContent xmlns:mc="http://schemas.openxmlformats.org/markup-compatibility/2006">
      <mc:Choice Requires="x14">
        <oleObject shapeId="23581" r:id="rId11">
          <objectPr defaultSize="0" autoPict="0" r:id="rId5">
            <anchor moveWithCells="1" sizeWithCells="1">
              <from>
                <xdr:col>0</xdr:col>
                <xdr:colOff>247650</xdr:colOff>
                <xdr:row>136</xdr:row>
                <xdr:rowOff>0</xdr:rowOff>
              </from>
              <to>
                <xdr:col>0</xdr:col>
                <xdr:colOff>3200400</xdr:colOff>
                <xdr:row>136</xdr:row>
                <xdr:rowOff>0</xdr:rowOff>
              </to>
            </anchor>
          </objectPr>
        </oleObject>
      </mc:Choice>
      <mc:Fallback>
        <oleObject shapeId="23581" r:id="rId11"/>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292"/>
  <sheetViews>
    <sheetView showGridLines="0" zoomScale="80" zoomScaleNormal="80" zoomScaleSheetLayoutView="70" workbookViewId="0">
      <selection activeCell="A10" sqref="A10:F10"/>
    </sheetView>
  </sheetViews>
  <sheetFormatPr baseColWidth="10" defaultColWidth="0" defaultRowHeight="14.25" zeroHeight="1" x14ac:dyDescent="0.2"/>
  <cols>
    <col min="1" max="1" width="55.140625" style="158" customWidth="1"/>
    <col min="2" max="2" width="11.42578125" style="158" customWidth="1"/>
    <col min="3" max="3" width="25" style="158" customWidth="1"/>
    <col min="4" max="4" width="14.7109375" style="158" customWidth="1"/>
    <col min="5" max="5" width="20.85546875" style="158" bestFit="1" customWidth="1"/>
    <col min="6" max="7" width="19.42578125" style="158" bestFit="1" customWidth="1"/>
    <col min="8" max="8" width="16" style="158" bestFit="1" customWidth="1"/>
    <col min="9" max="9" width="10.85546875" style="158" customWidth="1"/>
    <col min="10" max="10" width="27.5703125" style="158" customWidth="1"/>
    <col min="11" max="11" width="18.140625" style="158" customWidth="1"/>
    <col min="12" max="12" width="9.28515625" style="158" customWidth="1"/>
    <col min="13" max="13" width="14.140625" style="158" customWidth="1"/>
    <col min="14" max="14" width="17.5703125" style="158" bestFit="1" customWidth="1"/>
    <col min="15" max="15" width="10" style="158" bestFit="1" customWidth="1"/>
    <col min="16" max="16" width="16" style="158" hidden="1" customWidth="1"/>
    <col min="17" max="19" width="11.42578125" style="158" hidden="1" customWidth="1"/>
    <col min="20" max="16384" width="0" style="158" hidden="1"/>
  </cols>
  <sheetData>
    <row r="1" spans="1:15" ht="15" x14ac:dyDescent="0.25">
      <c r="A1" s="312"/>
      <c r="B1" s="314" t="s">
        <v>215</v>
      </c>
      <c r="C1" s="314"/>
      <c r="D1" s="314"/>
      <c r="E1" s="314"/>
      <c r="F1" s="314"/>
      <c r="G1" s="314"/>
      <c r="H1" s="314"/>
      <c r="I1" s="316" t="s">
        <v>216</v>
      </c>
      <c r="J1" s="316"/>
      <c r="K1" s="316"/>
      <c r="L1" s="316"/>
      <c r="M1" s="258"/>
      <c r="N1" s="259"/>
    </row>
    <row r="2" spans="1:15" ht="15" x14ac:dyDescent="0.25">
      <c r="A2" s="313"/>
      <c r="B2" s="315"/>
      <c r="C2" s="315"/>
      <c r="D2" s="315"/>
      <c r="E2" s="315"/>
      <c r="F2" s="315"/>
      <c r="G2" s="315"/>
      <c r="H2" s="315"/>
      <c r="I2" s="317" t="s">
        <v>217</v>
      </c>
      <c r="J2" s="317"/>
      <c r="K2" s="317"/>
      <c r="L2" s="317"/>
      <c r="M2" s="260"/>
      <c r="N2" s="261"/>
    </row>
    <row r="3" spans="1:15" ht="15" x14ac:dyDescent="0.25">
      <c r="A3" s="313"/>
      <c r="B3" s="315" t="s">
        <v>218</v>
      </c>
      <c r="C3" s="315"/>
      <c r="D3" s="315"/>
      <c r="E3" s="315"/>
      <c r="F3" s="315"/>
      <c r="G3" s="315"/>
      <c r="H3" s="315"/>
      <c r="I3" s="317" t="s">
        <v>0</v>
      </c>
      <c r="J3" s="317"/>
      <c r="K3" s="317"/>
      <c r="L3" s="317"/>
      <c r="M3" s="260"/>
      <c r="N3" s="261"/>
    </row>
    <row r="4" spans="1:15" ht="15" x14ac:dyDescent="0.25">
      <c r="A4" s="313"/>
      <c r="B4" s="315"/>
      <c r="C4" s="315"/>
      <c r="D4" s="315"/>
      <c r="E4" s="315"/>
      <c r="F4" s="315"/>
      <c r="G4" s="315"/>
      <c r="H4" s="315"/>
      <c r="I4" s="317" t="s">
        <v>220</v>
      </c>
      <c r="J4" s="317"/>
      <c r="K4" s="317"/>
      <c r="L4" s="317"/>
      <c r="M4" s="260"/>
      <c r="N4" s="261"/>
    </row>
    <row r="5" spans="1:15" x14ac:dyDescent="0.2">
      <c r="A5" s="280"/>
      <c r="B5" s="281"/>
      <c r="C5" s="281"/>
      <c r="D5" s="281"/>
      <c r="E5" s="281"/>
      <c r="F5" s="281"/>
      <c r="G5" s="281"/>
      <c r="H5" s="281"/>
      <c r="I5" s="281"/>
      <c r="J5" s="281"/>
      <c r="K5" s="281"/>
      <c r="L5" s="281"/>
      <c r="M5" s="281"/>
      <c r="N5" s="282"/>
    </row>
    <row r="6" spans="1:15" ht="15" x14ac:dyDescent="0.25">
      <c r="A6" s="302" t="s">
        <v>221</v>
      </c>
      <c r="B6" s="303"/>
      <c r="C6" s="303"/>
      <c r="D6" s="303"/>
      <c r="E6" s="303"/>
      <c r="F6" s="303"/>
      <c r="G6" s="303"/>
      <c r="H6" s="303"/>
      <c r="I6" s="303"/>
      <c r="J6" s="303"/>
      <c r="K6" s="303"/>
      <c r="L6" s="303"/>
      <c r="M6" s="303"/>
      <c r="N6" s="304"/>
    </row>
    <row r="7" spans="1:15" ht="15" x14ac:dyDescent="0.25">
      <c r="A7" s="34" t="s">
        <v>235</v>
      </c>
      <c r="B7" s="283" t="s">
        <v>199</v>
      </c>
      <c r="C7" s="284"/>
      <c r="D7" s="284"/>
      <c r="E7" s="284"/>
      <c r="F7" s="284"/>
      <c r="G7" s="284"/>
      <c r="H7" s="284"/>
      <c r="I7" s="284"/>
      <c r="J7" s="284"/>
      <c r="K7" s="284"/>
      <c r="L7" s="284"/>
      <c r="M7" s="284"/>
      <c r="N7" s="285"/>
    </row>
    <row r="8" spans="1:15" ht="23.25" customHeight="1" x14ac:dyDescent="0.2">
      <c r="A8" s="286" t="s">
        <v>254</v>
      </c>
      <c r="B8" s="287"/>
      <c r="C8" s="287"/>
      <c r="D8" s="287"/>
      <c r="E8" s="287"/>
      <c r="F8" s="287"/>
      <c r="G8" s="287"/>
      <c r="H8" s="287"/>
      <c r="I8" s="287"/>
      <c r="J8" s="287"/>
      <c r="K8" s="287"/>
      <c r="L8" s="287"/>
      <c r="M8" s="287"/>
      <c r="N8" s="288"/>
    </row>
    <row r="9" spans="1:15" ht="15.75" customHeight="1" x14ac:dyDescent="0.2">
      <c r="A9" s="289" t="s">
        <v>255</v>
      </c>
      <c r="B9" s="290"/>
      <c r="C9" s="290"/>
      <c r="D9" s="290"/>
      <c r="E9" s="290"/>
      <c r="F9" s="290"/>
      <c r="G9" s="272" t="s">
        <v>47</v>
      </c>
      <c r="H9" s="273"/>
      <c r="I9" s="274"/>
      <c r="J9" s="295" t="s">
        <v>1</v>
      </c>
      <c r="K9" s="295"/>
      <c r="L9" s="295"/>
      <c r="M9" s="295"/>
      <c r="N9" s="296"/>
    </row>
    <row r="10" spans="1:15" ht="42.75" customHeight="1" x14ac:dyDescent="0.2">
      <c r="A10" s="241" t="s">
        <v>273</v>
      </c>
      <c r="B10" s="301"/>
      <c r="C10" s="301"/>
      <c r="D10" s="301"/>
      <c r="E10" s="301"/>
      <c r="F10" s="301"/>
      <c r="G10" s="292"/>
      <c r="H10" s="293"/>
      <c r="I10" s="294"/>
      <c r="J10" s="135" t="s">
        <v>2</v>
      </c>
      <c r="K10" s="297" t="s">
        <v>3</v>
      </c>
      <c r="L10" s="297"/>
      <c r="M10" s="297"/>
      <c r="N10" s="36" t="s">
        <v>4</v>
      </c>
    </row>
    <row r="11" spans="1:15" ht="34.5" customHeight="1" x14ac:dyDescent="0.2">
      <c r="A11" s="286" t="s">
        <v>274</v>
      </c>
      <c r="B11" s="287"/>
      <c r="C11" s="287"/>
      <c r="D11" s="287"/>
      <c r="E11" s="287"/>
      <c r="F11" s="333"/>
      <c r="G11" s="292"/>
      <c r="H11" s="293"/>
      <c r="I11" s="294"/>
      <c r="J11" s="136">
        <v>113</v>
      </c>
      <c r="K11" s="353" t="s">
        <v>150</v>
      </c>
      <c r="L11" s="353"/>
      <c r="M11" s="353"/>
      <c r="N11" s="22">
        <v>10800000</v>
      </c>
      <c r="O11" s="209"/>
    </row>
    <row r="12" spans="1:15" ht="35.25" customHeight="1" x14ac:dyDescent="0.2">
      <c r="A12" s="289" t="s">
        <v>259</v>
      </c>
      <c r="B12" s="290"/>
      <c r="C12" s="290"/>
      <c r="D12" s="290"/>
      <c r="E12" s="290"/>
      <c r="F12" s="290"/>
      <c r="G12" s="292"/>
      <c r="H12" s="293"/>
      <c r="I12" s="294"/>
      <c r="J12" s="136" t="s">
        <v>152</v>
      </c>
      <c r="K12" s="353" t="s">
        <v>151</v>
      </c>
      <c r="L12" s="353"/>
      <c r="M12" s="353"/>
      <c r="N12" s="22">
        <f>10800000+10800000+10800000</f>
        <v>32400000</v>
      </c>
      <c r="O12" s="210"/>
    </row>
    <row r="13" spans="1:15" ht="36.75" customHeight="1" x14ac:dyDescent="0.2">
      <c r="A13" s="289" t="s">
        <v>275</v>
      </c>
      <c r="B13" s="290"/>
      <c r="C13" s="290"/>
      <c r="D13" s="290"/>
      <c r="E13" s="290"/>
      <c r="F13" s="290"/>
      <c r="G13" s="292"/>
      <c r="H13" s="293"/>
      <c r="I13" s="294"/>
      <c r="J13" s="136">
        <v>129</v>
      </c>
      <c r="K13" s="353" t="s">
        <v>151</v>
      </c>
      <c r="L13" s="353"/>
      <c r="M13" s="353"/>
      <c r="N13" s="211">
        <v>4380000</v>
      </c>
    </row>
    <row r="14" spans="1:15" ht="36.75" customHeight="1" x14ac:dyDescent="0.2">
      <c r="A14" s="305" t="s">
        <v>276</v>
      </c>
      <c r="B14" s="306"/>
      <c r="C14" s="306"/>
      <c r="D14" s="306"/>
      <c r="E14" s="306"/>
      <c r="F14" s="307"/>
      <c r="G14" s="292"/>
      <c r="H14" s="293"/>
      <c r="I14" s="294"/>
      <c r="J14" s="136">
        <v>214</v>
      </c>
      <c r="K14" s="353" t="s">
        <v>151</v>
      </c>
      <c r="L14" s="353"/>
      <c r="M14" s="353"/>
      <c r="N14" s="211">
        <v>4733334</v>
      </c>
    </row>
    <row r="15" spans="1:15" x14ac:dyDescent="0.2">
      <c r="A15" s="429"/>
      <c r="B15" s="430"/>
      <c r="C15" s="430"/>
      <c r="D15" s="430"/>
      <c r="E15" s="430"/>
      <c r="F15" s="431"/>
      <c r="G15" s="292"/>
      <c r="H15" s="293"/>
      <c r="I15" s="294"/>
      <c r="J15" s="136"/>
      <c r="K15" s="353"/>
      <c r="L15" s="353"/>
      <c r="M15" s="353"/>
      <c r="N15" s="22"/>
    </row>
    <row r="16" spans="1:15" ht="12" customHeight="1" thickBot="1" x14ac:dyDescent="0.25">
      <c r="A16" s="272"/>
      <c r="B16" s="273"/>
      <c r="C16" s="274"/>
      <c r="D16" s="272"/>
      <c r="E16" s="273"/>
      <c r="F16" s="274"/>
      <c r="G16" s="272"/>
      <c r="H16" s="273"/>
      <c r="I16" s="274"/>
      <c r="J16" s="272"/>
      <c r="K16" s="273"/>
      <c r="L16" s="274"/>
      <c r="M16" s="272"/>
      <c r="N16" s="273"/>
    </row>
    <row r="17" spans="1:14" ht="15.75" customHeight="1" x14ac:dyDescent="0.25">
      <c r="A17" s="265" t="s">
        <v>5</v>
      </c>
      <c r="B17" s="267" t="s">
        <v>231</v>
      </c>
      <c r="C17" s="269" t="s">
        <v>6</v>
      </c>
      <c r="D17" s="269" t="s">
        <v>7</v>
      </c>
      <c r="E17" s="270" t="s">
        <v>48</v>
      </c>
      <c r="F17" s="269" t="s">
        <v>9</v>
      </c>
      <c r="G17" s="269"/>
      <c r="H17" s="269"/>
      <c r="I17" s="269"/>
      <c r="J17" s="269" t="s">
        <v>10</v>
      </c>
      <c r="K17" s="269"/>
      <c r="L17" s="298" t="s">
        <v>11</v>
      </c>
      <c r="M17" s="298"/>
      <c r="N17" s="299"/>
    </row>
    <row r="18" spans="1:14" ht="15" customHeight="1" x14ac:dyDescent="0.2">
      <c r="A18" s="266"/>
      <c r="B18" s="268"/>
      <c r="C18" s="268"/>
      <c r="D18" s="268"/>
      <c r="E18" s="271"/>
      <c r="F18" s="268"/>
      <c r="G18" s="268"/>
      <c r="H18" s="268"/>
      <c r="I18" s="268"/>
      <c r="J18" s="268"/>
      <c r="K18" s="268"/>
      <c r="L18" s="268" t="s">
        <v>12</v>
      </c>
      <c r="M18" s="268" t="s">
        <v>13</v>
      </c>
      <c r="N18" s="300" t="s">
        <v>14</v>
      </c>
    </row>
    <row r="19" spans="1:14" ht="15" x14ac:dyDescent="0.2">
      <c r="A19" s="266"/>
      <c r="B19" s="268"/>
      <c r="C19" s="268"/>
      <c r="D19" s="268"/>
      <c r="E19" s="271"/>
      <c r="F19" s="134" t="s">
        <v>15</v>
      </c>
      <c r="G19" s="134" t="s">
        <v>16</v>
      </c>
      <c r="H19" s="134" t="s">
        <v>17</v>
      </c>
      <c r="I19" s="75" t="s">
        <v>18</v>
      </c>
      <c r="J19" s="134" t="s">
        <v>19</v>
      </c>
      <c r="K19" s="139" t="s">
        <v>20</v>
      </c>
      <c r="L19" s="268"/>
      <c r="M19" s="268"/>
      <c r="N19" s="300"/>
    </row>
    <row r="20" spans="1:14" ht="26.25" customHeight="1" x14ac:dyDescent="0.2">
      <c r="A20" s="432" t="s">
        <v>49</v>
      </c>
      <c r="B20" s="115" t="s">
        <v>21</v>
      </c>
      <c r="C20" s="246" t="s">
        <v>50</v>
      </c>
      <c r="D20" s="115">
        <v>1675</v>
      </c>
      <c r="E20" s="111">
        <v>52313334</v>
      </c>
      <c r="F20" s="111">
        <f>+E20</f>
        <v>52313334</v>
      </c>
      <c r="G20" s="115"/>
      <c r="H20" s="115"/>
      <c r="I20" s="115"/>
      <c r="J20" s="46">
        <v>44927</v>
      </c>
      <c r="K20" s="47">
        <v>45290</v>
      </c>
      <c r="L20" s="376"/>
      <c r="M20" s="376"/>
      <c r="N20" s="386"/>
    </row>
    <row r="21" spans="1:14" ht="26.25" customHeight="1" x14ac:dyDescent="0.2">
      <c r="A21" s="432"/>
      <c r="B21" s="115" t="s">
        <v>23</v>
      </c>
      <c r="C21" s="246"/>
      <c r="D21" s="115">
        <v>1934</v>
      </c>
      <c r="E21" s="111">
        <f>+N12+N11+N13+N14</f>
        <v>52313334</v>
      </c>
      <c r="F21" s="111">
        <f t="shared" ref="F21:F23" si="0">+E21</f>
        <v>52313334</v>
      </c>
      <c r="G21" s="115"/>
      <c r="H21" s="115"/>
      <c r="I21" s="115"/>
      <c r="J21" s="46">
        <v>44927</v>
      </c>
      <c r="K21" s="47">
        <v>45290</v>
      </c>
      <c r="L21" s="377"/>
      <c r="M21" s="377"/>
      <c r="N21" s="387"/>
    </row>
    <row r="22" spans="1:14" ht="15" x14ac:dyDescent="0.2">
      <c r="A22" s="322" t="s">
        <v>24</v>
      </c>
      <c r="B22" s="139" t="s">
        <v>21</v>
      </c>
      <c r="C22" s="246"/>
      <c r="D22" s="133">
        <f>+D20</f>
        <v>1675</v>
      </c>
      <c r="E22" s="112">
        <f>+E20</f>
        <v>52313334</v>
      </c>
      <c r="F22" s="113">
        <f t="shared" si="0"/>
        <v>52313334</v>
      </c>
      <c r="G22" s="115"/>
      <c r="H22" s="115"/>
      <c r="I22" s="115"/>
      <c r="J22" s="46">
        <v>44927</v>
      </c>
      <c r="K22" s="47">
        <v>45290</v>
      </c>
      <c r="L22" s="320"/>
      <c r="M22" s="320"/>
      <c r="N22" s="331"/>
    </row>
    <row r="23" spans="1:14" ht="15.75" thickBot="1" x14ac:dyDescent="0.25">
      <c r="A23" s="323"/>
      <c r="B23" s="148" t="s">
        <v>23</v>
      </c>
      <c r="C23" s="246"/>
      <c r="D23" s="186">
        <f>+D21</f>
        <v>1934</v>
      </c>
      <c r="E23" s="112">
        <f>+E21</f>
        <v>52313334</v>
      </c>
      <c r="F23" s="113">
        <f t="shared" si="0"/>
        <v>52313334</v>
      </c>
      <c r="G23" s="115"/>
      <c r="H23" s="115"/>
      <c r="I23" s="115"/>
      <c r="J23" s="46">
        <v>44927</v>
      </c>
      <c r="K23" s="47">
        <v>45290</v>
      </c>
      <c r="L23" s="321"/>
      <c r="M23" s="321"/>
      <c r="N23" s="332"/>
    </row>
    <row r="24" spans="1:14" ht="15" x14ac:dyDescent="0.2">
      <c r="A24" s="212" t="s">
        <v>25</v>
      </c>
      <c r="B24" s="408" t="s">
        <v>26</v>
      </c>
      <c r="C24" s="408"/>
      <c r="D24" s="408"/>
      <c r="E24" s="409" t="s">
        <v>27</v>
      </c>
      <c r="F24" s="409"/>
      <c r="G24" s="409"/>
      <c r="H24" s="409"/>
      <c r="I24" s="213"/>
      <c r="J24" s="410" t="s">
        <v>28</v>
      </c>
      <c r="K24" s="410"/>
      <c r="L24" s="410"/>
      <c r="M24" s="410"/>
      <c r="N24" s="411"/>
    </row>
    <row r="25" spans="1:14" ht="25.5" customHeight="1" x14ac:dyDescent="0.2">
      <c r="A25" s="241" t="s">
        <v>277</v>
      </c>
      <c r="B25" s="301" t="s">
        <v>51</v>
      </c>
      <c r="C25" s="301"/>
      <c r="D25" s="301"/>
      <c r="E25" s="412" t="s">
        <v>112</v>
      </c>
      <c r="F25" s="413"/>
      <c r="G25" s="414"/>
      <c r="H25" s="134" t="s">
        <v>21</v>
      </c>
      <c r="I25" s="214">
        <f>+D22</f>
        <v>1675</v>
      </c>
      <c r="J25" s="248" t="s">
        <v>205</v>
      </c>
      <c r="K25" s="248"/>
      <c r="L25" s="248"/>
      <c r="M25" s="248"/>
      <c r="N25" s="249"/>
    </row>
    <row r="26" spans="1:14" ht="15" customHeight="1" x14ac:dyDescent="0.2">
      <c r="A26" s="241"/>
      <c r="B26" s="301"/>
      <c r="C26" s="301"/>
      <c r="D26" s="301"/>
      <c r="E26" s="415"/>
      <c r="F26" s="416"/>
      <c r="G26" s="417"/>
      <c r="H26" s="134" t="s">
        <v>23</v>
      </c>
      <c r="I26" s="214">
        <f>+D23</f>
        <v>1934</v>
      </c>
      <c r="J26" s="398" t="s">
        <v>176</v>
      </c>
      <c r="K26" s="398"/>
      <c r="L26" s="398"/>
      <c r="M26" s="398"/>
      <c r="N26" s="399"/>
    </row>
    <row r="27" spans="1:14" ht="24" customHeight="1" x14ac:dyDescent="0.2">
      <c r="A27" s="388" t="s">
        <v>278</v>
      </c>
      <c r="B27" s="389"/>
      <c r="C27" s="389"/>
      <c r="D27" s="389"/>
      <c r="E27" s="389"/>
      <c r="F27" s="389"/>
      <c r="G27" s="389"/>
      <c r="H27" s="389"/>
      <c r="I27" s="390"/>
      <c r="J27" s="400"/>
      <c r="K27" s="400"/>
      <c r="L27" s="400"/>
      <c r="M27" s="400"/>
      <c r="N27" s="401"/>
    </row>
    <row r="28" spans="1:14" ht="31.5" customHeight="1" thickBot="1" x14ac:dyDescent="0.25">
      <c r="A28" s="348"/>
      <c r="B28" s="391"/>
      <c r="C28" s="391"/>
      <c r="D28" s="391"/>
      <c r="E28" s="391"/>
      <c r="F28" s="391"/>
      <c r="G28" s="391"/>
      <c r="H28" s="391"/>
      <c r="I28" s="392"/>
      <c r="J28" s="402"/>
      <c r="K28" s="402"/>
      <c r="L28" s="402"/>
      <c r="M28" s="402"/>
      <c r="N28" s="403"/>
    </row>
    <row r="29" spans="1:14" ht="15" thickBot="1" x14ac:dyDescent="0.25">
      <c r="A29" s="159"/>
      <c r="B29" s="159"/>
      <c r="C29" s="159"/>
      <c r="D29" s="159"/>
      <c r="E29" s="159"/>
      <c r="F29" s="159"/>
      <c r="G29" s="159"/>
      <c r="H29" s="159"/>
      <c r="I29" s="159"/>
      <c r="J29" s="159"/>
      <c r="K29" s="159"/>
      <c r="L29" s="159"/>
      <c r="M29" s="159"/>
      <c r="N29" s="159"/>
    </row>
    <row r="30" spans="1:14" ht="15" x14ac:dyDescent="0.25">
      <c r="A30" s="312"/>
      <c r="B30" s="314" t="s">
        <v>215</v>
      </c>
      <c r="C30" s="314"/>
      <c r="D30" s="314"/>
      <c r="E30" s="314"/>
      <c r="F30" s="314"/>
      <c r="G30" s="314"/>
      <c r="H30" s="314"/>
      <c r="I30" s="316" t="s">
        <v>216</v>
      </c>
      <c r="J30" s="316"/>
      <c r="K30" s="316"/>
      <c r="L30" s="316"/>
      <c r="M30" s="258"/>
      <c r="N30" s="259"/>
    </row>
    <row r="31" spans="1:14" ht="15" x14ac:dyDescent="0.25">
      <c r="A31" s="313"/>
      <c r="B31" s="315"/>
      <c r="C31" s="315"/>
      <c r="D31" s="315"/>
      <c r="E31" s="315"/>
      <c r="F31" s="315"/>
      <c r="G31" s="315"/>
      <c r="H31" s="315"/>
      <c r="I31" s="317" t="s">
        <v>217</v>
      </c>
      <c r="J31" s="317"/>
      <c r="K31" s="317"/>
      <c r="L31" s="317"/>
      <c r="M31" s="260"/>
      <c r="N31" s="261"/>
    </row>
    <row r="32" spans="1:14" ht="15" x14ac:dyDescent="0.25">
      <c r="A32" s="313"/>
      <c r="B32" s="315" t="s">
        <v>218</v>
      </c>
      <c r="C32" s="315"/>
      <c r="D32" s="315"/>
      <c r="E32" s="315"/>
      <c r="F32" s="315"/>
      <c r="G32" s="315"/>
      <c r="H32" s="315"/>
      <c r="I32" s="317" t="s">
        <v>0</v>
      </c>
      <c r="J32" s="317"/>
      <c r="K32" s="317"/>
      <c r="L32" s="317"/>
      <c r="M32" s="260"/>
      <c r="N32" s="261"/>
    </row>
    <row r="33" spans="1:15" ht="15" x14ac:dyDescent="0.25">
      <c r="A33" s="313"/>
      <c r="B33" s="315"/>
      <c r="C33" s="315"/>
      <c r="D33" s="315"/>
      <c r="E33" s="315"/>
      <c r="F33" s="315"/>
      <c r="G33" s="315"/>
      <c r="H33" s="315"/>
      <c r="I33" s="317" t="s">
        <v>220</v>
      </c>
      <c r="J33" s="317"/>
      <c r="K33" s="317"/>
      <c r="L33" s="317"/>
      <c r="M33" s="260"/>
      <c r="N33" s="261"/>
    </row>
    <row r="34" spans="1:15" x14ac:dyDescent="0.2">
      <c r="A34" s="280"/>
      <c r="B34" s="281"/>
      <c r="C34" s="281"/>
      <c r="D34" s="281"/>
      <c r="E34" s="281"/>
      <c r="F34" s="281"/>
      <c r="G34" s="281"/>
      <c r="H34" s="281"/>
      <c r="I34" s="281"/>
      <c r="J34" s="281"/>
      <c r="K34" s="281"/>
      <c r="L34" s="281"/>
      <c r="M34" s="281"/>
      <c r="N34" s="282"/>
    </row>
    <row r="35" spans="1:15" ht="15" x14ac:dyDescent="0.25">
      <c r="A35" s="302" t="s">
        <v>221</v>
      </c>
      <c r="B35" s="303"/>
      <c r="C35" s="303"/>
      <c r="D35" s="303"/>
      <c r="E35" s="303"/>
      <c r="F35" s="303"/>
      <c r="G35" s="303"/>
      <c r="H35" s="303"/>
      <c r="I35" s="303"/>
      <c r="J35" s="303"/>
      <c r="K35" s="303"/>
      <c r="L35" s="303"/>
      <c r="M35" s="303"/>
      <c r="N35" s="304"/>
    </row>
    <row r="36" spans="1:15" ht="15" x14ac:dyDescent="0.25">
      <c r="A36" s="34" t="s">
        <v>222</v>
      </c>
      <c r="B36" s="283" t="s">
        <v>199</v>
      </c>
      <c r="C36" s="284"/>
      <c r="D36" s="284"/>
      <c r="E36" s="284"/>
      <c r="F36" s="284"/>
      <c r="G36" s="284"/>
      <c r="H36" s="284"/>
      <c r="I36" s="284"/>
      <c r="J36" s="284"/>
      <c r="K36" s="284"/>
      <c r="L36" s="284"/>
      <c r="M36" s="284"/>
      <c r="N36" s="285"/>
    </row>
    <row r="37" spans="1:15" x14ac:dyDescent="0.2">
      <c r="A37" s="286" t="s">
        <v>254</v>
      </c>
      <c r="B37" s="287"/>
      <c r="C37" s="287"/>
      <c r="D37" s="287"/>
      <c r="E37" s="287"/>
      <c r="F37" s="287"/>
      <c r="G37" s="287"/>
      <c r="H37" s="287"/>
      <c r="I37" s="287"/>
      <c r="J37" s="287"/>
      <c r="K37" s="287"/>
      <c r="L37" s="287"/>
      <c r="M37" s="287"/>
      <c r="N37" s="288"/>
    </row>
    <row r="38" spans="1:15" ht="15.75" customHeight="1" x14ac:dyDescent="0.2">
      <c r="A38" s="289" t="s">
        <v>255</v>
      </c>
      <c r="B38" s="290"/>
      <c r="C38" s="290"/>
      <c r="D38" s="290"/>
      <c r="E38" s="290"/>
      <c r="F38" s="290"/>
      <c r="G38" s="272" t="s">
        <v>53</v>
      </c>
      <c r="H38" s="273"/>
      <c r="I38" s="274"/>
      <c r="J38" s="295" t="s">
        <v>1</v>
      </c>
      <c r="K38" s="295"/>
      <c r="L38" s="295"/>
      <c r="M38" s="295"/>
      <c r="N38" s="296"/>
    </row>
    <row r="39" spans="1:15" ht="42.75" customHeight="1" x14ac:dyDescent="0.2">
      <c r="A39" s="241" t="s">
        <v>273</v>
      </c>
      <c r="B39" s="301"/>
      <c r="C39" s="301"/>
      <c r="D39" s="301"/>
      <c r="E39" s="301"/>
      <c r="F39" s="301"/>
      <c r="G39" s="292"/>
      <c r="H39" s="293"/>
      <c r="I39" s="294"/>
      <c r="J39" s="135" t="s">
        <v>2</v>
      </c>
      <c r="K39" s="297" t="s">
        <v>3</v>
      </c>
      <c r="L39" s="297"/>
      <c r="M39" s="297"/>
      <c r="N39" s="36" t="s">
        <v>4</v>
      </c>
    </row>
    <row r="40" spans="1:15" ht="36.75" customHeight="1" x14ac:dyDescent="0.2">
      <c r="A40" s="286" t="s">
        <v>274</v>
      </c>
      <c r="B40" s="287"/>
      <c r="C40" s="287"/>
      <c r="D40" s="287"/>
      <c r="E40" s="287"/>
      <c r="F40" s="333"/>
      <c r="G40" s="292"/>
      <c r="H40" s="293"/>
      <c r="I40" s="294"/>
      <c r="J40" s="341" t="s">
        <v>206</v>
      </c>
      <c r="K40" s="335" t="s">
        <v>173</v>
      </c>
      <c r="L40" s="336"/>
      <c r="M40" s="337"/>
      <c r="N40" s="426">
        <f>12122184+2877816</f>
        <v>15000000</v>
      </c>
      <c r="O40" s="215"/>
    </row>
    <row r="41" spans="1:15" ht="15" x14ac:dyDescent="0.2">
      <c r="A41" s="289" t="s">
        <v>259</v>
      </c>
      <c r="B41" s="290"/>
      <c r="C41" s="290"/>
      <c r="D41" s="290"/>
      <c r="E41" s="290"/>
      <c r="F41" s="290"/>
      <c r="G41" s="292"/>
      <c r="H41" s="293"/>
      <c r="I41" s="294"/>
      <c r="J41" s="436"/>
      <c r="K41" s="433"/>
      <c r="L41" s="434"/>
      <c r="M41" s="435"/>
      <c r="N41" s="437"/>
    </row>
    <row r="42" spans="1:15" ht="15" customHeight="1" x14ac:dyDescent="0.2">
      <c r="A42" s="289" t="s">
        <v>275</v>
      </c>
      <c r="B42" s="290"/>
      <c r="C42" s="290"/>
      <c r="D42" s="290"/>
      <c r="E42" s="290"/>
      <c r="F42" s="290"/>
      <c r="G42" s="292"/>
      <c r="H42" s="293"/>
      <c r="I42" s="294"/>
      <c r="J42" s="342"/>
      <c r="K42" s="338"/>
      <c r="L42" s="339"/>
      <c r="M42" s="340"/>
      <c r="N42" s="427"/>
    </row>
    <row r="43" spans="1:15" x14ac:dyDescent="0.2">
      <c r="A43" s="305" t="s">
        <v>279</v>
      </c>
      <c r="B43" s="306"/>
      <c r="C43" s="306"/>
      <c r="D43" s="306"/>
      <c r="E43" s="306"/>
      <c r="F43" s="307"/>
      <c r="G43" s="292"/>
      <c r="H43" s="293"/>
      <c r="I43" s="294"/>
      <c r="J43" s="136"/>
      <c r="K43" s="353"/>
      <c r="L43" s="353"/>
      <c r="M43" s="353"/>
      <c r="N43" s="23"/>
    </row>
    <row r="44" spans="1:15" x14ac:dyDescent="0.2">
      <c r="A44" s="429"/>
      <c r="B44" s="430"/>
      <c r="C44" s="430"/>
      <c r="D44" s="430"/>
      <c r="E44" s="430"/>
      <c r="F44" s="431"/>
      <c r="G44" s="292"/>
      <c r="H44" s="293"/>
      <c r="I44" s="294"/>
      <c r="J44" s="136"/>
      <c r="K44" s="353"/>
      <c r="L44" s="353"/>
      <c r="M44" s="353"/>
      <c r="N44" s="22"/>
    </row>
    <row r="45" spans="1:15" ht="15.75" thickBot="1" x14ac:dyDescent="0.25">
      <c r="A45" s="438"/>
      <c r="B45" s="382"/>
      <c r="C45" s="382"/>
      <c r="D45" s="382"/>
      <c r="E45" s="382"/>
      <c r="F45" s="382"/>
      <c r="G45" s="382"/>
      <c r="H45" s="382"/>
      <c r="I45" s="382"/>
      <c r="J45" s="382"/>
      <c r="K45" s="382"/>
      <c r="L45" s="382"/>
      <c r="M45" s="382"/>
      <c r="N45" s="383"/>
    </row>
    <row r="46" spans="1:15" ht="15" x14ac:dyDescent="0.25">
      <c r="A46" s="265" t="s">
        <v>5</v>
      </c>
      <c r="B46" s="267" t="s">
        <v>231</v>
      </c>
      <c r="C46" s="269" t="s">
        <v>6</v>
      </c>
      <c r="D46" s="269" t="s">
        <v>7</v>
      </c>
      <c r="E46" s="270" t="s">
        <v>48</v>
      </c>
      <c r="F46" s="269" t="s">
        <v>9</v>
      </c>
      <c r="G46" s="269"/>
      <c r="H46" s="269"/>
      <c r="I46" s="269"/>
      <c r="J46" s="269" t="s">
        <v>10</v>
      </c>
      <c r="K46" s="269"/>
      <c r="L46" s="298" t="s">
        <v>11</v>
      </c>
      <c r="M46" s="298"/>
      <c r="N46" s="299"/>
    </row>
    <row r="47" spans="1:15" ht="26.25" customHeight="1" x14ac:dyDescent="0.2">
      <c r="A47" s="266"/>
      <c r="B47" s="268"/>
      <c r="C47" s="268"/>
      <c r="D47" s="268"/>
      <c r="E47" s="271"/>
      <c r="F47" s="268"/>
      <c r="G47" s="268"/>
      <c r="H47" s="268"/>
      <c r="I47" s="268"/>
      <c r="J47" s="268"/>
      <c r="K47" s="268"/>
      <c r="L47" s="268" t="s">
        <v>12</v>
      </c>
      <c r="M47" s="268" t="s">
        <v>13</v>
      </c>
      <c r="N47" s="300" t="s">
        <v>14</v>
      </c>
    </row>
    <row r="48" spans="1:15" ht="15" customHeight="1" x14ac:dyDescent="0.2">
      <c r="A48" s="266"/>
      <c r="B48" s="268"/>
      <c r="C48" s="268"/>
      <c r="D48" s="268"/>
      <c r="E48" s="271"/>
      <c r="F48" s="134" t="s">
        <v>15</v>
      </c>
      <c r="G48" s="134" t="s">
        <v>16</v>
      </c>
      <c r="H48" s="134" t="s">
        <v>17</v>
      </c>
      <c r="I48" s="75" t="s">
        <v>18</v>
      </c>
      <c r="J48" s="134" t="s">
        <v>19</v>
      </c>
      <c r="K48" s="139" t="s">
        <v>20</v>
      </c>
      <c r="L48" s="268"/>
      <c r="M48" s="268"/>
      <c r="N48" s="300"/>
    </row>
    <row r="49" spans="1:16" ht="27.75" customHeight="1" x14ac:dyDescent="0.2">
      <c r="A49" s="432" t="s">
        <v>54</v>
      </c>
      <c r="B49" s="115" t="s">
        <v>21</v>
      </c>
      <c r="C49" s="246" t="s">
        <v>129</v>
      </c>
      <c r="D49" s="115">
        <v>25</v>
      </c>
      <c r="E49" s="111">
        <v>15000000</v>
      </c>
      <c r="F49" s="111">
        <f>+E49</f>
        <v>15000000</v>
      </c>
      <c r="G49" s="115"/>
      <c r="H49" s="115"/>
      <c r="I49" s="115"/>
      <c r="J49" s="46">
        <v>44927</v>
      </c>
      <c r="K49" s="47">
        <v>45290</v>
      </c>
      <c r="L49" s="376"/>
      <c r="M49" s="376"/>
      <c r="N49" s="386"/>
    </row>
    <row r="50" spans="1:16" ht="27.75" customHeight="1" x14ac:dyDescent="0.2">
      <c r="A50" s="432"/>
      <c r="B50" s="115" t="s">
        <v>23</v>
      </c>
      <c r="C50" s="246"/>
      <c r="D50" s="157">
        <v>48</v>
      </c>
      <c r="E50" s="111">
        <f>+N40</f>
        <v>15000000</v>
      </c>
      <c r="F50" s="111">
        <f>+E50</f>
        <v>15000000</v>
      </c>
      <c r="G50" s="216"/>
      <c r="H50" s="115"/>
      <c r="I50" s="115"/>
      <c r="J50" s="46">
        <v>44927</v>
      </c>
      <c r="K50" s="47">
        <v>45290</v>
      </c>
      <c r="L50" s="377"/>
      <c r="M50" s="377"/>
      <c r="N50" s="387"/>
    </row>
    <row r="51" spans="1:16" ht="15" x14ac:dyDescent="0.2">
      <c r="A51" s="322" t="s">
        <v>24</v>
      </c>
      <c r="B51" s="139" t="s">
        <v>21</v>
      </c>
      <c r="C51" s="246"/>
      <c r="D51" s="139">
        <v>25</v>
      </c>
      <c r="E51" s="113">
        <f>+E49</f>
        <v>15000000</v>
      </c>
      <c r="F51" s="111">
        <f t="shared" ref="F51" si="1">+E51</f>
        <v>15000000</v>
      </c>
      <c r="G51" s="115"/>
      <c r="H51" s="115"/>
      <c r="I51" s="115"/>
      <c r="J51" s="46">
        <v>44927</v>
      </c>
      <c r="K51" s="47">
        <v>45290</v>
      </c>
      <c r="L51" s="320"/>
      <c r="M51" s="320"/>
      <c r="N51" s="331"/>
    </row>
    <row r="52" spans="1:16" ht="15.75" thickBot="1" x14ac:dyDescent="0.25">
      <c r="A52" s="323"/>
      <c r="B52" s="148" t="s">
        <v>23</v>
      </c>
      <c r="C52" s="246"/>
      <c r="D52" s="148">
        <f>+D50</f>
        <v>48</v>
      </c>
      <c r="E52" s="113">
        <f>+E50</f>
        <v>15000000</v>
      </c>
      <c r="F52" s="111">
        <f>+F50</f>
        <v>15000000</v>
      </c>
      <c r="G52" s="115"/>
      <c r="H52" s="115"/>
      <c r="I52" s="115"/>
      <c r="J52" s="46">
        <v>44927</v>
      </c>
      <c r="K52" s="47">
        <v>45290</v>
      </c>
      <c r="L52" s="321"/>
      <c r="M52" s="321"/>
      <c r="N52" s="332"/>
      <c r="P52" s="217"/>
    </row>
    <row r="53" spans="1:16" ht="15" x14ac:dyDescent="0.2">
      <c r="A53" s="212" t="s">
        <v>25</v>
      </c>
      <c r="B53" s="408" t="s">
        <v>26</v>
      </c>
      <c r="C53" s="408"/>
      <c r="D53" s="408"/>
      <c r="E53" s="409" t="s">
        <v>27</v>
      </c>
      <c r="F53" s="409"/>
      <c r="G53" s="409"/>
      <c r="H53" s="409"/>
      <c r="I53" s="218"/>
      <c r="J53" s="410" t="s">
        <v>28</v>
      </c>
      <c r="K53" s="410"/>
      <c r="L53" s="410"/>
      <c r="M53" s="410"/>
      <c r="N53" s="411"/>
      <c r="P53" s="217"/>
    </row>
    <row r="54" spans="1:16" ht="28.5" customHeight="1" x14ac:dyDescent="0.2">
      <c r="A54" s="241" t="s">
        <v>277</v>
      </c>
      <c r="B54" s="301" t="s">
        <v>55</v>
      </c>
      <c r="C54" s="301"/>
      <c r="D54" s="301"/>
      <c r="E54" s="412" t="s">
        <v>113</v>
      </c>
      <c r="F54" s="413"/>
      <c r="G54" s="414"/>
      <c r="H54" s="134" t="s">
        <v>21</v>
      </c>
      <c r="I54" s="219">
        <f>+D51</f>
        <v>25</v>
      </c>
      <c r="J54" s="248" t="s">
        <v>205</v>
      </c>
      <c r="K54" s="248"/>
      <c r="L54" s="248"/>
      <c r="M54" s="248"/>
      <c r="N54" s="249"/>
    </row>
    <row r="55" spans="1:16" ht="36.75" customHeight="1" x14ac:dyDescent="0.2">
      <c r="A55" s="241"/>
      <c r="B55" s="301"/>
      <c r="C55" s="301"/>
      <c r="D55" s="301"/>
      <c r="E55" s="415"/>
      <c r="F55" s="416"/>
      <c r="G55" s="417"/>
      <c r="H55" s="134" t="s">
        <v>23</v>
      </c>
      <c r="I55" s="219">
        <f>+D52</f>
        <v>48</v>
      </c>
      <c r="J55" s="398" t="s">
        <v>177</v>
      </c>
      <c r="K55" s="398"/>
      <c r="L55" s="398"/>
      <c r="M55" s="398"/>
      <c r="N55" s="399"/>
    </row>
    <row r="56" spans="1:16" ht="90" customHeight="1" x14ac:dyDescent="0.2">
      <c r="A56" s="388" t="s">
        <v>280</v>
      </c>
      <c r="B56" s="389"/>
      <c r="C56" s="389"/>
      <c r="D56" s="389"/>
      <c r="E56" s="389"/>
      <c r="F56" s="389"/>
      <c r="G56" s="389"/>
      <c r="H56" s="389"/>
      <c r="I56" s="390"/>
      <c r="J56" s="400"/>
      <c r="K56" s="400"/>
      <c r="L56" s="400"/>
      <c r="M56" s="400"/>
      <c r="N56" s="401"/>
    </row>
    <row r="57" spans="1:16" ht="90" customHeight="1" thickBot="1" x14ac:dyDescent="0.25">
      <c r="A57" s="348"/>
      <c r="B57" s="391"/>
      <c r="C57" s="391"/>
      <c r="D57" s="391"/>
      <c r="E57" s="391"/>
      <c r="F57" s="391"/>
      <c r="G57" s="391"/>
      <c r="H57" s="391"/>
      <c r="I57" s="392"/>
      <c r="J57" s="402"/>
      <c r="K57" s="402"/>
      <c r="L57" s="402"/>
      <c r="M57" s="402"/>
      <c r="N57" s="403"/>
    </row>
    <row r="58" spans="1:16" ht="15" x14ac:dyDescent="0.2">
      <c r="A58" s="143"/>
      <c r="B58" s="143"/>
      <c r="C58" s="143"/>
      <c r="D58" s="143"/>
      <c r="E58" s="143"/>
      <c r="F58" s="143"/>
      <c r="G58" s="143"/>
      <c r="H58" s="143"/>
      <c r="I58" s="143"/>
      <c r="J58" s="114"/>
      <c r="K58" s="114"/>
      <c r="L58" s="114"/>
      <c r="M58" s="114"/>
      <c r="N58" s="114"/>
    </row>
    <row r="59" spans="1:16" ht="15.75" thickBot="1" x14ac:dyDescent="0.25">
      <c r="A59" s="143"/>
      <c r="B59" s="143"/>
      <c r="C59" s="143"/>
      <c r="D59" s="143"/>
      <c r="E59" s="143"/>
      <c r="F59" s="143"/>
      <c r="G59" s="143"/>
      <c r="H59" s="143"/>
      <c r="I59" s="143"/>
      <c r="J59" s="114"/>
      <c r="K59" s="114"/>
      <c r="L59" s="114"/>
      <c r="M59" s="114"/>
      <c r="N59" s="114"/>
    </row>
    <row r="60" spans="1:16" ht="15" x14ac:dyDescent="0.25">
      <c r="A60" s="312"/>
      <c r="B60" s="314" t="s">
        <v>215</v>
      </c>
      <c r="C60" s="314"/>
      <c r="D60" s="314"/>
      <c r="E60" s="314"/>
      <c r="F60" s="314"/>
      <c r="G60" s="314"/>
      <c r="H60" s="314"/>
      <c r="I60" s="316" t="s">
        <v>216</v>
      </c>
      <c r="J60" s="316"/>
      <c r="K60" s="316"/>
      <c r="L60" s="316"/>
      <c r="M60" s="258"/>
      <c r="N60" s="259"/>
    </row>
    <row r="61" spans="1:16" ht="15" x14ac:dyDescent="0.25">
      <c r="A61" s="313"/>
      <c r="B61" s="315"/>
      <c r="C61" s="315"/>
      <c r="D61" s="315"/>
      <c r="E61" s="315"/>
      <c r="F61" s="315"/>
      <c r="G61" s="315"/>
      <c r="H61" s="315"/>
      <c r="I61" s="317" t="s">
        <v>217</v>
      </c>
      <c r="J61" s="317"/>
      <c r="K61" s="317"/>
      <c r="L61" s="317"/>
      <c r="M61" s="260"/>
      <c r="N61" s="261"/>
    </row>
    <row r="62" spans="1:16" ht="15" x14ac:dyDescent="0.25">
      <c r="A62" s="313"/>
      <c r="B62" s="315" t="s">
        <v>218</v>
      </c>
      <c r="C62" s="315"/>
      <c r="D62" s="315"/>
      <c r="E62" s="315"/>
      <c r="F62" s="315"/>
      <c r="G62" s="315"/>
      <c r="H62" s="315"/>
      <c r="I62" s="317" t="s">
        <v>0</v>
      </c>
      <c r="J62" s="317"/>
      <c r="K62" s="317"/>
      <c r="L62" s="317"/>
      <c r="M62" s="260"/>
      <c r="N62" s="261"/>
    </row>
    <row r="63" spans="1:16" ht="15" x14ac:dyDescent="0.25">
      <c r="A63" s="313"/>
      <c r="B63" s="315"/>
      <c r="C63" s="315"/>
      <c r="D63" s="315"/>
      <c r="E63" s="315"/>
      <c r="F63" s="315"/>
      <c r="G63" s="315"/>
      <c r="H63" s="315"/>
      <c r="I63" s="317" t="s">
        <v>220</v>
      </c>
      <c r="J63" s="317"/>
      <c r="K63" s="317"/>
      <c r="L63" s="317"/>
      <c r="M63" s="260"/>
      <c r="N63" s="261"/>
    </row>
    <row r="64" spans="1:16" x14ac:dyDescent="0.2">
      <c r="A64" s="280"/>
      <c r="B64" s="281"/>
      <c r="C64" s="281"/>
      <c r="D64" s="281"/>
      <c r="E64" s="281"/>
      <c r="F64" s="281"/>
      <c r="G64" s="281"/>
      <c r="H64" s="281"/>
      <c r="I64" s="281"/>
      <c r="J64" s="281"/>
      <c r="K64" s="281"/>
      <c r="L64" s="281"/>
      <c r="M64" s="281"/>
      <c r="N64" s="282"/>
    </row>
    <row r="65" spans="1:15" ht="15" x14ac:dyDescent="0.25">
      <c r="A65" s="302" t="s">
        <v>221</v>
      </c>
      <c r="B65" s="303"/>
      <c r="C65" s="303"/>
      <c r="D65" s="303"/>
      <c r="E65" s="303"/>
      <c r="F65" s="303"/>
      <c r="G65" s="303"/>
      <c r="H65" s="303"/>
      <c r="I65" s="303"/>
      <c r="J65" s="303"/>
      <c r="K65" s="303"/>
      <c r="L65" s="303"/>
      <c r="M65" s="303"/>
      <c r="N65" s="304"/>
    </row>
    <row r="66" spans="1:15" ht="15" x14ac:dyDescent="0.25">
      <c r="A66" s="34" t="s">
        <v>222</v>
      </c>
      <c r="B66" s="283" t="s">
        <v>199</v>
      </c>
      <c r="C66" s="284"/>
      <c r="D66" s="284"/>
      <c r="E66" s="284"/>
      <c r="F66" s="284"/>
      <c r="G66" s="284"/>
      <c r="H66" s="284"/>
      <c r="I66" s="284"/>
      <c r="J66" s="284"/>
      <c r="K66" s="284"/>
      <c r="L66" s="284"/>
      <c r="M66" s="284"/>
      <c r="N66" s="285"/>
    </row>
    <row r="67" spans="1:15" x14ac:dyDescent="0.2">
      <c r="A67" s="286" t="s">
        <v>254</v>
      </c>
      <c r="B67" s="287"/>
      <c r="C67" s="287"/>
      <c r="D67" s="287"/>
      <c r="E67" s="287"/>
      <c r="F67" s="287"/>
      <c r="G67" s="287"/>
      <c r="H67" s="287"/>
      <c r="I67" s="287"/>
      <c r="J67" s="287"/>
      <c r="K67" s="287"/>
      <c r="L67" s="287"/>
      <c r="M67" s="287"/>
      <c r="N67" s="288"/>
    </row>
    <row r="68" spans="1:15" ht="15.75" customHeight="1" x14ac:dyDescent="0.2">
      <c r="A68" s="289" t="s">
        <v>255</v>
      </c>
      <c r="B68" s="290"/>
      <c r="C68" s="290"/>
      <c r="D68" s="290"/>
      <c r="E68" s="290"/>
      <c r="F68" s="370"/>
      <c r="G68" s="240" t="s">
        <v>47</v>
      </c>
      <c r="H68" s="240"/>
      <c r="I68" s="240"/>
      <c r="J68" s="428" t="s">
        <v>1</v>
      </c>
      <c r="K68" s="295"/>
      <c r="L68" s="295"/>
      <c r="M68" s="295"/>
      <c r="N68" s="296"/>
    </row>
    <row r="69" spans="1:15" ht="34.5" customHeight="1" x14ac:dyDescent="0.2">
      <c r="A69" s="241" t="s">
        <v>273</v>
      </c>
      <c r="B69" s="301"/>
      <c r="C69" s="301"/>
      <c r="D69" s="301"/>
      <c r="E69" s="301"/>
      <c r="F69" s="371"/>
      <c r="G69" s="240"/>
      <c r="H69" s="240"/>
      <c r="I69" s="240"/>
      <c r="J69" s="35" t="s">
        <v>2</v>
      </c>
      <c r="K69" s="297" t="s">
        <v>3</v>
      </c>
      <c r="L69" s="297"/>
      <c r="M69" s="297"/>
      <c r="N69" s="36" t="s">
        <v>4</v>
      </c>
    </row>
    <row r="70" spans="1:15" ht="27.75" customHeight="1" x14ac:dyDescent="0.2">
      <c r="A70" s="286" t="s">
        <v>274</v>
      </c>
      <c r="B70" s="287"/>
      <c r="C70" s="287"/>
      <c r="D70" s="287"/>
      <c r="E70" s="287"/>
      <c r="F70" s="287"/>
      <c r="G70" s="240"/>
      <c r="H70" s="240"/>
      <c r="I70" s="240"/>
      <c r="J70" s="341" t="s">
        <v>184</v>
      </c>
      <c r="K70" s="335" t="s">
        <v>150</v>
      </c>
      <c r="L70" s="336"/>
      <c r="M70" s="337"/>
      <c r="N70" s="426">
        <f>14400000+10800000+14400000+4380000+25200000+17200000+4733333+18950000+4533333+9477816+20700000+6090000+2875000</f>
        <v>153739482</v>
      </c>
    </row>
    <row r="71" spans="1:15" ht="15" x14ac:dyDescent="0.2">
      <c r="A71" s="289" t="s">
        <v>259</v>
      </c>
      <c r="B71" s="290"/>
      <c r="C71" s="290"/>
      <c r="D71" s="290"/>
      <c r="E71" s="290"/>
      <c r="F71" s="370"/>
      <c r="G71" s="240"/>
      <c r="H71" s="240"/>
      <c r="I71" s="240"/>
      <c r="J71" s="342"/>
      <c r="K71" s="338"/>
      <c r="L71" s="339"/>
      <c r="M71" s="340"/>
      <c r="N71" s="427"/>
    </row>
    <row r="72" spans="1:15" ht="33.75" customHeight="1" x14ac:dyDescent="0.2">
      <c r="A72" s="378" t="s">
        <v>275</v>
      </c>
      <c r="B72" s="379"/>
      <c r="C72" s="379"/>
      <c r="D72" s="379"/>
      <c r="E72" s="379"/>
      <c r="F72" s="425"/>
      <c r="G72" s="240"/>
      <c r="H72" s="240"/>
      <c r="I72" s="240"/>
      <c r="J72" s="138">
        <v>215</v>
      </c>
      <c r="K72" s="334" t="s">
        <v>155</v>
      </c>
      <c r="L72" s="334"/>
      <c r="M72" s="334"/>
      <c r="N72" s="23">
        <f>10829000+662167</f>
        <v>11491167</v>
      </c>
    </row>
    <row r="73" spans="1:15" ht="32.25" customHeight="1" x14ac:dyDescent="0.2">
      <c r="A73" s="308" t="s">
        <v>281</v>
      </c>
      <c r="B73" s="385"/>
      <c r="C73" s="385"/>
      <c r="D73" s="385"/>
      <c r="E73" s="385"/>
      <c r="F73" s="385"/>
      <c r="G73" s="240"/>
      <c r="H73" s="240"/>
      <c r="I73" s="240"/>
      <c r="J73" s="138" t="s">
        <v>156</v>
      </c>
      <c r="K73" s="334" t="s">
        <v>153</v>
      </c>
      <c r="L73" s="334"/>
      <c r="M73" s="334"/>
      <c r="N73" s="23">
        <f>18000000+18000000+3840000</f>
        <v>39840000</v>
      </c>
    </row>
    <row r="74" spans="1:15" ht="32.25" customHeight="1" x14ac:dyDescent="0.2">
      <c r="A74" s="308"/>
      <c r="B74" s="385"/>
      <c r="C74" s="385"/>
      <c r="D74" s="385"/>
      <c r="E74" s="385"/>
      <c r="F74" s="385"/>
      <c r="G74" s="240"/>
      <c r="H74" s="240"/>
      <c r="I74" s="240"/>
      <c r="J74" s="341" t="s">
        <v>212</v>
      </c>
      <c r="K74" s="335" t="s">
        <v>187</v>
      </c>
      <c r="L74" s="336"/>
      <c r="M74" s="337"/>
      <c r="N74" s="426">
        <f>8188000+1705833+10708000+1873900+6090000+10708000+3513333+6122184+1800000+4500000+3600000+4818600</f>
        <v>63627850</v>
      </c>
      <c r="O74" s="158">
        <f>8188000+10708000+6090000+10708000+6900000+4818600+1800000+6122184+2875000+2100000+2400000+1873900+1705833+3600000</f>
        <v>69889517</v>
      </c>
    </row>
    <row r="75" spans="1:15" ht="28.5" customHeight="1" x14ac:dyDescent="0.2">
      <c r="A75" s="308"/>
      <c r="B75" s="385"/>
      <c r="C75" s="385"/>
      <c r="D75" s="385"/>
      <c r="E75" s="385"/>
      <c r="F75" s="385"/>
      <c r="G75" s="240"/>
      <c r="H75" s="240"/>
      <c r="I75" s="240"/>
      <c r="J75" s="342"/>
      <c r="K75" s="338"/>
      <c r="L75" s="339"/>
      <c r="M75" s="340"/>
      <c r="N75" s="427"/>
    </row>
    <row r="76" spans="1:15" ht="36" customHeight="1" x14ac:dyDescent="0.2">
      <c r="A76" s="308"/>
      <c r="B76" s="385"/>
      <c r="C76" s="385"/>
      <c r="D76" s="385"/>
      <c r="E76" s="385"/>
      <c r="F76" s="385"/>
      <c r="G76" s="240"/>
      <c r="H76" s="240"/>
      <c r="I76" s="240"/>
      <c r="J76" s="136">
        <v>1370</v>
      </c>
      <c r="K76" s="334" t="s">
        <v>174</v>
      </c>
      <c r="L76" s="334"/>
      <c r="M76" s="334"/>
      <c r="N76" s="23">
        <f>21600000+3480000</f>
        <v>25080000</v>
      </c>
      <c r="O76" s="158">
        <f>2100000+2400000+6900000</f>
        <v>11400000</v>
      </c>
    </row>
    <row r="77" spans="1:15" ht="15.75" thickBot="1" x14ac:dyDescent="0.25">
      <c r="A77" s="380"/>
      <c r="B77" s="381"/>
      <c r="C77" s="381"/>
      <c r="D77" s="381"/>
      <c r="E77" s="381"/>
      <c r="F77" s="381"/>
      <c r="G77" s="382"/>
      <c r="H77" s="382"/>
      <c r="I77" s="382"/>
      <c r="J77" s="382"/>
      <c r="K77" s="382"/>
      <c r="L77" s="382"/>
      <c r="M77" s="382"/>
      <c r="N77" s="383"/>
    </row>
    <row r="78" spans="1:15" ht="15" x14ac:dyDescent="0.25">
      <c r="A78" s="265" t="s">
        <v>5</v>
      </c>
      <c r="B78" s="267" t="s">
        <v>231</v>
      </c>
      <c r="C78" s="269" t="s">
        <v>6</v>
      </c>
      <c r="D78" s="269" t="s">
        <v>7</v>
      </c>
      <c r="E78" s="270" t="s">
        <v>48</v>
      </c>
      <c r="F78" s="269" t="s">
        <v>9</v>
      </c>
      <c r="G78" s="269"/>
      <c r="H78" s="269"/>
      <c r="I78" s="269"/>
      <c r="J78" s="269" t="s">
        <v>10</v>
      </c>
      <c r="K78" s="269"/>
      <c r="L78" s="298" t="s">
        <v>11</v>
      </c>
      <c r="M78" s="298"/>
      <c r="N78" s="299"/>
      <c r="O78" s="220"/>
    </row>
    <row r="79" spans="1:15" x14ac:dyDescent="0.2">
      <c r="A79" s="266"/>
      <c r="B79" s="268"/>
      <c r="C79" s="268"/>
      <c r="D79" s="268"/>
      <c r="E79" s="271"/>
      <c r="F79" s="268"/>
      <c r="G79" s="268"/>
      <c r="H79" s="268"/>
      <c r="I79" s="268"/>
      <c r="J79" s="268"/>
      <c r="K79" s="268"/>
      <c r="L79" s="268" t="s">
        <v>12</v>
      </c>
      <c r="M79" s="268" t="s">
        <v>13</v>
      </c>
      <c r="N79" s="300" t="s">
        <v>14</v>
      </c>
      <c r="O79" s="220"/>
    </row>
    <row r="80" spans="1:15" ht="28.5" customHeight="1" x14ac:dyDescent="0.2">
      <c r="A80" s="266"/>
      <c r="B80" s="268"/>
      <c r="C80" s="268"/>
      <c r="D80" s="268"/>
      <c r="E80" s="271"/>
      <c r="F80" s="134" t="s">
        <v>15</v>
      </c>
      <c r="G80" s="134" t="s">
        <v>16</v>
      </c>
      <c r="H80" s="134" t="s">
        <v>17</v>
      </c>
      <c r="I80" s="75" t="s">
        <v>18</v>
      </c>
      <c r="J80" s="134" t="s">
        <v>19</v>
      </c>
      <c r="K80" s="139" t="s">
        <v>20</v>
      </c>
      <c r="L80" s="268"/>
      <c r="M80" s="268"/>
      <c r="N80" s="300"/>
      <c r="O80" s="220"/>
    </row>
    <row r="81" spans="1:15" x14ac:dyDescent="0.2">
      <c r="A81" s="244" t="s">
        <v>56</v>
      </c>
      <c r="B81" s="115" t="s">
        <v>21</v>
      </c>
      <c r="C81" s="246" t="s">
        <v>57</v>
      </c>
      <c r="D81" s="115">
        <v>9</v>
      </c>
      <c r="E81" s="43">
        <v>237375371</v>
      </c>
      <c r="F81" s="43">
        <f>+E81</f>
        <v>237375371</v>
      </c>
      <c r="G81" s="116"/>
      <c r="H81" s="116"/>
      <c r="I81" s="116"/>
      <c r="J81" s="46">
        <v>44927</v>
      </c>
      <c r="K81" s="47">
        <v>45290</v>
      </c>
      <c r="L81" s="376"/>
      <c r="M81" s="376"/>
      <c r="N81" s="420"/>
      <c r="O81" s="220"/>
    </row>
    <row r="82" spans="1:15" x14ac:dyDescent="0.2">
      <c r="A82" s="245"/>
      <c r="B82" s="115" t="s">
        <v>23</v>
      </c>
      <c r="C82" s="246"/>
      <c r="D82" s="117">
        <v>9</v>
      </c>
      <c r="E82" s="118">
        <f>+N73+N72+N70</f>
        <v>205070649</v>
      </c>
      <c r="F82" s="43">
        <f t="shared" ref="F82:F88" si="2">+E82</f>
        <v>205070649</v>
      </c>
      <c r="G82" s="116"/>
      <c r="H82" s="116"/>
      <c r="I82" s="116"/>
      <c r="J82" s="46">
        <v>44927</v>
      </c>
      <c r="K82" s="47">
        <v>45290</v>
      </c>
      <c r="L82" s="377"/>
      <c r="M82" s="377"/>
      <c r="N82" s="421"/>
      <c r="O82" s="220"/>
    </row>
    <row r="83" spans="1:15" ht="21" customHeight="1" x14ac:dyDescent="0.2">
      <c r="A83" s="244" t="s">
        <v>185</v>
      </c>
      <c r="B83" s="115" t="s">
        <v>21</v>
      </c>
      <c r="C83" s="247" t="s">
        <v>186</v>
      </c>
      <c r="D83" s="119">
        <v>7</v>
      </c>
      <c r="E83" s="120">
        <v>63627850</v>
      </c>
      <c r="F83" s="121">
        <f t="shared" ref="F83:F84" si="3">+E83</f>
        <v>63627850</v>
      </c>
      <c r="G83" s="116"/>
      <c r="H83" s="116"/>
      <c r="I83" s="116"/>
      <c r="J83" s="46">
        <v>44927</v>
      </c>
      <c r="K83" s="47">
        <v>45290</v>
      </c>
      <c r="L83" s="376"/>
      <c r="M83" s="376"/>
      <c r="N83" s="420"/>
      <c r="O83" s="220"/>
    </row>
    <row r="84" spans="1:15" ht="21" customHeight="1" x14ac:dyDescent="0.2">
      <c r="A84" s="245"/>
      <c r="B84" s="115" t="s">
        <v>23</v>
      </c>
      <c r="C84" s="247"/>
      <c r="D84" s="122">
        <v>7</v>
      </c>
      <c r="E84" s="120">
        <f>+N74</f>
        <v>63627850</v>
      </c>
      <c r="F84" s="121">
        <f t="shared" si="3"/>
        <v>63627850</v>
      </c>
      <c r="G84" s="116"/>
      <c r="H84" s="116"/>
      <c r="I84" s="116"/>
      <c r="J84" s="46">
        <v>44927</v>
      </c>
      <c r="K84" s="47">
        <v>45290</v>
      </c>
      <c r="L84" s="377"/>
      <c r="M84" s="377"/>
      <c r="N84" s="421"/>
      <c r="O84" s="220"/>
    </row>
    <row r="85" spans="1:15" x14ac:dyDescent="0.2">
      <c r="A85" s="244" t="s">
        <v>101</v>
      </c>
      <c r="B85" s="115" t="s">
        <v>21</v>
      </c>
      <c r="C85" s="246" t="s">
        <v>102</v>
      </c>
      <c r="D85" s="115">
        <v>5</v>
      </c>
      <c r="E85" s="120">
        <v>25080000</v>
      </c>
      <c r="F85" s="121">
        <f t="shared" si="2"/>
        <v>25080000</v>
      </c>
      <c r="G85" s="116"/>
      <c r="H85" s="116"/>
      <c r="I85" s="116"/>
      <c r="J85" s="46">
        <v>44927</v>
      </c>
      <c r="K85" s="47">
        <v>45290</v>
      </c>
      <c r="L85" s="376"/>
      <c r="M85" s="376"/>
      <c r="N85" s="420"/>
      <c r="O85" s="220"/>
    </row>
    <row r="86" spans="1:15" x14ac:dyDescent="0.2">
      <c r="A86" s="245"/>
      <c r="B86" s="115" t="s">
        <v>23</v>
      </c>
      <c r="C86" s="246"/>
      <c r="D86" s="117">
        <v>5</v>
      </c>
      <c r="E86" s="118">
        <f>+N76</f>
        <v>25080000</v>
      </c>
      <c r="F86" s="43">
        <f t="shared" si="2"/>
        <v>25080000</v>
      </c>
      <c r="G86" s="116"/>
      <c r="H86" s="116"/>
      <c r="I86" s="116"/>
      <c r="J86" s="46">
        <v>44927</v>
      </c>
      <c r="K86" s="47">
        <v>45290</v>
      </c>
      <c r="L86" s="377"/>
      <c r="M86" s="377"/>
      <c r="N86" s="421"/>
      <c r="O86" s="220"/>
    </row>
    <row r="87" spans="1:15" ht="15" x14ac:dyDescent="0.2">
      <c r="A87" s="322" t="s">
        <v>24</v>
      </c>
      <c r="B87" s="139" t="s">
        <v>21</v>
      </c>
      <c r="C87" s="246"/>
      <c r="D87" s="139">
        <v>9</v>
      </c>
      <c r="E87" s="123">
        <f>+E81+E83+E85</f>
        <v>326083221</v>
      </c>
      <c r="F87" s="123">
        <f t="shared" si="2"/>
        <v>326083221</v>
      </c>
      <c r="G87" s="116"/>
      <c r="H87" s="116"/>
      <c r="I87" s="116"/>
      <c r="J87" s="46">
        <v>44927</v>
      </c>
      <c r="K87" s="47">
        <v>45290</v>
      </c>
      <c r="L87" s="320"/>
      <c r="M87" s="320"/>
      <c r="N87" s="331"/>
    </row>
    <row r="88" spans="1:15" ht="15.75" thickBot="1" x14ac:dyDescent="0.25">
      <c r="A88" s="323"/>
      <c r="B88" s="148" t="s">
        <v>23</v>
      </c>
      <c r="C88" s="246"/>
      <c r="D88" s="192">
        <f>+D82</f>
        <v>9</v>
      </c>
      <c r="E88" s="123">
        <f>+E86++E84+E82</f>
        <v>293778499</v>
      </c>
      <c r="F88" s="123">
        <f t="shared" si="2"/>
        <v>293778499</v>
      </c>
      <c r="G88" s="116"/>
      <c r="H88" s="116"/>
      <c r="I88" s="116"/>
      <c r="J88" s="46">
        <v>44927</v>
      </c>
      <c r="K88" s="47">
        <v>45290</v>
      </c>
      <c r="L88" s="321"/>
      <c r="M88" s="321"/>
      <c r="N88" s="332"/>
    </row>
    <row r="89" spans="1:15" ht="15" x14ac:dyDescent="0.2">
      <c r="A89" s="212" t="s">
        <v>25</v>
      </c>
      <c r="B89" s="408" t="s">
        <v>26</v>
      </c>
      <c r="C89" s="408"/>
      <c r="D89" s="408"/>
      <c r="E89" s="409" t="s">
        <v>27</v>
      </c>
      <c r="F89" s="409"/>
      <c r="G89" s="409"/>
      <c r="H89" s="409"/>
      <c r="I89" s="218"/>
      <c r="J89" s="410" t="s">
        <v>28</v>
      </c>
      <c r="K89" s="410"/>
      <c r="L89" s="410"/>
      <c r="M89" s="410"/>
      <c r="N89" s="411"/>
    </row>
    <row r="90" spans="1:15" ht="27" customHeight="1" x14ac:dyDescent="0.2">
      <c r="A90" s="241" t="s">
        <v>277</v>
      </c>
      <c r="B90" s="240" t="s">
        <v>58</v>
      </c>
      <c r="C90" s="240"/>
      <c r="D90" s="240"/>
      <c r="E90" s="412" t="s">
        <v>114</v>
      </c>
      <c r="F90" s="413"/>
      <c r="G90" s="414"/>
      <c r="H90" s="134" t="s">
        <v>21</v>
      </c>
      <c r="I90" s="219">
        <f>+D87</f>
        <v>9</v>
      </c>
      <c r="J90" s="248" t="s">
        <v>205</v>
      </c>
      <c r="K90" s="248"/>
      <c r="L90" s="248"/>
      <c r="M90" s="248"/>
      <c r="N90" s="249"/>
    </row>
    <row r="91" spans="1:15" ht="27" customHeight="1" x14ac:dyDescent="0.2">
      <c r="A91" s="241"/>
      <c r="B91" s="240"/>
      <c r="C91" s="240"/>
      <c r="D91" s="240"/>
      <c r="E91" s="415"/>
      <c r="F91" s="416"/>
      <c r="G91" s="417"/>
      <c r="H91" s="134" t="s">
        <v>23</v>
      </c>
      <c r="I91" s="219">
        <f>+D88</f>
        <v>9</v>
      </c>
      <c r="J91" s="251" t="s">
        <v>52</v>
      </c>
      <c r="K91" s="251"/>
      <c r="L91" s="251"/>
      <c r="M91" s="251"/>
      <c r="N91" s="252"/>
    </row>
    <row r="92" spans="1:15" ht="102.75" customHeight="1" x14ac:dyDescent="0.2">
      <c r="A92" s="305" t="s">
        <v>282</v>
      </c>
      <c r="B92" s="306"/>
      <c r="C92" s="306"/>
      <c r="D92" s="306"/>
      <c r="E92" s="306"/>
      <c r="F92" s="306"/>
      <c r="G92" s="306"/>
      <c r="H92" s="306"/>
      <c r="I92" s="307"/>
      <c r="J92" s="439"/>
      <c r="K92" s="439"/>
      <c r="L92" s="439"/>
      <c r="M92" s="439"/>
      <c r="N92" s="440"/>
    </row>
    <row r="93" spans="1:15" ht="102.75" customHeight="1" thickBot="1" x14ac:dyDescent="0.25">
      <c r="A93" s="372"/>
      <c r="B93" s="418"/>
      <c r="C93" s="418"/>
      <c r="D93" s="418"/>
      <c r="E93" s="418"/>
      <c r="F93" s="418"/>
      <c r="G93" s="418"/>
      <c r="H93" s="418"/>
      <c r="I93" s="419"/>
      <c r="J93" s="254"/>
      <c r="K93" s="254"/>
      <c r="L93" s="254"/>
      <c r="M93" s="254"/>
      <c r="N93" s="255"/>
    </row>
    <row r="94" spans="1:15" ht="15" x14ac:dyDescent="0.2">
      <c r="A94" s="143"/>
      <c r="B94" s="143"/>
      <c r="C94" s="143"/>
      <c r="D94" s="143"/>
      <c r="E94" s="143"/>
      <c r="F94" s="143"/>
      <c r="G94" s="143"/>
      <c r="H94" s="143"/>
      <c r="I94" s="143"/>
      <c r="J94" s="114"/>
      <c r="K94" s="114"/>
      <c r="L94" s="114"/>
      <c r="M94" s="114"/>
      <c r="N94" s="114"/>
    </row>
    <row r="95" spans="1:15" ht="15.75" thickBot="1" x14ac:dyDescent="0.25">
      <c r="A95" s="143"/>
      <c r="B95" s="143"/>
      <c r="C95" s="143"/>
      <c r="D95" s="143"/>
      <c r="E95" s="143"/>
      <c r="F95" s="143"/>
      <c r="G95" s="143"/>
      <c r="H95" s="143"/>
      <c r="I95" s="143"/>
      <c r="J95" s="114"/>
      <c r="K95" s="114"/>
      <c r="L95" s="114"/>
      <c r="M95" s="114"/>
      <c r="N95" s="114"/>
    </row>
    <row r="96" spans="1:15" ht="15" x14ac:dyDescent="0.25">
      <c r="A96" s="312"/>
      <c r="B96" s="314" t="s">
        <v>215</v>
      </c>
      <c r="C96" s="314"/>
      <c r="D96" s="314"/>
      <c r="E96" s="314"/>
      <c r="F96" s="314"/>
      <c r="G96" s="314"/>
      <c r="H96" s="314"/>
      <c r="I96" s="316" t="s">
        <v>216</v>
      </c>
      <c r="J96" s="316"/>
      <c r="K96" s="316"/>
      <c r="L96" s="316"/>
      <c r="M96" s="258"/>
      <c r="N96" s="259"/>
    </row>
    <row r="97" spans="1:14" ht="15" x14ac:dyDescent="0.25">
      <c r="A97" s="313"/>
      <c r="B97" s="315"/>
      <c r="C97" s="315"/>
      <c r="D97" s="315"/>
      <c r="E97" s="315"/>
      <c r="F97" s="315"/>
      <c r="G97" s="315"/>
      <c r="H97" s="315"/>
      <c r="I97" s="317" t="s">
        <v>217</v>
      </c>
      <c r="J97" s="317"/>
      <c r="K97" s="317"/>
      <c r="L97" s="317"/>
      <c r="M97" s="260"/>
      <c r="N97" s="261"/>
    </row>
    <row r="98" spans="1:14" ht="15" x14ac:dyDescent="0.25">
      <c r="A98" s="313"/>
      <c r="B98" s="315" t="s">
        <v>218</v>
      </c>
      <c r="C98" s="315"/>
      <c r="D98" s="315"/>
      <c r="E98" s="315"/>
      <c r="F98" s="315"/>
      <c r="G98" s="315"/>
      <c r="H98" s="315"/>
      <c r="I98" s="317" t="s">
        <v>0</v>
      </c>
      <c r="J98" s="317"/>
      <c r="K98" s="317"/>
      <c r="L98" s="317"/>
      <c r="M98" s="260"/>
      <c r="N98" s="261"/>
    </row>
    <row r="99" spans="1:14" ht="15" x14ac:dyDescent="0.25">
      <c r="A99" s="313"/>
      <c r="B99" s="315"/>
      <c r="C99" s="315"/>
      <c r="D99" s="315"/>
      <c r="E99" s="315"/>
      <c r="F99" s="315"/>
      <c r="G99" s="315"/>
      <c r="H99" s="315"/>
      <c r="I99" s="317" t="s">
        <v>220</v>
      </c>
      <c r="J99" s="317"/>
      <c r="K99" s="317"/>
      <c r="L99" s="317"/>
      <c r="M99" s="260"/>
      <c r="N99" s="261"/>
    </row>
    <row r="100" spans="1:14" x14ac:dyDescent="0.2">
      <c r="A100" s="280"/>
      <c r="B100" s="281"/>
      <c r="C100" s="281"/>
      <c r="D100" s="281"/>
      <c r="E100" s="281"/>
      <c r="F100" s="281"/>
      <c r="G100" s="281"/>
      <c r="H100" s="281"/>
      <c r="I100" s="281"/>
      <c r="J100" s="281"/>
      <c r="K100" s="281"/>
      <c r="L100" s="281"/>
      <c r="M100" s="281"/>
      <c r="N100" s="282"/>
    </row>
    <row r="101" spans="1:14" ht="15" x14ac:dyDescent="0.25">
      <c r="A101" s="302" t="s">
        <v>221</v>
      </c>
      <c r="B101" s="303"/>
      <c r="C101" s="303"/>
      <c r="D101" s="303"/>
      <c r="E101" s="303"/>
      <c r="F101" s="303"/>
      <c r="G101" s="303"/>
      <c r="H101" s="303"/>
      <c r="I101" s="303"/>
      <c r="J101" s="303"/>
      <c r="K101" s="303"/>
      <c r="L101" s="303"/>
      <c r="M101" s="303"/>
      <c r="N101" s="304"/>
    </row>
    <row r="102" spans="1:14" ht="15" x14ac:dyDescent="0.25">
      <c r="A102" s="34" t="s">
        <v>252</v>
      </c>
      <c r="B102" s="283" t="s">
        <v>199</v>
      </c>
      <c r="C102" s="284"/>
      <c r="D102" s="284"/>
      <c r="E102" s="284"/>
      <c r="F102" s="284"/>
      <c r="G102" s="284"/>
      <c r="H102" s="284"/>
      <c r="I102" s="284"/>
      <c r="J102" s="284"/>
      <c r="K102" s="284"/>
      <c r="L102" s="284"/>
      <c r="M102" s="284"/>
      <c r="N102" s="285"/>
    </row>
    <row r="103" spans="1:14" ht="15" customHeight="1" x14ac:dyDescent="0.2">
      <c r="A103" s="286" t="s">
        <v>254</v>
      </c>
      <c r="B103" s="287"/>
      <c r="C103" s="287"/>
      <c r="D103" s="287"/>
      <c r="E103" s="287"/>
      <c r="F103" s="287"/>
      <c r="G103" s="287"/>
      <c r="H103" s="287"/>
      <c r="I103" s="287"/>
      <c r="J103" s="287"/>
      <c r="K103" s="287"/>
      <c r="L103" s="287"/>
      <c r="M103" s="287"/>
      <c r="N103" s="288"/>
    </row>
    <row r="104" spans="1:14" ht="15" x14ac:dyDescent="0.2">
      <c r="A104" s="289" t="s">
        <v>255</v>
      </c>
      <c r="B104" s="290"/>
      <c r="C104" s="290"/>
      <c r="D104" s="290"/>
      <c r="E104" s="290"/>
      <c r="F104" s="290"/>
      <c r="G104" s="272" t="s">
        <v>47</v>
      </c>
      <c r="H104" s="273"/>
      <c r="I104" s="274"/>
      <c r="J104" s="295" t="s">
        <v>1</v>
      </c>
      <c r="K104" s="295"/>
      <c r="L104" s="295"/>
      <c r="M104" s="295"/>
      <c r="N104" s="296"/>
    </row>
    <row r="105" spans="1:14" ht="37.5" customHeight="1" x14ac:dyDescent="0.2">
      <c r="A105" s="241" t="s">
        <v>273</v>
      </c>
      <c r="B105" s="301"/>
      <c r="C105" s="301"/>
      <c r="D105" s="301"/>
      <c r="E105" s="301"/>
      <c r="F105" s="301"/>
      <c r="G105" s="292"/>
      <c r="H105" s="293"/>
      <c r="I105" s="294"/>
      <c r="J105" s="135" t="s">
        <v>2</v>
      </c>
      <c r="K105" s="297" t="s">
        <v>3</v>
      </c>
      <c r="L105" s="297"/>
      <c r="M105" s="297"/>
      <c r="N105" s="36" t="s">
        <v>4</v>
      </c>
    </row>
    <row r="106" spans="1:14" ht="33" customHeight="1" x14ac:dyDescent="0.2">
      <c r="A106" s="286" t="s">
        <v>274</v>
      </c>
      <c r="B106" s="287"/>
      <c r="C106" s="287"/>
      <c r="D106" s="287"/>
      <c r="E106" s="287"/>
      <c r="F106" s="333"/>
      <c r="G106" s="292"/>
      <c r="H106" s="293"/>
      <c r="I106" s="294"/>
      <c r="J106" s="138">
        <v>215</v>
      </c>
      <c r="K106" s="334" t="s">
        <v>155</v>
      </c>
      <c r="L106" s="334"/>
      <c r="M106" s="334"/>
      <c r="N106" s="22">
        <f>3500000+4182400</f>
        <v>7682400</v>
      </c>
    </row>
    <row r="107" spans="1:14" ht="31.5" customHeight="1" x14ac:dyDescent="0.2">
      <c r="A107" s="289" t="s">
        <v>259</v>
      </c>
      <c r="B107" s="290"/>
      <c r="C107" s="290"/>
      <c r="D107" s="290"/>
      <c r="E107" s="290"/>
      <c r="F107" s="290"/>
      <c r="G107" s="292"/>
      <c r="H107" s="293"/>
      <c r="I107" s="294"/>
      <c r="J107" s="138" t="s">
        <v>188</v>
      </c>
      <c r="K107" s="334" t="s">
        <v>153</v>
      </c>
      <c r="L107" s="334"/>
      <c r="M107" s="334"/>
      <c r="N107" s="22">
        <f>3150000+3150000+4533334+2100000+2047000</f>
        <v>14980334</v>
      </c>
    </row>
    <row r="108" spans="1:14" ht="15" x14ac:dyDescent="0.2">
      <c r="A108" s="378" t="s">
        <v>275</v>
      </c>
      <c r="B108" s="379"/>
      <c r="C108" s="379"/>
      <c r="D108" s="379"/>
      <c r="E108" s="379"/>
      <c r="F108" s="379"/>
      <c r="G108" s="292"/>
      <c r="H108" s="293"/>
      <c r="I108" s="294"/>
      <c r="J108" s="136">
        <v>2420</v>
      </c>
      <c r="K108" s="334" t="s">
        <v>159</v>
      </c>
      <c r="L108" s="334"/>
      <c r="M108" s="334"/>
      <c r="N108" s="22">
        <f>998000000+166332600</f>
        <v>1164332600</v>
      </c>
    </row>
    <row r="109" spans="1:14" ht="44.25" customHeight="1" x14ac:dyDescent="0.2">
      <c r="A109" s="385" t="s">
        <v>283</v>
      </c>
      <c r="B109" s="385"/>
      <c r="C109" s="385"/>
      <c r="D109" s="385"/>
      <c r="E109" s="385"/>
      <c r="F109" s="385"/>
      <c r="G109" s="293"/>
      <c r="H109" s="293"/>
      <c r="I109" s="294"/>
      <c r="J109" s="136">
        <v>970</v>
      </c>
      <c r="K109" s="334" t="s">
        <v>165</v>
      </c>
      <c r="L109" s="334"/>
      <c r="M109" s="334"/>
      <c r="N109" s="22">
        <f>19111816+3718333</f>
        <v>22830149</v>
      </c>
    </row>
    <row r="110" spans="1:14" x14ac:dyDescent="0.2">
      <c r="A110" s="385"/>
      <c r="B110" s="385"/>
      <c r="C110" s="385"/>
      <c r="D110" s="385"/>
      <c r="E110" s="385"/>
      <c r="F110" s="385"/>
      <c r="G110" s="293"/>
      <c r="H110" s="293"/>
      <c r="I110" s="294"/>
      <c r="J110" s="24"/>
      <c r="K110" s="384"/>
      <c r="L110" s="384"/>
      <c r="M110" s="384"/>
      <c r="N110" s="25"/>
    </row>
    <row r="111" spans="1:14" ht="15.75" thickBot="1" x14ac:dyDescent="0.25">
      <c r="A111" s="380"/>
      <c r="B111" s="381"/>
      <c r="C111" s="381"/>
      <c r="D111" s="381"/>
      <c r="E111" s="381"/>
      <c r="F111" s="381"/>
      <c r="G111" s="382"/>
      <c r="H111" s="382"/>
      <c r="I111" s="382"/>
      <c r="J111" s="382"/>
      <c r="K111" s="382"/>
      <c r="L111" s="382"/>
      <c r="M111" s="382"/>
      <c r="N111" s="383"/>
    </row>
    <row r="112" spans="1:14" ht="15" x14ac:dyDescent="0.25">
      <c r="A112" s="265" t="s">
        <v>5</v>
      </c>
      <c r="B112" s="267" t="s">
        <v>231</v>
      </c>
      <c r="C112" s="269" t="s">
        <v>6</v>
      </c>
      <c r="D112" s="269" t="s">
        <v>7</v>
      </c>
      <c r="E112" s="270" t="s">
        <v>48</v>
      </c>
      <c r="F112" s="269" t="s">
        <v>9</v>
      </c>
      <c r="G112" s="269"/>
      <c r="H112" s="269"/>
      <c r="I112" s="269"/>
      <c r="J112" s="269" t="s">
        <v>10</v>
      </c>
      <c r="K112" s="269"/>
      <c r="L112" s="298" t="s">
        <v>11</v>
      </c>
      <c r="M112" s="298"/>
      <c r="N112" s="299"/>
    </row>
    <row r="113" spans="1:14" x14ac:dyDescent="0.2">
      <c r="A113" s="266"/>
      <c r="B113" s="268"/>
      <c r="C113" s="268"/>
      <c r="D113" s="268"/>
      <c r="E113" s="271"/>
      <c r="F113" s="268"/>
      <c r="G113" s="268"/>
      <c r="H113" s="268"/>
      <c r="I113" s="268"/>
      <c r="J113" s="268"/>
      <c r="K113" s="268"/>
      <c r="L113" s="268" t="s">
        <v>12</v>
      </c>
      <c r="M113" s="268" t="s">
        <v>13</v>
      </c>
      <c r="N113" s="300" t="s">
        <v>14</v>
      </c>
    </row>
    <row r="114" spans="1:14" ht="15" x14ac:dyDescent="0.2">
      <c r="A114" s="266"/>
      <c r="B114" s="268"/>
      <c r="C114" s="268"/>
      <c r="D114" s="268"/>
      <c r="E114" s="271"/>
      <c r="F114" s="134" t="s">
        <v>15</v>
      </c>
      <c r="G114" s="134" t="s">
        <v>16</v>
      </c>
      <c r="H114" s="134" t="s">
        <v>17</v>
      </c>
      <c r="I114" s="75" t="s">
        <v>18</v>
      </c>
      <c r="J114" s="134" t="s">
        <v>19</v>
      </c>
      <c r="K114" s="139" t="s">
        <v>20</v>
      </c>
      <c r="L114" s="268"/>
      <c r="M114" s="268"/>
      <c r="N114" s="300"/>
    </row>
    <row r="115" spans="1:14" ht="18" customHeight="1" x14ac:dyDescent="0.2">
      <c r="A115" s="244" t="s">
        <v>104</v>
      </c>
      <c r="B115" s="115" t="s">
        <v>21</v>
      </c>
      <c r="C115" s="246" t="s">
        <v>59</v>
      </c>
      <c r="D115" s="115">
        <v>203</v>
      </c>
      <c r="E115" s="118">
        <v>1164332600</v>
      </c>
      <c r="F115" s="43">
        <f>+E115</f>
        <v>1164332600</v>
      </c>
      <c r="G115" s="221"/>
      <c r="H115" s="221"/>
      <c r="I115" s="221"/>
      <c r="J115" s="46">
        <v>44927</v>
      </c>
      <c r="K115" s="47">
        <v>45290</v>
      </c>
      <c r="L115" s="376"/>
      <c r="M115" s="376"/>
      <c r="N115" s="386"/>
    </row>
    <row r="116" spans="1:14" ht="18" customHeight="1" x14ac:dyDescent="0.2">
      <c r="A116" s="245"/>
      <c r="B116" s="115" t="s">
        <v>23</v>
      </c>
      <c r="C116" s="246"/>
      <c r="D116" s="115">
        <v>280</v>
      </c>
      <c r="E116" s="118">
        <f>+N108</f>
        <v>1164332600</v>
      </c>
      <c r="F116" s="43">
        <f t="shared" ref="F116:F118" si="4">+E116</f>
        <v>1164332600</v>
      </c>
      <c r="G116" s="221"/>
      <c r="H116" s="221"/>
      <c r="I116" s="221"/>
      <c r="J116" s="46">
        <v>44927</v>
      </c>
      <c r="K116" s="47">
        <v>45290</v>
      </c>
      <c r="L116" s="377"/>
      <c r="M116" s="377"/>
      <c r="N116" s="387"/>
    </row>
    <row r="117" spans="1:14" ht="18" customHeight="1" x14ac:dyDescent="0.2">
      <c r="A117" s="244" t="s">
        <v>160</v>
      </c>
      <c r="B117" s="115" t="s">
        <v>21</v>
      </c>
      <c r="C117" s="246" t="s">
        <v>191</v>
      </c>
      <c r="D117" s="115">
        <v>9</v>
      </c>
      <c r="E117" s="120">
        <v>45492883</v>
      </c>
      <c r="F117" s="121">
        <f t="shared" si="4"/>
        <v>45492883</v>
      </c>
      <c r="G117" s="221"/>
      <c r="H117" s="221"/>
      <c r="I117" s="221"/>
      <c r="J117" s="46">
        <v>44927</v>
      </c>
      <c r="K117" s="47">
        <v>45290</v>
      </c>
      <c r="L117" s="376"/>
      <c r="M117" s="376"/>
      <c r="N117" s="386"/>
    </row>
    <row r="118" spans="1:14" ht="18" customHeight="1" x14ac:dyDescent="0.2">
      <c r="A118" s="245"/>
      <c r="B118" s="115" t="s">
        <v>23</v>
      </c>
      <c r="C118" s="246"/>
      <c r="D118" s="115">
        <v>9</v>
      </c>
      <c r="E118" s="118">
        <f>+N106+N107+N109</f>
        <v>45492883</v>
      </c>
      <c r="F118" s="43">
        <f t="shared" si="4"/>
        <v>45492883</v>
      </c>
      <c r="G118" s="221"/>
      <c r="H118" s="221"/>
      <c r="I118" s="221"/>
      <c r="J118" s="46">
        <v>44927</v>
      </c>
      <c r="K118" s="47">
        <v>45290</v>
      </c>
      <c r="L118" s="377"/>
      <c r="M118" s="377"/>
      <c r="N118" s="387"/>
    </row>
    <row r="119" spans="1:14" ht="15" x14ac:dyDescent="0.2">
      <c r="A119" s="393" t="s">
        <v>24</v>
      </c>
      <c r="B119" s="139" t="s">
        <v>21</v>
      </c>
      <c r="C119" s="395"/>
      <c r="D119" s="139">
        <v>203</v>
      </c>
      <c r="E119" s="123">
        <f>+E115+E117</f>
        <v>1209825483</v>
      </c>
      <c r="F119" s="123">
        <f>+E119</f>
        <v>1209825483</v>
      </c>
      <c r="G119" s="221"/>
      <c r="H119" s="221"/>
      <c r="I119" s="221"/>
      <c r="J119" s="46">
        <v>44927</v>
      </c>
      <c r="K119" s="47">
        <v>45290</v>
      </c>
      <c r="L119" s="320"/>
      <c r="M119" s="320"/>
      <c r="N119" s="331"/>
    </row>
    <row r="120" spans="1:14" ht="15.75" thickBot="1" x14ac:dyDescent="0.25">
      <c r="A120" s="394"/>
      <c r="B120" s="148" t="s">
        <v>23</v>
      </c>
      <c r="C120" s="396"/>
      <c r="D120" s="148">
        <f>+D116</f>
        <v>280</v>
      </c>
      <c r="E120" s="123">
        <f>+E118+E116</f>
        <v>1209825483</v>
      </c>
      <c r="F120" s="123">
        <f>+E120</f>
        <v>1209825483</v>
      </c>
      <c r="G120" s="221"/>
      <c r="H120" s="221"/>
      <c r="I120" s="221"/>
      <c r="J120" s="46">
        <v>44927</v>
      </c>
      <c r="K120" s="47">
        <v>45290</v>
      </c>
      <c r="L120" s="397"/>
      <c r="M120" s="397"/>
      <c r="N120" s="332"/>
    </row>
    <row r="121" spans="1:14" ht="15" x14ac:dyDescent="0.2">
      <c r="A121" s="212" t="s">
        <v>25</v>
      </c>
      <c r="B121" s="408" t="s">
        <v>26</v>
      </c>
      <c r="C121" s="408"/>
      <c r="D121" s="408"/>
      <c r="E121" s="409" t="s">
        <v>27</v>
      </c>
      <c r="F121" s="409"/>
      <c r="G121" s="409"/>
      <c r="H121" s="409"/>
      <c r="I121" s="218"/>
      <c r="J121" s="410" t="s">
        <v>28</v>
      </c>
      <c r="K121" s="410"/>
      <c r="L121" s="410"/>
      <c r="M121" s="410"/>
      <c r="N121" s="411"/>
    </row>
    <row r="122" spans="1:14" ht="27.75" customHeight="1" x14ac:dyDescent="0.2">
      <c r="A122" s="241" t="s">
        <v>284</v>
      </c>
      <c r="B122" s="240" t="s">
        <v>60</v>
      </c>
      <c r="C122" s="240"/>
      <c r="D122" s="240"/>
      <c r="E122" s="412" t="s">
        <v>115</v>
      </c>
      <c r="F122" s="413"/>
      <c r="G122" s="414"/>
      <c r="H122" s="134" t="s">
        <v>21</v>
      </c>
      <c r="I122" s="219">
        <f>+D119</f>
        <v>203</v>
      </c>
      <c r="J122" s="248" t="s">
        <v>205</v>
      </c>
      <c r="K122" s="248"/>
      <c r="L122" s="248"/>
      <c r="M122" s="248"/>
      <c r="N122" s="249"/>
    </row>
    <row r="123" spans="1:14" ht="27.75" customHeight="1" x14ac:dyDescent="0.2">
      <c r="A123" s="241"/>
      <c r="B123" s="240"/>
      <c r="C123" s="240"/>
      <c r="D123" s="240"/>
      <c r="E123" s="415"/>
      <c r="F123" s="416"/>
      <c r="G123" s="417"/>
      <c r="H123" s="134" t="s">
        <v>23</v>
      </c>
      <c r="I123" s="219">
        <f>+D120</f>
        <v>280</v>
      </c>
      <c r="J123" s="398" t="s">
        <v>253</v>
      </c>
      <c r="K123" s="398"/>
      <c r="L123" s="398"/>
      <c r="M123" s="398"/>
      <c r="N123" s="399"/>
    </row>
    <row r="124" spans="1:14" ht="114" customHeight="1" x14ac:dyDescent="0.2">
      <c r="A124" s="305" t="s">
        <v>285</v>
      </c>
      <c r="B124" s="306"/>
      <c r="C124" s="306"/>
      <c r="D124" s="306"/>
      <c r="E124" s="306"/>
      <c r="F124" s="306"/>
      <c r="G124" s="306"/>
      <c r="H124" s="306"/>
      <c r="I124" s="307"/>
      <c r="J124" s="400"/>
      <c r="K124" s="400"/>
      <c r="L124" s="400"/>
      <c r="M124" s="400"/>
      <c r="N124" s="401"/>
    </row>
    <row r="125" spans="1:14" ht="114" customHeight="1" thickBot="1" x14ac:dyDescent="0.25">
      <c r="A125" s="372"/>
      <c r="B125" s="418"/>
      <c r="C125" s="418"/>
      <c r="D125" s="418"/>
      <c r="E125" s="418"/>
      <c r="F125" s="418"/>
      <c r="G125" s="418"/>
      <c r="H125" s="418"/>
      <c r="I125" s="419"/>
      <c r="J125" s="402"/>
      <c r="K125" s="402"/>
      <c r="L125" s="402"/>
      <c r="M125" s="402"/>
      <c r="N125" s="403"/>
    </row>
    <row r="126" spans="1:14" ht="15.75" thickBot="1" x14ac:dyDescent="0.25">
      <c r="A126" s="143"/>
      <c r="B126" s="143"/>
      <c r="C126" s="143"/>
      <c r="D126" s="143"/>
      <c r="E126" s="143"/>
      <c r="F126" s="143"/>
      <c r="G126" s="143"/>
      <c r="H126" s="143"/>
      <c r="I126" s="143"/>
      <c r="J126" s="131"/>
      <c r="K126" s="131"/>
      <c r="L126" s="131"/>
      <c r="M126" s="131"/>
      <c r="N126" s="131"/>
    </row>
    <row r="127" spans="1:14" ht="15" x14ac:dyDescent="0.25">
      <c r="A127" s="312"/>
      <c r="B127" s="314" t="s">
        <v>215</v>
      </c>
      <c r="C127" s="314"/>
      <c r="D127" s="314"/>
      <c r="E127" s="314"/>
      <c r="F127" s="314"/>
      <c r="G127" s="314"/>
      <c r="H127" s="314"/>
      <c r="I127" s="316" t="s">
        <v>216</v>
      </c>
      <c r="J127" s="316"/>
      <c r="K127" s="316"/>
      <c r="L127" s="316"/>
      <c r="M127" s="258"/>
      <c r="N127" s="259"/>
    </row>
    <row r="128" spans="1:14" ht="15" x14ac:dyDescent="0.25">
      <c r="A128" s="313"/>
      <c r="B128" s="315"/>
      <c r="C128" s="315"/>
      <c r="D128" s="315"/>
      <c r="E128" s="315"/>
      <c r="F128" s="315"/>
      <c r="G128" s="315"/>
      <c r="H128" s="315"/>
      <c r="I128" s="317" t="s">
        <v>217</v>
      </c>
      <c r="J128" s="317"/>
      <c r="K128" s="317"/>
      <c r="L128" s="317"/>
      <c r="M128" s="260"/>
      <c r="N128" s="261"/>
    </row>
    <row r="129" spans="1:14" ht="15" x14ac:dyDescent="0.25">
      <c r="A129" s="313"/>
      <c r="B129" s="315" t="s">
        <v>218</v>
      </c>
      <c r="C129" s="315"/>
      <c r="D129" s="315"/>
      <c r="E129" s="315"/>
      <c r="F129" s="315"/>
      <c r="G129" s="315"/>
      <c r="H129" s="315"/>
      <c r="I129" s="317" t="s">
        <v>0</v>
      </c>
      <c r="J129" s="317"/>
      <c r="K129" s="317"/>
      <c r="L129" s="317"/>
      <c r="M129" s="260"/>
      <c r="N129" s="261"/>
    </row>
    <row r="130" spans="1:14" ht="15" x14ac:dyDescent="0.25">
      <c r="A130" s="313"/>
      <c r="B130" s="315"/>
      <c r="C130" s="315"/>
      <c r="D130" s="315"/>
      <c r="E130" s="315"/>
      <c r="F130" s="315"/>
      <c r="G130" s="315"/>
      <c r="H130" s="315"/>
      <c r="I130" s="317" t="s">
        <v>220</v>
      </c>
      <c r="J130" s="317"/>
      <c r="K130" s="317"/>
      <c r="L130" s="317"/>
      <c r="M130" s="260"/>
      <c r="N130" s="261"/>
    </row>
    <row r="131" spans="1:14" x14ac:dyDescent="0.2">
      <c r="A131" s="280"/>
      <c r="B131" s="281"/>
      <c r="C131" s="281"/>
      <c r="D131" s="281"/>
      <c r="E131" s="281"/>
      <c r="F131" s="281"/>
      <c r="G131" s="281"/>
      <c r="H131" s="281"/>
      <c r="I131" s="281"/>
      <c r="J131" s="281"/>
      <c r="K131" s="281"/>
      <c r="L131" s="281"/>
      <c r="M131" s="281"/>
      <c r="N131" s="282"/>
    </row>
    <row r="132" spans="1:14" ht="15" x14ac:dyDescent="0.25">
      <c r="A132" s="302" t="s">
        <v>221</v>
      </c>
      <c r="B132" s="303"/>
      <c r="C132" s="303"/>
      <c r="D132" s="303"/>
      <c r="E132" s="303"/>
      <c r="F132" s="303"/>
      <c r="G132" s="303"/>
      <c r="H132" s="303"/>
      <c r="I132" s="303"/>
      <c r="J132" s="303"/>
      <c r="K132" s="303"/>
      <c r="L132" s="303"/>
      <c r="M132" s="303"/>
      <c r="N132" s="304"/>
    </row>
    <row r="133" spans="1:14" ht="15" x14ac:dyDescent="0.25">
      <c r="A133" s="34" t="s">
        <v>222</v>
      </c>
      <c r="B133" s="283" t="s">
        <v>199</v>
      </c>
      <c r="C133" s="284"/>
      <c r="D133" s="284"/>
      <c r="E133" s="284"/>
      <c r="F133" s="284"/>
      <c r="G133" s="284"/>
      <c r="H133" s="284"/>
      <c r="I133" s="284"/>
      <c r="J133" s="284"/>
      <c r="K133" s="284"/>
      <c r="L133" s="284"/>
      <c r="M133" s="284"/>
      <c r="N133" s="285"/>
    </row>
    <row r="134" spans="1:14" x14ac:dyDescent="0.2">
      <c r="A134" s="286">
        <v>1</v>
      </c>
      <c r="B134" s="287"/>
      <c r="C134" s="287"/>
      <c r="D134" s="287"/>
      <c r="E134" s="287"/>
      <c r="F134" s="287"/>
      <c r="G134" s="287"/>
      <c r="H134" s="287"/>
      <c r="I134" s="287"/>
      <c r="J134" s="287"/>
      <c r="K134" s="287"/>
      <c r="L134" s="287"/>
      <c r="M134" s="287"/>
      <c r="N134" s="288"/>
    </row>
    <row r="135" spans="1:14" ht="15" x14ac:dyDescent="0.2">
      <c r="A135" s="289" t="s">
        <v>255</v>
      </c>
      <c r="B135" s="290"/>
      <c r="C135" s="290"/>
      <c r="D135" s="290"/>
      <c r="E135" s="290"/>
      <c r="F135" s="290"/>
      <c r="G135" s="272" t="s">
        <v>47</v>
      </c>
      <c r="H135" s="273"/>
      <c r="I135" s="274"/>
      <c r="J135" s="295" t="s">
        <v>1</v>
      </c>
      <c r="K135" s="295"/>
      <c r="L135" s="295"/>
      <c r="M135" s="295"/>
      <c r="N135" s="296"/>
    </row>
    <row r="136" spans="1:14" ht="40.5" customHeight="1" x14ac:dyDescent="0.2">
      <c r="A136" s="241" t="s">
        <v>273</v>
      </c>
      <c r="B136" s="301"/>
      <c r="C136" s="301"/>
      <c r="D136" s="301"/>
      <c r="E136" s="301"/>
      <c r="F136" s="301"/>
      <c r="G136" s="292"/>
      <c r="H136" s="293"/>
      <c r="I136" s="294"/>
      <c r="J136" s="135" t="s">
        <v>2</v>
      </c>
      <c r="K136" s="297" t="s">
        <v>3</v>
      </c>
      <c r="L136" s="297"/>
      <c r="M136" s="297"/>
      <c r="N136" s="36" t="s">
        <v>4</v>
      </c>
    </row>
    <row r="137" spans="1:14" ht="39.75" customHeight="1" x14ac:dyDescent="0.2">
      <c r="A137" s="286" t="s">
        <v>274</v>
      </c>
      <c r="B137" s="287"/>
      <c r="C137" s="287"/>
      <c r="D137" s="287"/>
      <c r="E137" s="287"/>
      <c r="F137" s="333"/>
      <c r="G137" s="292"/>
      <c r="H137" s="293"/>
      <c r="I137" s="294"/>
      <c r="J137" s="136">
        <v>216</v>
      </c>
      <c r="K137" s="334" t="s">
        <v>153</v>
      </c>
      <c r="L137" s="334"/>
      <c r="M137" s="334"/>
      <c r="N137" s="22">
        <v>4050000</v>
      </c>
    </row>
    <row r="138" spans="1:14" ht="18.75" customHeight="1" x14ac:dyDescent="0.2">
      <c r="A138" s="289" t="s">
        <v>259</v>
      </c>
      <c r="B138" s="290"/>
      <c r="C138" s="290"/>
      <c r="D138" s="290"/>
      <c r="E138" s="290"/>
      <c r="F138" s="290"/>
      <c r="G138" s="292"/>
      <c r="H138" s="293"/>
      <c r="I138" s="294"/>
      <c r="J138" s="341">
        <v>348</v>
      </c>
      <c r="K138" s="335" t="s">
        <v>154</v>
      </c>
      <c r="L138" s="336"/>
      <c r="M138" s="337"/>
      <c r="N138" s="423">
        <f>4050000+3840000</f>
        <v>7890000</v>
      </c>
    </row>
    <row r="139" spans="1:14" ht="15" x14ac:dyDescent="0.2">
      <c r="A139" s="378" t="s">
        <v>275</v>
      </c>
      <c r="B139" s="379"/>
      <c r="C139" s="379"/>
      <c r="D139" s="379"/>
      <c r="E139" s="379"/>
      <c r="F139" s="379"/>
      <c r="G139" s="292"/>
      <c r="H139" s="293"/>
      <c r="I139" s="294"/>
      <c r="J139" s="342"/>
      <c r="K139" s="338"/>
      <c r="L139" s="339"/>
      <c r="M139" s="340"/>
      <c r="N139" s="424"/>
    </row>
    <row r="140" spans="1:14" ht="33.75" customHeight="1" x14ac:dyDescent="0.2">
      <c r="A140" s="308" t="s">
        <v>286</v>
      </c>
      <c r="B140" s="385"/>
      <c r="C140" s="385"/>
      <c r="D140" s="385"/>
      <c r="E140" s="385"/>
      <c r="F140" s="385"/>
      <c r="G140" s="293"/>
      <c r="H140" s="293"/>
      <c r="I140" s="294"/>
      <c r="J140" s="136">
        <v>970</v>
      </c>
      <c r="K140" s="334" t="s">
        <v>165</v>
      </c>
      <c r="L140" s="334"/>
      <c r="M140" s="334"/>
      <c r="N140" s="22">
        <v>12122184</v>
      </c>
    </row>
    <row r="141" spans="1:14" ht="45.75" customHeight="1" x14ac:dyDescent="0.2">
      <c r="A141" s="308"/>
      <c r="B141" s="385"/>
      <c r="C141" s="385"/>
      <c r="D141" s="385"/>
      <c r="E141" s="385"/>
      <c r="F141" s="385"/>
      <c r="G141" s="293"/>
      <c r="H141" s="293"/>
      <c r="I141" s="294"/>
      <c r="J141" s="136" t="s">
        <v>193</v>
      </c>
      <c r="K141" s="334" t="s">
        <v>192</v>
      </c>
      <c r="L141" s="334"/>
      <c r="M141" s="334"/>
      <c r="N141" s="124">
        <f>13420000+6823333+3569333</f>
        <v>23812666</v>
      </c>
    </row>
    <row r="142" spans="1:14" ht="63" customHeight="1" x14ac:dyDescent="0.2">
      <c r="A142" s="308"/>
      <c r="B142" s="385"/>
      <c r="C142" s="385"/>
      <c r="D142" s="385"/>
      <c r="E142" s="385"/>
      <c r="F142" s="385"/>
      <c r="G142" s="293"/>
      <c r="H142" s="293"/>
      <c r="I142" s="294"/>
      <c r="J142" s="136">
        <v>2062</v>
      </c>
      <c r="K142" s="441" t="s">
        <v>175</v>
      </c>
      <c r="L142" s="442"/>
      <c r="M142" s="443"/>
      <c r="N142" s="124">
        <v>34833335</v>
      </c>
    </row>
    <row r="143" spans="1:14" ht="64.5" customHeight="1" x14ac:dyDescent="0.2">
      <c r="A143" s="308"/>
      <c r="B143" s="385"/>
      <c r="C143" s="385"/>
      <c r="D143" s="385"/>
      <c r="E143" s="385"/>
      <c r="F143" s="385"/>
      <c r="G143" s="293"/>
      <c r="H143" s="293"/>
      <c r="I143" s="294"/>
      <c r="J143" s="136">
        <v>3009</v>
      </c>
      <c r="K143" s="353" t="s">
        <v>200</v>
      </c>
      <c r="L143" s="353"/>
      <c r="M143" s="353"/>
      <c r="N143" s="125">
        <v>1800000</v>
      </c>
    </row>
    <row r="144" spans="1:14" ht="15.75" thickBot="1" x14ac:dyDescent="0.25">
      <c r="A144" s="380"/>
      <c r="B144" s="381"/>
      <c r="C144" s="381"/>
      <c r="D144" s="381"/>
      <c r="E144" s="381"/>
      <c r="F144" s="381"/>
      <c r="G144" s="382"/>
      <c r="H144" s="382"/>
      <c r="I144" s="382"/>
      <c r="J144" s="382"/>
      <c r="K144" s="382"/>
      <c r="L144" s="382"/>
      <c r="M144" s="382"/>
      <c r="N144" s="383"/>
    </row>
    <row r="145" spans="1:14" ht="15" x14ac:dyDescent="0.25">
      <c r="A145" s="265" t="s">
        <v>5</v>
      </c>
      <c r="B145" s="267" t="s">
        <v>231</v>
      </c>
      <c r="C145" s="269" t="s">
        <v>6</v>
      </c>
      <c r="D145" s="269" t="s">
        <v>7</v>
      </c>
      <c r="E145" s="270" t="s">
        <v>48</v>
      </c>
      <c r="F145" s="269" t="s">
        <v>9</v>
      </c>
      <c r="G145" s="269"/>
      <c r="H145" s="269"/>
      <c r="I145" s="269"/>
      <c r="J145" s="269" t="s">
        <v>10</v>
      </c>
      <c r="K145" s="269"/>
      <c r="L145" s="298" t="s">
        <v>11</v>
      </c>
      <c r="M145" s="298"/>
      <c r="N145" s="299"/>
    </row>
    <row r="146" spans="1:14" x14ac:dyDescent="0.2">
      <c r="A146" s="266"/>
      <c r="B146" s="268"/>
      <c r="C146" s="268"/>
      <c r="D146" s="268"/>
      <c r="E146" s="271"/>
      <c r="F146" s="268"/>
      <c r="G146" s="268"/>
      <c r="H146" s="268"/>
      <c r="I146" s="268"/>
      <c r="J146" s="268"/>
      <c r="K146" s="268"/>
      <c r="L146" s="268" t="s">
        <v>12</v>
      </c>
      <c r="M146" s="268" t="s">
        <v>13</v>
      </c>
      <c r="N146" s="300" t="s">
        <v>14</v>
      </c>
    </row>
    <row r="147" spans="1:14" ht="15" x14ac:dyDescent="0.2">
      <c r="A147" s="266"/>
      <c r="B147" s="268"/>
      <c r="C147" s="268"/>
      <c r="D147" s="268"/>
      <c r="E147" s="271"/>
      <c r="F147" s="134" t="s">
        <v>15</v>
      </c>
      <c r="G147" s="134" t="s">
        <v>16</v>
      </c>
      <c r="H147" s="134" t="s">
        <v>17</v>
      </c>
      <c r="I147" s="75" t="s">
        <v>18</v>
      </c>
      <c r="J147" s="134" t="s">
        <v>19</v>
      </c>
      <c r="K147" s="139" t="s">
        <v>20</v>
      </c>
      <c r="L147" s="268"/>
      <c r="M147" s="268"/>
      <c r="N147" s="300"/>
    </row>
    <row r="148" spans="1:14" ht="25.5" customHeight="1" x14ac:dyDescent="0.2">
      <c r="A148" s="244" t="s">
        <v>109</v>
      </c>
      <c r="B148" s="115" t="s">
        <v>21</v>
      </c>
      <c r="C148" s="246" t="s">
        <v>130</v>
      </c>
      <c r="D148" s="115">
        <v>18</v>
      </c>
      <c r="E148" s="118">
        <v>58895519</v>
      </c>
      <c r="F148" s="118">
        <f t="shared" ref="F148:F153" si="5">+E148</f>
        <v>58895519</v>
      </c>
      <c r="G148" s="115"/>
      <c r="H148" s="115"/>
      <c r="I148" s="115"/>
      <c r="J148" s="46">
        <v>44927</v>
      </c>
      <c r="K148" s="47">
        <v>45290</v>
      </c>
      <c r="L148" s="376"/>
      <c r="M148" s="376"/>
      <c r="N148" s="386"/>
    </row>
    <row r="149" spans="1:14" ht="27.75" customHeight="1" x14ac:dyDescent="0.2">
      <c r="A149" s="245"/>
      <c r="B149" s="115" t="s">
        <v>23</v>
      </c>
      <c r="C149" s="246"/>
      <c r="D149" s="115">
        <f>32-D151</f>
        <v>27</v>
      </c>
      <c r="E149" s="118">
        <f>+N137+N138+N140+N142</f>
        <v>58895519</v>
      </c>
      <c r="F149" s="118">
        <f t="shared" si="5"/>
        <v>58895519</v>
      </c>
      <c r="G149" s="115"/>
      <c r="H149" s="115"/>
      <c r="I149" s="115"/>
      <c r="J149" s="46">
        <v>44927</v>
      </c>
      <c r="K149" s="47">
        <v>45290</v>
      </c>
      <c r="L149" s="377"/>
      <c r="M149" s="377"/>
      <c r="N149" s="387"/>
    </row>
    <row r="150" spans="1:14" ht="25.5" customHeight="1" x14ac:dyDescent="0.2">
      <c r="A150" s="244" t="s">
        <v>189</v>
      </c>
      <c r="B150" s="115" t="s">
        <v>21</v>
      </c>
      <c r="C150" s="247" t="s">
        <v>190</v>
      </c>
      <c r="D150" s="157">
        <v>5</v>
      </c>
      <c r="E150" s="118">
        <f>26352666</f>
        <v>26352666</v>
      </c>
      <c r="F150" s="118">
        <f t="shared" si="5"/>
        <v>26352666</v>
      </c>
      <c r="G150" s="115"/>
      <c r="H150" s="222"/>
      <c r="I150" s="115"/>
      <c r="J150" s="46">
        <v>44927</v>
      </c>
      <c r="K150" s="47">
        <v>45290</v>
      </c>
      <c r="L150" s="376"/>
      <c r="M150" s="376"/>
      <c r="N150" s="386"/>
    </row>
    <row r="151" spans="1:14" ht="27.75" customHeight="1" x14ac:dyDescent="0.2">
      <c r="A151" s="245"/>
      <c r="B151" s="115" t="s">
        <v>23</v>
      </c>
      <c r="C151" s="247"/>
      <c r="D151" s="157">
        <v>5</v>
      </c>
      <c r="E151" s="118">
        <f>+N141+N143</f>
        <v>25612666</v>
      </c>
      <c r="F151" s="118">
        <f t="shared" si="5"/>
        <v>25612666</v>
      </c>
      <c r="G151" s="115"/>
      <c r="H151" s="115"/>
      <c r="I151" s="115"/>
      <c r="J151" s="46">
        <v>44927</v>
      </c>
      <c r="K151" s="47">
        <v>45290</v>
      </c>
      <c r="L151" s="377"/>
      <c r="M151" s="377"/>
      <c r="N151" s="387"/>
    </row>
    <row r="152" spans="1:14" ht="15" x14ac:dyDescent="0.2">
      <c r="A152" s="322" t="s">
        <v>24</v>
      </c>
      <c r="B152" s="139" t="s">
        <v>21</v>
      </c>
      <c r="C152" s="246"/>
      <c r="D152" s="139">
        <v>18</v>
      </c>
      <c r="E152" s="112">
        <f>E150+E148</f>
        <v>85248185</v>
      </c>
      <c r="F152" s="112">
        <f t="shared" si="5"/>
        <v>85248185</v>
      </c>
      <c r="G152" s="115"/>
      <c r="H152" s="115"/>
      <c r="I152" s="115"/>
      <c r="J152" s="46">
        <v>44927</v>
      </c>
      <c r="K152" s="47">
        <v>45290</v>
      </c>
      <c r="L152" s="320"/>
      <c r="M152" s="320"/>
      <c r="N152" s="331"/>
    </row>
    <row r="153" spans="1:14" ht="15.75" thickBot="1" x14ac:dyDescent="0.25">
      <c r="A153" s="323"/>
      <c r="B153" s="148" t="s">
        <v>23</v>
      </c>
      <c r="C153" s="246"/>
      <c r="D153" s="148">
        <f>+D149+D151</f>
        <v>32</v>
      </c>
      <c r="E153" s="112">
        <f>+E149+E151</f>
        <v>84508185</v>
      </c>
      <c r="F153" s="112">
        <f t="shared" si="5"/>
        <v>84508185</v>
      </c>
      <c r="G153" s="115"/>
      <c r="H153" s="115"/>
      <c r="I153" s="115"/>
      <c r="J153" s="46">
        <v>44927</v>
      </c>
      <c r="K153" s="47">
        <v>45290</v>
      </c>
      <c r="L153" s="321"/>
      <c r="M153" s="321"/>
      <c r="N153" s="332"/>
    </row>
    <row r="154" spans="1:14" ht="15" x14ac:dyDescent="0.2">
      <c r="A154" s="212" t="s">
        <v>25</v>
      </c>
      <c r="B154" s="408" t="s">
        <v>26</v>
      </c>
      <c r="C154" s="408"/>
      <c r="D154" s="408"/>
      <c r="E154" s="409" t="s">
        <v>27</v>
      </c>
      <c r="F154" s="409"/>
      <c r="G154" s="409"/>
      <c r="H154" s="409"/>
      <c r="I154" s="218"/>
      <c r="J154" s="410" t="s">
        <v>28</v>
      </c>
      <c r="K154" s="410"/>
      <c r="L154" s="410"/>
      <c r="M154" s="410"/>
      <c r="N154" s="411"/>
    </row>
    <row r="155" spans="1:14" ht="36.75" customHeight="1" x14ac:dyDescent="0.2">
      <c r="A155" s="308" t="s">
        <v>287</v>
      </c>
      <c r="B155" s="240" t="s">
        <v>61</v>
      </c>
      <c r="C155" s="240"/>
      <c r="D155" s="240"/>
      <c r="E155" s="272" t="s">
        <v>116</v>
      </c>
      <c r="F155" s="273"/>
      <c r="G155" s="274"/>
      <c r="H155" s="134" t="s">
        <v>21</v>
      </c>
      <c r="I155" s="219">
        <f>+D152</f>
        <v>18</v>
      </c>
      <c r="J155" s="248" t="s">
        <v>205</v>
      </c>
      <c r="K155" s="248"/>
      <c r="L155" s="248"/>
      <c r="M155" s="248"/>
      <c r="N155" s="249"/>
    </row>
    <row r="156" spans="1:14" ht="36.75" customHeight="1" x14ac:dyDescent="0.2">
      <c r="A156" s="241"/>
      <c r="B156" s="240"/>
      <c r="C156" s="240"/>
      <c r="D156" s="240"/>
      <c r="E156" s="275"/>
      <c r="F156" s="276"/>
      <c r="G156" s="277"/>
      <c r="H156" s="134" t="s">
        <v>23</v>
      </c>
      <c r="I156" s="219">
        <f>+D153</f>
        <v>32</v>
      </c>
      <c r="J156" s="251" t="s">
        <v>177</v>
      </c>
      <c r="K156" s="398"/>
      <c r="L156" s="398"/>
      <c r="M156" s="398"/>
      <c r="N156" s="399"/>
    </row>
    <row r="157" spans="1:14" ht="35.25" customHeight="1" x14ac:dyDescent="0.2">
      <c r="A157" s="388" t="s">
        <v>288</v>
      </c>
      <c r="B157" s="389"/>
      <c r="C157" s="389"/>
      <c r="D157" s="389"/>
      <c r="E157" s="389"/>
      <c r="F157" s="389"/>
      <c r="G157" s="389"/>
      <c r="H157" s="389"/>
      <c r="I157" s="390"/>
      <c r="J157" s="400"/>
      <c r="K157" s="400"/>
      <c r="L157" s="400"/>
      <c r="M157" s="400"/>
      <c r="N157" s="401"/>
    </row>
    <row r="158" spans="1:14" ht="35.25" customHeight="1" thickBot="1" x14ac:dyDescent="0.25">
      <c r="A158" s="348"/>
      <c r="B158" s="391"/>
      <c r="C158" s="391"/>
      <c r="D158" s="391"/>
      <c r="E158" s="391"/>
      <c r="F158" s="391"/>
      <c r="G158" s="391"/>
      <c r="H158" s="391"/>
      <c r="I158" s="392"/>
      <c r="J158" s="402"/>
      <c r="K158" s="402"/>
      <c r="L158" s="402"/>
      <c r="M158" s="402"/>
      <c r="N158" s="403"/>
    </row>
    <row r="159" spans="1:14" ht="35.25" customHeight="1" x14ac:dyDescent="0.2">
      <c r="A159" s="143"/>
      <c r="B159" s="143"/>
      <c r="C159" s="223"/>
      <c r="D159" s="224"/>
      <c r="E159" s="143"/>
      <c r="F159" s="143"/>
      <c r="G159" s="143"/>
      <c r="H159" s="143"/>
      <c r="I159" s="143"/>
      <c r="J159" s="131"/>
      <c r="K159" s="131"/>
      <c r="L159" s="131"/>
      <c r="M159" s="131"/>
      <c r="N159" s="131"/>
    </row>
    <row r="160" spans="1:14" ht="15" hidden="1" x14ac:dyDescent="0.25">
      <c r="A160" s="312"/>
      <c r="B160" s="314" t="s">
        <v>215</v>
      </c>
      <c r="C160" s="314"/>
      <c r="D160" s="314"/>
      <c r="E160" s="314"/>
      <c r="F160" s="314"/>
      <c r="G160" s="314"/>
      <c r="H160" s="314"/>
      <c r="I160" s="316" t="s">
        <v>216</v>
      </c>
      <c r="J160" s="316"/>
      <c r="K160" s="316"/>
      <c r="L160" s="316"/>
      <c r="M160" s="258"/>
      <c r="N160" s="259"/>
    </row>
    <row r="161" spans="1:14" ht="15" hidden="1" x14ac:dyDescent="0.25">
      <c r="A161" s="313"/>
      <c r="B161" s="315"/>
      <c r="C161" s="315"/>
      <c r="D161" s="315"/>
      <c r="E161" s="315"/>
      <c r="F161" s="315"/>
      <c r="G161" s="315"/>
      <c r="H161" s="315"/>
      <c r="I161" s="317" t="s">
        <v>217</v>
      </c>
      <c r="J161" s="317"/>
      <c r="K161" s="317"/>
      <c r="L161" s="317"/>
      <c r="M161" s="260"/>
      <c r="N161" s="261"/>
    </row>
    <row r="162" spans="1:14" ht="15" hidden="1" x14ac:dyDescent="0.25">
      <c r="A162" s="313"/>
      <c r="B162" s="315" t="s">
        <v>218</v>
      </c>
      <c r="C162" s="315"/>
      <c r="D162" s="315"/>
      <c r="E162" s="315"/>
      <c r="F162" s="315"/>
      <c r="G162" s="315"/>
      <c r="H162" s="315"/>
      <c r="I162" s="317" t="s">
        <v>0</v>
      </c>
      <c r="J162" s="317"/>
      <c r="K162" s="317"/>
      <c r="L162" s="317"/>
      <c r="M162" s="260"/>
      <c r="N162" s="261"/>
    </row>
    <row r="163" spans="1:14" ht="15" hidden="1" x14ac:dyDescent="0.25">
      <c r="A163" s="313"/>
      <c r="B163" s="315"/>
      <c r="C163" s="315"/>
      <c r="D163" s="315"/>
      <c r="E163" s="315"/>
      <c r="F163" s="315"/>
      <c r="G163" s="315"/>
      <c r="H163" s="315"/>
      <c r="I163" s="317" t="s">
        <v>220</v>
      </c>
      <c r="J163" s="317"/>
      <c r="K163" s="317"/>
      <c r="L163" s="317"/>
      <c r="M163" s="260"/>
      <c r="N163" s="261"/>
    </row>
    <row r="164" spans="1:14" hidden="1" x14ac:dyDescent="0.2">
      <c r="A164" s="280"/>
      <c r="B164" s="281"/>
      <c r="C164" s="281"/>
      <c r="D164" s="281"/>
      <c r="E164" s="281"/>
      <c r="F164" s="281"/>
      <c r="G164" s="281"/>
      <c r="H164" s="281"/>
      <c r="I164" s="281"/>
      <c r="J164" s="281"/>
      <c r="K164" s="281"/>
      <c r="L164" s="281"/>
      <c r="M164" s="281"/>
      <c r="N164" s="282"/>
    </row>
    <row r="165" spans="1:14" ht="15" hidden="1" x14ac:dyDescent="0.25">
      <c r="A165" s="302" t="s">
        <v>221</v>
      </c>
      <c r="B165" s="303"/>
      <c r="C165" s="303"/>
      <c r="D165" s="303"/>
      <c r="E165" s="303"/>
      <c r="F165" s="303"/>
      <c r="G165" s="303"/>
      <c r="H165" s="303"/>
      <c r="I165" s="303"/>
      <c r="J165" s="303"/>
      <c r="K165" s="303"/>
      <c r="L165" s="303"/>
      <c r="M165" s="303"/>
      <c r="N165" s="304"/>
    </row>
    <row r="166" spans="1:14" ht="15" hidden="1" x14ac:dyDescent="0.25">
      <c r="A166" s="34" t="s">
        <v>222</v>
      </c>
      <c r="B166" s="283" t="s">
        <v>199</v>
      </c>
      <c r="C166" s="284"/>
      <c r="D166" s="284"/>
      <c r="E166" s="284"/>
      <c r="F166" s="284"/>
      <c r="G166" s="284"/>
      <c r="H166" s="284"/>
      <c r="I166" s="284"/>
      <c r="J166" s="284"/>
      <c r="K166" s="284"/>
      <c r="L166" s="284"/>
      <c r="M166" s="284"/>
      <c r="N166" s="285"/>
    </row>
    <row r="167" spans="1:14" hidden="1" x14ac:dyDescent="0.2">
      <c r="A167" s="286" t="s">
        <v>254</v>
      </c>
      <c r="B167" s="287"/>
      <c r="C167" s="287"/>
      <c r="D167" s="287"/>
      <c r="E167" s="287"/>
      <c r="F167" s="287"/>
      <c r="G167" s="287"/>
      <c r="H167" s="287"/>
      <c r="I167" s="287"/>
      <c r="J167" s="287"/>
      <c r="K167" s="287"/>
      <c r="L167" s="287"/>
      <c r="M167" s="287"/>
      <c r="N167" s="288"/>
    </row>
    <row r="168" spans="1:14" ht="15" hidden="1" x14ac:dyDescent="0.2">
      <c r="A168" s="289" t="s">
        <v>255</v>
      </c>
      <c r="B168" s="290"/>
      <c r="C168" s="290"/>
      <c r="D168" s="290"/>
      <c r="E168" s="290"/>
      <c r="F168" s="290"/>
      <c r="G168" s="272" t="s">
        <v>53</v>
      </c>
      <c r="H168" s="273"/>
      <c r="I168" s="274"/>
      <c r="J168" s="295" t="s">
        <v>1</v>
      </c>
      <c r="K168" s="295"/>
      <c r="L168" s="295"/>
      <c r="M168" s="295"/>
      <c r="N168" s="296"/>
    </row>
    <row r="169" spans="1:14" ht="15" hidden="1" x14ac:dyDescent="0.2">
      <c r="A169" s="241" t="s">
        <v>273</v>
      </c>
      <c r="B169" s="301"/>
      <c r="C169" s="301"/>
      <c r="D169" s="301"/>
      <c r="E169" s="301"/>
      <c r="F169" s="301"/>
      <c r="G169" s="292"/>
      <c r="H169" s="293"/>
      <c r="I169" s="294"/>
      <c r="J169" s="135" t="s">
        <v>2</v>
      </c>
      <c r="K169" s="297" t="s">
        <v>3</v>
      </c>
      <c r="L169" s="297"/>
      <c r="M169" s="297"/>
      <c r="N169" s="36" t="s">
        <v>4</v>
      </c>
    </row>
    <row r="170" spans="1:14" ht="36" hidden="1" customHeight="1" x14ac:dyDescent="0.2">
      <c r="A170" s="286" t="s">
        <v>274</v>
      </c>
      <c r="B170" s="287"/>
      <c r="C170" s="287"/>
      <c r="D170" s="287"/>
      <c r="E170" s="287"/>
      <c r="F170" s="333"/>
      <c r="G170" s="292"/>
      <c r="H170" s="293"/>
      <c r="I170" s="294"/>
      <c r="J170" s="136"/>
      <c r="K170" s="334"/>
      <c r="L170" s="334"/>
      <c r="M170" s="334"/>
      <c r="N170" s="22"/>
    </row>
    <row r="171" spans="1:14" ht="15" hidden="1" x14ac:dyDescent="0.2">
      <c r="A171" s="289" t="s">
        <v>259</v>
      </c>
      <c r="B171" s="290"/>
      <c r="C171" s="290"/>
      <c r="D171" s="290"/>
      <c r="E171" s="290"/>
      <c r="F171" s="290"/>
      <c r="G171" s="292"/>
      <c r="H171" s="293"/>
      <c r="I171" s="294"/>
      <c r="J171" s="136"/>
      <c r="K171" s="334"/>
      <c r="L171" s="334"/>
      <c r="M171" s="334"/>
      <c r="N171" s="22"/>
    </row>
    <row r="172" spans="1:14" ht="15" hidden="1" x14ac:dyDescent="0.2">
      <c r="A172" s="378" t="s">
        <v>275</v>
      </c>
      <c r="B172" s="379"/>
      <c r="C172" s="379"/>
      <c r="D172" s="379"/>
      <c r="E172" s="379"/>
      <c r="F172" s="379"/>
      <c r="G172" s="292"/>
      <c r="H172" s="293"/>
      <c r="I172" s="294"/>
      <c r="J172" s="136"/>
      <c r="K172" s="353"/>
      <c r="L172" s="353"/>
      <c r="M172" s="353"/>
      <c r="N172" s="22"/>
    </row>
    <row r="173" spans="1:14" hidden="1" x14ac:dyDescent="0.2">
      <c r="A173" s="308" t="s">
        <v>279</v>
      </c>
      <c r="B173" s="385"/>
      <c r="C173" s="385"/>
      <c r="D173" s="385"/>
      <c r="E173" s="385"/>
      <c r="F173" s="385"/>
      <c r="G173" s="293"/>
      <c r="H173" s="293"/>
      <c r="I173" s="294"/>
      <c r="J173" s="136"/>
      <c r="K173" s="353"/>
      <c r="L173" s="353"/>
      <c r="M173" s="353"/>
      <c r="N173" s="22"/>
    </row>
    <row r="174" spans="1:14" hidden="1" x14ac:dyDescent="0.2">
      <c r="A174" s="308"/>
      <c r="B174" s="385"/>
      <c r="C174" s="385"/>
      <c r="D174" s="385"/>
      <c r="E174" s="385"/>
      <c r="F174" s="385"/>
      <c r="G174" s="293"/>
      <c r="H174" s="293"/>
      <c r="I174" s="294"/>
      <c r="J174" s="136"/>
      <c r="K174" s="353"/>
      <c r="L174" s="353"/>
      <c r="M174" s="353"/>
      <c r="N174" s="22"/>
    </row>
    <row r="175" spans="1:14" ht="15.75" hidden="1" thickBot="1" x14ac:dyDescent="0.25">
      <c r="A175" s="380"/>
      <c r="B175" s="381"/>
      <c r="C175" s="381"/>
      <c r="D175" s="381"/>
      <c r="E175" s="381"/>
      <c r="F175" s="381"/>
      <c r="G175" s="382"/>
      <c r="H175" s="382"/>
      <c r="I175" s="382"/>
      <c r="J175" s="382"/>
      <c r="K175" s="382"/>
      <c r="L175" s="382"/>
      <c r="M175" s="382"/>
      <c r="N175" s="383"/>
    </row>
    <row r="176" spans="1:14" ht="15" hidden="1" x14ac:dyDescent="0.25">
      <c r="A176" s="265" t="s">
        <v>5</v>
      </c>
      <c r="B176" s="267" t="s">
        <v>231</v>
      </c>
      <c r="C176" s="269" t="s">
        <v>6</v>
      </c>
      <c r="D176" s="269" t="s">
        <v>7</v>
      </c>
      <c r="E176" s="270" t="s">
        <v>48</v>
      </c>
      <c r="F176" s="269" t="s">
        <v>9</v>
      </c>
      <c r="G176" s="269"/>
      <c r="H176" s="269"/>
      <c r="I176" s="269"/>
      <c r="J176" s="269" t="s">
        <v>10</v>
      </c>
      <c r="K176" s="269"/>
      <c r="L176" s="298" t="s">
        <v>11</v>
      </c>
      <c r="M176" s="298"/>
      <c r="N176" s="299"/>
    </row>
    <row r="177" spans="1:14" hidden="1" x14ac:dyDescent="0.2">
      <c r="A177" s="266"/>
      <c r="B177" s="268"/>
      <c r="C177" s="268"/>
      <c r="D177" s="268"/>
      <c r="E177" s="271"/>
      <c r="F177" s="268"/>
      <c r="G177" s="268"/>
      <c r="H177" s="268"/>
      <c r="I177" s="268"/>
      <c r="J177" s="268"/>
      <c r="K177" s="268"/>
      <c r="L177" s="268" t="s">
        <v>12</v>
      </c>
      <c r="M177" s="268" t="s">
        <v>13</v>
      </c>
      <c r="N177" s="300" t="s">
        <v>14</v>
      </c>
    </row>
    <row r="178" spans="1:14" ht="15" hidden="1" x14ac:dyDescent="0.2">
      <c r="A178" s="266"/>
      <c r="B178" s="268"/>
      <c r="C178" s="268"/>
      <c r="D178" s="268"/>
      <c r="E178" s="271"/>
      <c r="F178" s="134" t="s">
        <v>15</v>
      </c>
      <c r="G178" s="134" t="s">
        <v>16</v>
      </c>
      <c r="H178" s="134" t="s">
        <v>17</v>
      </c>
      <c r="I178" s="75" t="s">
        <v>18</v>
      </c>
      <c r="J178" s="134" t="s">
        <v>19</v>
      </c>
      <c r="K178" s="139" t="s">
        <v>20</v>
      </c>
      <c r="L178" s="268"/>
      <c r="M178" s="268"/>
      <c r="N178" s="300"/>
    </row>
    <row r="179" spans="1:14" ht="24.75" hidden="1" customHeight="1" x14ac:dyDescent="0.2">
      <c r="A179" s="244" t="s">
        <v>62</v>
      </c>
      <c r="B179" s="115" t="s">
        <v>21</v>
      </c>
      <c r="C179" s="246" t="s">
        <v>131</v>
      </c>
      <c r="D179" s="126"/>
      <c r="E179" s="118"/>
      <c r="F179" s="118"/>
      <c r="G179" s="127"/>
      <c r="H179" s="127"/>
      <c r="I179" s="127"/>
      <c r="J179" s="46">
        <v>44927</v>
      </c>
      <c r="K179" s="47">
        <v>45290</v>
      </c>
      <c r="L179" s="376"/>
      <c r="M179" s="376"/>
      <c r="N179" s="420"/>
    </row>
    <row r="180" spans="1:14" ht="24.75" hidden="1" customHeight="1" x14ac:dyDescent="0.2">
      <c r="A180" s="245"/>
      <c r="B180" s="115" t="s">
        <v>23</v>
      </c>
      <c r="C180" s="246"/>
      <c r="D180" s="128"/>
      <c r="E180" s="118"/>
      <c r="F180" s="118"/>
      <c r="G180" s="127"/>
      <c r="H180" s="127"/>
      <c r="I180" s="127"/>
      <c r="J180" s="46">
        <v>44927</v>
      </c>
      <c r="K180" s="47">
        <v>45290</v>
      </c>
      <c r="L180" s="377"/>
      <c r="M180" s="377"/>
      <c r="N180" s="421"/>
    </row>
    <row r="181" spans="1:14" ht="15" hidden="1" x14ac:dyDescent="0.2">
      <c r="A181" s="322" t="s">
        <v>24</v>
      </c>
      <c r="B181" s="139" t="s">
        <v>21</v>
      </c>
      <c r="C181" s="246"/>
      <c r="D181" s="42"/>
      <c r="E181" s="112"/>
      <c r="F181" s="112"/>
      <c r="G181" s="127"/>
      <c r="H181" s="127"/>
      <c r="I181" s="127"/>
      <c r="J181" s="46">
        <v>44927</v>
      </c>
      <c r="K181" s="47">
        <v>45290</v>
      </c>
      <c r="L181" s="320"/>
      <c r="M181" s="320"/>
      <c r="N181" s="331"/>
    </row>
    <row r="182" spans="1:14" ht="15.75" hidden="1" thickBot="1" x14ac:dyDescent="0.25">
      <c r="A182" s="323"/>
      <c r="B182" s="148" t="s">
        <v>23</v>
      </c>
      <c r="C182" s="246"/>
      <c r="D182" s="225"/>
      <c r="E182" s="112"/>
      <c r="F182" s="112"/>
      <c r="G182" s="127"/>
      <c r="H182" s="127"/>
      <c r="I182" s="127"/>
      <c r="J182" s="46">
        <v>44927</v>
      </c>
      <c r="K182" s="47">
        <v>45290</v>
      </c>
      <c r="L182" s="321"/>
      <c r="M182" s="321"/>
      <c r="N182" s="332"/>
    </row>
    <row r="183" spans="1:14" ht="15" hidden="1" x14ac:dyDescent="0.2">
      <c r="A183" s="212" t="s">
        <v>25</v>
      </c>
      <c r="B183" s="408" t="s">
        <v>26</v>
      </c>
      <c r="C183" s="408"/>
      <c r="D183" s="408"/>
      <c r="E183" s="409" t="s">
        <v>27</v>
      </c>
      <c r="F183" s="409"/>
      <c r="G183" s="409"/>
      <c r="H183" s="409"/>
      <c r="I183" s="218"/>
      <c r="J183" s="410" t="s">
        <v>28</v>
      </c>
      <c r="K183" s="410"/>
      <c r="L183" s="410"/>
      <c r="M183" s="410"/>
      <c r="N183" s="411"/>
    </row>
    <row r="184" spans="1:14" ht="33" hidden="1" customHeight="1" x14ac:dyDescent="0.2">
      <c r="A184" s="241" t="s">
        <v>289</v>
      </c>
      <c r="B184" s="240" t="s">
        <v>63</v>
      </c>
      <c r="C184" s="240"/>
      <c r="D184" s="240"/>
      <c r="E184" s="272" t="s">
        <v>117</v>
      </c>
      <c r="F184" s="273"/>
      <c r="G184" s="274"/>
      <c r="H184" s="134" t="s">
        <v>21</v>
      </c>
      <c r="I184" s="54">
        <f>+D181</f>
        <v>0</v>
      </c>
      <c r="J184" s="248" t="s">
        <v>205</v>
      </c>
      <c r="K184" s="248"/>
      <c r="L184" s="248"/>
      <c r="M184" s="248"/>
      <c r="N184" s="249"/>
    </row>
    <row r="185" spans="1:14" ht="33" hidden="1" customHeight="1" x14ac:dyDescent="0.2">
      <c r="A185" s="241"/>
      <c r="B185" s="240"/>
      <c r="C185" s="240"/>
      <c r="D185" s="240"/>
      <c r="E185" s="275"/>
      <c r="F185" s="276"/>
      <c r="G185" s="277"/>
      <c r="H185" s="134" t="s">
        <v>23</v>
      </c>
      <c r="I185" s="226">
        <f>+D182</f>
        <v>0</v>
      </c>
      <c r="J185" s="398" t="s">
        <v>52</v>
      </c>
      <c r="K185" s="398"/>
      <c r="L185" s="398"/>
      <c r="M185" s="398"/>
      <c r="N185" s="399"/>
    </row>
    <row r="186" spans="1:14" hidden="1" x14ac:dyDescent="0.2">
      <c r="A186" s="388"/>
      <c r="B186" s="389"/>
      <c r="C186" s="389"/>
      <c r="D186" s="389"/>
      <c r="E186" s="389"/>
      <c r="F186" s="389"/>
      <c r="G186" s="389"/>
      <c r="H186" s="389"/>
      <c r="I186" s="390"/>
      <c r="J186" s="400"/>
      <c r="K186" s="400"/>
      <c r="L186" s="400"/>
      <c r="M186" s="400"/>
      <c r="N186" s="401"/>
    </row>
    <row r="187" spans="1:14" ht="15" hidden="1" thickBot="1" x14ac:dyDescent="0.25">
      <c r="A187" s="348"/>
      <c r="B187" s="391"/>
      <c r="C187" s="391"/>
      <c r="D187" s="391"/>
      <c r="E187" s="391"/>
      <c r="F187" s="391"/>
      <c r="G187" s="391"/>
      <c r="H187" s="391"/>
      <c r="I187" s="392"/>
      <c r="J187" s="402"/>
      <c r="K187" s="402"/>
      <c r="L187" s="402"/>
      <c r="M187" s="402"/>
      <c r="N187" s="403"/>
    </row>
    <row r="188" spans="1:14" ht="15" hidden="1" x14ac:dyDescent="0.2">
      <c r="A188" s="143"/>
      <c r="B188" s="143"/>
      <c r="C188" s="223"/>
      <c r="D188" s="143"/>
      <c r="E188" s="143"/>
      <c r="F188" s="143"/>
      <c r="G188" s="143"/>
      <c r="H188" s="143"/>
      <c r="I188" s="143"/>
      <c r="J188" s="114"/>
      <c r="K188" s="114"/>
      <c r="L188" s="114"/>
      <c r="M188" s="114"/>
      <c r="N188" s="114"/>
    </row>
    <row r="189" spans="1:14" ht="15" thickBot="1" x14ac:dyDescent="0.25">
      <c r="B189" s="422"/>
      <c r="C189" s="422"/>
    </row>
    <row r="190" spans="1:14" ht="15" x14ac:dyDescent="0.25">
      <c r="A190" s="11" t="s">
        <v>197</v>
      </c>
      <c r="B190" s="404">
        <f>+E22+E51+E87+E152+E181+E119</f>
        <v>1688470223</v>
      </c>
      <c r="C190" s="405"/>
      <c r="D190" s="227"/>
      <c r="E190" s="227"/>
      <c r="F190" s="228"/>
    </row>
    <row r="191" spans="1:14" ht="15.75" thickBot="1" x14ac:dyDescent="0.3">
      <c r="A191" s="12" t="s">
        <v>211</v>
      </c>
      <c r="B191" s="406">
        <f>+E23+E52+E88+E153+E182+E120</f>
        <v>1655425501</v>
      </c>
      <c r="C191" s="407"/>
      <c r="D191" s="229"/>
      <c r="E191" s="227"/>
      <c r="F191" s="227"/>
    </row>
    <row r="192" spans="1:14" x14ac:dyDescent="0.2">
      <c r="C192" s="228"/>
      <c r="D192" s="227"/>
      <c r="E192" s="230"/>
    </row>
    <row r="193" spans="5:5" x14ac:dyDescent="0.2">
      <c r="E193" s="230"/>
    </row>
    <row r="194" spans="5:5" x14ac:dyDescent="0.2"/>
    <row r="195" spans="5:5" x14ac:dyDescent="0.2"/>
    <row r="196" spans="5:5" x14ac:dyDescent="0.2"/>
    <row r="197" spans="5:5" x14ac:dyDescent="0.2"/>
    <row r="198" spans="5:5" x14ac:dyDescent="0.2"/>
    <row r="199" spans="5:5" x14ac:dyDescent="0.2"/>
    <row r="200" spans="5:5" x14ac:dyDescent="0.2"/>
    <row r="201" spans="5:5" x14ac:dyDescent="0.2"/>
    <row r="202" spans="5:5" x14ac:dyDescent="0.2"/>
    <row r="203" spans="5:5" x14ac:dyDescent="0.2"/>
    <row r="204" spans="5:5" x14ac:dyDescent="0.2"/>
    <row r="205" spans="5:5" x14ac:dyDescent="0.2"/>
    <row r="206" spans="5:5" x14ac:dyDescent="0.2"/>
    <row r="207" spans="5:5" x14ac:dyDescent="0.2"/>
    <row r="208" spans="5:5"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row r="238" x14ac:dyDescent="0.2"/>
    <row r="239" x14ac:dyDescent="0.2"/>
    <row r="240" x14ac:dyDescent="0.2"/>
    <row r="241" x14ac:dyDescent="0.2"/>
    <row r="242" x14ac:dyDescent="0.2"/>
    <row r="243" x14ac:dyDescent="0.2"/>
    <row r="244" x14ac:dyDescent="0.2"/>
    <row r="245" x14ac:dyDescent="0.2"/>
    <row r="246" x14ac:dyDescent="0.2"/>
    <row r="247" x14ac:dyDescent="0.2"/>
    <row r="248" x14ac:dyDescent="0.2"/>
    <row r="249" x14ac:dyDescent="0.2"/>
    <row r="250" x14ac:dyDescent="0.2"/>
    <row r="251" x14ac:dyDescent="0.2"/>
    <row r="252" x14ac:dyDescent="0.2"/>
    <row r="253" x14ac:dyDescent="0.2"/>
    <row r="254" x14ac:dyDescent="0.2"/>
    <row r="255" x14ac:dyDescent="0.2"/>
    <row r="256" x14ac:dyDescent="0.2"/>
    <row r="257" x14ac:dyDescent="0.2"/>
    <row r="258" x14ac:dyDescent="0.2"/>
    <row r="259" x14ac:dyDescent="0.2"/>
    <row r="260" x14ac:dyDescent="0.2"/>
    <row r="261" x14ac:dyDescent="0.2"/>
    <row r="262" x14ac:dyDescent="0.2"/>
    <row r="263" x14ac:dyDescent="0.2"/>
    <row r="264" x14ac:dyDescent="0.2"/>
    <row r="265" x14ac:dyDescent="0.2"/>
    <row r="266" x14ac:dyDescent="0.2"/>
    <row r="267" x14ac:dyDescent="0.2"/>
    <row r="268" x14ac:dyDescent="0.2"/>
    <row r="269" x14ac:dyDescent="0.2"/>
    <row r="270" x14ac:dyDescent="0.2"/>
    <row r="271" x14ac:dyDescent="0.2"/>
    <row r="272" x14ac:dyDescent="0.2"/>
    <row r="273" x14ac:dyDescent="0.2"/>
    <row r="274" x14ac:dyDescent="0.2"/>
    <row r="275" x14ac:dyDescent="0.2"/>
    <row r="276" x14ac:dyDescent="0.2"/>
    <row r="277" x14ac:dyDescent="0.2"/>
    <row r="278" x14ac:dyDescent="0.2"/>
    <row r="279" x14ac:dyDescent="0.2"/>
    <row r="280" x14ac:dyDescent="0.2"/>
    <row r="281" x14ac:dyDescent="0.2"/>
    <row r="282" x14ac:dyDescent="0.2"/>
    <row r="283" x14ac:dyDescent="0.2"/>
    <row r="284" x14ac:dyDescent="0.2"/>
    <row r="285" x14ac:dyDescent="0.2"/>
    <row r="286" x14ac:dyDescent="0.2"/>
    <row r="287" x14ac:dyDescent="0.2"/>
    <row r="288" x14ac:dyDescent="0.2"/>
    <row r="289" x14ac:dyDescent="0.2"/>
    <row r="290" x14ac:dyDescent="0.2"/>
    <row r="291" x14ac:dyDescent="0.2"/>
    <row r="292" x14ac:dyDescent="0.2"/>
  </sheetData>
  <mergeCells count="376">
    <mergeCell ref="K142:M142"/>
    <mergeCell ref="C112:C114"/>
    <mergeCell ref="D112:D114"/>
    <mergeCell ref="E112:E114"/>
    <mergeCell ref="F112:I113"/>
    <mergeCell ref="J112:K113"/>
    <mergeCell ref="A85:A86"/>
    <mergeCell ref="C85:C86"/>
    <mergeCell ref="L85:L86"/>
    <mergeCell ref="M85:M86"/>
    <mergeCell ref="J90:N90"/>
    <mergeCell ref="I99:L99"/>
    <mergeCell ref="A96:A99"/>
    <mergeCell ref="B96:H97"/>
    <mergeCell ref="I96:L96"/>
    <mergeCell ref="M96:N99"/>
    <mergeCell ref="I97:L97"/>
    <mergeCell ref="B98:H99"/>
    <mergeCell ref="N85:N86"/>
    <mergeCell ref="I98:L98"/>
    <mergeCell ref="A92:I93"/>
    <mergeCell ref="J104:N104"/>
    <mergeCell ref="A101:N101"/>
    <mergeCell ref="A100:N100"/>
    <mergeCell ref="B102:N102"/>
    <mergeCell ref="A83:A84"/>
    <mergeCell ref="C83:C84"/>
    <mergeCell ref="L83:L84"/>
    <mergeCell ref="M83:M84"/>
    <mergeCell ref="N83:N84"/>
    <mergeCell ref="J74:J75"/>
    <mergeCell ref="K74:M75"/>
    <mergeCell ref="N74:N75"/>
    <mergeCell ref="M87:M88"/>
    <mergeCell ref="N87:N88"/>
    <mergeCell ref="B89:D89"/>
    <mergeCell ref="E89:H89"/>
    <mergeCell ref="J89:N89"/>
    <mergeCell ref="A90:A91"/>
    <mergeCell ref="B90:D91"/>
    <mergeCell ref="J91:N93"/>
    <mergeCell ref="E90:G91"/>
    <mergeCell ref="A51:A52"/>
    <mergeCell ref="C51:C52"/>
    <mergeCell ref="L51:L52"/>
    <mergeCell ref="M51:M52"/>
    <mergeCell ref="N51:N52"/>
    <mergeCell ref="J54:N54"/>
    <mergeCell ref="A73:F76"/>
    <mergeCell ref="A77:N77"/>
    <mergeCell ref="A78:A80"/>
    <mergeCell ref="B78:B80"/>
    <mergeCell ref="C78:C80"/>
    <mergeCell ref="D78:D80"/>
    <mergeCell ref="E78:E80"/>
    <mergeCell ref="B53:D53"/>
    <mergeCell ref="E53:H53"/>
    <mergeCell ref="J53:N53"/>
    <mergeCell ref="J55:N57"/>
    <mergeCell ref="A56:I57"/>
    <mergeCell ref="A60:A63"/>
    <mergeCell ref="B60:H61"/>
    <mergeCell ref="I60:L60"/>
    <mergeCell ref="M60:N63"/>
    <mergeCell ref="I61:L61"/>
    <mergeCell ref="B62:H63"/>
    <mergeCell ref="A49:A50"/>
    <mergeCell ref="C49:C50"/>
    <mergeCell ref="L49:L50"/>
    <mergeCell ref="A25:A26"/>
    <mergeCell ref="J25:N25"/>
    <mergeCell ref="B25:D26"/>
    <mergeCell ref="E25:G26"/>
    <mergeCell ref="M49:M50"/>
    <mergeCell ref="N49:N50"/>
    <mergeCell ref="A45:N45"/>
    <mergeCell ref="A46:A48"/>
    <mergeCell ref="B46:B48"/>
    <mergeCell ref="J38:N38"/>
    <mergeCell ref="A43:F44"/>
    <mergeCell ref="K43:M43"/>
    <mergeCell ref="K44:M44"/>
    <mergeCell ref="F46:I47"/>
    <mergeCell ref="J46:K47"/>
    <mergeCell ref="L46:N46"/>
    <mergeCell ref="B32:H33"/>
    <mergeCell ref="I32:L32"/>
    <mergeCell ref="I33:L33"/>
    <mergeCell ref="A34:N34"/>
    <mergeCell ref="A35:N35"/>
    <mergeCell ref="L20:L21"/>
    <mergeCell ref="M20:M21"/>
    <mergeCell ref="A22:A23"/>
    <mergeCell ref="L22:L23"/>
    <mergeCell ref="M22:M23"/>
    <mergeCell ref="K40:M42"/>
    <mergeCell ref="J40:J42"/>
    <mergeCell ref="N40:N42"/>
    <mergeCell ref="I31:L31"/>
    <mergeCell ref="B24:D24"/>
    <mergeCell ref="E24:H24"/>
    <mergeCell ref="A40:F40"/>
    <mergeCell ref="A27:I28"/>
    <mergeCell ref="A37:N37"/>
    <mergeCell ref="I30:L30"/>
    <mergeCell ref="A30:A33"/>
    <mergeCell ref="J24:N24"/>
    <mergeCell ref="C22:C23"/>
    <mergeCell ref="B30:H31"/>
    <mergeCell ref="L47:L48"/>
    <mergeCell ref="C46:C48"/>
    <mergeCell ref="D46:D48"/>
    <mergeCell ref="E46:E48"/>
    <mergeCell ref="M47:M48"/>
    <mergeCell ref="N47:N48"/>
    <mergeCell ref="A14:F15"/>
    <mergeCell ref="A16:C16"/>
    <mergeCell ref="A17:A19"/>
    <mergeCell ref="B17:B19"/>
    <mergeCell ref="M18:M19"/>
    <mergeCell ref="G9:I15"/>
    <mergeCell ref="A12:F12"/>
    <mergeCell ref="K12:M12"/>
    <mergeCell ref="A13:F13"/>
    <mergeCell ref="K13:M13"/>
    <mergeCell ref="K14:M14"/>
    <mergeCell ref="K15:M15"/>
    <mergeCell ref="A20:A21"/>
    <mergeCell ref="C20:C21"/>
    <mergeCell ref="A39:F39"/>
    <mergeCell ref="K39:M39"/>
    <mergeCell ref="A41:F41"/>
    <mergeCell ref="N20:N21"/>
    <mergeCell ref="A6:N6"/>
    <mergeCell ref="B7:N7"/>
    <mergeCell ref="A8:N8"/>
    <mergeCell ref="A9:F9"/>
    <mergeCell ref="J9:N9"/>
    <mergeCell ref="A10:F10"/>
    <mergeCell ref="K10:M10"/>
    <mergeCell ref="A11:F11"/>
    <mergeCell ref="K11:M11"/>
    <mergeCell ref="A1:A4"/>
    <mergeCell ref="B1:H2"/>
    <mergeCell ref="I1:L1"/>
    <mergeCell ref="M1:N4"/>
    <mergeCell ref="I2:L2"/>
    <mergeCell ref="B3:H4"/>
    <mergeCell ref="I3:L3"/>
    <mergeCell ref="I4:L4"/>
    <mergeCell ref="A5:N5"/>
    <mergeCell ref="I62:L62"/>
    <mergeCell ref="I63:L63"/>
    <mergeCell ref="A54:A55"/>
    <mergeCell ref="B54:D55"/>
    <mergeCell ref="E54:G55"/>
    <mergeCell ref="D16:F16"/>
    <mergeCell ref="G16:I16"/>
    <mergeCell ref="J16:L16"/>
    <mergeCell ref="M16:N16"/>
    <mergeCell ref="N18:N19"/>
    <mergeCell ref="L18:L19"/>
    <mergeCell ref="C17:C19"/>
    <mergeCell ref="D17:D19"/>
    <mergeCell ref="E17:E19"/>
    <mergeCell ref="F17:I18"/>
    <mergeCell ref="J17:K18"/>
    <mergeCell ref="L17:N17"/>
    <mergeCell ref="N22:N23"/>
    <mergeCell ref="J26:N28"/>
    <mergeCell ref="A38:F38"/>
    <mergeCell ref="G38:I44"/>
    <mergeCell ref="A42:F42"/>
    <mergeCell ref="B36:N36"/>
    <mergeCell ref="M30:N33"/>
    <mergeCell ref="A64:N64"/>
    <mergeCell ref="A65:N65"/>
    <mergeCell ref="B66:N66"/>
    <mergeCell ref="A67:N67"/>
    <mergeCell ref="A68:F68"/>
    <mergeCell ref="J68:N68"/>
    <mergeCell ref="A69:F69"/>
    <mergeCell ref="K69:M69"/>
    <mergeCell ref="A70:F70"/>
    <mergeCell ref="A103:N103"/>
    <mergeCell ref="A71:F71"/>
    <mergeCell ref="G68:I76"/>
    <mergeCell ref="K76:M76"/>
    <mergeCell ref="A72:F72"/>
    <mergeCell ref="K72:M72"/>
    <mergeCell ref="K73:M73"/>
    <mergeCell ref="K70:M71"/>
    <mergeCell ref="J70:J71"/>
    <mergeCell ref="N70:N71"/>
    <mergeCell ref="F78:I79"/>
    <mergeCell ref="A81:A82"/>
    <mergeCell ref="C81:C82"/>
    <mergeCell ref="L81:L82"/>
    <mergeCell ref="M81:M82"/>
    <mergeCell ref="N81:N82"/>
    <mergeCell ref="J78:K79"/>
    <mergeCell ref="L78:N78"/>
    <mergeCell ref="L79:L80"/>
    <mergeCell ref="M79:M80"/>
    <mergeCell ref="N79:N80"/>
    <mergeCell ref="A87:A88"/>
    <mergeCell ref="C87:C88"/>
    <mergeCell ref="L87:L88"/>
    <mergeCell ref="L115:L116"/>
    <mergeCell ref="A132:N132"/>
    <mergeCell ref="B133:N133"/>
    <mergeCell ref="A134:N134"/>
    <mergeCell ref="A135:F135"/>
    <mergeCell ref="G135:I143"/>
    <mergeCell ref="J135:N135"/>
    <mergeCell ref="A136:F136"/>
    <mergeCell ref="K136:M136"/>
    <mergeCell ref="A137:F137"/>
    <mergeCell ref="K137:M137"/>
    <mergeCell ref="A138:F138"/>
    <mergeCell ref="A139:F139"/>
    <mergeCell ref="A140:F143"/>
    <mergeCell ref="K140:M140"/>
    <mergeCell ref="K143:M143"/>
    <mergeCell ref="K141:M141"/>
    <mergeCell ref="A127:A130"/>
    <mergeCell ref="B127:H128"/>
    <mergeCell ref="I127:L127"/>
    <mergeCell ref="M127:N130"/>
    <mergeCell ref="I128:L128"/>
    <mergeCell ref="B129:H130"/>
    <mergeCell ref="I129:L129"/>
    <mergeCell ref="K138:M139"/>
    <mergeCell ref="N138:N139"/>
    <mergeCell ref="J138:J139"/>
    <mergeCell ref="A117:A118"/>
    <mergeCell ref="C117:C118"/>
    <mergeCell ref="L117:L118"/>
    <mergeCell ref="M117:M118"/>
    <mergeCell ref="N117:N118"/>
    <mergeCell ref="A131:N131"/>
    <mergeCell ref="I130:L130"/>
    <mergeCell ref="A144:N144"/>
    <mergeCell ref="A145:A147"/>
    <mergeCell ref="B145:B147"/>
    <mergeCell ref="C145:C147"/>
    <mergeCell ref="D145:D147"/>
    <mergeCell ref="E145:E147"/>
    <mergeCell ref="F145:I146"/>
    <mergeCell ref="J145:K146"/>
    <mergeCell ref="L145:N145"/>
    <mergeCell ref="L146:L147"/>
    <mergeCell ref="M146:M147"/>
    <mergeCell ref="N146:N147"/>
    <mergeCell ref="A152:A153"/>
    <mergeCell ref="C152:C153"/>
    <mergeCell ref="L152:L153"/>
    <mergeCell ref="M152:M153"/>
    <mergeCell ref="N152:N153"/>
    <mergeCell ref="A148:A149"/>
    <mergeCell ref="C148:C149"/>
    <mergeCell ref="L148:L149"/>
    <mergeCell ref="M148:M149"/>
    <mergeCell ref="N148:N149"/>
    <mergeCell ref="A150:A151"/>
    <mergeCell ref="C150:C151"/>
    <mergeCell ref="L150:L151"/>
    <mergeCell ref="M150:M151"/>
    <mergeCell ref="N150:N151"/>
    <mergeCell ref="N181:N182"/>
    <mergeCell ref="A175:N175"/>
    <mergeCell ref="A176:A178"/>
    <mergeCell ref="B176:B178"/>
    <mergeCell ref="C176:C178"/>
    <mergeCell ref="D176:D178"/>
    <mergeCell ref="E176:E178"/>
    <mergeCell ref="F176:I177"/>
    <mergeCell ref="J176:K177"/>
    <mergeCell ref="L176:N176"/>
    <mergeCell ref="L177:L178"/>
    <mergeCell ref="M177:M178"/>
    <mergeCell ref="N177:N178"/>
    <mergeCell ref="A173:F174"/>
    <mergeCell ref="K173:M173"/>
    <mergeCell ref="K174:M174"/>
    <mergeCell ref="K172:M172"/>
    <mergeCell ref="B154:D154"/>
    <mergeCell ref="E154:H154"/>
    <mergeCell ref="J154:N154"/>
    <mergeCell ref="A155:A156"/>
    <mergeCell ref="B155:D156"/>
    <mergeCell ref="E155:G156"/>
    <mergeCell ref="A171:F171"/>
    <mergeCell ref="K171:M171"/>
    <mergeCell ref="A172:F172"/>
    <mergeCell ref="B160:H161"/>
    <mergeCell ref="I160:L160"/>
    <mergeCell ref="M160:N163"/>
    <mergeCell ref="I161:L161"/>
    <mergeCell ref="B162:H163"/>
    <mergeCell ref="I162:L162"/>
    <mergeCell ref="I163:L163"/>
    <mergeCell ref="A164:N164"/>
    <mergeCell ref="K170:M170"/>
    <mergeCell ref="B190:C190"/>
    <mergeCell ref="B191:C191"/>
    <mergeCell ref="B121:D121"/>
    <mergeCell ref="E121:H121"/>
    <mergeCell ref="J121:N121"/>
    <mergeCell ref="A122:A123"/>
    <mergeCell ref="B122:D123"/>
    <mergeCell ref="E122:G123"/>
    <mergeCell ref="J122:N122"/>
    <mergeCell ref="J123:N125"/>
    <mergeCell ref="A124:I125"/>
    <mergeCell ref="B183:D183"/>
    <mergeCell ref="E183:H183"/>
    <mergeCell ref="J183:N183"/>
    <mergeCell ref="A184:A185"/>
    <mergeCell ref="B184:D185"/>
    <mergeCell ref="E184:G185"/>
    <mergeCell ref="J184:N184"/>
    <mergeCell ref="J185:N187"/>
    <mergeCell ref="N179:N180"/>
    <mergeCell ref="A181:A182"/>
    <mergeCell ref="C181:C182"/>
    <mergeCell ref="B189:C189"/>
    <mergeCell ref="L181:L182"/>
    <mergeCell ref="A186:I187"/>
    <mergeCell ref="A179:A180"/>
    <mergeCell ref="C179:C180"/>
    <mergeCell ref="L179:L180"/>
    <mergeCell ref="M179:M180"/>
    <mergeCell ref="A119:A120"/>
    <mergeCell ref="C119:C120"/>
    <mergeCell ref="L119:L120"/>
    <mergeCell ref="M119:M120"/>
    <mergeCell ref="M181:M182"/>
    <mergeCell ref="A165:N165"/>
    <mergeCell ref="B166:N166"/>
    <mergeCell ref="A167:N167"/>
    <mergeCell ref="A168:F168"/>
    <mergeCell ref="G168:I174"/>
    <mergeCell ref="J168:N168"/>
    <mergeCell ref="A169:F169"/>
    <mergeCell ref="K169:M169"/>
    <mergeCell ref="A170:F170"/>
    <mergeCell ref="N119:N120"/>
    <mergeCell ref="J155:N155"/>
    <mergeCell ref="J156:N158"/>
    <mergeCell ref="A157:I158"/>
    <mergeCell ref="A160:A163"/>
    <mergeCell ref="M115:M116"/>
    <mergeCell ref="A106:F106"/>
    <mergeCell ref="A105:F105"/>
    <mergeCell ref="K105:M105"/>
    <mergeCell ref="A108:F108"/>
    <mergeCell ref="A111:N111"/>
    <mergeCell ref="A107:F107"/>
    <mergeCell ref="K109:M109"/>
    <mergeCell ref="K110:M110"/>
    <mergeCell ref="G104:I110"/>
    <mergeCell ref="K108:M108"/>
    <mergeCell ref="K106:M106"/>
    <mergeCell ref="K107:M107"/>
    <mergeCell ref="A104:F104"/>
    <mergeCell ref="L112:N112"/>
    <mergeCell ref="L113:L114"/>
    <mergeCell ref="M113:M114"/>
    <mergeCell ref="A109:F110"/>
    <mergeCell ref="N115:N116"/>
    <mergeCell ref="N113:N114"/>
    <mergeCell ref="A112:A114"/>
    <mergeCell ref="B112:B114"/>
    <mergeCell ref="A115:A116"/>
    <mergeCell ref="C115:C116"/>
  </mergeCells>
  <conditionalFormatting sqref="O78:O79">
    <cfRule type="duplicateValues" dxfId="0" priority="1"/>
  </conditionalFormatting>
  <pageMargins left="0.51" right="0.45" top="0.74803149606299213" bottom="0.74803149606299213" header="0.31496062992125984" footer="0.31496062992125984"/>
  <pageSetup scale="47" fitToHeight="0" orientation="landscape" r:id="rId1"/>
  <rowBreaks count="4" manualBreakCount="4">
    <brk id="29" max="16383" man="1"/>
    <brk id="58" max="16383" man="1"/>
    <brk id="94" max="16383" man="1"/>
    <brk id="125" max="16383" man="1"/>
  </rowBreaks>
  <drawing r:id="rId2"/>
  <legacyDrawing r:id="rId3"/>
  <oleObjects>
    <mc:AlternateContent xmlns:mc="http://schemas.openxmlformats.org/markup-compatibility/2006">
      <mc:Choice Requires="x14">
        <oleObject shapeId="24583" r:id="rId4">
          <objectPr defaultSize="0" autoPict="0" r:id="rId5">
            <anchor moveWithCells="1" sizeWithCells="1">
              <from>
                <xdr:col>0</xdr:col>
                <xdr:colOff>0</xdr:colOff>
                <xdr:row>0</xdr:row>
                <xdr:rowOff>85725</xdr:rowOff>
              </from>
              <to>
                <xdr:col>0</xdr:col>
                <xdr:colOff>2952750</xdr:colOff>
                <xdr:row>3</xdr:row>
                <xdr:rowOff>142875</xdr:rowOff>
              </to>
            </anchor>
          </objectPr>
        </oleObject>
      </mc:Choice>
      <mc:Fallback>
        <oleObject shapeId="24583" r:id="rId4"/>
      </mc:Fallback>
    </mc:AlternateContent>
    <mc:AlternateContent xmlns:mc="http://schemas.openxmlformats.org/markup-compatibility/2006">
      <mc:Choice Requires="x14">
        <oleObject shapeId="24593" r:id="rId6">
          <objectPr defaultSize="0" autoPict="0" r:id="rId5">
            <anchor moveWithCells="1" sizeWithCells="1">
              <from>
                <xdr:col>0</xdr:col>
                <xdr:colOff>0</xdr:colOff>
                <xdr:row>29</xdr:row>
                <xdr:rowOff>85725</xdr:rowOff>
              </from>
              <to>
                <xdr:col>0</xdr:col>
                <xdr:colOff>2952750</xdr:colOff>
                <xdr:row>32</xdr:row>
                <xdr:rowOff>142875</xdr:rowOff>
              </to>
            </anchor>
          </objectPr>
        </oleObject>
      </mc:Choice>
      <mc:Fallback>
        <oleObject shapeId="24593" r:id="rId6"/>
      </mc:Fallback>
    </mc:AlternateContent>
    <mc:AlternateContent xmlns:mc="http://schemas.openxmlformats.org/markup-compatibility/2006">
      <mc:Choice Requires="x14">
        <oleObject shapeId="24594" r:id="rId7">
          <objectPr defaultSize="0" autoPict="0" r:id="rId5">
            <anchor moveWithCells="1" sizeWithCells="1">
              <from>
                <xdr:col>0</xdr:col>
                <xdr:colOff>0</xdr:colOff>
                <xdr:row>59</xdr:row>
                <xdr:rowOff>85725</xdr:rowOff>
              </from>
              <to>
                <xdr:col>0</xdr:col>
                <xdr:colOff>2952750</xdr:colOff>
                <xdr:row>62</xdr:row>
                <xdr:rowOff>142875</xdr:rowOff>
              </to>
            </anchor>
          </objectPr>
        </oleObject>
      </mc:Choice>
      <mc:Fallback>
        <oleObject shapeId="24594" r:id="rId7"/>
      </mc:Fallback>
    </mc:AlternateContent>
    <mc:AlternateContent xmlns:mc="http://schemas.openxmlformats.org/markup-compatibility/2006">
      <mc:Choice Requires="x14">
        <oleObject shapeId="24595" r:id="rId8">
          <objectPr defaultSize="0" autoPict="0" r:id="rId5">
            <anchor moveWithCells="1" sizeWithCells="1">
              <from>
                <xdr:col>0</xdr:col>
                <xdr:colOff>0</xdr:colOff>
                <xdr:row>128</xdr:row>
                <xdr:rowOff>0</xdr:rowOff>
              </from>
              <to>
                <xdr:col>0</xdr:col>
                <xdr:colOff>2952750</xdr:colOff>
                <xdr:row>128</xdr:row>
                <xdr:rowOff>0</xdr:rowOff>
              </to>
            </anchor>
          </objectPr>
        </oleObject>
      </mc:Choice>
      <mc:Fallback>
        <oleObject shapeId="24595" r:id="rId8"/>
      </mc:Fallback>
    </mc:AlternateContent>
    <mc:AlternateContent xmlns:mc="http://schemas.openxmlformats.org/markup-compatibility/2006">
      <mc:Choice Requires="x14">
        <oleObject shapeId="24596" r:id="rId9">
          <objectPr defaultSize="0" autoPict="0" r:id="rId5">
            <anchor moveWithCells="1" sizeWithCells="1">
              <from>
                <xdr:col>0</xdr:col>
                <xdr:colOff>0</xdr:colOff>
                <xdr:row>159</xdr:row>
                <xdr:rowOff>0</xdr:rowOff>
              </from>
              <to>
                <xdr:col>0</xdr:col>
                <xdr:colOff>2952750</xdr:colOff>
                <xdr:row>159</xdr:row>
                <xdr:rowOff>0</xdr:rowOff>
              </to>
            </anchor>
          </objectPr>
        </oleObject>
      </mc:Choice>
      <mc:Fallback>
        <oleObject shapeId="24596" r:id="rId9"/>
      </mc:Fallback>
    </mc:AlternateContent>
    <mc:AlternateContent xmlns:mc="http://schemas.openxmlformats.org/markup-compatibility/2006">
      <mc:Choice Requires="x14">
        <oleObject shapeId="24597" r:id="rId10">
          <objectPr defaultSize="0" autoPict="0" r:id="rId5">
            <anchor moveWithCells="1" sizeWithCells="1">
              <from>
                <xdr:col>0</xdr:col>
                <xdr:colOff>0</xdr:colOff>
                <xdr:row>95</xdr:row>
                <xdr:rowOff>85725</xdr:rowOff>
              </from>
              <to>
                <xdr:col>0</xdr:col>
                <xdr:colOff>2952750</xdr:colOff>
                <xdr:row>98</xdr:row>
                <xdr:rowOff>142875</xdr:rowOff>
              </to>
            </anchor>
          </objectPr>
        </oleObject>
      </mc:Choice>
      <mc:Fallback>
        <oleObject shapeId="24597" r:id="rId10"/>
      </mc:Fallback>
    </mc:AlternateContent>
    <mc:AlternateContent xmlns:mc="http://schemas.openxmlformats.org/markup-compatibility/2006">
      <mc:Choice Requires="x14">
        <oleObject shapeId="24598" r:id="rId11">
          <objectPr defaultSize="0" autoPict="0" r:id="rId5">
            <anchor moveWithCells="1" sizeWithCells="1">
              <from>
                <xdr:col>0</xdr:col>
                <xdr:colOff>0</xdr:colOff>
                <xdr:row>126</xdr:row>
                <xdr:rowOff>85725</xdr:rowOff>
              </from>
              <to>
                <xdr:col>0</xdr:col>
                <xdr:colOff>2952750</xdr:colOff>
                <xdr:row>129</xdr:row>
                <xdr:rowOff>142875</xdr:rowOff>
              </to>
            </anchor>
          </objectPr>
        </oleObject>
      </mc:Choice>
      <mc:Fallback>
        <oleObject shapeId="24598" r:id="rId11"/>
      </mc:Fallback>
    </mc:AlternateContent>
    <mc:AlternateContent xmlns:mc="http://schemas.openxmlformats.org/markup-compatibility/2006">
      <mc:Choice Requires="x14">
        <oleObject shapeId="24599" r:id="rId12">
          <objectPr defaultSize="0" autoPict="0" r:id="rId5">
            <anchor moveWithCells="1" sizeWithCells="1">
              <from>
                <xdr:col>0</xdr:col>
                <xdr:colOff>0</xdr:colOff>
                <xdr:row>159</xdr:row>
                <xdr:rowOff>0</xdr:rowOff>
              </from>
              <to>
                <xdr:col>0</xdr:col>
                <xdr:colOff>2952750</xdr:colOff>
                <xdr:row>159</xdr:row>
                <xdr:rowOff>0</xdr:rowOff>
              </to>
            </anchor>
          </objectPr>
        </oleObject>
      </mc:Choice>
      <mc:Fallback>
        <oleObject shapeId="24599" r:id="rId12"/>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pageSetUpPr fitToPage="1"/>
  </sheetPr>
  <dimension ref="A1:S544"/>
  <sheetViews>
    <sheetView zoomScale="80" zoomScaleNormal="80" zoomScaleSheetLayoutView="70" workbookViewId="0">
      <selection activeCell="A13" sqref="A13:F13"/>
    </sheetView>
  </sheetViews>
  <sheetFormatPr baseColWidth="10" defaultColWidth="0" defaultRowHeight="14.25" zeroHeight="1" x14ac:dyDescent="0.2"/>
  <cols>
    <col min="1" max="1" width="47" style="1" customWidth="1"/>
    <col min="2" max="2" width="16.7109375" style="1" bestFit="1" customWidth="1"/>
    <col min="3" max="3" width="25.5703125" style="1" bestFit="1" customWidth="1"/>
    <col min="4" max="4" width="10.28515625" style="3" bestFit="1" customWidth="1"/>
    <col min="5" max="5" width="29.140625" style="1" bestFit="1" customWidth="1"/>
    <col min="6" max="6" width="24.85546875" style="1" bestFit="1" customWidth="1"/>
    <col min="7" max="7" width="18.5703125" style="1" bestFit="1" customWidth="1"/>
    <col min="8" max="8" width="17" style="1" bestFit="1" customWidth="1"/>
    <col min="9" max="9" width="17.85546875" style="1" bestFit="1" customWidth="1"/>
    <col min="10" max="10" width="19.7109375" style="1" customWidth="1"/>
    <col min="11" max="11" width="17.5703125" style="1" customWidth="1"/>
    <col min="12" max="12" width="13.28515625" style="1" customWidth="1"/>
    <col min="13" max="13" width="13.7109375" style="1" customWidth="1"/>
    <col min="14" max="14" width="22.28515625" style="1" bestFit="1" customWidth="1"/>
    <col min="15" max="15" width="4.7109375" style="1" customWidth="1"/>
    <col min="16" max="16" width="18.140625" style="1" hidden="1" customWidth="1"/>
    <col min="17" max="17" width="14.42578125" style="1" hidden="1" customWidth="1"/>
    <col min="18" max="18" width="18.140625" style="1" hidden="1" customWidth="1"/>
    <col min="19" max="19" width="5.28515625" style="1" hidden="1" customWidth="1"/>
    <col min="20" max="16384" width="0" style="1" hidden="1"/>
  </cols>
  <sheetData>
    <row r="1" spans="1:16" ht="15" x14ac:dyDescent="0.25">
      <c r="A1" s="312"/>
      <c r="B1" s="314" t="s">
        <v>215</v>
      </c>
      <c r="C1" s="314"/>
      <c r="D1" s="314"/>
      <c r="E1" s="314"/>
      <c r="F1" s="314"/>
      <c r="G1" s="314"/>
      <c r="H1" s="314"/>
      <c r="I1" s="316" t="s">
        <v>216</v>
      </c>
      <c r="J1" s="316"/>
      <c r="K1" s="316"/>
      <c r="L1" s="316"/>
      <c r="M1" s="258"/>
      <c r="N1" s="259"/>
    </row>
    <row r="2" spans="1:16" ht="15" x14ac:dyDescent="0.25">
      <c r="A2" s="313"/>
      <c r="B2" s="315"/>
      <c r="C2" s="315"/>
      <c r="D2" s="315"/>
      <c r="E2" s="315"/>
      <c r="F2" s="315"/>
      <c r="G2" s="315"/>
      <c r="H2" s="315"/>
      <c r="I2" s="317" t="s">
        <v>217</v>
      </c>
      <c r="J2" s="317"/>
      <c r="K2" s="317"/>
      <c r="L2" s="317"/>
      <c r="M2" s="260"/>
      <c r="N2" s="261"/>
    </row>
    <row r="3" spans="1:16" ht="15" x14ac:dyDescent="0.25">
      <c r="A3" s="313"/>
      <c r="B3" s="315" t="s">
        <v>218</v>
      </c>
      <c r="C3" s="315"/>
      <c r="D3" s="315"/>
      <c r="E3" s="315"/>
      <c r="F3" s="315"/>
      <c r="G3" s="315"/>
      <c r="H3" s="315"/>
      <c r="I3" s="317" t="s">
        <v>219</v>
      </c>
      <c r="J3" s="317"/>
      <c r="K3" s="317"/>
      <c r="L3" s="317"/>
      <c r="M3" s="260"/>
      <c r="N3" s="261"/>
    </row>
    <row r="4" spans="1:16" ht="15" x14ac:dyDescent="0.25">
      <c r="A4" s="313"/>
      <c r="B4" s="315"/>
      <c r="C4" s="315"/>
      <c r="D4" s="315"/>
      <c r="E4" s="315"/>
      <c r="F4" s="315"/>
      <c r="G4" s="315"/>
      <c r="H4" s="315"/>
      <c r="I4" s="317" t="s">
        <v>220</v>
      </c>
      <c r="J4" s="317"/>
      <c r="K4" s="317"/>
      <c r="L4" s="317"/>
      <c r="M4" s="260"/>
      <c r="N4" s="261"/>
    </row>
    <row r="5" spans="1:16" x14ac:dyDescent="0.2">
      <c r="A5" s="476"/>
      <c r="B5" s="477"/>
      <c r="C5" s="477"/>
      <c r="D5" s="477"/>
      <c r="E5" s="477"/>
      <c r="F5" s="477"/>
      <c r="G5" s="477"/>
      <c r="H5" s="477"/>
      <c r="I5" s="477"/>
      <c r="J5" s="477"/>
      <c r="K5" s="477"/>
      <c r="L5" s="477"/>
      <c r="M5" s="477"/>
      <c r="N5" s="478"/>
    </row>
    <row r="6" spans="1:16" ht="15" x14ac:dyDescent="0.25">
      <c r="A6" s="302" t="s">
        <v>221</v>
      </c>
      <c r="B6" s="303"/>
      <c r="C6" s="303"/>
      <c r="D6" s="303"/>
      <c r="E6" s="303"/>
      <c r="F6" s="303"/>
      <c r="G6" s="303"/>
      <c r="H6" s="303"/>
      <c r="I6" s="303"/>
      <c r="J6" s="303"/>
      <c r="K6" s="303"/>
      <c r="L6" s="303"/>
      <c r="M6" s="303"/>
      <c r="N6" s="304"/>
    </row>
    <row r="7" spans="1:16" ht="15" x14ac:dyDescent="0.25">
      <c r="A7" s="34" t="s">
        <v>222</v>
      </c>
      <c r="B7" s="283" t="s">
        <v>199</v>
      </c>
      <c r="C7" s="284"/>
      <c r="D7" s="284"/>
      <c r="E7" s="284"/>
      <c r="F7" s="284"/>
      <c r="G7" s="284"/>
      <c r="H7" s="284"/>
      <c r="I7" s="284"/>
      <c r="J7" s="284"/>
      <c r="K7" s="284"/>
      <c r="L7" s="284"/>
      <c r="M7" s="284"/>
      <c r="N7" s="285"/>
    </row>
    <row r="8" spans="1:16" ht="24.75" customHeight="1" x14ac:dyDescent="0.2">
      <c r="A8" s="568" t="s">
        <v>223</v>
      </c>
      <c r="B8" s="290"/>
      <c r="C8" s="290"/>
      <c r="D8" s="290"/>
      <c r="E8" s="290"/>
      <c r="F8" s="290"/>
      <c r="G8" s="272" t="s">
        <v>224</v>
      </c>
      <c r="H8" s="273"/>
      <c r="I8" s="274"/>
      <c r="J8" s="428" t="s">
        <v>1</v>
      </c>
      <c r="K8" s="295"/>
      <c r="L8" s="295"/>
      <c r="M8" s="295"/>
      <c r="N8" s="296"/>
    </row>
    <row r="9" spans="1:16" ht="15.75" customHeight="1" x14ac:dyDescent="0.2">
      <c r="A9" s="445" t="s">
        <v>225</v>
      </c>
      <c r="B9" s="446"/>
      <c r="C9" s="446"/>
      <c r="D9" s="446"/>
      <c r="E9" s="446"/>
      <c r="F9" s="447"/>
      <c r="G9" s="292"/>
      <c r="H9" s="293"/>
      <c r="I9" s="294"/>
      <c r="J9" s="35" t="s">
        <v>2</v>
      </c>
      <c r="K9" s="297" t="s">
        <v>3</v>
      </c>
      <c r="L9" s="297"/>
      <c r="M9" s="297"/>
      <c r="N9" s="36" t="s">
        <v>4</v>
      </c>
    </row>
    <row r="10" spans="1:16" ht="15.75" customHeight="1" x14ac:dyDescent="0.2">
      <c r="A10" s="484" t="s">
        <v>226</v>
      </c>
      <c r="B10" s="485"/>
      <c r="C10" s="485"/>
      <c r="D10" s="485"/>
      <c r="E10" s="485"/>
      <c r="F10" s="486"/>
      <c r="G10" s="292"/>
      <c r="H10" s="293"/>
      <c r="I10" s="294"/>
      <c r="J10" s="487" t="s">
        <v>183</v>
      </c>
      <c r="K10" s="487" t="s">
        <v>141</v>
      </c>
      <c r="L10" s="487"/>
      <c r="M10" s="487"/>
      <c r="N10" s="569">
        <f>13594000+4790267+10518000+11100000+11445000+12282000+5450000+1842300+863333</f>
        <v>71884900</v>
      </c>
    </row>
    <row r="11" spans="1:16" ht="15.75" customHeight="1" x14ac:dyDescent="0.2">
      <c r="A11" s="484" t="s">
        <v>227</v>
      </c>
      <c r="B11" s="485"/>
      <c r="C11" s="485"/>
      <c r="D11" s="485"/>
      <c r="E11" s="485"/>
      <c r="F11" s="486"/>
      <c r="G11" s="292"/>
      <c r="H11" s="293"/>
      <c r="I11" s="294"/>
      <c r="J11" s="487"/>
      <c r="K11" s="487"/>
      <c r="L11" s="487"/>
      <c r="M11" s="487"/>
      <c r="N11" s="569"/>
    </row>
    <row r="12" spans="1:16" ht="15.75" customHeight="1" x14ac:dyDescent="0.2">
      <c r="A12" s="445" t="s">
        <v>228</v>
      </c>
      <c r="B12" s="446"/>
      <c r="C12" s="446"/>
      <c r="D12" s="446"/>
      <c r="E12" s="446"/>
      <c r="F12" s="447"/>
      <c r="G12" s="292"/>
      <c r="H12" s="293"/>
      <c r="I12" s="294"/>
      <c r="J12" s="237">
        <v>211</v>
      </c>
      <c r="K12" s="570" t="s">
        <v>142</v>
      </c>
      <c r="L12" s="571"/>
      <c r="M12" s="572"/>
      <c r="N12" s="569">
        <v>41999990</v>
      </c>
    </row>
    <row r="13" spans="1:16" ht="15" x14ac:dyDescent="0.2">
      <c r="A13" s="445" t="s">
        <v>229</v>
      </c>
      <c r="B13" s="446"/>
      <c r="C13" s="446"/>
      <c r="D13" s="446"/>
      <c r="E13" s="446"/>
      <c r="F13" s="447"/>
      <c r="G13" s="292"/>
      <c r="H13" s="293"/>
      <c r="I13" s="294"/>
      <c r="J13" s="238"/>
      <c r="K13" s="573"/>
      <c r="L13" s="574"/>
      <c r="M13" s="575"/>
      <c r="N13" s="569"/>
    </row>
    <row r="14" spans="1:16" ht="35.25" customHeight="1" x14ac:dyDescent="0.2">
      <c r="A14" s="37"/>
      <c r="B14" s="38"/>
      <c r="C14" s="38"/>
      <c r="D14" s="38"/>
      <c r="E14" s="38"/>
      <c r="F14" s="39"/>
      <c r="G14" s="292"/>
      <c r="H14" s="293"/>
      <c r="I14" s="294"/>
      <c r="J14" s="147">
        <v>702</v>
      </c>
      <c r="K14" s="471" t="s">
        <v>161</v>
      </c>
      <c r="L14" s="472"/>
      <c r="M14" s="473"/>
      <c r="N14" s="145">
        <f>16200000+7153333+1353333</f>
        <v>24706666</v>
      </c>
    </row>
    <row r="15" spans="1:16" ht="34.5" customHeight="1" thickBot="1" x14ac:dyDescent="0.25">
      <c r="A15" s="372" t="s">
        <v>230</v>
      </c>
      <c r="B15" s="418"/>
      <c r="C15" s="418"/>
      <c r="D15" s="418"/>
      <c r="E15" s="418"/>
      <c r="F15" s="419"/>
      <c r="G15" s="292"/>
      <c r="H15" s="293"/>
      <c r="I15" s="294"/>
      <c r="J15" s="58">
        <v>3065</v>
      </c>
      <c r="K15" s="487" t="s">
        <v>202</v>
      </c>
      <c r="L15" s="487"/>
      <c r="M15" s="487"/>
      <c r="N15" s="145">
        <v>72813244</v>
      </c>
    </row>
    <row r="16" spans="1:16" ht="37.5" customHeight="1" x14ac:dyDescent="0.25">
      <c r="A16" s="265" t="s">
        <v>5</v>
      </c>
      <c r="B16" s="267" t="s">
        <v>231</v>
      </c>
      <c r="C16" s="269" t="s">
        <v>6</v>
      </c>
      <c r="D16" s="269" t="s">
        <v>7</v>
      </c>
      <c r="E16" s="270" t="s">
        <v>8</v>
      </c>
      <c r="F16" s="269" t="s">
        <v>9</v>
      </c>
      <c r="G16" s="269"/>
      <c r="H16" s="269"/>
      <c r="I16" s="269"/>
      <c r="J16" s="269" t="s">
        <v>10</v>
      </c>
      <c r="K16" s="269"/>
      <c r="L16" s="298" t="s">
        <v>11</v>
      </c>
      <c r="M16" s="298"/>
      <c r="N16" s="299"/>
      <c r="P16" s="2"/>
    </row>
    <row r="17" spans="1:14" ht="14.25" customHeight="1" x14ac:dyDescent="0.2">
      <c r="A17" s="266"/>
      <c r="B17" s="268"/>
      <c r="C17" s="268"/>
      <c r="D17" s="268"/>
      <c r="E17" s="271"/>
      <c r="F17" s="268"/>
      <c r="G17" s="268"/>
      <c r="H17" s="268"/>
      <c r="I17" s="268"/>
      <c r="J17" s="268"/>
      <c r="K17" s="268"/>
      <c r="L17" s="268" t="s">
        <v>12</v>
      </c>
      <c r="M17" s="268" t="s">
        <v>13</v>
      </c>
      <c r="N17" s="300" t="s">
        <v>14</v>
      </c>
    </row>
    <row r="18" spans="1:14" ht="15.75" thickBot="1" x14ac:dyDescent="0.25">
      <c r="A18" s="577"/>
      <c r="B18" s="578"/>
      <c r="C18" s="578"/>
      <c r="D18" s="578"/>
      <c r="E18" s="579"/>
      <c r="F18" s="40" t="s">
        <v>15</v>
      </c>
      <c r="G18" s="40" t="s">
        <v>16</v>
      </c>
      <c r="H18" s="40" t="s">
        <v>17</v>
      </c>
      <c r="I18" s="41" t="s">
        <v>18</v>
      </c>
      <c r="J18" s="40" t="s">
        <v>19</v>
      </c>
      <c r="K18" s="148" t="s">
        <v>20</v>
      </c>
      <c r="L18" s="578"/>
      <c r="M18" s="578"/>
      <c r="N18" s="584"/>
    </row>
    <row r="19" spans="1:14" ht="28.5" customHeight="1" x14ac:dyDescent="0.2">
      <c r="A19" s="448" t="s">
        <v>64</v>
      </c>
      <c r="B19" s="139" t="s">
        <v>21</v>
      </c>
      <c r="C19" s="237" t="s">
        <v>133</v>
      </c>
      <c r="D19" s="42">
        <v>0.98</v>
      </c>
      <c r="E19" s="43">
        <v>96631332</v>
      </c>
      <c r="F19" s="44">
        <f>+E19</f>
        <v>96631332</v>
      </c>
      <c r="G19" s="45"/>
      <c r="H19" s="45"/>
      <c r="I19" s="45"/>
      <c r="J19" s="46">
        <v>44927</v>
      </c>
      <c r="K19" s="47">
        <v>45290</v>
      </c>
      <c r="L19" s="444"/>
      <c r="M19" s="444"/>
      <c r="N19" s="468"/>
    </row>
    <row r="20" spans="1:14" ht="28.5" customHeight="1" x14ac:dyDescent="0.2">
      <c r="A20" s="449"/>
      <c r="B20" s="139" t="s">
        <v>23</v>
      </c>
      <c r="C20" s="238"/>
      <c r="D20" s="42">
        <v>0.99</v>
      </c>
      <c r="E20" s="43">
        <f>+N10+N14</f>
        <v>96591566</v>
      </c>
      <c r="F20" s="44">
        <f t="shared" ref="F20:F25" si="0">+E20</f>
        <v>96591566</v>
      </c>
      <c r="G20" s="45"/>
      <c r="H20" s="45"/>
      <c r="I20" s="45"/>
      <c r="J20" s="46">
        <v>44927</v>
      </c>
      <c r="K20" s="47">
        <v>45290</v>
      </c>
      <c r="L20" s="444"/>
      <c r="M20" s="444"/>
      <c r="N20" s="468"/>
    </row>
    <row r="21" spans="1:14" ht="28.5" customHeight="1" x14ac:dyDescent="0.2">
      <c r="A21" s="448" t="s">
        <v>201</v>
      </c>
      <c r="B21" s="139" t="s">
        <v>21</v>
      </c>
      <c r="C21" s="237" t="s">
        <v>214</v>
      </c>
      <c r="D21" s="48">
        <v>1</v>
      </c>
      <c r="E21" s="49">
        <v>72813244</v>
      </c>
      <c r="F21" s="44">
        <f t="shared" ref="F21:F22" si="1">+E21</f>
        <v>72813244</v>
      </c>
      <c r="G21" s="45"/>
      <c r="H21" s="45"/>
      <c r="I21" s="45"/>
      <c r="J21" s="46">
        <v>44927</v>
      </c>
      <c r="K21" s="47">
        <v>45290</v>
      </c>
      <c r="L21" s="444"/>
      <c r="M21" s="444"/>
      <c r="N21" s="468"/>
    </row>
    <row r="22" spans="1:14" ht="28.5" customHeight="1" x14ac:dyDescent="0.2">
      <c r="A22" s="449"/>
      <c r="B22" s="139" t="s">
        <v>23</v>
      </c>
      <c r="C22" s="238"/>
      <c r="D22" s="48">
        <v>1</v>
      </c>
      <c r="E22" s="43">
        <v>72813244</v>
      </c>
      <c r="F22" s="44">
        <f t="shared" si="1"/>
        <v>72813244</v>
      </c>
      <c r="G22" s="45"/>
      <c r="H22" s="45"/>
      <c r="I22" s="45"/>
      <c r="J22" s="46">
        <v>44927</v>
      </c>
      <c r="K22" s="47">
        <v>45290</v>
      </c>
      <c r="L22" s="444"/>
      <c r="M22" s="444"/>
      <c r="N22" s="468"/>
    </row>
    <row r="23" spans="1:14" ht="28.5" customHeight="1" x14ac:dyDescent="0.2">
      <c r="A23" s="448" t="s">
        <v>168</v>
      </c>
      <c r="B23" s="139" t="s">
        <v>21</v>
      </c>
      <c r="C23" s="237" t="s">
        <v>132</v>
      </c>
      <c r="D23" s="50">
        <v>1</v>
      </c>
      <c r="E23" s="44">
        <v>41999990</v>
      </c>
      <c r="F23" s="44">
        <f t="shared" si="0"/>
        <v>41999990</v>
      </c>
      <c r="G23" s="45"/>
      <c r="H23" s="45"/>
      <c r="I23" s="45"/>
      <c r="J23" s="46">
        <v>44927</v>
      </c>
      <c r="K23" s="47">
        <v>45290</v>
      </c>
      <c r="L23" s="444"/>
      <c r="M23" s="444"/>
      <c r="N23" s="468"/>
    </row>
    <row r="24" spans="1:14" ht="28.5" customHeight="1" x14ac:dyDescent="0.2">
      <c r="A24" s="449"/>
      <c r="B24" s="139" t="s">
        <v>23</v>
      </c>
      <c r="C24" s="238"/>
      <c r="D24" s="50">
        <v>1</v>
      </c>
      <c r="E24" s="43">
        <f>+N12</f>
        <v>41999990</v>
      </c>
      <c r="F24" s="44">
        <f t="shared" si="0"/>
        <v>41999990</v>
      </c>
      <c r="G24" s="45"/>
      <c r="H24" s="45"/>
      <c r="I24" s="45"/>
      <c r="J24" s="46">
        <v>44927</v>
      </c>
      <c r="K24" s="47">
        <v>45290</v>
      </c>
      <c r="L24" s="444"/>
      <c r="M24" s="444"/>
      <c r="N24" s="468"/>
    </row>
    <row r="25" spans="1:14" ht="24.75" customHeight="1" x14ac:dyDescent="0.2">
      <c r="A25" s="266" t="s">
        <v>65</v>
      </c>
      <c r="B25" s="139" t="s">
        <v>21</v>
      </c>
      <c r="C25" s="576"/>
      <c r="D25" s="51"/>
      <c r="E25" s="16">
        <f>+E23+E21+E19</f>
        <v>211444566</v>
      </c>
      <c r="F25" s="45">
        <f t="shared" si="0"/>
        <v>211444566</v>
      </c>
      <c r="G25" s="45"/>
      <c r="H25" s="45"/>
      <c r="I25" s="45"/>
      <c r="J25" s="46">
        <v>44927</v>
      </c>
      <c r="K25" s="47">
        <v>45290</v>
      </c>
      <c r="L25" s="444"/>
      <c r="M25" s="444"/>
      <c r="N25" s="545"/>
    </row>
    <row r="26" spans="1:14" ht="15" x14ac:dyDescent="0.2">
      <c r="A26" s="266"/>
      <c r="B26" s="139" t="s">
        <v>23</v>
      </c>
      <c r="C26" s="503"/>
      <c r="D26" s="42"/>
      <c r="E26" s="16">
        <f>+E24+E22+E20</f>
        <v>211404800</v>
      </c>
      <c r="F26" s="16">
        <f>+E26</f>
        <v>211404800</v>
      </c>
      <c r="G26" s="45"/>
      <c r="H26" s="45"/>
      <c r="I26" s="45"/>
      <c r="J26" s="46">
        <v>44927</v>
      </c>
      <c r="K26" s="47">
        <v>45290</v>
      </c>
      <c r="L26" s="444"/>
      <c r="M26" s="444"/>
      <c r="N26" s="546"/>
    </row>
    <row r="27" spans="1:14" ht="15" x14ac:dyDescent="0.2">
      <c r="A27" s="52" t="s">
        <v>25</v>
      </c>
      <c r="B27" s="479" t="s">
        <v>26</v>
      </c>
      <c r="C27" s="479"/>
      <c r="D27" s="479"/>
      <c r="E27" s="480" t="s">
        <v>27</v>
      </c>
      <c r="F27" s="480"/>
      <c r="G27" s="480"/>
      <c r="H27" s="480"/>
      <c r="I27" s="53"/>
      <c r="J27" s="481" t="s">
        <v>28</v>
      </c>
      <c r="K27" s="481"/>
      <c r="L27" s="481"/>
      <c r="M27" s="481"/>
      <c r="N27" s="482"/>
    </row>
    <row r="28" spans="1:14" ht="21" customHeight="1" x14ac:dyDescent="0.2">
      <c r="A28" s="448" t="s">
        <v>232</v>
      </c>
      <c r="B28" s="272" t="s">
        <v>66</v>
      </c>
      <c r="C28" s="273"/>
      <c r="D28" s="274"/>
      <c r="E28" s="450" t="s">
        <v>119</v>
      </c>
      <c r="F28" s="451"/>
      <c r="G28" s="452"/>
      <c r="H28" s="134" t="s">
        <v>21</v>
      </c>
      <c r="I28" s="54">
        <v>0.7</v>
      </c>
      <c r="J28" s="248" t="s">
        <v>205</v>
      </c>
      <c r="K28" s="248"/>
      <c r="L28" s="248"/>
      <c r="M28" s="248"/>
      <c r="N28" s="249"/>
    </row>
    <row r="29" spans="1:14" ht="21" customHeight="1" x14ac:dyDescent="0.2">
      <c r="A29" s="449"/>
      <c r="B29" s="275"/>
      <c r="C29" s="276"/>
      <c r="D29" s="277"/>
      <c r="E29" s="453"/>
      <c r="F29" s="454"/>
      <c r="G29" s="455"/>
      <c r="H29" s="134" t="s">
        <v>23</v>
      </c>
      <c r="I29" s="55">
        <v>0.7</v>
      </c>
      <c r="J29" s="494" t="s">
        <v>67</v>
      </c>
      <c r="K29" s="495"/>
      <c r="L29" s="495"/>
      <c r="M29" s="495"/>
      <c r="N29" s="496"/>
    </row>
    <row r="30" spans="1:14" ht="90" customHeight="1" thickBot="1" x14ac:dyDescent="0.25">
      <c r="A30" s="581" t="s">
        <v>213</v>
      </c>
      <c r="B30" s="582"/>
      <c r="C30" s="582"/>
      <c r="D30" s="582"/>
      <c r="E30" s="582"/>
      <c r="F30" s="582"/>
      <c r="G30" s="582"/>
      <c r="H30" s="582"/>
      <c r="I30" s="583"/>
      <c r="J30" s="500"/>
      <c r="K30" s="501"/>
      <c r="L30" s="501"/>
      <c r="M30" s="501"/>
      <c r="N30" s="502"/>
    </row>
    <row r="31" spans="1:14" ht="39.75" customHeight="1" thickBot="1" x14ac:dyDescent="0.25">
      <c r="A31" s="143"/>
      <c r="B31" s="143"/>
      <c r="C31" s="143"/>
      <c r="D31" s="143"/>
      <c r="E31" s="143"/>
      <c r="F31" s="143"/>
      <c r="G31" s="143"/>
      <c r="H31" s="143"/>
      <c r="I31" s="143"/>
      <c r="J31" s="130"/>
      <c r="K31" s="130"/>
      <c r="L31" s="130"/>
      <c r="M31" s="130"/>
      <c r="N31" s="130"/>
    </row>
    <row r="32" spans="1:14" ht="15" x14ac:dyDescent="0.25">
      <c r="A32" s="312"/>
      <c r="B32" s="314" t="s">
        <v>215</v>
      </c>
      <c r="C32" s="314"/>
      <c r="D32" s="314"/>
      <c r="E32" s="314"/>
      <c r="F32" s="314"/>
      <c r="G32" s="314"/>
      <c r="H32" s="314"/>
      <c r="I32" s="316" t="s">
        <v>216</v>
      </c>
      <c r="J32" s="316"/>
      <c r="K32" s="316"/>
      <c r="L32" s="316"/>
      <c r="M32" s="258"/>
      <c r="N32" s="259"/>
    </row>
    <row r="33" spans="1:14" ht="15" x14ac:dyDescent="0.25">
      <c r="A33" s="313"/>
      <c r="B33" s="315"/>
      <c r="C33" s="315"/>
      <c r="D33" s="315"/>
      <c r="E33" s="315"/>
      <c r="F33" s="315"/>
      <c r="G33" s="315"/>
      <c r="H33" s="315"/>
      <c r="I33" s="317" t="s">
        <v>217</v>
      </c>
      <c r="J33" s="317"/>
      <c r="K33" s="317"/>
      <c r="L33" s="317"/>
      <c r="M33" s="260"/>
      <c r="N33" s="261"/>
    </row>
    <row r="34" spans="1:14" ht="15" x14ac:dyDescent="0.25">
      <c r="A34" s="313"/>
      <c r="B34" s="315" t="s">
        <v>218</v>
      </c>
      <c r="C34" s="315"/>
      <c r="D34" s="315"/>
      <c r="E34" s="315"/>
      <c r="F34" s="315"/>
      <c r="G34" s="315"/>
      <c r="H34" s="315"/>
      <c r="I34" s="317" t="s">
        <v>219</v>
      </c>
      <c r="J34" s="317"/>
      <c r="K34" s="317"/>
      <c r="L34" s="317"/>
      <c r="M34" s="260"/>
      <c r="N34" s="261"/>
    </row>
    <row r="35" spans="1:14" ht="15" x14ac:dyDescent="0.25">
      <c r="A35" s="313"/>
      <c r="B35" s="315"/>
      <c r="C35" s="315"/>
      <c r="D35" s="315"/>
      <c r="E35" s="315"/>
      <c r="F35" s="315"/>
      <c r="G35" s="315"/>
      <c r="H35" s="315"/>
      <c r="I35" s="317" t="s">
        <v>220</v>
      </c>
      <c r="J35" s="317"/>
      <c r="K35" s="317"/>
      <c r="L35" s="317"/>
      <c r="M35" s="260"/>
      <c r="N35" s="261"/>
    </row>
    <row r="36" spans="1:14" x14ac:dyDescent="0.2">
      <c r="A36" s="476"/>
      <c r="B36" s="477"/>
      <c r="C36" s="477"/>
      <c r="D36" s="477"/>
      <c r="E36" s="477"/>
      <c r="F36" s="477"/>
      <c r="G36" s="477"/>
      <c r="H36" s="477"/>
      <c r="I36" s="477"/>
      <c r="J36" s="477"/>
      <c r="K36" s="477"/>
      <c r="L36" s="477"/>
      <c r="M36" s="477"/>
      <c r="N36" s="478"/>
    </row>
    <row r="37" spans="1:14" ht="15" x14ac:dyDescent="0.25">
      <c r="A37" s="302" t="s">
        <v>221</v>
      </c>
      <c r="B37" s="303"/>
      <c r="C37" s="303"/>
      <c r="D37" s="303"/>
      <c r="E37" s="303"/>
      <c r="F37" s="303"/>
      <c r="G37" s="303"/>
      <c r="H37" s="303"/>
      <c r="I37" s="303"/>
      <c r="J37" s="303"/>
      <c r="K37" s="303"/>
      <c r="L37" s="303"/>
      <c r="M37" s="303"/>
      <c r="N37" s="304"/>
    </row>
    <row r="38" spans="1:14" ht="15" x14ac:dyDescent="0.25">
      <c r="A38" s="34" t="s">
        <v>222</v>
      </c>
      <c r="B38" s="283" t="s">
        <v>199</v>
      </c>
      <c r="C38" s="284"/>
      <c r="D38" s="284"/>
      <c r="E38" s="284"/>
      <c r="F38" s="284"/>
      <c r="G38" s="284"/>
      <c r="H38" s="284"/>
      <c r="I38" s="284"/>
      <c r="J38" s="284"/>
      <c r="K38" s="284"/>
      <c r="L38" s="284"/>
      <c r="M38" s="284"/>
      <c r="N38" s="285"/>
    </row>
    <row r="39" spans="1:14" ht="15.75" customHeight="1" x14ac:dyDescent="0.2">
      <c r="A39" s="568" t="s">
        <v>223</v>
      </c>
      <c r="B39" s="290"/>
      <c r="C39" s="290"/>
      <c r="D39" s="290"/>
      <c r="E39" s="290"/>
      <c r="F39" s="290"/>
      <c r="G39" s="291" t="s">
        <v>233</v>
      </c>
      <c r="H39" s="273"/>
      <c r="I39" s="274"/>
      <c r="J39" s="428" t="s">
        <v>1</v>
      </c>
      <c r="K39" s="295"/>
      <c r="L39" s="295"/>
      <c r="M39" s="295"/>
      <c r="N39" s="296"/>
    </row>
    <row r="40" spans="1:14" ht="15" x14ac:dyDescent="0.2">
      <c r="A40" s="445" t="s">
        <v>225</v>
      </c>
      <c r="B40" s="446"/>
      <c r="C40" s="446"/>
      <c r="D40" s="446"/>
      <c r="E40" s="446"/>
      <c r="F40" s="447"/>
      <c r="G40" s="292"/>
      <c r="H40" s="293"/>
      <c r="I40" s="294"/>
      <c r="J40" s="35" t="s">
        <v>2</v>
      </c>
      <c r="K40" s="297" t="s">
        <v>3</v>
      </c>
      <c r="L40" s="297"/>
      <c r="M40" s="297"/>
      <c r="N40" s="36" t="s">
        <v>4</v>
      </c>
    </row>
    <row r="41" spans="1:14" ht="15.75" customHeight="1" x14ac:dyDescent="0.2">
      <c r="A41" s="484" t="s">
        <v>226</v>
      </c>
      <c r="B41" s="485"/>
      <c r="C41" s="485"/>
      <c r="D41" s="485"/>
      <c r="E41" s="485"/>
      <c r="F41" s="486"/>
      <c r="G41" s="292"/>
      <c r="H41" s="293"/>
      <c r="I41" s="294"/>
      <c r="J41" s="487">
        <v>702</v>
      </c>
      <c r="K41" s="487" t="s">
        <v>161</v>
      </c>
      <c r="L41" s="487"/>
      <c r="M41" s="487"/>
      <c r="N41" s="569">
        <v>1200000</v>
      </c>
    </row>
    <row r="42" spans="1:14" ht="15.75" customHeight="1" x14ac:dyDescent="0.2">
      <c r="A42" s="484" t="s">
        <v>227</v>
      </c>
      <c r="B42" s="485"/>
      <c r="C42" s="485"/>
      <c r="D42" s="485"/>
      <c r="E42" s="485"/>
      <c r="F42" s="486"/>
      <c r="G42" s="292"/>
      <c r="H42" s="293"/>
      <c r="I42" s="294"/>
      <c r="J42" s="487"/>
      <c r="K42" s="487"/>
      <c r="L42" s="487"/>
      <c r="M42" s="487"/>
      <c r="N42" s="569"/>
    </row>
    <row r="43" spans="1:14" ht="15.75" customHeight="1" x14ac:dyDescent="0.2">
      <c r="A43" s="445" t="s">
        <v>228</v>
      </c>
      <c r="B43" s="446"/>
      <c r="C43" s="446"/>
      <c r="D43" s="446"/>
      <c r="E43" s="446"/>
      <c r="F43" s="447"/>
      <c r="G43" s="292"/>
      <c r="H43" s="293"/>
      <c r="I43" s="294"/>
      <c r="J43" s="487"/>
      <c r="K43" s="487"/>
      <c r="L43" s="487"/>
      <c r="M43" s="487"/>
      <c r="N43" s="569"/>
    </row>
    <row r="44" spans="1:14" ht="15" x14ac:dyDescent="0.2">
      <c r="A44" s="445" t="s">
        <v>229</v>
      </c>
      <c r="B44" s="446"/>
      <c r="C44" s="446"/>
      <c r="D44" s="446"/>
      <c r="E44" s="446"/>
      <c r="F44" s="447"/>
      <c r="G44" s="292"/>
      <c r="H44" s="293"/>
      <c r="I44" s="294"/>
      <c r="J44" s="487"/>
      <c r="K44" s="487"/>
      <c r="L44" s="487"/>
      <c r="M44" s="487"/>
      <c r="N44" s="569"/>
    </row>
    <row r="45" spans="1:14" ht="16.5" customHeight="1" thickBot="1" x14ac:dyDescent="0.25">
      <c r="A45" s="305" t="s">
        <v>234</v>
      </c>
      <c r="B45" s="306"/>
      <c r="C45" s="306"/>
      <c r="D45" s="306"/>
      <c r="E45" s="306"/>
      <c r="F45" s="307"/>
      <c r="G45" s="292"/>
      <c r="H45" s="293"/>
      <c r="I45" s="294"/>
      <c r="J45" s="129"/>
      <c r="K45" s="341"/>
      <c r="L45" s="341"/>
      <c r="M45" s="341"/>
      <c r="N45" s="137"/>
    </row>
    <row r="46" spans="1:14" ht="15.75" customHeight="1" x14ac:dyDescent="0.25">
      <c r="A46" s="265" t="s">
        <v>5</v>
      </c>
      <c r="B46" s="267" t="s">
        <v>231</v>
      </c>
      <c r="C46" s="269" t="s">
        <v>6</v>
      </c>
      <c r="D46" s="269" t="s">
        <v>7</v>
      </c>
      <c r="E46" s="269" t="s">
        <v>8</v>
      </c>
      <c r="F46" s="269" t="s">
        <v>9</v>
      </c>
      <c r="G46" s="269"/>
      <c r="H46" s="269"/>
      <c r="I46" s="490"/>
      <c r="J46" s="580" t="s">
        <v>10</v>
      </c>
      <c r="K46" s="269"/>
      <c r="L46" s="298" t="s">
        <v>11</v>
      </c>
      <c r="M46" s="298"/>
      <c r="N46" s="299"/>
    </row>
    <row r="47" spans="1:14" ht="14.25" customHeight="1" x14ac:dyDescent="0.2">
      <c r="A47" s="266"/>
      <c r="B47" s="268"/>
      <c r="C47" s="268"/>
      <c r="D47" s="268"/>
      <c r="E47" s="268"/>
      <c r="F47" s="268"/>
      <c r="G47" s="268"/>
      <c r="H47" s="268"/>
      <c r="I47" s="491"/>
      <c r="J47" s="322"/>
      <c r="K47" s="268"/>
      <c r="L47" s="268" t="s">
        <v>12</v>
      </c>
      <c r="M47" s="268" t="s">
        <v>13</v>
      </c>
      <c r="N47" s="300" t="s">
        <v>14</v>
      </c>
    </row>
    <row r="48" spans="1:14" ht="15" x14ac:dyDescent="0.2">
      <c r="A48" s="266"/>
      <c r="B48" s="268"/>
      <c r="C48" s="268"/>
      <c r="D48" s="268"/>
      <c r="E48" s="268"/>
      <c r="F48" s="134" t="s">
        <v>15</v>
      </c>
      <c r="G48" s="134" t="s">
        <v>16</v>
      </c>
      <c r="H48" s="134" t="s">
        <v>17</v>
      </c>
      <c r="I48" s="56" t="s">
        <v>18</v>
      </c>
      <c r="J48" s="140" t="s">
        <v>19</v>
      </c>
      <c r="K48" s="139" t="s">
        <v>20</v>
      </c>
      <c r="L48" s="268"/>
      <c r="M48" s="268"/>
      <c r="N48" s="300"/>
    </row>
    <row r="49" spans="1:14" ht="15" customHeight="1" x14ac:dyDescent="0.2">
      <c r="A49" s="448" t="s">
        <v>108</v>
      </c>
      <c r="B49" s="133" t="s">
        <v>21</v>
      </c>
      <c r="C49" s="237" t="s">
        <v>106</v>
      </c>
      <c r="D49" s="133">
        <v>3</v>
      </c>
      <c r="E49" s="57">
        <v>1200000</v>
      </c>
      <c r="F49" s="44">
        <f>+E49</f>
        <v>1200000</v>
      </c>
      <c r="G49" s="58"/>
      <c r="H49" s="58"/>
      <c r="I49" s="58"/>
      <c r="J49" s="59">
        <v>44927</v>
      </c>
      <c r="K49" s="47">
        <v>45290</v>
      </c>
      <c r="L49" s="492"/>
      <c r="M49" s="474"/>
      <c r="N49" s="469"/>
    </row>
    <row r="50" spans="1:14" ht="66" customHeight="1" x14ac:dyDescent="0.2">
      <c r="A50" s="467"/>
      <c r="B50" s="133" t="s">
        <v>23</v>
      </c>
      <c r="C50" s="238"/>
      <c r="D50" s="153">
        <v>3</v>
      </c>
      <c r="E50" s="57">
        <f>+N41</f>
        <v>1200000</v>
      </c>
      <c r="F50" s="44">
        <f>+E50</f>
        <v>1200000</v>
      </c>
      <c r="G50" s="58"/>
      <c r="H50" s="58"/>
      <c r="I50" s="58"/>
      <c r="J50" s="59">
        <v>44927</v>
      </c>
      <c r="K50" s="47">
        <v>45290</v>
      </c>
      <c r="L50" s="493"/>
      <c r="M50" s="475"/>
      <c r="N50" s="470"/>
    </row>
    <row r="51" spans="1:14" ht="15" x14ac:dyDescent="0.2">
      <c r="A51" s="266" t="s">
        <v>65</v>
      </c>
      <c r="B51" s="139" t="s">
        <v>21</v>
      </c>
      <c r="C51" s="133"/>
      <c r="D51" s="139">
        <v>3</v>
      </c>
      <c r="E51" s="16">
        <v>1200000</v>
      </c>
      <c r="F51" s="45">
        <f>+E51</f>
        <v>1200000</v>
      </c>
      <c r="G51" s="58"/>
      <c r="H51" s="58"/>
      <c r="I51" s="58"/>
      <c r="J51" s="59">
        <v>44927</v>
      </c>
      <c r="K51" s="47">
        <v>45290</v>
      </c>
      <c r="L51" s="492"/>
      <c r="M51" s="474"/>
      <c r="N51" s="545"/>
    </row>
    <row r="52" spans="1:14" ht="15.75" thickBot="1" x14ac:dyDescent="0.25">
      <c r="A52" s="577"/>
      <c r="B52" s="148" t="s">
        <v>23</v>
      </c>
      <c r="C52" s="148"/>
      <c r="D52" s="148">
        <v>3</v>
      </c>
      <c r="E52" s="60">
        <f>+E50</f>
        <v>1200000</v>
      </c>
      <c r="F52" s="61">
        <f>+E52</f>
        <v>1200000</v>
      </c>
      <c r="G52" s="62"/>
      <c r="H52" s="62"/>
      <c r="I52" s="62"/>
      <c r="J52" s="63">
        <v>44927</v>
      </c>
      <c r="K52" s="64">
        <v>45290</v>
      </c>
      <c r="L52" s="592"/>
      <c r="M52" s="593"/>
      <c r="N52" s="602"/>
    </row>
    <row r="53" spans="1:14" ht="15.75" thickBot="1" x14ac:dyDescent="0.25">
      <c r="A53" s="65" t="s">
        <v>25</v>
      </c>
      <c r="B53" s="460" t="s">
        <v>26</v>
      </c>
      <c r="C53" s="460"/>
      <c r="D53" s="460"/>
      <c r="E53" s="465" t="s">
        <v>27</v>
      </c>
      <c r="F53" s="465"/>
      <c r="G53" s="465"/>
      <c r="H53" s="465"/>
      <c r="I53" s="66"/>
      <c r="J53" s="594" t="s">
        <v>28</v>
      </c>
      <c r="K53" s="594"/>
      <c r="L53" s="594"/>
      <c r="M53" s="594"/>
      <c r="N53" s="595"/>
    </row>
    <row r="54" spans="1:14" ht="15.75" customHeight="1" x14ac:dyDescent="0.2">
      <c r="A54" s="466" t="s">
        <v>118</v>
      </c>
      <c r="B54" s="456" t="s">
        <v>68</v>
      </c>
      <c r="C54" s="457"/>
      <c r="D54" s="458"/>
      <c r="E54" s="456" t="s">
        <v>120</v>
      </c>
      <c r="F54" s="457"/>
      <c r="G54" s="458"/>
      <c r="H54" s="459" t="s">
        <v>21</v>
      </c>
      <c r="I54" s="461">
        <f>+D51</f>
        <v>3</v>
      </c>
      <c r="J54" s="560" t="s">
        <v>205</v>
      </c>
      <c r="K54" s="561"/>
      <c r="L54" s="561"/>
      <c r="M54" s="561"/>
      <c r="N54" s="562"/>
    </row>
    <row r="55" spans="1:14" ht="6.75" customHeight="1" x14ac:dyDescent="0.2">
      <c r="A55" s="467"/>
      <c r="B55" s="292"/>
      <c r="C55" s="293"/>
      <c r="D55" s="294"/>
      <c r="E55" s="292"/>
      <c r="F55" s="293"/>
      <c r="G55" s="294"/>
      <c r="H55" s="460"/>
      <c r="I55" s="462"/>
      <c r="J55" s="494" t="s">
        <v>69</v>
      </c>
      <c r="K55" s="495"/>
      <c r="L55" s="495"/>
      <c r="M55" s="495"/>
      <c r="N55" s="496"/>
    </row>
    <row r="56" spans="1:14" ht="6.75" customHeight="1" x14ac:dyDescent="0.2">
      <c r="A56" s="467"/>
      <c r="B56" s="292"/>
      <c r="C56" s="293"/>
      <c r="D56" s="294"/>
      <c r="E56" s="292"/>
      <c r="F56" s="293"/>
      <c r="G56" s="294"/>
      <c r="H56" s="327"/>
      <c r="I56" s="463"/>
      <c r="J56" s="497"/>
      <c r="K56" s="498"/>
      <c r="L56" s="498"/>
      <c r="M56" s="498"/>
      <c r="N56" s="499"/>
    </row>
    <row r="57" spans="1:14" ht="6.75" customHeight="1" x14ac:dyDescent="0.2">
      <c r="A57" s="467"/>
      <c r="B57" s="292"/>
      <c r="C57" s="293"/>
      <c r="D57" s="294"/>
      <c r="E57" s="292"/>
      <c r="F57" s="293"/>
      <c r="G57" s="294"/>
      <c r="H57" s="464" t="s">
        <v>23</v>
      </c>
      <c r="I57" s="589">
        <v>3</v>
      </c>
      <c r="J57" s="497"/>
      <c r="K57" s="498"/>
      <c r="L57" s="498"/>
      <c r="M57" s="498"/>
      <c r="N57" s="499"/>
    </row>
    <row r="58" spans="1:14" ht="6.75" customHeight="1" x14ac:dyDescent="0.2">
      <c r="A58" s="467"/>
      <c r="B58" s="292"/>
      <c r="C58" s="293"/>
      <c r="D58" s="294"/>
      <c r="E58" s="292"/>
      <c r="F58" s="293"/>
      <c r="G58" s="294"/>
      <c r="H58" s="460"/>
      <c r="I58" s="462"/>
      <c r="J58" s="497"/>
      <c r="K58" s="498"/>
      <c r="L58" s="498"/>
      <c r="M58" s="498"/>
      <c r="N58" s="499"/>
    </row>
    <row r="59" spans="1:14" ht="6.75" customHeight="1" x14ac:dyDescent="0.2">
      <c r="A59" s="449"/>
      <c r="B59" s="275"/>
      <c r="C59" s="276"/>
      <c r="D59" s="277"/>
      <c r="E59" s="275"/>
      <c r="F59" s="276"/>
      <c r="G59" s="277"/>
      <c r="H59" s="327"/>
      <c r="I59" s="463"/>
      <c r="J59" s="497"/>
      <c r="K59" s="498"/>
      <c r="L59" s="498"/>
      <c r="M59" s="498"/>
      <c r="N59" s="499"/>
    </row>
    <row r="60" spans="1:14" ht="39" customHeight="1" x14ac:dyDescent="0.2">
      <c r="A60" s="596" t="s">
        <v>198</v>
      </c>
      <c r="B60" s="597"/>
      <c r="C60" s="597"/>
      <c r="D60" s="597"/>
      <c r="E60" s="597"/>
      <c r="F60" s="597"/>
      <c r="G60" s="597"/>
      <c r="H60" s="597"/>
      <c r="I60" s="597"/>
      <c r="J60" s="497"/>
      <c r="K60" s="498"/>
      <c r="L60" s="498"/>
      <c r="M60" s="498"/>
      <c r="N60" s="499"/>
    </row>
    <row r="61" spans="1:14" ht="27" customHeight="1" thickBot="1" x14ac:dyDescent="0.25">
      <c r="A61" s="598"/>
      <c r="B61" s="599"/>
      <c r="C61" s="599"/>
      <c r="D61" s="599"/>
      <c r="E61" s="599"/>
      <c r="F61" s="599"/>
      <c r="G61" s="599"/>
      <c r="H61" s="599"/>
      <c r="I61" s="599"/>
      <c r="J61" s="500"/>
      <c r="K61" s="501"/>
      <c r="L61" s="501"/>
      <c r="M61" s="501"/>
      <c r="N61" s="502"/>
    </row>
    <row r="62" spans="1:14" ht="15" customHeight="1" x14ac:dyDescent="0.2">
      <c r="A62" s="67"/>
      <c r="B62" s="67"/>
      <c r="C62" s="67"/>
      <c r="D62" s="67"/>
      <c r="E62" s="67"/>
      <c r="F62" s="67"/>
      <c r="G62" s="67"/>
      <c r="H62" s="67"/>
      <c r="I62" s="67"/>
      <c r="J62" s="130"/>
      <c r="K62" s="130"/>
      <c r="L62" s="130"/>
      <c r="M62" s="130"/>
      <c r="N62" s="130"/>
    </row>
    <row r="63" spans="1:14" ht="15" customHeight="1" thickBot="1" x14ac:dyDescent="0.25">
      <c r="A63" s="67"/>
      <c r="B63" s="67"/>
      <c r="C63" s="67"/>
      <c r="D63" s="67"/>
      <c r="E63" s="67"/>
      <c r="F63" s="67"/>
      <c r="G63" s="67"/>
      <c r="H63" s="67"/>
      <c r="I63" s="67"/>
      <c r="J63" s="130"/>
      <c r="K63" s="130"/>
      <c r="L63" s="130"/>
      <c r="M63" s="130"/>
      <c r="N63" s="130"/>
    </row>
    <row r="64" spans="1:14" ht="15" x14ac:dyDescent="0.25">
      <c r="A64" s="312"/>
      <c r="B64" s="314" t="s">
        <v>215</v>
      </c>
      <c r="C64" s="314"/>
      <c r="D64" s="314"/>
      <c r="E64" s="314"/>
      <c r="F64" s="314"/>
      <c r="G64" s="314"/>
      <c r="H64" s="314"/>
      <c r="I64" s="316" t="s">
        <v>216</v>
      </c>
      <c r="J64" s="316"/>
      <c r="K64" s="316"/>
      <c r="L64" s="316"/>
      <c r="M64" s="258"/>
      <c r="N64" s="259"/>
    </row>
    <row r="65" spans="1:15" ht="15" x14ac:dyDescent="0.25">
      <c r="A65" s="313"/>
      <c r="B65" s="315"/>
      <c r="C65" s="315"/>
      <c r="D65" s="315"/>
      <c r="E65" s="315"/>
      <c r="F65" s="315"/>
      <c r="G65" s="315"/>
      <c r="H65" s="315"/>
      <c r="I65" s="317" t="s">
        <v>217</v>
      </c>
      <c r="J65" s="317"/>
      <c r="K65" s="317"/>
      <c r="L65" s="317"/>
      <c r="M65" s="260"/>
      <c r="N65" s="261"/>
    </row>
    <row r="66" spans="1:15" ht="15" x14ac:dyDescent="0.25">
      <c r="A66" s="313"/>
      <c r="B66" s="315" t="s">
        <v>218</v>
      </c>
      <c r="C66" s="315"/>
      <c r="D66" s="315"/>
      <c r="E66" s="315"/>
      <c r="F66" s="315"/>
      <c r="G66" s="315"/>
      <c r="H66" s="315"/>
      <c r="I66" s="317" t="s">
        <v>219</v>
      </c>
      <c r="J66" s="317"/>
      <c r="K66" s="317"/>
      <c r="L66" s="317"/>
      <c r="M66" s="260"/>
      <c r="N66" s="261"/>
    </row>
    <row r="67" spans="1:15" ht="15" x14ac:dyDescent="0.25">
      <c r="A67" s="313"/>
      <c r="B67" s="315"/>
      <c r="C67" s="315"/>
      <c r="D67" s="315"/>
      <c r="E67" s="315"/>
      <c r="F67" s="315"/>
      <c r="G67" s="315"/>
      <c r="H67" s="315"/>
      <c r="I67" s="317" t="s">
        <v>220</v>
      </c>
      <c r="J67" s="317"/>
      <c r="K67" s="317"/>
      <c r="L67" s="317"/>
      <c r="M67" s="260"/>
      <c r="N67" s="261"/>
    </row>
    <row r="68" spans="1:15" x14ac:dyDescent="0.2">
      <c r="A68" s="476"/>
      <c r="B68" s="477"/>
      <c r="C68" s="477"/>
      <c r="D68" s="477"/>
      <c r="E68" s="477"/>
      <c r="F68" s="477"/>
      <c r="G68" s="477"/>
      <c r="H68" s="477"/>
      <c r="I68" s="477"/>
      <c r="J68" s="477"/>
      <c r="K68" s="477"/>
      <c r="L68" s="477"/>
      <c r="M68" s="477"/>
      <c r="N68" s="478"/>
    </row>
    <row r="69" spans="1:15" ht="15" x14ac:dyDescent="0.25">
      <c r="A69" s="302" t="s">
        <v>221</v>
      </c>
      <c r="B69" s="303"/>
      <c r="C69" s="303"/>
      <c r="D69" s="303"/>
      <c r="E69" s="303"/>
      <c r="F69" s="303"/>
      <c r="G69" s="303"/>
      <c r="H69" s="303"/>
      <c r="I69" s="303"/>
      <c r="J69" s="303"/>
      <c r="K69" s="303"/>
      <c r="L69" s="303"/>
      <c r="M69" s="303"/>
      <c r="N69" s="304"/>
    </row>
    <row r="70" spans="1:15" ht="15" x14ac:dyDescent="0.25">
      <c r="A70" s="34" t="s">
        <v>235</v>
      </c>
      <c r="B70" s="283" t="s">
        <v>199</v>
      </c>
      <c r="C70" s="284"/>
      <c r="D70" s="284"/>
      <c r="E70" s="284"/>
      <c r="F70" s="284"/>
      <c r="G70" s="284"/>
      <c r="H70" s="284"/>
      <c r="I70" s="284"/>
      <c r="J70" s="284"/>
      <c r="K70" s="284"/>
      <c r="L70" s="284"/>
      <c r="M70" s="284"/>
      <c r="N70" s="285"/>
    </row>
    <row r="71" spans="1:15" ht="15.75" customHeight="1" x14ac:dyDescent="0.2">
      <c r="A71" s="445" t="s">
        <v>223</v>
      </c>
      <c r="B71" s="446"/>
      <c r="C71" s="446"/>
      <c r="D71" s="446"/>
      <c r="E71" s="446"/>
      <c r="F71" s="447"/>
      <c r="G71" s="291" t="s">
        <v>233</v>
      </c>
      <c r="H71" s="263"/>
      <c r="I71" s="585"/>
      <c r="J71" s="428" t="s">
        <v>1</v>
      </c>
      <c r="K71" s="295"/>
      <c r="L71" s="295"/>
      <c r="M71" s="295"/>
      <c r="N71" s="296"/>
    </row>
    <row r="72" spans="1:15" ht="15.75" customHeight="1" x14ac:dyDescent="0.2">
      <c r="A72" s="445" t="s">
        <v>225</v>
      </c>
      <c r="B72" s="446"/>
      <c r="C72" s="446"/>
      <c r="D72" s="446"/>
      <c r="E72" s="446"/>
      <c r="F72" s="447"/>
      <c r="G72" s="586"/>
      <c r="H72" s="587"/>
      <c r="I72" s="588"/>
      <c r="J72" s="35" t="s">
        <v>2</v>
      </c>
      <c r="K72" s="297" t="s">
        <v>3</v>
      </c>
      <c r="L72" s="297"/>
      <c r="M72" s="297"/>
      <c r="N72" s="36" t="s">
        <v>4</v>
      </c>
    </row>
    <row r="73" spans="1:15" ht="32.25" customHeight="1" x14ac:dyDescent="0.2">
      <c r="A73" s="484" t="s">
        <v>236</v>
      </c>
      <c r="B73" s="485"/>
      <c r="C73" s="485"/>
      <c r="D73" s="485"/>
      <c r="E73" s="485"/>
      <c r="F73" s="486"/>
      <c r="G73" s="586"/>
      <c r="H73" s="587"/>
      <c r="I73" s="588"/>
      <c r="J73" s="590" t="s">
        <v>209</v>
      </c>
      <c r="K73" s="487" t="s">
        <v>138</v>
      </c>
      <c r="L73" s="487"/>
      <c r="M73" s="487"/>
      <c r="N73" s="600">
        <f>14400000+11050000+28250000+12750000+ 17400000+11050000+29750000+10341667+25500000+25079125+9975000+29750000+3919997+27375001</f>
        <v>256590790</v>
      </c>
    </row>
    <row r="74" spans="1:15" ht="32.25" customHeight="1" x14ac:dyDescent="0.2">
      <c r="A74" s="484" t="s">
        <v>237</v>
      </c>
      <c r="B74" s="485"/>
      <c r="C74" s="485"/>
      <c r="D74" s="485"/>
      <c r="E74" s="485"/>
      <c r="F74" s="486"/>
      <c r="G74" s="586"/>
      <c r="H74" s="587"/>
      <c r="I74" s="588"/>
      <c r="J74" s="591"/>
      <c r="K74" s="487"/>
      <c r="L74" s="487"/>
      <c r="M74" s="487"/>
      <c r="N74" s="601"/>
    </row>
    <row r="75" spans="1:15" ht="15.75" customHeight="1" x14ac:dyDescent="0.2">
      <c r="A75" s="445" t="s">
        <v>228</v>
      </c>
      <c r="B75" s="446"/>
      <c r="C75" s="446"/>
      <c r="D75" s="446"/>
      <c r="E75" s="446"/>
      <c r="F75" s="447"/>
      <c r="G75" s="586"/>
      <c r="H75" s="587"/>
      <c r="I75" s="588"/>
      <c r="J75" s="473">
        <v>119</v>
      </c>
      <c r="K75" s="487" t="s">
        <v>139</v>
      </c>
      <c r="L75" s="487"/>
      <c r="M75" s="487"/>
      <c r="N75" s="600">
        <f>26300000+11050000+3825000</f>
        <v>41175000</v>
      </c>
      <c r="O75" s="231"/>
    </row>
    <row r="76" spans="1:15" ht="15" x14ac:dyDescent="0.2">
      <c r="A76" s="445" t="s">
        <v>229</v>
      </c>
      <c r="B76" s="446"/>
      <c r="C76" s="446"/>
      <c r="D76" s="446"/>
      <c r="E76" s="446"/>
      <c r="F76" s="447"/>
      <c r="G76" s="586"/>
      <c r="H76" s="587"/>
      <c r="I76" s="588"/>
      <c r="J76" s="473"/>
      <c r="K76" s="487"/>
      <c r="L76" s="487"/>
      <c r="M76" s="487"/>
      <c r="N76" s="601"/>
      <c r="O76" s="231"/>
    </row>
    <row r="77" spans="1:15" ht="32.25" customHeight="1" x14ac:dyDescent="0.2">
      <c r="A77" s="305" t="s">
        <v>238</v>
      </c>
      <c r="B77" s="306"/>
      <c r="C77" s="306"/>
      <c r="D77" s="306"/>
      <c r="E77" s="306"/>
      <c r="F77" s="307"/>
      <c r="G77" s="586"/>
      <c r="H77" s="587"/>
      <c r="I77" s="588"/>
      <c r="J77" s="138">
        <v>798</v>
      </c>
      <c r="K77" s="471" t="s">
        <v>164</v>
      </c>
      <c r="L77" s="472"/>
      <c r="M77" s="473"/>
      <c r="N77" s="149">
        <v>108232458</v>
      </c>
      <c r="O77" s="231"/>
    </row>
    <row r="78" spans="1:15" ht="32.25" customHeight="1" x14ac:dyDescent="0.2">
      <c r="A78" s="429"/>
      <c r="B78" s="430"/>
      <c r="C78" s="430"/>
      <c r="D78" s="430"/>
      <c r="E78" s="430"/>
      <c r="F78" s="431"/>
      <c r="G78" s="586"/>
      <c r="H78" s="587"/>
      <c r="I78" s="588"/>
      <c r="J78" s="136" t="s">
        <v>208</v>
      </c>
      <c r="K78" s="471" t="s">
        <v>166</v>
      </c>
      <c r="L78" s="472"/>
      <c r="M78" s="473"/>
      <c r="N78" s="149">
        <f>195966555+5070511+69185250</f>
        <v>270222316</v>
      </c>
      <c r="O78" s="231"/>
    </row>
    <row r="79" spans="1:15" ht="15" customHeight="1" thickBot="1" x14ac:dyDescent="0.25">
      <c r="A79" s="429"/>
      <c r="B79" s="430"/>
      <c r="C79" s="430"/>
      <c r="D79" s="430"/>
      <c r="E79" s="430"/>
      <c r="F79" s="431"/>
      <c r="G79" s="586"/>
      <c r="H79" s="587"/>
      <c r="I79" s="588"/>
      <c r="J79" s="31"/>
      <c r="K79" s="570"/>
      <c r="L79" s="571"/>
      <c r="M79" s="572"/>
      <c r="N79" s="149"/>
      <c r="O79" s="231"/>
    </row>
    <row r="80" spans="1:15" ht="15.75" customHeight="1" x14ac:dyDescent="0.25">
      <c r="A80" s="265" t="s">
        <v>5</v>
      </c>
      <c r="B80" s="267" t="s">
        <v>231</v>
      </c>
      <c r="C80" s="269" t="s">
        <v>6</v>
      </c>
      <c r="D80" s="269" t="s">
        <v>7</v>
      </c>
      <c r="E80" s="269" t="s">
        <v>8</v>
      </c>
      <c r="F80" s="269" t="s">
        <v>70</v>
      </c>
      <c r="G80" s="269"/>
      <c r="H80" s="269"/>
      <c r="I80" s="490"/>
      <c r="J80" s="580" t="s">
        <v>10</v>
      </c>
      <c r="K80" s="269"/>
      <c r="L80" s="298" t="s">
        <v>11</v>
      </c>
      <c r="M80" s="298"/>
      <c r="N80" s="299"/>
      <c r="O80" s="231"/>
    </row>
    <row r="81" spans="1:18" ht="14.25" customHeight="1" x14ac:dyDescent="0.2">
      <c r="A81" s="266"/>
      <c r="B81" s="268"/>
      <c r="C81" s="268"/>
      <c r="D81" s="268"/>
      <c r="E81" s="268"/>
      <c r="F81" s="268"/>
      <c r="G81" s="268"/>
      <c r="H81" s="268"/>
      <c r="I81" s="491"/>
      <c r="J81" s="322"/>
      <c r="K81" s="268"/>
      <c r="L81" s="268" t="s">
        <v>12</v>
      </c>
      <c r="M81" s="268" t="s">
        <v>13</v>
      </c>
      <c r="N81" s="300" t="s">
        <v>14</v>
      </c>
      <c r="O81" s="231"/>
    </row>
    <row r="82" spans="1:18" ht="15" x14ac:dyDescent="0.2">
      <c r="A82" s="266"/>
      <c r="B82" s="268"/>
      <c r="C82" s="268"/>
      <c r="D82" s="268"/>
      <c r="E82" s="268"/>
      <c r="F82" s="134" t="s">
        <v>15</v>
      </c>
      <c r="G82" s="134" t="s">
        <v>16</v>
      </c>
      <c r="H82" s="134" t="s">
        <v>17</v>
      </c>
      <c r="I82" s="56" t="s">
        <v>18</v>
      </c>
      <c r="J82" s="140" t="s">
        <v>19</v>
      </c>
      <c r="K82" s="139" t="s">
        <v>20</v>
      </c>
      <c r="L82" s="268"/>
      <c r="M82" s="268"/>
      <c r="N82" s="300"/>
      <c r="O82" s="231"/>
    </row>
    <row r="83" spans="1:18" ht="15" customHeight="1" x14ac:dyDescent="0.2">
      <c r="A83" s="241" t="s">
        <v>71</v>
      </c>
      <c r="B83" s="133" t="s">
        <v>21</v>
      </c>
      <c r="C83" s="240" t="s">
        <v>134</v>
      </c>
      <c r="D83" s="68">
        <v>253</v>
      </c>
      <c r="E83" s="57">
        <v>108232458</v>
      </c>
      <c r="F83" s="57">
        <f>+E83</f>
        <v>108232458</v>
      </c>
      <c r="G83" s="69"/>
      <c r="H83" s="69"/>
      <c r="I83" s="69"/>
      <c r="J83" s="59">
        <v>44927</v>
      </c>
      <c r="K83" s="47">
        <v>45290</v>
      </c>
      <c r="L83" s="492"/>
      <c r="M83" s="474"/>
      <c r="N83" s="469"/>
      <c r="O83" s="231"/>
    </row>
    <row r="84" spans="1:18" x14ac:dyDescent="0.2">
      <c r="A84" s="241"/>
      <c r="B84" s="133" t="s">
        <v>23</v>
      </c>
      <c r="C84" s="240"/>
      <c r="D84" s="68">
        <v>253</v>
      </c>
      <c r="E84" s="57">
        <f>+N77</f>
        <v>108232458</v>
      </c>
      <c r="F84" s="57">
        <f t="shared" ref="F84:F90" si="2">+E84</f>
        <v>108232458</v>
      </c>
      <c r="G84" s="69"/>
      <c r="H84" s="69"/>
      <c r="I84" s="69"/>
      <c r="J84" s="59">
        <v>44927</v>
      </c>
      <c r="K84" s="47">
        <v>45290</v>
      </c>
      <c r="L84" s="493"/>
      <c r="M84" s="475"/>
      <c r="N84" s="470"/>
      <c r="O84" s="232"/>
      <c r="P84" s="4"/>
      <c r="Q84" s="5"/>
      <c r="R84" s="6"/>
    </row>
    <row r="85" spans="1:18" ht="15" customHeight="1" x14ac:dyDescent="0.2">
      <c r="A85" s="448" t="s">
        <v>72</v>
      </c>
      <c r="B85" s="133" t="s">
        <v>21</v>
      </c>
      <c r="C85" s="240" t="s">
        <v>135</v>
      </c>
      <c r="D85" s="70">
        <v>36</v>
      </c>
      <c r="E85" s="57">
        <v>270222316</v>
      </c>
      <c r="F85" s="57">
        <f t="shared" si="2"/>
        <v>270222316</v>
      </c>
      <c r="G85" s="69"/>
      <c r="H85" s="69"/>
      <c r="I85" s="69"/>
      <c r="J85" s="59">
        <v>44927</v>
      </c>
      <c r="K85" s="47">
        <v>45290</v>
      </c>
      <c r="L85" s="492"/>
      <c r="M85" s="474"/>
      <c r="N85" s="469"/>
      <c r="O85" s="231"/>
      <c r="P85" s="4"/>
      <c r="Q85" s="5"/>
      <c r="R85" s="6"/>
    </row>
    <row r="86" spans="1:18" x14ac:dyDescent="0.2">
      <c r="A86" s="449"/>
      <c r="B86" s="133" t="s">
        <v>23</v>
      </c>
      <c r="C86" s="240"/>
      <c r="D86" s="70">
        <v>36</v>
      </c>
      <c r="E86" s="57">
        <f>+N78</f>
        <v>270222316</v>
      </c>
      <c r="F86" s="57">
        <f t="shared" si="2"/>
        <v>270222316</v>
      </c>
      <c r="G86" s="69"/>
      <c r="H86" s="69"/>
      <c r="I86" s="69"/>
      <c r="J86" s="59">
        <v>44927</v>
      </c>
      <c r="K86" s="47">
        <v>45290</v>
      </c>
      <c r="L86" s="493"/>
      <c r="M86" s="475"/>
      <c r="N86" s="470"/>
      <c r="O86" s="231"/>
      <c r="P86" s="4"/>
      <c r="Q86" s="5"/>
      <c r="R86" s="6"/>
    </row>
    <row r="87" spans="1:18" ht="15" customHeight="1" x14ac:dyDescent="0.2">
      <c r="A87" s="448" t="s">
        <v>73</v>
      </c>
      <c r="B87" s="133" t="s">
        <v>21</v>
      </c>
      <c r="C87" s="240" t="s">
        <v>136</v>
      </c>
      <c r="D87" s="71">
        <v>0.98</v>
      </c>
      <c r="E87" s="57">
        <v>315866974</v>
      </c>
      <c r="F87" s="57">
        <f t="shared" si="2"/>
        <v>315866974</v>
      </c>
      <c r="G87" s="69"/>
      <c r="H87" s="69"/>
      <c r="I87" s="69"/>
      <c r="J87" s="59">
        <v>44927</v>
      </c>
      <c r="K87" s="47">
        <v>45290</v>
      </c>
      <c r="L87" s="492"/>
      <c r="M87" s="474"/>
      <c r="N87" s="469"/>
      <c r="P87" s="4"/>
      <c r="Q87" s="5"/>
      <c r="R87" s="4"/>
    </row>
    <row r="88" spans="1:18" x14ac:dyDescent="0.2">
      <c r="A88" s="449"/>
      <c r="B88" s="133" t="s">
        <v>23</v>
      </c>
      <c r="C88" s="240"/>
      <c r="D88" s="72">
        <v>0.99</v>
      </c>
      <c r="E88" s="57">
        <f>+N73+N75</f>
        <v>297765790</v>
      </c>
      <c r="F88" s="57">
        <f t="shared" si="2"/>
        <v>297765790</v>
      </c>
      <c r="G88" s="69"/>
      <c r="H88" s="69"/>
      <c r="I88" s="69"/>
      <c r="J88" s="59">
        <v>44927</v>
      </c>
      <c r="K88" s="47">
        <v>45290</v>
      </c>
      <c r="L88" s="493"/>
      <c r="M88" s="475"/>
      <c r="N88" s="470"/>
    </row>
    <row r="89" spans="1:18" ht="15" x14ac:dyDescent="0.2">
      <c r="A89" s="266" t="s">
        <v>65</v>
      </c>
      <c r="B89" s="139" t="s">
        <v>21</v>
      </c>
      <c r="C89" s="237"/>
      <c r="D89" s="51">
        <v>0.83</v>
      </c>
      <c r="E89" s="16">
        <f>+E87+E85+E83</f>
        <v>694321748</v>
      </c>
      <c r="F89" s="16">
        <f t="shared" si="2"/>
        <v>694321748</v>
      </c>
      <c r="G89" s="69"/>
      <c r="H89" s="69"/>
      <c r="I89" s="69"/>
      <c r="J89" s="59">
        <v>44927</v>
      </c>
      <c r="K89" s="47">
        <v>45290</v>
      </c>
      <c r="L89" s="492"/>
      <c r="M89" s="474"/>
      <c r="N89" s="545"/>
      <c r="P89" s="4"/>
    </row>
    <row r="90" spans="1:18" ht="15.75" thickBot="1" x14ac:dyDescent="0.25">
      <c r="A90" s="577"/>
      <c r="B90" s="148" t="s">
        <v>23</v>
      </c>
      <c r="C90" s="614"/>
      <c r="D90" s="73">
        <v>1</v>
      </c>
      <c r="E90" s="60">
        <f>+E88+E86+E84</f>
        <v>676220564</v>
      </c>
      <c r="F90" s="16">
        <f t="shared" si="2"/>
        <v>676220564</v>
      </c>
      <c r="G90" s="74"/>
      <c r="H90" s="74"/>
      <c r="I90" s="74"/>
      <c r="J90" s="63">
        <v>44927</v>
      </c>
      <c r="K90" s="64">
        <v>45290</v>
      </c>
      <c r="L90" s="592"/>
      <c r="M90" s="593"/>
      <c r="N90" s="602"/>
      <c r="P90" s="4"/>
    </row>
    <row r="91" spans="1:18" ht="15.75" thickBot="1" x14ac:dyDescent="0.25">
      <c r="A91" s="65" t="s">
        <v>25</v>
      </c>
      <c r="B91" s="460" t="s">
        <v>26</v>
      </c>
      <c r="C91" s="460"/>
      <c r="D91" s="460"/>
      <c r="E91" s="465" t="s">
        <v>27</v>
      </c>
      <c r="F91" s="465"/>
      <c r="G91" s="465"/>
      <c r="H91" s="465"/>
      <c r="I91" s="66"/>
      <c r="J91" s="594" t="s">
        <v>28</v>
      </c>
      <c r="K91" s="594"/>
      <c r="L91" s="594"/>
      <c r="M91" s="594"/>
      <c r="N91" s="595"/>
      <c r="P91" s="4"/>
    </row>
    <row r="92" spans="1:18" ht="15.75" customHeight="1" x14ac:dyDescent="0.2">
      <c r="A92" s="466" t="s">
        <v>121</v>
      </c>
      <c r="B92" s="456" t="s">
        <v>74</v>
      </c>
      <c r="C92" s="457"/>
      <c r="D92" s="458"/>
      <c r="E92" s="604" t="s">
        <v>122</v>
      </c>
      <c r="F92" s="605"/>
      <c r="G92" s="606"/>
      <c r="H92" s="554" t="s">
        <v>21</v>
      </c>
      <c r="I92" s="557">
        <f>+D89</f>
        <v>0.83</v>
      </c>
      <c r="J92" s="560" t="s">
        <v>205</v>
      </c>
      <c r="K92" s="561"/>
      <c r="L92" s="561"/>
      <c r="M92" s="561"/>
      <c r="N92" s="562"/>
    </row>
    <row r="93" spans="1:18" ht="15" customHeight="1" x14ac:dyDescent="0.2">
      <c r="A93" s="467"/>
      <c r="B93" s="292"/>
      <c r="C93" s="293"/>
      <c r="D93" s="294"/>
      <c r="E93" s="607"/>
      <c r="F93" s="608"/>
      <c r="G93" s="609"/>
      <c r="H93" s="555"/>
      <c r="I93" s="558"/>
      <c r="J93" s="494" t="s">
        <v>75</v>
      </c>
      <c r="K93" s="495"/>
      <c r="L93" s="495"/>
      <c r="M93" s="495"/>
      <c r="N93" s="496"/>
    </row>
    <row r="94" spans="1:18" ht="15" customHeight="1" x14ac:dyDescent="0.2">
      <c r="A94" s="467"/>
      <c r="B94" s="292"/>
      <c r="C94" s="293"/>
      <c r="D94" s="294"/>
      <c r="E94" s="607"/>
      <c r="F94" s="608"/>
      <c r="G94" s="609"/>
      <c r="H94" s="556"/>
      <c r="I94" s="559"/>
      <c r="J94" s="497"/>
      <c r="K94" s="498"/>
      <c r="L94" s="498"/>
      <c r="M94" s="498"/>
      <c r="N94" s="499"/>
    </row>
    <row r="95" spans="1:18" ht="15" customHeight="1" x14ac:dyDescent="0.2">
      <c r="A95" s="467"/>
      <c r="B95" s="292"/>
      <c r="C95" s="293"/>
      <c r="D95" s="294"/>
      <c r="E95" s="607"/>
      <c r="F95" s="608"/>
      <c r="G95" s="609"/>
      <c r="H95" s="613" t="s">
        <v>23</v>
      </c>
      <c r="I95" s="612">
        <f>+D90</f>
        <v>1</v>
      </c>
      <c r="J95" s="497"/>
      <c r="K95" s="498"/>
      <c r="L95" s="498"/>
      <c r="M95" s="498"/>
      <c r="N95" s="499"/>
    </row>
    <row r="96" spans="1:18" ht="15" customHeight="1" x14ac:dyDescent="0.2">
      <c r="A96" s="467"/>
      <c r="B96" s="292"/>
      <c r="C96" s="293"/>
      <c r="D96" s="294"/>
      <c r="E96" s="607"/>
      <c r="F96" s="608"/>
      <c r="G96" s="609"/>
      <c r="H96" s="555"/>
      <c r="I96" s="558"/>
      <c r="J96" s="497"/>
      <c r="K96" s="498"/>
      <c r="L96" s="498"/>
      <c r="M96" s="498"/>
      <c r="N96" s="499"/>
    </row>
    <row r="97" spans="1:14" ht="15" customHeight="1" x14ac:dyDescent="0.2">
      <c r="A97" s="449"/>
      <c r="B97" s="275"/>
      <c r="C97" s="276"/>
      <c r="D97" s="277"/>
      <c r="E97" s="415"/>
      <c r="F97" s="416"/>
      <c r="G97" s="417"/>
      <c r="H97" s="556"/>
      <c r="I97" s="559"/>
      <c r="J97" s="497"/>
      <c r="K97" s="498"/>
      <c r="L97" s="498"/>
      <c r="M97" s="498"/>
      <c r="N97" s="499"/>
    </row>
    <row r="98" spans="1:14" ht="43.5" customHeight="1" x14ac:dyDescent="0.2">
      <c r="A98" s="596" t="s">
        <v>203</v>
      </c>
      <c r="B98" s="597"/>
      <c r="C98" s="597"/>
      <c r="D98" s="597"/>
      <c r="E98" s="597"/>
      <c r="F98" s="597"/>
      <c r="G98" s="597"/>
      <c r="H98" s="597"/>
      <c r="I98" s="597"/>
      <c r="J98" s="497"/>
      <c r="K98" s="498"/>
      <c r="L98" s="498"/>
      <c r="M98" s="498"/>
      <c r="N98" s="499"/>
    </row>
    <row r="99" spans="1:14" ht="43.5" customHeight="1" thickBot="1" x14ac:dyDescent="0.25">
      <c r="A99" s="598"/>
      <c r="B99" s="599"/>
      <c r="C99" s="599"/>
      <c r="D99" s="599"/>
      <c r="E99" s="599"/>
      <c r="F99" s="599"/>
      <c r="G99" s="599"/>
      <c r="H99" s="599"/>
      <c r="I99" s="599"/>
      <c r="J99" s="500"/>
      <c r="K99" s="501"/>
      <c r="L99" s="501"/>
      <c r="M99" s="501"/>
      <c r="N99" s="502"/>
    </row>
    <row r="100" spans="1:14" x14ac:dyDescent="0.2">
      <c r="A100" s="13"/>
      <c r="B100" s="13"/>
      <c r="C100" s="13"/>
      <c r="D100" s="14"/>
      <c r="E100" s="33"/>
      <c r="F100" s="13"/>
      <c r="G100" s="13"/>
      <c r="H100" s="13"/>
      <c r="I100" s="13"/>
      <c r="J100" s="13"/>
      <c r="K100" s="13"/>
      <c r="L100" s="13"/>
      <c r="M100" s="13"/>
      <c r="N100" s="13"/>
    </row>
    <row r="101" spans="1:14" ht="15" thickBot="1" x14ac:dyDescent="0.25">
      <c r="A101" s="13"/>
      <c r="B101" s="13"/>
      <c r="C101" s="13"/>
      <c r="D101" s="14"/>
      <c r="E101" s="13"/>
      <c r="F101" s="13"/>
      <c r="G101" s="13"/>
      <c r="H101" s="13"/>
      <c r="I101" s="13"/>
      <c r="J101" s="13"/>
      <c r="K101" s="13"/>
      <c r="L101" s="13"/>
      <c r="M101" s="13"/>
      <c r="N101" s="13"/>
    </row>
    <row r="102" spans="1:14" ht="15" x14ac:dyDescent="0.25">
      <c r="A102" s="312"/>
      <c r="B102" s="314" t="s">
        <v>215</v>
      </c>
      <c r="C102" s="314"/>
      <c r="D102" s="314"/>
      <c r="E102" s="314"/>
      <c r="F102" s="314"/>
      <c r="G102" s="314"/>
      <c r="H102" s="314"/>
      <c r="I102" s="316" t="s">
        <v>216</v>
      </c>
      <c r="J102" s="316"/>
      <c r="K102" s="316"/>
      <c r="L102" s="316"/>
      <c r="M102" s="258"/>
      <c r="N102" s="259"/>
    </row>
    <row r="103" spans="1:14" ht="15" x14ac:dyDescent="0.25">
      <c r="A103" s="313"/>
      <c r="B103" s="315"/>
      <c r="C103" s="315"/>
      <c r="D103" s="315"/>
      <c r="E103" s="315"/>
      <c r="F103" s="315"/>
      <c r="G103" s="315"/>
      <c r="H103" s="315"/>
      <c r="I103" s="317" t="s">
        <v>217</v>
      </c>
      <c r="J103" s="317"/>
      <c r="K103" s="317"/>
      <c r="L103" s="317"/>
      <c r="M103" s="260"/>
      <c r="N103" s="261"/>
    </row>
    <row r="104" spans="1:14" ht="15" x14ac:dyDescent="0.25">
      <c r="A104" s="313"/>
      <c r="B104" s="315" t="s">
        <v>218</v>
      </c>
      <c r="C104" s="315"/>
      <c r="D104" s="315"/>
      <c r="E104" s="315"/>
      <c r="F104" s="315"/>
      <c r="G104" s="315"/>
      <c r="H104" s="315"/>
      <c r="I104" s="317" t="s">
        <v>219</v>
      </c>
      <c r="J104" s="317"/>
      <c r="K104" s="317"/>
      <c r="L104" s="317"/>
      <c r="M104" s="260"/>
      <c r="N104" s="261"/>
    </row>
    <row r="105" spans="1:14" ht="15" x14ac:dyDescent="0.25">
      <c r="A105" s="313"/>
      <c r="B105" s="315"/>
      <c r="C105" s="315"/>
      <c r="D105" s="315"/>
      <c r="E105" s="315"/>
      <c r="F105" s="315"/>
      <c r="G105" s="315"/>
      <c r="H105" s="315"/>
      <c r="I105" s="317" t="s">
        <v>220</v>
      </c>
      <c r="J105" s="317"/>
      <c r="K105" s="317"/>
      <c r="L105" s="317"/>
      <c r="M105" s="260"/>
      <c r="N105" s="261"/>
    </row>
    <row r="106" spans="1:14" x14ac:dyDescent="0.2">
      <c r="A106" s="476"/>
      <c r="B106" s="477"/>
      <c r="C106" s="477"/>
      <c r="D106" s="477"/>
      <c r="E106" s="477"/>
      <c r="F106" s="477"/>
      <c r="G106" s="477"/>
      <c r="H106" s="477"/>
      <c r="I106" s="477"/>
      <c r="J106" s="477"/>
      <c r="K106" s="477"/>
      <c r="L106" s="477"/>
      <c r="M106" s="477"/>
      <c r="N106" s="478"/>
    </row>
    <row r="107" spans="1:14" ht="15" x14ac:dyDescent="0.25">
      <c r="A107" s="302" t="s">
        <v>221</v>
      </c>
      <c r="B107" s="303"/>
      <c r="C107" s="303"/>
      <c r="D107" s="303"/>
      <c r="E107" s="303"/>
      <c r="F107" s="303"/>
      <c r="G107" s="303"/>
      <c r="H107" s="303"/>
      <c r="I107" s="303"/>
      <c r="J107" s="303"/>
      <c r="K107" s="303"/>
      <c r="L107" s="303"/>
      <c r="M107" s="303"/>
      <c r="N107" s="304"/>
    </row>
    <row r="108" spans="1:14" ht="15" x14ac:dyDescent="0.25">
      <c r="A108" s="34" t="s">
        <v>222</v>
      </c>
      <c r="B108" s="283" t="s">
        <v>199</v>
      </c>
      <c r="C108" s="284"/>
      <c r="D108" s="284"/>
      <c r="E108" s="284"/>
      <c r="F108" s="284"/>
      <c r="G108" s="284"/>
      <c r="H108" s="284"/>
      <c r="I108" s="284"/>
      <c r="J108" s="284"/>
      <c r="K108" s="284"/>
      <c r="L108" s="284"/>
      <c r="M108" s="284"/>
      <c r="N108" s="285"/>
    </row>
    <row r="109" spans="1:14" ht="15.75" customHeight="1" x14ac:dyDescent="0.2">
      <c r="A109" s="445" t="s">
        <v>223</v>
      </c>
      <c r="B109" s="446"/>
      <c r="C109" s="446"/>
      <c r="D109" s="446"/>
      <c r="E109" s="446"/>
      <c r="F109" s="447"/>
      <c r="G109" s="272" t="s">
        <v>239</v>
      </c>
      <c r="H109" s="273"/>
      <c r="I109" s="274"/>
      <c r="J109" s="428" t="s">
        <v>1</v>
      </c>
      <c r="K109" s="295"/>
      <c r="L109" s="295"/>
      <c r="M109" s="295"/>
      <c r="N109" s="296"/>
    </row>
    <row r="110" spans="1:14" ht="15" x14ac:dyDescent="0.2">
      <c r="A110" s="445" t="s">
        <v>225</v>
      </c>
      <c r="B110" s="446"/>
      <c r="C110" s="446"/>
      <c r="D110" s="446"/>
      <c r="E110" s="446"/>
      <c r="F110" s="447"/>
      <c r="G110" s="292"/>
      <c r="H110" s="293"/>
      <c r="I110" s="294"/>
      <c r="J110" s="35" t="s">
        <v>2</v>
      </c>
      <c r="K110" s="297" t="s">
        <v>3</v>
      </c>
      <c r="L110" s="297"/>
      <c r="M110" s="297"/>
      <c r="N110" s="36" t="s">
        <v>4</v>
      </c>
    </row>
    <row r="111" spans="1:14" ht="15.75" customHeight="1" x14ac:dyDescent="0.2">
      <c r="A111" s="484" t="s">
        <v>236</v>
      </c>
      <c r="B111" s="485"/>
      <c r="C111" s="485"/>
      <c r="D111" s="485"/>
      <c r="E111" s="485"/>
      <c r="F111" s="486"/>
      <c r="G111" s="292"/>
      <c r="H111" s="293"/>
      <c r="I111" s="294"/>
      <c r="J111" s="240">
        <v>312</v>
      </c>
      <c r="K111" s="487" t="s">
        <v>144</v>
      </c>
      <c r="L111" s="487"/>
      <c r="M111" s="487"/>
      <c r="N111" s="488">
        <f>25200000+3480000</f>
        <v>28680000</v>
      </c>
    </row>
    <row r="112" spans="1:14" ht="15.75" customHeight="1" x14ac:dyDescent="0.2">
      <c r="A112" s="484" t="s">
        <v>237</v>
      </c>
      <c r="B112" s="485"/>
      <c r="C112" s="485"/>
      <c r="D112" s="485"/>
      <c r="E112" s="485"/>
      <c r="F112" s="486"/>
      <c r="G112" s="292"/>
      <c r="H112" s="293"/>
      <c r="I112" s="294"/>
      <c r="J112" s="334"/>
      <c r="K112" s="487"/>
      <c r="L112" s="487"/>
      <c r="M112" s="487"/>
      <c r="N112" s="489"/>
    </row>
    <row r="113" spans="1:18" ht="21" customHeight="1" x14ac:dyDescent="0.2">
      <c r="A113" s="445" t="s">
        <v>228</v>
      </c>
      <c r="B113" s="446"/>
      <c r="C113" s="446"/>
      <c r="D113" s="446"/>
      <c r="E113" s="446"/>
      <c r="F113" s="447"/>
      <c r="G113" s="292"/>
      <c r="H113" s="293"/>
      <c r="I113" s="294"/>
      <c r="J113" s="487" t="s">
        <v>170</v>
      </c>
      <c r="K113" s="487" t="s">
        <v>145</v>
      </c>
      <c r="L113" s="487"/>
      <c r="M113" s="487"/>
      <c r="N113" s="488">
        <f>21579125+25830003</f>
        <v>47409128</v>
      </c>
    </row>
    <row r="114" spans="1:18" ht="15" x14ac:dyDescent="0.2">
      <c r="A114" s="565" t="s">
        <v>229</v>
      </c>
      <c r="B114" s="566"/>
      <c r="C114" s="566"/>
      <c r="D114" s="566"/>
      <c r="E114" s="566"/>
      <c r="F114" s="567"/>
      <c r="G114" s="292"/>
      <c r="H114" s="293"/>
      <c r="I114" s="294"/>
      <c r="J114" s="487"/>
      <c r="K114" s="487"/>
      <c r="L114" s="487"/>
      <c r="M114" s="487"/>
      <c r="N114" s="489"/>
    </row>
    <row r="115" spans="1:18" ht="44.25" customHeight="1" x14ac:dyDescent="0.2">
      <c r="A115" s="305" t="s">
        <v>240</v>
      </c>
      <c r="B115" s="306"/>
      <c r="C115" s="306"/>
      <c r="D115" s="306"/>
      <c r="E115" s="306"/>
      <c r="F115" s="307"/>
      <c r="G115" s="292"/>
      <c r="H115" s="293"/>
      <c r="I115" s="294"/>
      <c r="J115" s="146">
        <v>722</v>
      </c>
      <c r="K115" s="341" t="s">
        <v>146</v>
      </c>
      <c r="L115" s="341"/>
      <c r="M115" s="341"/>
      <c r="N115" s="137">
        <v>21600000</v>
      </c>
    </row>
    <row r="116" spans="1:18" ht="27.75" customHeight="1" x14ac:dyDescent="0.2">
      <c r="A116" s="429"/>
      <c r="B116" s="430"/>
      <c r="C116" s="430"/>
      <c r="D116" s="430"/>
      <c r="E116" s="430"/>
      <c r="F116" s="431"/>
      <c r="G116" s="292"/>
      <c r="H116" s="293"/>
      <c r="I116" s="294"/>
      <c r="J116" s="146">
        <v>722</v>
      </c>
      <c r="K116" s="341" t="s">
        <v>146</v>
      </c>
      <c r="L116" s="341"/>
      <c r="M116" s="341"/>
      <c r="N116" s="124">
        <v>8880000</v>
      </c>
    </row>
    <row r="117" spans="1:18" ht="46.5" customHeight="1" x14ac:dyDescent="0.2">
      <c r="A117" s="429"/>
      <c r="B117" s="430"/>
      <c r="C117" s="430"/>
      <c r="D117" s="430"/>
      <c r="E117" s="430"/>
      <c r="F117" s="431"/>
      <c r="G117" s="292"/>
      <c r="H117" s="293"/>
      <c r="I117" s="294"/>
      <c r="J117" s="129" t="s">
        <v>207</v>
      </c>
      <c r="K117" s="335" t="s">
        <v>171</v>
      </c>
      <c r="L117" s="336"/>
      <c r="M117" s="337"/>
      <c r="N117" s="137">
        <f>9442269+2267052-1507590</f>
        <v>10201731</v>
      </c>
    </row>
    <row r="118" spans="1:18" ht="21" customHeight="1" x14ac:dyDescent="0.2">
      <c r="A118" s="322"/>
      <c r="B118" s="268"/>
      <c r="C118" s="268"/>
      <c r="D118" s="268"/>
      <c r="E118" s="268"/>
      <c r="F118" s="268"/>
      <c r="G118" s="268"/>
      <c r="H118" s="268"/>
      <c r="I118" s="268"/>
      <c r="J118" s="268"/>
      <c r="K118" s="268"/>
      <c r="L118" s="268"/>
      <c r="M118" s="268"/>
      <c r="N118" s="491"/>
    </row>
    <row r="119" spans="1:18" ht="15.75" customHeight="1" x14ac:dyDescent="0.25">
      <c r="A119" s="563" t="s">
        <v>5</v>
      </c>
      <c r="B119" s="564" t="s">
        <v>231</v>
      </c>
      <c r="C119" s="503" t="s">
        <v>6</v>
      </c>
      <c r="D119" s="503" t="s">
        <v>7</v>
      </c>
      <c r="E119" s="603" t="s">
        <v>48</v>
      </c>
      <c r="F119" s="503" t="s">
        <v>70</v>
      </c>
      <c r="G119" s="503"/>
      <c r="H119" s="503"/>
      <c r="I119" s="503"/>
      <c r="J119" s="503" t="s">
        <v>10</v>
      </c>
      <c r="K119" s="503"/>
      <c r="L119" s="610" t="s">
        <v>11</v>
      </c>
      <c r="M119" s="610"/>
      <c r="N119" s="611"/>
    </row>
    <row r="120" spans="1:18" ht="14.25" customHeight="1" x14ac:dyDescent="0.2">
      <c r="A120" s="266"/>
      <c r="B120" s="268"/>
      <c r="C120" s="268"/>
      <c r="D120" s="268"/>
      <c r="E120" s="271"/>
      <c r="F120" s="268"/>
      <c r="G120" s="268"/>
      <c r="H120" s="268"/>
      <c r="I120" s="268"/>
      <c r="J120" s="268"/>
      <c r="K120" s="268"/>
      <c r="L120" s="268" t="s">
        <v>12</v>
      </c>
      <c r="M120" s="268" t="s">
        <v>13</v>
      </c>
      <c r="N120" s="300" t="s">
        <v>14</v>
      </c>
      <c r="P120" s="2"/>
    </row>
    <row r="121" spans="1:18" ht="15" x14ac:dyDescent="0.2">
      <c r="A121" s="266"/>
      <c r="B121" s="268"/>
      <c r="C121" s="268"/>
      <c r="D121" s="268"/>
      <c r="E121" s="271"/>
      <c r="F121" s="134" t="s">
        <v>15</v>
      </c>
      <c r="G121" s="134" t="s">
        <v>16</v>
      </c>
      <c r="H121" s="134" t="s">
        <v>17</v>
      </c>
      <c r="I121" s="75" t="s">
        <v>18</v>
      </c>
      <c r="J121" s="134" t="s">
        <v>19</v>
      </c>
      <c r="K121" s="139" t="s">
        <v>20</v>
      </c>
      <c r="L121" s="268"/>
      <c r="M121" s="268"/>
      <c r="N121" s="300"/>
    </row>
    <row r="122" spans="1:18" ht="32.25" customHeight="1" x14ac:dyDescent="0.2">
      <c r="A122" s="241" t="s">
        <v>76</v>
      </c>
      <c r="B122" s="139" t="s">
        <v>21</v>
      </c>
      <c r="C122" s="240" t="s">
        <v>77</v>
      </c>
      <c r="D122" s="76">
        <v>1</v>
      </c>
      <c r="E122" s="15">
        <v>11709321</v>
      </c>
      <c r="F122" s="15">
        <f>+E122</f>
        <v>11709321</v>
      </c>
      <c r="G122" s="77"/>
      <c r="H122" s="77"/>
      <c r="I122" s="77"/>
      <c r="J122" s="78">
        <v>44927</v>
      </c>
      <c r="K122" s="47">
        <v>45290</v>
      </c>
      <c r="L122" s="474"/>
      <c r="M122" s="474"/>
      <c r="N122" s="469"/>
      <c r="Q122" s="7"/>
      <c r="R122" s="7"/>
    </row>
    <row r="123" spans="1:18" ht="32.25" customHeight="1" x14ac:dyDescent="0.2">
      <c r="A123" s="241"/>
      <c r="B123" s="133" t="s">
        <v>23</v>
      </c>
      <c r="C123" s="240"/>
      <c r="D123" s="76">
        <v>1</v>
      </c>
      <c r="E123" s="15">
        <f>+N117</f>
        <v>10201731</v>
      </c>
      <c r="F123" s="15">
        <f t="shared" ref="F123:F127" si="3">+E123</f>
        <v>10201731</v>
      </c>
      <c r="G123" s="77"/>
      <c r="H123" s="77"/>
      <c r="I123" s="77"/>
      <c r="J123" s="78">
        <v>44927</v>
      </c>
      <c r="K123" s="47">
        <v>45290</v>
      </c>
      <c r="L123" s="475"/>
      <c r="M123" s="475"/>
      <c r="N123" s="470"/>
    </row>
    <row r="124" spans="1:18" ht="24" customHeight="1" x14ac:dyDescent="0.2">
      <c r="A124" s="241" t="s">
        <v>167</v>
      </c>
      <c r="B124" s="139" t="s">
        <v>21</v>
      </c>
      <c r="C124" s="240" t="s">
        <v>78</v>
      </c>
      <c r="D124" s="76">
        <v>1</v>
      </c>
      <c r="E124" s="15">
        <v>110049128</v>
      </c>
      <c r="F124" s="15">
        <f t="shared" si="3"/>
        <v>110049128</v>
      </c>
      <c r="G124" s="77"/>
      <c r="H124" s="77"/>
      <c r="I124" s="77"/>
      <c r="J124" s="78">
        <v>44927</v>
      </c>
      <c r="K124" s="47">
        <v>45290</v>
      </c>
      <c r="L124" s="474"/>
      <c r="M124" s="474"/>
      <c r="N124" s="469"/>
      <c r="Q124" s="7"/>
      <c r="R124" s="7"/>
    </row>
    <row r="125" spans="1:18" ht="24" customHeight="1" x14ac:dyDescent="0.2">
      <c r="A125" s="241"/>
      <c r="B125" s="133" t="s">
        <v>23</v>
      </c>
      <c r="C125" s="240"/>
      <c r="D125" s="79">
        <v>1</v>
      </c>
      <c r="E125" s="15">
        <f>+N113+N111+N115+N116</f>
        <v>106569128</v>
      </c>
      <c r="F125" s="15">
        <f t="shared" si="3"/>
        <v>106569128</v>
      </c>
      <c r="G125" s="77"/>
      <c r="H125" s="77"/>
      <c r="I125" s="77"/>
      <c r="J125" s="78">
        <v>44927</v>
      </c>
      <c r="K125" s="47">
        <v>45290</v>
      </c>
      <c r="L125" s="475"/>
      <c r="M125" s="475"/>
      <c r="N125" s="470"/>
    </row>
    <row r="126" spans="1:18" ht="15" x14ac:dyDescent="0.2">
      <c r="A126" s="266" t="s">
        <v>65</v>
      </c>
      <c r="B126" s="139" t="s">
        <v>21</v>
      </c>
      <c r="C126" s="133"/>
      <c r="D126" s="50">
        <v>2</v>
      </c>
      <c r="E126" s="16">
        <f>+E124+E122</f>
        <v>121758449</v>
      </c>
      <c r="F126" s="17">
        <f t="shared" si="3"/>
        <v>121758449</v>
      </c>
      <c r="G126" s="77"/>
      <c r="H126" s="77"/>
      <c r="I126" s="77"/>
      <c r="J126" s="78">
        <v>44927</v>
      </c>
      <c r="K126" s="47">
        <v>45290</v>
      </c>
      <c r="L126" s="474"/>
      <c r="M126" s="474"/>
      <c r="N126" s="469"/>
    </row>
    <row r="127" spans="1:18" ht="15" x14ac:dyDescent="0.2">
      <c r="A127" s="266"/>
      <c r="B127" s="139" t="s">
        <v>23</v>
      </c>
      <c r="C127" s="139"/>
      <c r="D127" s="50">
        <v>2</v>
      </c>
      <c r="E127" s="16">
        <f>+E125+E123</f>
        <v>116770859</v>
      </c>
      <c r="F127" s="17">
        <f t="shared" si="3"/>
        <v>116770859</v>
      </c>
      <c r="G127" s="77"/>
      <c r="H127" s="77"/>
      <c r="I127" s="77"/>
      <c r="J127" s="78">
        <v>44927</v>
      </c>
      <c r="K127" s="47">
        <v>45290</v>
      </c>
      <c r="L127" s="475"/>
      <c r="M127" s="475"/>
      <c r="N127" s="470"/>
    </row>
    <row r="128" spans="1:18" ht="15" x14ac:dyDescent="0.2">
      <c r="A128" s="52" t="s">
        <v>25</v>
      </c>
      <c r="B128" s="479" t="s">
        <v>26</v>
      </c>
      <c r="C128" s="479"/>
      <c r="D128" s="479"/>
      <c r="E128" s="480" t="s">
        <v>27</v>
      </c>
      <c r="F128" s="480"/>
      <c r="G128" s="480"/>
      <c r="H128" s="480"/>
      <c r="I128" s="53"/>
      <c r="J128" s="481" t="s">
        <v>28</v>
      </c>
      <c r="K128" s="481"/>
      <c r="L128" s="481"/>
      <c r="M128" s="481"/>
      <c r="N128" s="482"/>
    </row>
    <row r="129" spans="1:14" ht="14.25" customHeight="1" x14ac:dyDescent="0.2">
      <c r="A129" s="80"/>
      <c r="B129" s="483"/>
      <c r="C129" s="483"/>
      <c r="D129" s="483"/>
      <c r="E129" s="483"/>
      <c r="F129" s="483"/>
      <c r="G129" s="483"/>
      <c r="H129" s="144"/>
      <c r="I129" s="81"/>
      <c r="J129" s="82"/>
      <c r="K129" s="82"/>
      <c r="L129" s="82"/>
      <c r="M129" s="82"/>
      <c r="N129" s="83"/>
    </row>
    <row r="130" spans="1:14" ht="22.5" customHeight="1" x14ac:dyDescent="0.2">
      <c r="A130" s="448" t="s">
        <v>124</v>
      </c>
      <c r="B130" s="521" t="s">
        <v>79</v>
      </c>
      <c r="C130" s="522"/>
      <c r="D130" s="523"/>
      <c r="E130" s="521" t="s">
        <v>123</v>
      </c>
      <c r="F130" s="522"/>
      <c r="G130" s="523"/>
      <c r="H130" s="58" t="s">
        <v>21</v>
      </c>
      <c r="I130" s="84">
        <v>1</v>
      </c>
      <c r="J130" s="85" t="s">
        <v>205</v>
      </c>
      <c r="K130" s="86"/>
      <c r="L130" s="86"/>
      <c r="M130" s="86"/>
      <c r="N130" s="87"/>
    </row>
    <row r="131" spans="1:14" ht="22.5" customHeight="1" x14ac:dyDescent="0.2">
      <c r="A131" s="467"/>
      <c r="B131" s="524"/>
      <c r="C131" s="525"/>
      <c r="D131" s="526"/>
      <c r="E131" s="524"/>
      <c r="F131" s="525"/>
      <c r="G131" s="526"/>
      <c r="H131" s="58" t="s">
        <v>23</v>
      </c>
      <c r="I131" s="88">
        <v>1</v>
      </c>
      <c r="J131" s="510" t="s">
        <v>75</v>
      </c>
      <c r="K131" s="511"/>
      <c r="L131" s="511"/>
      <c r="M131" s="511"/>
      <c r="N131" s="512"/>
    </row>
    <row r="132" spans="1:14" ht="14.25" customHeight="1" x14ac:dyDescent="0.2">
      <c r="A132" s="527" t="s">
        <v>182</v>
      </c>
      <c r="B132" s="528"/>
      <c r="C132" s="528"/>
      <c r="D132" s="528"/>
      <c r="E132" s="528"/>
      <c r="F132" s="528"/>
      <c r="G132" s="528"/>
      <c r="H132" s="528"/>
      <c r="I132" s="528"/>
      <c r="J132" s="513"/>
      <c r="K132" s="511"/>
      <c r="L132" s="511"/>
      <c r="M132" s="511"/>
      <c r="N132" s="512"/>
    </row>
    <row r="133" spans="1:14" ht="15" customHeight="1" thickBot="1" x14ac:dyDescent="0.25">
      <c r="A133" s="529"/>
      <c r="B133" s="530"/>
      <c r="C133" s="530"/>
      <c r="D133" s="530"/>
      <c r="E133" s="530"/>
      <c r="F133" s="530"/>
      <c r="G133" s="530"/>
      <c r="H133" s="530"/>
      <c r="I133" s="530"/>
      <c r="J133" s="514"/>
      <c r="K133" s="515"/>
      <c r="L133" s="515"/>
      <c r="M133" s="515"/>
      <c r="N133" s="516"/>
    </row>
    <row r="134" spans="1:14" x14ac:dyDescent="0.2">
      <c r="A134" s="13"/>
      <c r="B134" s="13"/>
      <c r="C134" s="13"/>
      <c r="D134" s="14"/>
      <c r="E134" s="13"/>
      <c r="F134" s="13"/>
      <c r="G134" s="13"/>
      <c r="H134" s="13"/>
      <c r="I134" s="13"/>
      <c r="J134" s="13"/>
      <c r="K134" s="13"/>
      <c r="L134" s="13"/>
      <c r="M134" s="13"/>
      <c r="N134" s="13"/>
    </row>
    <row r="135" spans="1:14" ht="15" thickBot="1" x14ac:dyDescent="0.25">
      <c r="A135" s="13"/>
      <c r="B135" s="13"/>
      <c r="C135" s="13"/>
      <c r="D135" s="14"/>
      <c r="E135" s="13"/>
      <c r="F135" s="13"/>
      <c r="G135" s="13"/>
      <c r="H135" s="13"/>
      <c r="I135" s="13"/>
      <c r="J135" s="13"/>
      <c r="K135" s="13"/>
      <c r="L135" s="13"/>
      <c r="M135" s="13"/>
      <c r="N135" s="13"/>
    </row>
    <row r="136" spans="1:14" ht="15" x14ac:dyDescent="0.25">
      <c r="A136" s="312"/>
      <c r="B136" s="314" t="s">
        <v>215</v>
      </c>
      <c r="C136" s="314"/>
      <c r="D136" s="314"/>
      <c r="E136" s="314"/>
      <c r="F136" s="314"/>
      <c r="G136" s="314"/>
      <c r="H136" s="314"/>
      <c r="I136" s="316" t="s">
        <v>216</v>
      </c>
      <c r="J136" s="316"/>
      <c r="K136" s="316"/>
      <c r="L136" s="316"/>
      <c r="M136" s="258"/>
      <c r="N136" s="259"/>
    </row>
    <row r="137" spans="1:14" ht="15" x14ac:dyDescent="0.25">
      <c r="A137" s="313"/>
      <c r="B137" s="315"/>
      <c r="C137" s="315"/>
      <c r="D137" s="315"/>
      <c r="E137" s="315"/>
      <c r="F137" s="315"/>
      <c r="G137" s="315"/>
      <c r="H137" s="315"/>
      <c r="I137" s="317" t="s">
        <v>217</v>
      </c>
      <c r="J137" s="317"/>
      <c r="K137" s="317"/>
      <c r="L137" s="317"/>
      <c r="M137" s="260"/>
      <c r="N137" s="261"/>
    </row>
    <row r="138" spans="1:14" ht="15" x14ac:dyDescent="0.25">
      <c r="A138" s="313"/>
      <c r="B138" s="315" t="s">
        <v>218</v>
      </c>
      <c r="C138" s="315"/>
      <c r="D138" s="315"/>
      <c r="E138" s="315"/>
      <c r="F138" s="315"/>
      <c r="G138" s="315"/>
      <c r="H138" s="315"/>
      <c r="I138" s="317" t="s">
        <v>219</v>
      </c>
      <c r="J138" s="317"/>
      <c r="K138" s="317"/>
      <c r="L138" s="317"/>
      <c r="M138" s="260"/>
      <c r="N138" s="261"/>
    </row>
    <row r="139" spans="1:14" ht="15" x14ac:dyDescent="0.25">
      <c r="A139" s="313"/>
      <c r="B139" s="315"/>
      <c r="C139" s="315"/>
      <c r="D139" s="315"/>
      <c r="E139" s="315"/>
      <c r="F139" s="315"/>
      <c r="G139" s="315"/>
      <c r="H139" s="315"/>
      <c r="I139" s="317" t="s">
        <v>220</v>
      </c>
      <c r="J139" s="317"/>
      <c r="K139" s="317"/>
      <c r="L139" s="317"/>
      <c r="M139" s="260"/>
      <c r="N139" s="261"/>
    </row>
    <row r="140" spans="1:14" x14ac:dyDescent="0.2">
      <c r="A140" s="476"/>
      <c r="B140" s="477"/>
      <c r="C140" s="477"/>
      <c r="D140" s="477"/>
      <c r="E140" s="477"/>
      <c r="F140" s="477"/>
      <c r="G140" s="477"/>
      <c r="H140" s="477"/>
      <c r="I140" s="477"/>
      <c r="J140" s="477"/>
      <c r="K140" s="477"/>
      <c r="L140" s="477"/>
      <c r="M140" s="477"/>
      <c r="N140" s="478"/>
    </row>
    <row r="141" spans="1:14" ht="15" x14ac:dyDescent="0.25">
      <c r="A141" s="302" t="s">
        <v>221</v>
      </c>
      <c r="B141" s="303"/>
      <c r="C141" s="303"/>
      <c r="D141" s="303"/>
      <c r="E141" s="303"/>
      <c r="F141" s="303"/>
      <c r="G141" s="303"/>
      <c r="H141" s="303"/>
      <c r="I141" s="303"/>
      <c r="J141" s="303"/>
      <c r="K141" s="303"/>
      <c r="L141" s="303"/>
      <c r="M141" s="303"/>
      <c r="N141" s="304"/>
    </row>
    <row r="142" spans="1:14" ht="15" x14ac:dyDescent="0.25">
      <c r="A142" s="34" t="s">
        <v>222</v>
      </c>
      <c r="B142" s="283" t="s">
        <v>199</v>
      </c>
      <c r="C142" s="284"/>
      <c r="D142" s="284"/>
      <c r="E142" s="284"/>
      <c r="F142" s="284"/>
      <c r="G142" s="284"/>
      <c r="H142" s="284"/>
      <c r="I142" s="284"/>
      <c r="J142" s="284"/>
      <c r="K142" s="284"/>
      <c r="L142" s="284"/>
      <c r="M142" s="284"/>
      <c r="N142" s="285"/>
    </row>
    <row r="143" spans="1:14" ht="15.75" customHeight="1" x14ac:dyDescent="0.2">
      <c r="A143" s="445" t="s">
        <v>223</v>
      </c>
      <c r="B143" s="446"/>
      <c r="C143" s="446"/>
      <c r="D143" s="446"/>
      <c r="E143" s="446"/>
      <c r="F143" s="447"/>
      <c r="G143" s="272" t="s">
        <v>241</v>
      </c>
      <c r="H143" s="273"/>
      <c r="I143" s="274"/>
      <c r="J143" s="428" t="s">
        <v>1</v>
      </c>
      <c r="K143" s="295"/>
      <c r="L143" s="295"/>
      <c r="M143" s="295"/>
      <c r="N143" s="296"/>
    </row>
    <row r="144" spans="1:14" ht="15" x14ac:dyDescent="0.2">
      <c r="A144" s="445" t="s">
        <v>225</v>
      </c>
      <c r="B144" s="446"/>
      <c r="C144" s="446"/>
      <c r="D144" s="446"/>
      <c r="E144" s="446"/>
      <c r="F144" s="447"/>
      <c r="G144" s="292"/>
      <c r="H144" s="293"/>
      <c r="I144" s="294"/>
      <c r="J144" s="35" t="s">
        <v>2</v>
      </c>
      <c r="K144" s="297" t="s">
        <v>3</v>
      </c>
      <c r="L144" s="297"/>
      <c r="M144" s="297"/>
      <c r="N144" s="89" t="s">
        <v>4</v>
      </c>
    </row>
    <row r="145" spans="1:14" ht="15.75" customHeight="1" x14ac:dyDescent="0.2">
      <c r="A145" s="484" t="s">
        <v>236</v>
      </c>
      <c r="B145" s="485"/>
      <c r="C145" s="485"/>
      <c r="D145" s="485"/>
      <c r="E145" s="485"/>
      <c r="F145" s="486"/>
      <c r="G145" s="292"/>
      <c r="H145" s="293"/>
      <c r="I145" s="294"/>
      <c r="J145" s="487">
        <v>376</v>
      </c>
      <c r="K145" s="487" t="s">
        <v>145</v>
      </c>
      <c r="L145" s="487"/>
      <c r="M145" s="487"/>
      <c r="N145" s="507">
        <v>8170875</v>
      </c>
    </row>
    <row r="146" spans="1:14" ht="15.75" customHeight="1" x14ac:dyDescent="0.2">
      <c r="A146" s="484" t="s">
        <v>237</v>
      </c>
      <c r="B146" s="485"/>
      <c r="C146" s="485"/>
      <c r="D146" s="485"/>
      <c r="E146" s="485"/>
      <c r="F146" s="486"/>
      <c r="G146" s="292"/>
      <c r="H146" s="293"/>
      <c r="I146" s="294"/>
      <c r="J146" s="487"/>
      <c r="K146" s="487"/>
      <c r="L146" s="487"/>
      <c r="M146" s="487"/>
      <c r="N146" s="507"/>
    </row>
    <row r="147" spans="1:14" ht="15.75" customHeight="1" x14ac:dyDescent="0.2">
      <c r="A147" s="445" t="s">
        <v>228</v>
      </c>
      <c r="B147" s="446"/>
      <c r="C147" s="446"/>
      <c r="D147" s="446"/>
      <c r="E147" s="446"/>
      <c r="F147" s="447"/>
      <c r="G147" s="292"/>
      <c r="H147" s="293"/>
      <c r="I147" s="294"/>
      <c r="J147" s="487">
        <v>355</v>
      </c>
      <c r="K147" s="487" t="s">
        <v>138</v>
      </c>
      <c r="L147" s="487"/>
      <c r="M147" s="487"/>
      <c r="N147" s="507">
        <v>8170875</v>
      </c>
    </row>
    <row r="148" spans="1:14" ht="15" x14ac:dyDescent="0.2">
      <c r="A148" s="445" t="s">
        <v>229</v>
      </c>
      <c r="B148" s="446"/>
      <c r="C148" s="446"/>
      <c r="D148" s="446"/>
      <c r="E148" s="446"/>
      <c r="F148" s="447"/>
      <c r="G148" s="292"/>
      <c r="H148" s="293"/>
      <c r="I148" s="294"/>
      <c r="J148" s="487"/>
      <c r="K148" s="487"/>
      <c r="L148" s="487"/>
      <c r="M148" s="487"/>
      <c r="N148" s="507"/>
    </row>
    <row r="149" spans="1:14" s="8" customFormat="1" ht="44.25" customHeight="1" thickBot="1" x14ac:dyDescent="0.25">
      <c r="A149" s="305" t="s">
        <v>242</v>
      </c>
      <c r="B149" s="306"/>
      <c r="C149" s="306"/>
      <c r="D149" s="306"/>
      <c r="E149" s="306"/>
      <c r="F149" s="307"/>
      <c r="G149" s="292"/>
      <c r="H149" s="293"/>
      <c r="I149" s="294"/>
      <c r="J149" s="90"/>
      <c r="K149" s="506"/>
      <c r="L149" s="506"/>
      <c r="M149" s="506"/>
      <c r="N149" s="91"/>
    </row>
    <row r="150" spans="1:14" ht="15.75" customHeight="1" x14ac:dyDescent="0.25">
      <c r="A150" s="265" t="s">
        <v>5</v>
      </c>
      <c r="B150" s="267" t="s">
        <v>231</v>
      </c>
      <c r="C150" s="269" t="s">
        <v>6</v>
      </c>
      <c r="D150" s="269" t="s">
        <v>7</v>
      </c>
      <c r="E150" s="270" t="s">
        <v>48</v>
      </c>
      <c r="F150" s="269" t="s">
        <v>9</v>
      </c>
      <c r="G150" s="269"/>
      <c r="H150" s="269"/>
      <c r="I150" s="269"/>
      <c r="J150" s="269" t="s">
        <v>10</v>
      </c>
      <c r="K150" s="269"/>
      <c r="L150" s="298" t="s">
        <v>11</v>
      </c>
      <c r="M150" s="298"/>
      <c r="N150" s="299"/>
    </row>
    <row r="151" spans="1:14" ht="14.25" customHeight="1" x14ac:dyDescent="0.2">
      <c r="A151" s="266"/>
      <c r="B151" s="268"/>
      <c r="C151" s="268"/>
      <c r="D151" s="268"/>
      <c r="E151" s="271"/>
      <c r="F151" s="268"/>
      <c r="G151" s="268"/>
      <c r="H151" s="268"/>
      <c r="I151" s="268"/>
      <c r="J151" s="268"/>
      <c r="K151" s="268"/>
      <c r="L151" s="268" t="s">
        <v>12</v>
      </c>
      <c r="M151" s="268" t="s">
        <v>13</v>
      </c>
      <c r="N151" s="300" t="s">
        <v>14</v>
      </c>
    </row>
    <row r="152" spans="1:14" ht="15" x14ac:dyDescent="0.2">
      <c r="A152" s="266"/>
      <c r="B152" s="268"/>
      <c r="C152" s="268"/>
      <c r="D152" s="268"/>
      <c r="E152" s="271"/>
      <c r="F152" s="134" t="s">
        <v>15</v>
      </c>
      <c r="G152" s="134" t="s">
        <v>16</v>
      </c>
      <c r="H152" s="134" t="s">
        <v>17</v>
      </c>
      <c r="I152" s="75" t="s">
        <v>18</v>
      </c>
      <c r="J152" s="134" t="s">
        <v>19</v>
      </c>
      <c r="K152" s="139" t="s">
        <v>20</v>
      </c>
      <c r="L152" s="268"/>
      <c r="M152" s="268"/>
      <c r="N152" s="300"/>
    </row>
    <row r="153" spans="1:14" ht="33" customHeight="1" x14ac:dyDescent="0.2">
      <c r="A153" s="241" t="s">
        <v>80</v>
      </c>
      <c r="B153" s="139" t="s">
        <v>21</v>
      </c>
      <c r="C153" s="240" t="s">
        <v>107</v>
      </c>
      <c r="D153" s="92">
        <v>0.9</v>
      </c>
      <c r="E153" s="93">
        <v>16341750</v>
      </c>
      <c r="F153" s="93">
        <f t="shared" ref="F153:F158" si="4">+E153</f>
        <v>16341750</v>
      </c>
      <c r="G153" s="77"/>
      <c r="H153" s="77"/>
      <c r="I153" s="77"/>
      <c r="J153" s="78">
        <v>44927</v>
      </c>
      <c r="K153" s="47">
        <v>45290</v>
      </c>
      <c r="L153" s="474"/>
      <c r="M153" s="474"/>
      <c r="N153" s="469"/>
    </row>
    <row r="154" spans="1:14" ht="33" customHeight="1" x14ac:dyDescent="0.2">
      <c r="A154" s="241"/>
      <c r="B154" s="133" t="s">
        <v>23</v>
      </c>
      <c r="C154" s="240"/>
      <c r="D154" s="94">
        <v>0.67</v>
      </c>
      <c r="E154" s="93">
        <f>+N145+N147</f>
        <v>16341750</v>
      </c>
      <c r="F154" s="93">
        <f t="shared" si="4"/>
        <v>16341750</v>
      </c>
      <c r="G154" s="77"/>
      <c r="H154" s="77"/>
      <c r="I154" s="77"/>
      <c r="J154" s="78">
        <v>44927</v>
      </c>
      <c r="K154" s="47">
        <v>45290</v>
      </c>
      <c r="L154" s="475"/>
      <c r="M154" s="475"/>
      <c r="N154" s="470"/>
    </row>
    <row r="155" spans="1:14" ht="15" hidden="1" x14ac:dyDescent="0.2">
      <c r="A155" s="448" t="s">
        <v>172</v>
      </c>
      <c r="B155" s="139" t="s">
        <v>21</v>
      </c>
      <c r="C155" s="548"/>
      <c r="D155" s="92"/>
      <c r="E155" s="95">
        <v>0</v>
      </c>
      <c r="F155" s="95">
        <f t="shared" si="4"/>
        <v>0</v>
      </c>
      <c r="G155" s="77"/>
      <c r="H155" s="77"/>
      <c r="I155" s="77"/>
      <c r="J155" s="78">
        <v>44927</v>
      </c>
      <c r="K155" s="47">
        <v>45290</v>
      </c>
      <c r="L155" s="474"/>
      <c r="M155" s="474"/>
      <c r="N155" s="469"/>
    </row>
    <row r="156" spans="1:14" hidden="1" x14ac:dyDescent="0.2">
      <c r="A156" s="449"/>
      <c r="B156" s="133" t="s">
        <v>23</v>
      </c>
      <c r="C156" s="549"/>
      <c r="D156" s="94"/>
      <c r="E156" s="93"/>
      <c r="F156" s="93">
        <f t="shared" si="4"/>
        <v>0</v>
      </c>
      <c r="G156" s="77"/>
      <c r="H156" s="77"/>
      <c r="I156" s="77"/>
      <c r="J156" s="78">
        <v>44927</v>
      </c>
      <c r="K156" s="47">
        <v>45290</v>
      </c>
      <c r="L156" s="475"/>
      <c r="M156" s="475"/>
      <c r="N156" s="470"/>
    </row>
    <row r="157" spans="1:14" ht="15" x14ac:dyDescent="0.2">
      <c r="A157" s="266" t="s">
        <v>65</v>
      </c>
      <c r="B157" s="139" t="s">
        <v>21</v>
      </c>
      <c r="C157" s="268"/>
      <c r="D157" s="96">
        <v>0.9</v>
      </c>
      <c r="E157" s="16">
        <f>+E153+E155</f>
        <v>16341750</v>
      </c>
      <c r="F157" s="97">
        <f t="shared" si="4"/>
        <v>16341750</v>
      </c>
      <c r="G157" s="77"/>
      <c r="H157" s="77"/>
      <c r="I157" s="77"/>
      <c r="J157" s="78">
        <v>44927</v>
      </c>
      <c r="K157" s="47">
        <v>45290</v>
      </c>
      <c r="L157" s="474"/>
      <c r="M157" s="547"/>
      <c r="N157" s="545"/>
    </row>
    <row r="158" spans="1:14" ht="15" x14ac:dyDescent="0.2">
      <c r="A158" s="266"/>
      <c r="B158" s="139" t="s">
        <v>23</v>
      </c>
      <c r="C158" s="268"/>
      <c r="D158" s="96">
        <v>0.67</v>
      </c>
      <c r="E158" s="16">
        <f>+E154+E156</f>
        <v>16341750</v>
      </c>
      <c r="F158" s="97">
        <f t="shared" si="4"/>
        <v>16341750</v>
      </c>
      <c r="G158" s="77"/>
      <c r="H158" s="77"/>
      <c r="I158" s="77"/>
      <c r="J158" s="78">
        <v>44927</v>
      </c>
      <c r="K158" s="47">
        <v>45290</v>
      </c>
      <c r="L158" s="475"/>
      <c r="M158" s="475"/>
      <c r="N158" s="546"/>
    </row>
    <row r="159" spans="1:14" ht="15" x14ac:dyDescent="0.2">
      <c r="A159" s="52" t="s">
        <v>25</v>
      </c>
      <c r="B159" s="479" t="s">
        <v>26</v>
      </c>
      <c r="C159" s="479"/>
      <c r="D159" s="479"/>
      <c r="E159" s="480" t="s">
        <v>27</v>
      </c>
      <c r="F159" s="480"/>
      <c r="G159" s="480"/>
      <c r="H159" s="480"/>
      <c r="I159" s="53"/>
      <c r="J159" s="481" t="s">
        <v>28</v>
      </c>
      <c r="K159" s="481"/>
      <c r="L159" s="481"/>
      <c r="M159" s="481"/>
      <c r="N159" s="482"/>
    </row>
    <row r="160" spans="1:14" ht="26.25" customHeight="1" x14ac:dyDescent="0.2">
      <c r="A160" s="508" t="s">
        <v>243</v>
      </c>
      <c r="B160" s="521" t="s">
        <v>81</v>
      </c>
      <c r="C160" s="522"/>
      <c r="D160" s="523"/>
      <c r="E160" s="272" t="s">
        <v>125</v>
      </c>
      <c r="F160" s="273"/>
      <c r="G160" s="274"/>
      <c r="H160" s="58" t="s">
        <v>21</v>
      </c>
      <c r="I160" s="98" t="s">
        <v>196</v>
      </c>
      <c r="J160" s="85" t="s">
        <v>205</v>
      </c>
      <c r="K160" s="86"/>
      <c r="L160" s="86"/>
      <c r="M160" s="86"/>
      <c r="N160" s="87"/>
    </row>
    <row r="161" spans="1:14" ht="26.25" customHeight="1" x14ac:dyDescent="0.2">
      <c r="A161" s="509"/>
      <c r="B161" s="524"/>
      <c r="C161" s="525"/>
      <c r="D161" s="526"/>
      <c r="E161" s="275"/>
      <c r="F161" s="276"/>
      <c r="G161" s="277"/>
      <c r="H161" s="58" t="s">
        <v>23</v>
      </c>
      <c r="I161" s="98">
        <v>0.92</v>
      </c>
      <c r="J161" s="510" t="s">
        <v>82</v>
      </c>
      <c r="K161" s="511"/>
      <c r="L161" s="511"/>
      <c r="M161" s="511"/>
      <c r="N161" s="512"/>
    </row>
    <row r="162" spans="1:14" ht="14.25" customHeight="1" x14ac:dyDescent="0.2">
      <c r="A162" s="541" t="s">
        <v>204</v>
      </c>
      <c r="B162" s="542"/>
      <c r="C162" s="542"/>
      <c r="D162" s="542"/>
      <c r="E162" s="542"/>
      <c r="F162" s="542"/>
      <c r="G162" s="542"/>
      <c r="H162" s="542"/>
      <c r="I162" s="542"/>
      <c r="J162" s="513"/>
      <c r="K162" s="511"/>
      <c r="L162" s="511"/>
      <c r="M162" s="511"/>
      <c r="N162" s="512"/>
    </row>
    <row r="163" spans="1:14" ht="15" customHeight="1" thickBot="1" x14ac:dyDescent="0.25">
      <c r="A163" s="543"/>
      <c r="B163" s="544"/>
      <c r="C163" s="544"/>
      <c r="D163" s="544"/>
      <c r="E163" s="544"/>
      <c r="F163" s="544"/>
      <c r="G163" s="544"/>
      <c r="H163" s="544"/>
      <c r="I163" s="544"/>
      <c r="J163" s="514"/>
      <c r="K163" s="515"/>
      <c r="L163" s="515"/>
      <c r="M163" s="515"/>
      <c r="N163" s="516"/>
    </row>
    <row r="164" spans="1:14" ht="15" x14ac:dyDescent="0.25">
      <c r="A164" s="99"/>
      <c r="B164" s="99"/>
      <c r="C164" s="99"/>
      <c r="D164" s="99"/>
      <c r="E164" s="99"/>
      <c r="F164" s="99"/>
      <c r="G164" s="99"/>
      <c r="H164" s="99"/>
      <c r="I164" s="99"/>
      <c r="J164" s="141"/>
      <c r="K164" s="141"/>
      <c r="L164" s="141"/>
      <c r="M164" s="141"/>
      <c r="N164" s="141"/>
    </row>
    <row r="165" spans="1:14" ht="15" thickBot="1" x14ac:dyDescent="0.25">
      <c r="A165" s="13"/>
      <c r="B165" s="13"/>
      <c r="C165" s="13"/>
      <c r="D165" s="14"/>
      <c r="E165" s="13"/>
      <c r="F165" s="13"/>
      <c r="G165" s="13"/>
      <c r="H165" s="13"/>
      <c r="I165" s="13"/>
      <c r="J165" s="13"/>
      <c r="K165" s="13"/>
      <c r="L165" s="13"/>
      <c r="M165" s="13"/>
      <c r="N165" s="13"/>
    </row>
    <row r="166" spans="1:14" ht="15" x14ac:dyDescent="0.25">
      <c r="A166" s="312"/>
      <c r="B166" s="314" t="s">
        <v>215</v>
      </c>
      <c r="C166" s="314"/>
      <c r="D166" s="314"/>
      <c r="E166" s="314"/>
      <c r="F166" s="314"/>
      <c r="G166" s="314"/>
      <c r="H166" s="314"/>
      <c r="I166" s="316" t="s">
        <v>216</v>
      </c>
      <c r="J166" s="316"/>
      <c r="K166" s="316"/>
      <c r="L166" s="316"/>
      <c r="M166" s="258"/>
      <c r="N166" s="259"/>
    </row>
    <row r="167" spans="1:14" ht="15" x14ac:dyDescent="0.25">
      <c r="A167" s="313"/>
      <c r="B167" s="315"/>
      <c r="C167" s="315"/>
      <c r="D167" s="315"/>
      <c r="E167" s="315"/>
      <c r="F167" s="315"/>
      <c r="G167" s="315"/>
      <c r="H167" s="315"/>
      <c r="I167" s="317" t="s">
        <v>217</v>
      </c>
      <c r="J167" s="317"/>
      <c r="K167" s="317"/>
      <c r="L167" s="317"/>
      <c r="M167" s="260"/>
      <c r="N167" s="261"/>
    </row>
    <row r="168" spans="1:14" ht="15" x14ac:dyDescent="0.25">
      <c r="A168" s="313"/>
      <c r="B168" s="315" t="s">
        <v>218</v>
      </c>
      <c r="C168" s="315"/>
      <c r="D168" s="315"/>
      <c r="E168" s="315"/>
      <c r="F168" s="315"/>
      <c r="G168" s="315"/>
      <c r="H168" s="315"/>
      <c r="I168" s="317" t="s">
        <v>219</v>
      </c>
      <c r="J168" s="317"/>
      <c r="K168" s="317"/>
      <c r="L168" s="317"/>
      <c r="M168" s="260"/>
      <c r="N168" s="261"/>
    </row>
    <row r="169" spans="1:14" ht="15" x14ac:dyDescent="0.25">
      <c r="A169" s="313"/>
      <c r="B169" s="315"/>
      <c r="C169" s="315"/>
      <c r="D169" s="315"/>
      <c r="E169" s="315"/>
      <c r="F169" s="315"/>
      <c r="G169" s="315"/>
      <c r="H169" s="315"/>
      <c r="I169" s="317" t="s">
        <v>220</v>
      </c>
      <c r="J169" s="317"/>
      <c r="K169" s="317"/>
      <c r="L169" s="317"/>
      <c r="M169" s="260"/>
      <c r="N169" s="261"/>
    </row>
    <row r="170" spans="1:14" x14ac:dyDescent="0.2">
      <c r="A170" s="476"/>
      <c r="B170" s="477"/>
      <c r="C170" s="477"/>
      <c r="D170" s="477"/>
      <c r="E170" s="477"/>
      <c r="F170" s="477"/>
      <c r="G170" s="477"/>
      <c r="H170" s="477"/>
      <c r="I170" s="477"/>
      <c r="J170" s="477"/>
      <c r="K170" s="477"/>
      <c r="L170" s="477"/>
      <c r="M170" s="477"/>
      <c r="N170" s="478"/>
    </row>
    <row r="171" spans="1:14" ht="15" x14ac:dyDescent="0.25">
      <c r="A171" s="302" t="s">
        <v>221</v>
      </c>
      <c r="B171" s="303"/>
      <c r="C171" s="303"/>
      <c r="D171" s="303"/>
      <c r="E171" s="303"/>
      <c r="F171" s="303"/>
      <c r="G171" s="303"/>
      <c r="H171" s="303"/>
      <c r="I171" s="303"/>
      <c r="J171" s="303"/>
      <c r="K171" s="303"/>
      <c r="L171" s="303"/>
      <c r="M171" s="303"/>
      <c r="N171" s="304"/>
    </row>
    <row r="172" spans="1:14" ht="15" x14ac:dyDescent="0.25">
      <c r="A172" s="34" t="s">
        <v>235</v>
      </c>
      <c r="B172" s="283" t="s">
        <v>199</v>
      </c>
      <c r="C172" s="284"/>
      <c r="D172" s="284"/>
      <c r="E172" s="284"/>
      <c r="F172" s="284"/>
      <c r="G172" s="284"/>
      <c r="H172" s="284"/>
      <c r="I172" s="284"/>
      <c r="J172" s="284"/>
      <c r="K172" s="284"/>
      <c r="L172" s="284"/>
      <c r="M172" s="284"/>
      <c r="N172" s="285"/>
    </row>
    <row r="173" spans="1:14" ht="15" x14ac:dyDescent="0.2">
      <c r="A173" s="445" t="s">
        <v>223</v>
      </c>
      <c r="B173" s="446"/>
      <c r="C173" s="446"/>
      <c r="D173" s="446"/>
      <c r="E173" s="446"/>
      <c r="F173" s="447"/>
      <c r="G173" s="291" t="s">
        <v>233</v>
      </c>
      <c r="H173" s="273"/>
      <c r="I173" s="274"/>
      <c r="J173" s="428" t="s">
        <v>1</v>
      </c>
      <c r="K173" s="295"/>
      <c r="L173" s="295"/>
      <c r="M173" s="295"/>
      <c r="N173" s="296"/>
    </row>
    <row r="174" spans="1:14" ht="15" x14ac:dyDescent="0.2">
      <c r="A174" s="445" t="s">
        <v>225</v>
      </c>
      <c r="B174" s="446"/>
      <c r="C174" s="446"/>
      <c r="D174" s="446"/>
      <c r="E174" s="446"/>
      <c r="F174" s="447"/>
      <c r="G174" s="292"/>
      <c r="H174" s="293"/>
      <c r="I174" s="294"/>
      <c r="J174" s="35" t="s">
        <v>2</v>
      </c>
      <c r="K174" s="297" t="s">
        <v>3</v>
      </c>
      <c r="L174" s="297"/>
      <c r="M174" s="297"/>
      <c r="N174" s="36" t="s">
        <v>4</v>
      </c>
    </row>
    <row r="175" spans="1:14" ht="15" x14ac:dyDescent="0.2">
      <c r="A175" s="484" t="s">
        <v>236</v>
      </c>
      <c r="B175" s="485"/>
      <c r="C175" s="485"/>
      <c r="D175" s="485"/>
      <c r="E175" s="485"/>
      <c r="F175" s="486"/>
      <c r="G175" s="292"/>
      <c r="H175" s="293"/>
      <c r="I175" s="294"/>
      <c r="J175" s="240">
        <v>102</v>
      </c>
      <c r="K175" s="540" t="s">
        <v>138</v>
      </c>
      <c r="L175" s="540"/>
      <c r="M175" s="540"/>
      <c r="N175" s="488">
        <v>1500000</v>
      </c>
    </row>
    <row r="176" spans="1:14" ht="15" x14ac:dyDescent="0.2">
      <c r="A176" s="484" t="s">
        <v>237</v>
      </c>
      <c r="B176" s="485"/>
      <c r="C176" s="485"/>
      <c r="D176" s="485"/>
      <c r="E176" s="485"/>
      <c r="F176" s="486"/>
      <c r="G176" s="292"/>
      <c r="H176" s="293"/>
      <c r="I176" s="294"/>
      <c r="J176" s="334"/>
      <c r="K176" s="540"/>
      <c r="L176" s="540"/>
      <c r="M176" s="540"/>
      <c r="N176" s="489"/>
    </row>
    <row r="177" spans="1:14" ht="15" x14ac:dyDescent="0.2">
      <c r="A177" s="445" t="s">
        <v>228</v>
      </c>
      <c r="B177" s="446"/>
      <c r="C177" s="446"/>
      <c r="D177" s="446"/>
      <c r="E177" s="446"/>
      <c r="F177" s="447"/>
      <c r="G177" s="292"/>
      <c r="H177" s="293"/>
      <c r="I177" s="294"/>
      <c r="J177" s="487"/>
      <c r="K177" s="540"/>
      <c r="L177" s="540"/>
      <c r="M177" s="540"/>
      <c r="N177" s="488"/>
    </row>
    <row r="178" spans="1:14" ht="15" x14ac:dyDescent="0.2">
      <c r="A178" s="445" t="s">
        <v>229</v>
      </c>
      <c r="B178" s="446"/>
      <c r="C178" s="446"/>
      <c r="D178" s="446"/>
      <c r="E178" s="446"/>
      <c r="F178" s="447"/>
      <c r="G178" s="292"/>
      <c r="H178" s="293"/>
      <c r="I178" s="294"/>
      <c r="J178" s="487"/>
      <c r="K178" s="540"/>
      <c r="L178" s="540"/>
      <c r="M178" s="540"/>
      <c r="N178" s="489"/>
    </row>
    <row r="179" spans="1:14" ht="15.75" thickBot="1" x14ac:dyDescent="0.25">
      <c r="A179" s="305" t="s">
        <v>242</v>
      </c>
      <c r="B179" s="306"/>
      <c r="C179" s="306"/>
      <c r="D179" s="306"/>
      <c r="E179" s="306"/>
      <c r="F179" s="307"/>
      <c r="G179" s="292"/>
      <c r="H179" s="293"/>
      <c r="I179" s="294"/>
      <c r="J179" s="146"/>
      <c r="K179" s="506"/>
      <c r="L179" s="506"/>
      <c r="M179" s="506"/>
      <c r="N179" s="137"/>
    </row>
    <row r="180" spans="1:14" ht="15" x14ac:dyDescent="0.25">
      <c r="A180" s="265" t="s">
        <v>5</v>
      </c>
      <c r="B180" s="267" t="s">
        <v>231</v>
      </c>
      <c r="C180" s="269" t="s">
        <v>6</v>
      </c>
      <c r="D180" s="269" t="s">
        <v>7</v>
      </c>
      <c r="E180" s="270" t="s">
        <v>48</v>
      </c>
      <c r="F180" s="269" t="s">
        <v>9</v>
      </c>
      <c r="G180" s="269"/>
      <c r="H180" s="269"/>
      <c r="I180" s="269"/>
      <c r="J180" s="269" t="s">
        <v>10</v>
      </c>
      <c r="K180" s="269"/>
      <c r="L180" s="298" t="s">
        <v>11</v>
      </c>
      <c r="M180" s="298"/>
      <c r="N180" s="299"/>
    </row>
    <row r="181" spans="1:14" x14ac:dyDescent="0.2">
      <c r="A181" s="266"/>
      <c r="B181" s="268"/>
      <c r="C181" s="268"/>
      <c r="D181" s="268"/>
      <c r="E181" s="271"/>
      <c r="F181" s="268"/>
      <c r="G181" s="268"/>
      <c r="H181" s="268"/>
      <c r="I181" s="268"/>
      <c r="J181" s="268"/>
      <c r="K181" s="268"/>
      <c r="L181" s="268" t="s">
        <v>12</v>
      </c>
      <c r="M181" s="268" t="s">
        <v>13</v>
      </c>
      <c r="N181" s="300" t="s">
        <v>14</v>
      </c>
    </row>
    <row r="182" spans="1:14" ht="15" x14ac:dyDescent="0.2">
      <c r="A182" s="266"/>
      <c r="B182" s="268"/>
      <c r="C182" s="268"/>
      <c r="D182" s="268"/>
      <c r="E182" s="271"/>
      <c r="F182" s="134" t="s">
        <v>15</v>
      </c>
      <c r="G182" s="134" t="s">
        <v>16</v>
      </c>
      <c r="H182" s="134" t="s">
        <v>17</v>
      </c>
      <c r="I182" s="75" t="s">
        <v>18</v>
      </c>
      <c r="J182" s="134" t="s">
        <v>19</v>
      </c>
      <c r="K182" s="139" t="s">
        <v>20</v>
      </c>
      <c r="L182" s="268"/>
      <c r="M182" s="268"/>
      <c r="N182" s="300"/>
    </row>
    <row r="183" spans="1:14" ht="23.25" customHeight="1" x14ac:dyDescent="0.2">
      <c r="A183" s="242" t="s">
        <v>83</v>
      </c>
      <c r="B183" s="139" t="s">
        <v>21</v>
      </c>
      <c r="C183" s="240" t="s">
        <v>84</v>
      </c>
      <c r="D183" s="100">
        <v>1</v>
      </c>
      <c r="E183" s="93">
        <v>1500000</v>
      </c>
      <c r="F183" s="93">
        <f>+E183</f>
        <v>1500000</v>
      </c>
      <c r="G183" s="69"/>
      <c r="H183" s="69"/>
      <c r="I183" s="69"/>
      <c r="J183" s="78">
        <v>44927</v>
      </c>
      <c r="K183" s="47">
        <v>45290</v>
      </c>
      <c r="L183" s="474"/>
      <c r="M183" s="474"/>
      <c r="N183" s="469"/>
    </row>
    <row r="184" spans="1:14" ht="23.25" customHeight="1" x14ac:dyDescent="0.2">
      <c r="A184" s="242"/>
      <c r="B184" s="139" t="s">
        <v>23</v>
      </c>
      <c r="C184" s="240"/>
      <c r="D184" s="136">
        <v>1</v>
      </c>
      <c r="E184" s="93">
        <f>+N175</f>
        <v>1500000</v>
      </c>
      <c r="F184" s="93">
        <f>+E184</f>
        <v>1500000</v>
      </c>
      <c r="G184" s="69"/>
      <c r="H184" s="69"/>
      <c r="I184" s="69"/>
      <c r="J184" s="78">
        <v>44927</v>
      </c>
      <c r="K184" s="47">
        <v>45290</v>
      </c>
      <c r="L184" s="475"/>
      <c r="M184" s="475"/>
      <c r="N184" s="470"/>
    </row>
    <row r="185" spans="1:14" ht="15" x14ac:dyDescent="0.2">
      <c r="A185" s="266" t="s">
        <v>65</v>
      </c>
      <c r="B185" s="139" t="s">
        <v>21</v>
      </c>
      <c r="C185" s="268"/>
      <c r="D185" s="50">
        <v>1</v>
      </c>
      <c r="E185" s="16">
        <v>1500000</v>
      </c>
      <c r="F185" s="97">
        <f>+E185</f>
        <v>1500000</v>
      </c>
      <c r="G185" s="69">
        <v>0</v>
      </c>
      <c r="H185" s="69">
        <v>0</v>
      </c>
      <c r="I185" s="69">
        <v>0</v>
      </c>
      <c r="J185" s="78">
        <v>44927</v>
      </c>
      <c r="K185" s="47">
        <v>45290</v>
      </c>
      <c r="L185" s="474"/>
      <c r="M185" s="474"/>
      <c r="N185" s="469"/>
    </row>
    <row r="186" spans="1:14" ht="15" x14ac:dyDescent="0.2">
      <c r="A186" s="266"/>
      <c r="B186" s="139" t="s">
        <v>23</v>
      </c>
      <c r="C186" s="268"/>
      <c r="D186" s="50">
        <f t="shared" ref="D186:F186" si="5">+D184</f>
        <v>1</v>
      </c>
      <c r="E186" s="16">
        <f t="shared" si="5"/>
        <v>1500000</v>
      </c>
      <c r="F186" s="97">
        <f t="shared" si="5"/>
        <v>1500000</v>
      </c>
      <c r="G186" s="69">
        <v>0</v>
      </c>
      <c r="H186" s="69">
        <v>0</v>
      </c>
      <c r="I186" s="69">
        <v>0</v>
      </c>
      <c r="J186" s="78">
        <v>44927</v>
      </c>
      <c r="K186" s="47">
        <v>45290</v>
      </c>
      <c r="L186" s="475"/>
      <c r="M186" s="475"/>
      <c r="N186" s="470"/>
    </row>
    <row r="187" spans="1:14" ht="15" x14ac:dyDescent="0.2">
      <c r="A187" s="52" t="s">
        <v>25</v>
      </c>
      <c r="B187" s="479" t="s">
        <v>26</v>
      </c>
      <c r="C187" s="479"/>
      <c r="D187" s="479"/>
      <c r="E187" s="480" t="s">
        <v>27</v>
      </c>
      <c r="F187" s="480"/>
      <c r="G187" s="480"/>
      <c r="H187" s="480"/>
      <c r="I187" s="53"/>
      <c r="J187" s="481" t="s">
        <v>28</v>
      </c>
      <c r="K187" s="481"/>
      <c r="L187" s="481"/>
      <c r="M187" s="481"/>
      <c r="N187" s="482"/>
    </row>
    <row r="188" spans="1:14" ht="33" customHeight="1" x14ac:dyDescent="0.2">
      <c r="A188" s="508" t="s">
        <v>244</v>
      </c>
      <c r="B188" s="483" t="s">
        <v>85</v>
      </c>
      <c r="C188" s="483"/>
      <c r="D188" s="483"/>
      <c r="E188" s="483" t="s">
        <v>86</v>
      </c>
      <c r="F188" s="483"/>
      <c r="G188" s="483"/>
      <c r="H188" s="58" t="s">
        <v>21</v>
      </c>
      <c r="I188" s="101">
        <f>+D185</f>
        <v>1</v>
      </c>
      <c r="J188" s="85" t="s">
        <v>205</v>
      </c>
      <c r="K188" s="86"/>
      <c r="L188" s="86"/>
      <c r="M188" s="86"/>
      <c r="N188" s="87"/>
    </row>
    <row r="189" spans="1:14" ht="33" customHeight="1" x14ac:dyDescent="0.2">
      <c r="A189" s="509"/>
      <c r="B189" s="483"/>
      <c r="C189" s="483"/>
      <c r="D189" s="483"/>
      <c r="E189" s="483"/>
      <c r="F189" s="483"/>
      <c r="G189" s="483"/>
      <c r="H189" s="58" t="s">
        <v>23</v>
      </c>
      <c r="I189" s="101">
        <f>+D186</f>
        <v>1</v>
      </c>
      <c r="J189" s="533" t="s">
        <v>75</v>
      </c>
      <c r="K189" s="534"/>
      <c r="L189" s="534"/>
      <c r="M189" s="534"/>
      <c r="N189" s="535"/>
    </row>
    <row r="190" spans="1:14" ht="26.25" customHeight="1" x14ac:dyDescent="0.2">
      <c r="A190" s="550" t="s">
        <v>245</v>
      </c>
      <c r="B190" s="551"/>
      <c r="C190" s="551"/>
      <c r="D190" s="551"/>
      <c r="E190" s="551"/>
      <c r="F190" s="551"/>
      <c r="G190" s="551"/>
      <c r="H190" s="551"/>
      <c r="I190" s="551"/>
      <c r="J190" s="536"/>
      <c r="K190" s="534"/>
      <c r="L190" s="534"/>
      <c r="M190" s="534"/>
      <c r="N190" s="535"/>
    </row>
    <row r="191" spans="1:14" ht="26.25" customHeight="1" thickBot="1" x14ac:dyDescent="0.25">
      <c r="A191" s="552"/>
      <c r="B191" s="553"/>
      <c r="C191" s="553"/>
      <c r="D191" s="553"/>
      <c r="E191" s="553"/>
      <c r="F191" s="553"/>
      <c r="G191" s="553"/>
      <c r="H191" s="553"/>
      <c r="I191" s="553"/>
      <c r="J191" s="537"/>
      <c r="K191" s="538"/>
      <c r="L191" s="538"/>
      <c r="M191" s="538"/>
      <c r="N191" s="539"/>
    </row>
    <row r="192" spans="1:14" ht="23.25" customHeight="1" x14ac:dyDescent="0.25">
      <c r="A192" s="102"/>
      <c r="B192" s="102"/>
      <c r="C192" s="102"/>
      <c r="D192" s="102"/>
      <c r="E192" s="102"/>
      <c r="F192" s="102"/>
      <c r="G192" s="102"/>
      <c r="H192" s="102"/>
      <c r="I192" s="102"/>
      <c r="J192" s="141"/>
      <c r="K192" s="141"/>
      <c r="L192" s="141"/>
      <c r="M192" s="141"/>
      <c r="N192" s="141"/>
    </row>
    <row r="193" spans="1:14" ht="23.25" customHeight="1" thickBot="1" x14ac:dyDescent="0.3">
      <c r="A193" s="102"/>
      <c r="B193" s="102"/>
      <c r="C193" s="102"/>
      <c r="D193" s="102"/>
      <c r="E193" s="102"/>
      <c r="F193" s="102"/>
      <c r="G193" s="102"/>
      <c r="H193" s="102"/>
      <c r="I193" s="102"/>
      <c r="J193" s="141"/>
      <c r="K193" s="141"/>
      <c r="L193" s="141"/>
      <c r="M193" s="141"/>
      <c r="N193" s="141"/>
    </row>
    <row r="194" spans="1:14" ht="15" x14ac:dyDescent="0.25">
      <c r="A194" s="312"/>
      <c r="B194" s="314" t="s">
        <v>215</v>
      </c>
      <c r="C194" s="314"/>
      <c r="D194" s="314"/>
      <c r="E194" s="314"/>
      <c r="F194" s="314"/>
      <c r="G194" s="314"/>
      <c r="H194" s="314"/>
      <c r="I194" s="316" t="s">
        <v>216</v>
      </c>
      <c r="J194" s="316"/>
      <c r="K194" s="316"/>
      <c r="L194" s="316"/>
      <c r="M194" s="258"/>
      <c r="N194" s="259"/>
    </row>
    <row r="195" spans="1:14" ht="15" x14ac:dyDescent="0.25">
      <c r="A195" s="313"/>
      <c r="B195" s="315"/>
      <c r="C195" s="315"/>
      <c r="D195" s="315"/>
      <c r="E195" s="315"/>
      <c r="F195" s="315"/>
      <c r="G195" s="315"/>
      <c r="H195" s="315"/>
      <c r="I195" s="317" t="s">
        <v>217</v>
      </c>
      <c r="J195" s="317"/>
      <c r="K195" s="317"/>
      <c r="L195" s="317"/>
      <c r="M195" s="260"/>
      <c r="N195" s="261"/>
    </row>
    <row r="196" spans="1:14" ht="15" x14ac:dyDescent="0.25">
      <c r="A196" s="313"/>
      <c r="B196" s="315" t="s">
        <v>218</v>
      </c>
      <c r="C196" s="315"/>
      <c r="D196" s="315"/>
      <c r="E196" s="315"/>
      <c r="F196" s="315"/>
      <c r="G196" s="315"/>
      <c r="H196" s="315"/>
      <c r="I196" s="317" t="s">
        <v>219</v>
      </c>
      <c r="J196" s="317"/>
      <c r="K196" s="317"/>
      <c r="L196" s="317"/>
      <c r="M196" s="260"/>
      <c r="N196" s="261"/>
    </row>
    <row r="197" spans="1:14" ht="15" x14ac:dyDescent="0.25">
      <c r="A197" s="313"/>
      <c r="B197" s="315"/>
      <c r="C197" s="315"/>
      <c r="D197" s="315"/>
      <c r="E197" s="315"/>
      <c r="F197" s="315"/>
      <c r="G197" s="315"/>
      <c r="H197" s="315"/>
      <c r="I197" s="317" t="s">
        <v>220</v>
      </c>
      <c r="J197" s="317"/>
      <c r="K197" s="317"/>
      <c r="L197" s="317"/>
      <c r="M197" s="260"/>
      <c r="N197" s="261"/>
    </row>
    <row r="198" spans="1:14" x14ac:dyDescent="0.2">
      <c r="A198" s="476"/>
      <c r="B198" s="477"/>
      <c r="C198" s="477"/>
      <c r="D198" s="477"/>
      <c r="E198" s="477"/>
      <c r="F198" s="477"/>
      <c r="G198" s="477"/>
      <c r="H198" s="477"/>
      <c r="I198" s="477"/>
      <c r="J198" s="477"/>
      <c r="K198" s="477"/>
      <c r="L198" s="477"/>
      <c r="M198" s="477"/>
      <c r="N198" s="478"/>
    </row>
    <row r="199" spans="1:14" ht="15" x14ac:dyDescent="0.25">
      <c r="A199" s="302" t="s">
        <v>221</v>
      </c>
      <c r="B199" s="303"/>
      <c r="C199" s="303"/>
      <c r="D199" s="303"/>
      <c r="E199" s="303"/>
      <c r="F199" s="303"/>
      <c r="G199" s="303"/>
      <c r="H199" s="303"/>
      <c r="I199" s="303"/>
      <c r="J199" s="303"/>
      <c r="K199" s="303"/>
      <c r="L199" s="303"/>
      <c r="M199" s="303"/>
      <c r="N199" s="304"/>
    </row>
    <row r="200" spans="1:14" ht="15" x14ac:dyDescent="0.25">
      <c r="A200" s="34" t="s">
        <v>222</v>
      </c>
      <c r="B200" s="283" t="s">
        <v>199</v>
      </c>
      <c r="C200" s="284"/>
      <c r="D200" s="284"/>
      <c r="E200" s="284"/>
      <c r="F200" s="284"/>
      <c r="G200" s="284"/>
      <c r="H200" s="284"/>
      <c r="I200" s="284"/>
      <c r="J200" s="284"/>
      <c r="K200" s="284"/>
      <c r="L200" s="284"/>
      <c r="M200" s="284"/>
      <c r="N200" s="285"/>
    </row>
    <row r="201" spans="1:14" ht="15" x14ac:dyDescent="0.2">
      <c r="A201" s="445" t="s">
        <v>223</v>
      </c>
      <c r="B201" s="446"/>
      <c r="C201" s="446"/>
      <c r="D201" s="446"/>
      <c r="E201" s="446"/>
      <c r="F201" s="447"/>
      <c r="G201" s="272" t="s">
        <v>239</v>
      </c>
      <c r="H201" s="273"/>
      <c r="I201" s="274"/>
      <c r="J201" s="428" t="s">
        <v>1</v>
      </c>
      <c r="K201" s="295"/>
      <c r="L201" s="295"/>
      <c r="M201" s="295"/>
      <c r="N201" s="296"/>
    </row>
    <row r="202" spans="1:14" ht="15" x14ac:dyDescent="0.2">
      <c r="A202" s="445" t="s">
        <v>225</v>
      </c>
      <c r="B202" s="446"/>
      <c r="C202" s="446"/>
      <c r="D202" s="446"/>
      <c r="E202" s="446"/>
      <c r="F202" s="447"/>
      <c r="G202" s="292"/>
      <c r="H202" s="293"/>
      <c r="I202" s="294"/>
      <c r="J202" s="35" t="s">
        <v>2</v>
      </c>
      <c r="K202" s="297" t="s">
        <v>3</v>
      </c>
      <c r="L202" s="297"/>
      <c r="M202" s="297"/>
      <c r="N202" s="36" t="s">
        <v>4</v>
      </c>
    </row>
    <row r="203" spans="1:14" ht="15.75" customHeight="1" x14ac:dyDescent="0.2">
      <c r="A203" s="484" t="s">
        <v>236</v>
      </c>
      <c r="B203" s="485"/>
      <c r="C203" s="485"/>
      <c r="D203" s="485"/>
      <c r="E203" s="485"/>
      <c r="F203" s="486"/>
      <c r="G203" s="292"/>
      <c r="H203" s="293"/>
      <c r="I203" s="294"/>
      <c r="J203" s="240">
        <v>102</v>
      </c>
      <c r="K203" s="540" t="s">
        <v>138</v>
      </c>
      <c r="L203" s="540"/>
      <c r="M203" s="540"/>
      <c r="N203" s="488">
        <v>1500000</v>
      </c>
    </row>
    <row r="204" spans="1:14" ht="15" x14ac:dyDescent="0.2">
      <c r="A204" s="484" t="s">
        <v>237</v>
      </c>
      <c r="B204" s="485"/>
      <c r="C204" s="485"/>
      <c r="D204" s="485"/>
      <c r="E204" s="485"/>
      <c r="F204" s="486"/>
      <c r="G204" s="292"/>
      <c r="H204" s="293"/>
      <c r="I204" s="294"/>
      <c r="J204" s="334"/>
      <c r="K204" s="540"/>
      <c r="L204" s="540"/>
      <c r="M204" s="540"/>
      <c r="N204" s="489"/>
    </row>
    <row r="205" spans="1:14" ht="15" x14ac:dyDescent="0.2">
      <c r="A205" s="445" t="s">
        <v>228</v>
      </c>
      <c r="B205" s="446"/>
      <c r="C205" s="446"/>
      <c r="D205" s="446"/>
      <c r="E205" s="446"/>
      <c r="F205" s="447"/>
      <c r="G205" s="292"/>
      <c r="H205" s="293"/>
      <c r="I205" s="294"/>
      <c r="J205" s="487"/>
      <c r="K205" s="540"/>
      <c r="L205" s="540"/>
      <c r="M205" s="540"/>
      <c r="N205" s="488"/>
    </row>
    <row r="206" spans="1:14" ht="15" x14ac:dyDescent="0.2">
      <c r="A206" s="445" t="s">
        <v>229</v>
      </c>
      <c r="B206" s="446"/>
      <c r="C206" s="446"/>
      <c r="D206" s="446"/>
      <c r="E206" s="446"/>
      <c r="F206" s="447"/>
      <c r="G206" s="292"/>
      <c r="H206" s="293"/>
      <c r="I206" s="294"/>
      <c r="J206" s="487"/>
      <c r="K206" s="540"/>
      <c r="L206" s="540"/>
      <c r="M206" s="540"/>
      <c r="N206" s="489"/>
    </row>
    <row r="207" spans="1:14" ht="15.75" thickBot="1" x14ac:dyDescent="0.25">
      <c r="A207" s="305" t="s">
        <v>242</v>
      </c>
      <c r="B207" s="306"/>
      <c r="C207" s="306"/>
      <c r="D207" s="306"/>
      <c r="E207" s="306"/>
      <c r="F207" s="307"/>
      <c r="G207" s="292"/>
      <c r="H207" s="293"/>
      <c r="I207" s="294"/>
      <c r="J207" s="146"/>
      <c r="K207" s="506"/>
      <c r="L207" s="506"/>
      <c r="M207" s="506"/>
      <c r="N207" s="137"/>
    </row>
    <row r="208" spans="1:14" ht="48.75" customHeight="1" x14ac:dyDescent="0.25">
      <c r="A208" s="265" t="s">
        <v>5</v>
      </c>
      <c r="B208" s="267" t="s">
        <v>231</v>
      </c>
      <c r="C208" s="269" t="s">
        <v>6</v>
      </c>
      <c r="D208" s="269" t="s">
        <v>7</v>
      </c>
      <c r="E208" s="270" t="s">
        <v>48</v>
      </c>
      <c r="F208" s="269" t="s">
        <v>9</v>
      </c>
      <c r="G208" s="269"/>
      <c r="H208" s="269"/>
      <c r="I208" s="269"/>
      <c r="J208" s="269" t="s">
        <v>10</v>
      </c>
      <c r="K208" s="269"/>
      <c r="L208" s="298" t="s">
        <v>11</v>
      </c>
      <c r="M208" s="298"/>
      <c r="N208" s="299"/>
    </row>
    <row r="209" spans="1:14" x14ac:dyDescent="0.2">
      <c r="A209" s="266"/>
      <c r="B209" s="268"/>
      <c r="C209" s="268"/>
      <c r="D209" s="268"/>
      <c r="E209" s="271"/>
      <c r="F209" s="268"/>
      <c r="G209" s="268"/>
      <c r="H209" s="268"/>
      <c r="I209" s="268"/>
      <c r="J209" s="268"/>
      <c r="K209" s="268"/>
      <c r="L209" s="268" t="s">
        <v>12</v>
      </c>
      <c r="M209" s="268" t="s">
        <v>13</v>
      </c>
      <c r="N209" s="300" t="s">
        <v>14</v>
      </c>
    </row>
    <row r="210" spans="1:14" ht="15" x14ac:dyDescent="0.2">
      <c r="A210" s="266"/>
      <c r="B210" s="268"/>
      <c r="C210" s="268"/>
      <c r="D210" s="268"/>
      <c r="E210" s="271"/>
      <c r="F210" s="134" t="s">
        <v>15</v>
      </c>
      <c r="G210" s="134" t="s">
        <v>16</v>
      </c>
      <c r="H210" s="134" t="s">
        <v>17</v>
      </c>
      <c r="I210" s="75" t="s">
        <v>18</v>
      </c>
      <c r="J210" s="134" t="s">
        <v>19</v>
      </c>
      <c r="K210" s="139" t="s">
        <v>20</v>
      </c>
      <c r="L210" s="268"/>
      <c r="M210" s="268"/>
      <c r="N210" s="300"/>
    </row>
    <row r="211" spans="1:14" ht="26.25" customHeight="1" x14ac:dyDescent="0.2">
      <c r="A211" s="242" t="s">
        <v>87</v>
      </c>
      <c r="B211" s="139" t="s">
        <v>21</v>
      </c>
      <c r="C211" s="240" t="s">
        <v>137</v>
      </c>
      <c r="D211" s="100">
        <v>1</v>
      </c>
      <c r="E211" s="93">
        <v>1500000</v>
      </c>
      <c r="F211" s="93">
        <f>+E211</f>
        <v>1500000</v>
      </c>
      <c r="G211" s="69"/>
      <c r="H211" s="69"/>
      <c r="I211" s="69"/>
      <c r="J211" s="78">
        <v>44927</v>
      </c>
      <c r="K211" s="47">
        <v>45290</v>
      </c>
      <c r="L211" s="474"/>
      <c r="M211" s="474"/>
      <c r="N211" s="469"/>
    </row>
    <row r="212" spans="1:14" ht="26.25" customHeight="1" x14ac:dyDescent="0.2">
      <c r="A212" s="242"/>
      <c r="B212" s="139" t="s">
        <v>23</v>
      </c>
      <c r="C212" s="240"/>
      <c r="D212" s="136">
        <v>1</v>
      </c>
      <c r="E212" s="93">
        <f>+N203</f>
        <v>1500000</v>
      </c>
      <c r="F212" s="93">
        <f>+E212</f>
        <v>1500000</v>
      </c>
      <c r="G212" s="69"/>
      <c r="H212" s="69"/>
      <c r="I212" s="69"/>
      <c r="J212" s="78">
        <v>44927</v>
      </c>
      <c r="K212" s="47">
        <v>45290</v>
      </c>
      <c r="L212" s="475"/>
      <c r="M212" s="475"/>
      <c r="N212" s="470"/>
    </row>
    <row r="213" spans="1:14" ht="15" x14ac:dyDescent="0.2">
      <c r="A213" s="266" t="s">
        <v>65</v>
      </c>
      <c r="B213" s="139" t="s">
        <v>21</v>
      </c>
      <c r="C213" s="268"/>
      <c r="D213" s="50">
        <v>0</v>
      </c>
      <c r="E213" s="16">
        <v>1500000</v>
      </c>
      <c r="F213" s="97">
        <f>+E213</f>
        <v>1500000</v>
      </c>
      <c r="G213" s="69"/>
      <c r="H213" s="69"/>
      <c r="I213" s="69"/>
      <c r="J213" s="78">
        <v>44927</v>
      </c>
      <c r="K213" s="47">
        <v>45290</v>
      </c>
      <c r="L213" s="474"/>
      <c r="M213" s="474"/>
      <c r="N213" s="469"/>
    </row>
    <row r="214" spans="1:14" ht="15" x14ac:dyDescent="0.2">
      <c r="A214" s="266"/>
      <c r="B214" s="139" t="s">
        <v>23</v>
      </c>
      <c r="C214" s="268"/>
      <c r="D214" s="50">
        <f>+D212</f>
        <v>1</v>
      </c>
      <c r="E214" s="16">
        <f>+E212</f>
        <v>1500000</v>
      </c>
      <c r="F214" s="97">
        <f>+E214</f>
        <v>1500000</v>
      </c>
      <c r="G214" s="69"/>
      <c r="H214" s="69"/>
      <c r="I214" s="69"/>
      <c r="J214" s="78">
        <v>44927</v>
      </c>
      <c r="K214" s="47">
        <v>45290</v>
      </c>
      <c r="L214" s="475"/>
      <c r="M214" s="475"/>
      <c r="N214" s="470"/>
    </row>
    <row r="215" spans="1:14" ht="15" x14ac:dyDescent="0.2">
      <c r="A215" s="52" t="s">
        <v>25</v>
      </c>
      <c r="B215" s="479" t="s">
        <v>26</v>
      </c>
      <c r="C215" s="479"/>
      <c r="D215" s="479"/>
      <c r="E215" s="480" t="s">
        <v>27</v>
      </c>
      <c r="F215" s="480"/>
      <c r="G215" s="480"/>
      <c r="H215" s="480"/>
      <c r="I215" s="103"/>
      <c r="J215" s="481" t="s">
        <v>28</v>
      </c>
      <c r="K215" s="481"/>
      <c r="L215" s="481"/>
      <c r="M215" s="481"/>
      <c r="N215" s="482"/>
    </row>
    <row r="216" spans="1:14" ht="29.25" customHeight="1" x14ac:dyDescent="0.2">
      <c r="A216" s="508" t="s">
        <v>244</v>
      </c>
      <c r="B216" s="483" t="s">
        <v>88</v>
      </c>
      <c r="C216" s="483"/>
      <c r="D216" s="483"/>
      <c r="E216" s="483" t="s">
        <v>89</v>
      </c>
      <c r="F216" s="483"/>
      <c r="G216" s="483"/>
      <c r="H216" s="58" t="s">
        <v>21</v>
      </c>
      <c r="I216" s="101">
        <f>+D213</f>
        <v>0</v>
      </c>
      <c r="J216" s="85" t="s">
        <v>205</v>
      </c>
      <c r="K216" s="86"/>
      <c r="L216" s="86"/>
      <c r="M216" s="86"/>
      <c r="N216" s="87"/>
    </row>
    <row r="217" spans="1:14" ht="29.25" customHeight="1" x14ac:dyDescent="0.2">
      <c r="A217" s="509"/>
      <c r="B217" s="483"/>
      <c r="C217" s="483"/>
      <c r="D217" s="483"/>
      <c r="E217" s="483"/>
      <c r="F217" s="483"/>
      <c r="G217" s="483"/>
      <c r="H217" s="58" t="s">
        <v>23</v>
      </c>
      <c r="I217" s="101">
        <f>+D214</f>
        <v>1</v>
      </c>
      <c r="J217" s="510" t="s">
        <v>75</v>
      </c>
      <c r="K217" s="511"/>
      <c r="L217" s="511"/>
      <c r="M217" s="511"/>
      <c r="N217" s="512"/>
    </row>
    <row r="218" spans="1:14" ht="52.5" customHeight="1" x14ac:dyDescent="0.2">
      <c r="A218" s="517" t="s">
        <v>246</v>
      </c>
      <c r="B218" s="518"/>
      <c r="C218" s="518"/>
      <c r="D218" s="518"/>
      <c r="E218" s="518"/>
      <c r="F218" s="518"/>
      <c r="G218" s="518"/>
      <c r="H218" s="518"/>
      <c r="I218" s="518"/>
      <c r="J218" s="513"/>
      <c r="K218" s="511"/>
      <c r="L218" s="511"/>
      <c r="M218" s="511"/>
      <c r="N218" s="512"/>
    </row>
    <row r="219" spans="1:14" ht="52.5" customHeight="1" thickBot="1" x14ac:dyDescent="0.25">
      <c r="A219" s="519"/>
      <c r="B219" s="520"/>
      <c r="C219" s="520"/>
      <c r="D219" s="520"/>
      <c r="E219" s="520"/>
      <c r="F219" s="520"/>
      <c r="G219" s="520"/>
      <c r="H219" s="520"/>
      <c r="I219" s="520"/>
      <c r="J219" s="514"/>
      <c r="K219" s="515"/>
      <c r="L219" s="515"/>
      <c r="M219" s="515"/>
      <c r="N219" s="516"/>
    </row>
    <row r="220" spans="1:14" ht="19.5" customHeight="1" x14ac:dyDescent="0.25">
      <c r="A220" s="102"/>
      <c r="B220" s="102"/>
      <c r="C220" s="102"/>
      <c r="D220" s="102"/>
      <c r="E220" s="102"/>
      <c r="F220" s="102"/>
      <c r="G220" s="102"/>
      <c r="H220" s="102"/>
      <c r="I220" s="102"/>
      <c r="J220" s="141"/>
      <c r="K220" s="141"/>
      <c r="L220" s="141"/>
      <c r="M220" s="141"/>
      <c r="N220" s="141"/>
    </row>
    <row r="221" spans="1:14" ht="19.5" customHeight="1" x14ac:dyDescent="0.25">
      <c r="A221" s="102"/>
      <c r="B221" s="102"/>
      <c r="C221" s="102"/>
      <c r="D221" s="102"/>
      <c r="E221" s="102"/>
      <c r="F221" s="102"/>
      <c r="G221" s="102"/>
      <c r="H221" s="102"/>
      <c r="I221" s="102"/>
      <c r="J221" s="141"/>
      <c r="K221" s="141"/>
      <c r="L221" s="141"/>
      <c r="M221" s="141"/>
      <c r="N221" s="141"/>
    </row>
    <row r="222" spans="1:14" ht="19.5" customHeight="1" thickBot="1" x14ac:dyDescent="0.3">
      <c r="A222" s="102"/>
      <c r="B222" s="102"/>
      <c r="C222" s="102"/>
      <c r="D222" s="102"/>
      <c r="E222" s="102"/>
      <c r="F222" s="102"/>
      <c r="G222" s="102"/>
      <c r="H222" s="102"/>
      <c r="I222" s="102"/>
      <c r="J222" s="141"/>
      <c r="K222" s="141"/>
      <c r="L222" s="141"/>
      <c r="M222" s="141"/>
      <c r="N222" s="141"/>
    </row>
    <row r="223" spans="1:14" ht="15" x14ac:dyDescent="0.25">
      <c r="A223" s="312"/>
      <c r="B223" s="314" t="s">
        <v>215</v>
      </c>
      <c r="C223" s="314"/>
      <c r="D223" s="314"/>
      <c r="E223" s="314"/>
      <c r="F223" s="314"/>
      <c r="G223" s="314"/>
      <c r="H223" s="314"/>
      <c r="I223" s="316" t="s">
        <v>216</v>
      </c>
      <c r="J223" s="316"/>
      <c r="K223" s="316"/>
      <c r="L223" s="316"/>
      <c r="M223" s="258"/>
      <c r="N223" s="259"/>
    </row>
    <row r="224" spans="1:14" ht="15" x14ac:dyDescent="0.25">
      <c r="A224" s="313"/>
      <c r="B224" s="315"/>
      <c r="C224" s="315"/>
      <c r="D224" s="315"/>
      <c r="E224" s="315"/>
      <c r="F224" s="315"/>
      <c r="G224" s="315"/>
      <c r="H224" s="315"/>
      <c r="I224" s="317" t="s">
        <v>217</v>
      </c>
      <c r="J224" s="317"/>
      <c r="K224" s="317"/>
      <c r="L224" s="317"/>
      <c r="M224" s="260"/>
      <c r="N224" s="261"/>
    </row>
    <row r="225" spans="1:14" ht="15" x14ac:dyDescent="0.25">
      <c r="A225" s="313"/>
      <c r="B225" s="315" t="s">
        <v>218</v>
      </c>
      <c r="C225" s="315"/>
      <c r="D225" s="315"/>
      <c r="E225" s="315"/>
      <c r="F225" s="315"/>
      <c r="G225" s="315"/>
      <c r="H225" s="315"/>
      <c r="I225" s="317" t="s">
        <v>219</v>
      </c>
      <c r="J225" s="317"/>
      <c r="K225" s="317"/>
      <c r="L225" s="317"/>
      <c r="M225" s="260"/>
      <c r="N225" s="261"/>
    </row>
    <row r="226" spans="1:14" ht="15" x14ac:dyDescent="0.25">
      <c r="A226" s="313"/>
      <c r="B226" s="315"/>
      <c r="C226" s="315"/>
      <c r="D226" s="315"/>
      <c r="E226" s="315"/>
      <c r="F226" s="315"/>
      <c r="G226" s="315"/>
      <c r="H226" s="315"/>
      <c r="I226" s="317" t="s">
        <v>220</v>
      </c>
      <c r="J226" s="317"/>
      <c r="K226" s="317"/>
      <c r="L226" s="317"/>
      <c r="M226" s="260"/>
      <c r="N226" s="261"/>
    </row>
    <row r="227" spans="1:14" x14ac:dyDescent="0.2">
      <c r="A227" s="476"/>
      <c r="B227" s="477"/>
      <c r="C227" s="477"/>
      <c r="D227" s="477"/>
      <c r="E227" s="477"/>
      <c r="F227" s="477"/>
      <c r="G227" s="477"/>
      <c r="H227" s="477"/>
      <c r="I227" s="477"/>
      <c r="J227" s="477"/>
      <c r="K227" s="477"/>
      <c r="L227" s="477"/>
      <c r="M227" s="477"/>
      <c r="N227" s="478"/>
    </row>
    <row r="228" spans="1:14" ht="15" x14ac:dyDescent="0.25">
      <c r="A228" s="302" t="s">
        <v>221</v>
      </c>
      <c r="B228" s="303"/>
      <c r="C228" s="303"/>
      <c r="D228" s="303"/>
      <c r="E228" s="303"/>
      <c r="F228" s="303"/>
      <c r="G228" s="303"/>
      <c r="H228" s="303"/>
      <c r="I228" s="303"/>
      <c r="J228" s="303"/>
      <c r="K228" s="303"/>
      <c r="L228" s="303"/>
      <c r="M228" s="303"/>
      <c r="N228" s="304"/>
    </row>
    <row r="229" spans="1:14" ht="15" x14ac:dyDescent="0.25">
      <c r="A229" s="34" t="s">
        <v>235</v>
      </c>
      <c r="B229" s="283" t="s">
        <v>199</v>
      </c>
      <c r="C229" s="284"/>
      <c r="D229" s="284"/>
      <c r="E229" s="284"/>
      <c r="F229" s="284"/>
      <c r="G229" s="284"/>
      <c r="H229" s="284"/>
      <c r="I229" s="284"/>
      <c r="J229" s="284"/>
      <c r="K229" s="284"/>
      <c r="L229" s="284"/>
      <c r="M229" s="284"/>
      <c r="N229" s="285"/>
    </row>
    <row r="230" spans="1:14" ht="15" x14ac:dyDescent="0.2">
      <c r="A230" s="445" t="s">
        <v>223</v>
      </c>
      <c r="B230" s="446"/>
      <c r="C230" s="446"/>
      <c r="D230" s="446"/>
      <c r="E230" s="446"/>
      <c r="F230" s="447"/>
      <c r="G230" s="272" t="s">
        <v>224</v>
      </c>
      <c r="H230" s="273"/>
      <c r="I230" s="274"/>
      <c r="J230" s="428" t="s">
        <v>1</v>
      </c>
      <c r="K230" s="295"/>
      <c r="L230" s="295"/>
      <c r="M230" s="295"/>
      <c r="N230" s="296"/>
    </row>
    <row r="231" spans="1:14" ht="15" x14ac:dyDescent="0.2">
      <c r="A231" s="445" t="s">
        <v>225</v>
      </c>
      <c r="B231" s="446"/>
      <c r="C231" s="446"/>
      <c r="D231" s="446"/>
      <c r="E231" s="446"/>
      <c r="F231" s="447"/>
      <c r="G231" s="292"/>
      <c r="H231" s="293"/>
      <c r="I231" s="294"/>
      <c r="J231" s="35" t="s">
        <v>2</v>
      </c>
      <c r="K231" s="297" t="s">
        <v>3</v>
      </c>
      <c r="L231" s="297"/>
      <c r="M231" s="297"/>
      <c r="N231" s="36" t="s">
        <v>4</v>
      </c>
    </row>
    <row r="232" spans="1:14" ht="15" x14ac:dyDescent="0.2">
      <c r="A232" s="484" t="s">
        <v>236</v>
      </c>
      <c r="B232" s="485"/>
      <c r="C232" s="485"/>
      <c r="D232" s="485"/>
      <c r="E232" s="485"/>
      <c r="F232" s="486"/>
      <c r="G232" s="292"/>
      <c r="H232" s="293"/>
      <c r="I232" s="294"/>
      <c r="J232" s="240">
        <v>103</v>
      </c>
      <c r="K232" s="487" t="s">
        <v>138</v>
      </c>
      <c r="L232" s="487"/>
      <c r="M232" s="487"/>
      <c r="N232" s="488">
        <v>1500000</v>
      </c>
    </row>
    <row r="233" spans="1:14" ht="15" x14ac:dyDescent="0.2">
      <c r="A233" s="484" t="s">
        <v>237</v>
      </c>
      <c r="B233" s="485"/>
      <c r="C233" s="485"/>
      <c r="D233" s="485"/>
      <c r="E233" s="485"/>
      <c r="F233" s="486"/>
      <c r="G233" s="292"/>
      <c r="H233" s="293"/>
      <c r="I233" s="294"/>
      <c r="J233" s="334"/>
      <c r="K233" s="487"/>
      <c r="L233" s="487"/>
      <c r="M233" s="487"/>
      <c r="N233" s="489"/>
    </row>
    <row r="234" spans="1:14" ht="15" x14ac:dyDescent="0.2">
      <c r="A234" s="445" t="s">
        <v>228</v>
      </c>
      <c r="B234" s="446"/>
      <c r="C234" s="446"/>
      <c r="D234" s="446"/>
      <c r="E234" s="446"/>
      <c r="F234" s="447"/>
      <c r="G234" s="292"/>
      <c r="H234" s="293"/>
      <c r="I234" s="294"/>
      <c r="J234" s="487"/>
      <c r="K234" s="540"/>
      <c r="L234" s="540"/>
      <c r="M234" s="540"/>
      <c r="N234" s="488"/>
    </row>
    <row r="235" spans="1:14" ht="15" x14ac:dyDescent="0.2">
      <c r="A235" s="445" t="s">
        <v>229</v>
      </c>
      <c r="B235" s="446"/>
      <c r="C235" s="446"/>
      <c r="D235" s="446"/>
      <c r="E235" s="446"/>
      <c r="F235" s="447"/>
      <c r="G235" s="292"/>
      <c r="H235" s="293"/>
      <c r="I235" s="294"/>
      <c r="J235" s="487"/>
      <c r="K235" s="540"/>
      <c r="L235" s="540"/>
      <c r="M235" s="540"/>
      <c r="N235" s="489"/>
    </row>
    <row r="236" spans="1:14" x14ac:dyDescent="0.2">
      <c r="A236" s="305" t="s">
        <v>242</v>
      </c>
      <c r="B236" s="306"/>
      <c r="C236" s="306"/>
      <c r="D236" s="306"/>
      <c r="E236" s="306"/>
      <c r="F236" s="307"/>
      <c r="G236" s="292"/>
      <c r="H236" s="293"/>
      <c r="I236" s="294"/>
      <c r="J236" s="146"/>
      <c r="K236" s="506"/>
      <c r="L236" s="506"/>
      <c r="M236" s="506"/>
      <c r="N236" s="137"/>
    </row>
    <row r="237" spans="1:14" ht="23.25" customHeight="1" thickBot="1" x14ac:dyDescent="0.25">
      <c r="A237" s="429"/>
      <c r="B237" s="430"/>
      <c r="C237" s="430"/>
      <c r="D237" s="430"/>
      <c r="E237" s="430"/>
      <c r="F237" s="431"/>
      <c r="G237" s="292"/>
      <c r="H237" s="293"/>
      <c r="I237" s="294"/>
      <c r="J237" s="146"/>
      <c r="K237" s="506"/>
      <c r="L237" s="506"/>
      <c r="M237" s="506"/>
      <c r="N237" s="137"/>
    </row>
    <row r="238" spans="1:14" ht="15" x14ac:dyDescent="0.25">
      <c r="A238" s="265" t="s">
        <v>5</v>
      </c>
      <c r="B238" s="267" t="s">
        <v>231</v>
      </c>
      <c r="C238" s="269" t="s">
        <v>6</v>
      </c>
      <c r="D238" s="269" t="s">
        <v>7</v>
      </c>
      <c r="E238" s="270" t="s">
        <v>48</v>
      </c>
      <c r="F238" s="269" t="s">
        <v>9</v>
      </c>
      <c r="G238" s="269"/>
      <c r="H238" s="269"/>
      <c r="I238" s="269"/>
      <c r="J238" s="269" t="s">
        <v>10</v>
      </c>
      <c r="K238" s="269"/>
      <c r="L238" s="298" t="s">
        <v>11</v>
      </c>
      <c r="M238" s="298"/>
      <c r="N238" s="299"/>
    </row>
    <row r="239" spans="1:14" x14ac:dyDescent="0.2">
      <c r="A239" s="266"/>
      <c r="B239" s="268"/>
      <c r="C239" s="268"/>
      <c r="D239" s="268"/>
      <c r="E239" s="271"/>
      <c r="F239" s="268"/>
      <c r="G239" s="268"/>
      <c r="H239" s="268"/>
      <c r="I239" s="268"/>
      <c r="J239" s="268"/>
      <c r="K239" s="268"/>
      <c r="L239" s="268" t="s">
        <v>12</v>
      </c>
      <c r="M239" s="268" t="s">
        <v>13</v>
      </c>
      <c r="N239" s="300" t="s">
        <v>14</v>
      </c>
    </row>
    <row r="240" spans="1:14" ht="15" x14ac:dyDescent="0.2">
      <c r="A240" s="266"/>
      <c r="B240" s="268"/>
      <c r="C240" s="268"/>
      <c r="D240" s="268"/>
      <c r="E240" s="271"/>
      <c r="F240" s="134" t="s">
        <v>15</v>
      </c>
      <c r="G240" s="134" t="s">
        <v>16</v>
      </c>
      <c r="H240" s="134" t="s">
        <v>17</v>
      </c>
      <c r="I240" s="75" t="s">
        <v>18</v>
      </c>
      <c r="J240" s="134" t="s">
        <v>19</v>
      </c>
      <c r="K240" s="139" t="s">
        <v>20</v>
      </c>
      <c r="L240" s="268"/>
      <c r="M240" s="268"/>
      <c r="N240" s="300"/>
    </row>
    <row r="241" spans="1:14" ht="33" customHeight="1" x14ac:dyDescent="0.2">
      <c r="A241" s="242" t="s">
        <v>100</v>
      </c>
      <c r="B241" s="139" t="s">
        <v>21</v>
      </c>
      <c r="C241" s="240" t="s">
        <v>247</v>
      </c>
      <c r="D241" s="100">
        <v>1</v>
      </c>
      <c r="E241" s="15">
        <v>1500000</v>
      </c>
      <c r="F241" s="93">
        <f>+E241</f>
        <v>1500000</v>
      </c>
      <c r="G241" s="69"/>
      <c r="H241" s="69"/>
      <c r="I241" s="69"/>
      <c r="J241" s="78">
        <v>44927</v>
      </c>
      <c r="K241" s="47">
        <v>45290</v>
      </c>
      <c r="L241" s="474"/>
      <c r="M241" s="474"/>
      <c r="N241" s="469"/>
    </row>
    <row r="242" spans="1:14" ht="33" customHeight="1" x14ac:dyDescent="0.2">
      <c r="A242" s="242"/>
      <c r="B242" s="139" t="s">
        <v>23</v>
      </c>
      <c r="C242" s="240"/>
      <c r="D242" s="100">
        <v>1</v>
      </c>
      <c r="E242" s="15">
        <f>+N232</f>
        <v>1500000</v>
      </c>
      <c r="F242" s="93">
        <f>+E242</f>
        <v>1500000</v>
      </c>
      <c r="G242" s="69"/>
      <c r="H242" s="69"/>
      <c r="I242" s="69"/>
      <c r="J242" s="78">
        <v>44927</v>
      </c>
      <c r="K242" s="47">
        <v>45290</v>
      </c>
      <c r="L242" s="475"/>
      <c r="M242" s="475"/>
      <c r="N242" s="470"/>
    </row>
    <row r="243" spans="1:14" ht="15" x14ac:dyDescent="0.2">
      <c r="A243" s="266" t="s">
        <v>65</v>
      </c>
      <c r="B243" s="139" t="s">
        <v>21</v>
      </c>
      <c r="C243" s="268"/>
      <c r="D243" s="51">
        <v>0.85</v>
      </c>
      <c r="E243" s="16">
        <v>1500000</v>
      </c>
      <c r="F243" s="97">
        <f>+E243</f>
        <v>1500000</v>
      </c>
      <c r="G243" s="69"/>
      <c r="H243" s="69"/>
      <c r="I243" s="69"/>
      <c r="J243" s="78">
        <v>44927</v>
      </c>
      <c r="K243" s="47">
        <v>45290</v>
      </c>
      <c r="L243" s="474"/>
      <c r="M243" s="474"/>
      <c r="N243" s="469"/>
    </row>
    <row r="244" spans="1:14" ht="15" x14ac:dyDescent="0.2">
      <c r="A244" s="266"/>
      <c r="B244" s="139" t="s">
        <v>23</v>
      </c>
      <c r="C244" s="268"/>
      <c r="D244" s="51">
        <f>+D243</f>
        <v>0.85</v>
      </c>
      <c r="E244" s="16">
        <f>+E242</f>
        <v>1500000</v>
      </c>
      <c r="F244" s="97">
        <f>+E244</f>
        <v>1500000</v>
      </c>
      <c r="G244" s="69"/>
      <c r="H244" s="69"/>
      <c r="I244" s="69"/>
      <c r="J244" s="78">
        <v>44927</v>
      </c>
      <c r="K244" s="47">
        <v>45290</v>
      </c>
      <c r="L244" s="475"/>
      <c r="M244" s="475"/>
      <c r="N244" s="470"/>
    </row>
    <row r="245" spans="1:14" ht="15" x14ac:dyDescent="0.2">
      <c r="A245" s="52" t="s">
        <v>25</v>
      </c>
      <c r="B245" s="479" t="s">
        <v>26</v>
      </c>
      <c r="C245" s="479"/>
      <c r="D245" s="479"/>
      <c r="E245" s="480" t="s">
        <v>27</v>
      </c>
      <c r="F245" s="480"/>
      <c r="G245" s="480"/>
      <c r="H245" s="480"/>
      <c r="I245" s="53"/>
      <c r="J245" s="481" t="s">
        <v>28</v>
      </c>
      <c r="K245" s="481"/>
      <c r="L245" s="481"/>
      <c r="M245" s="481"/>
      <c r="N245" s="482"/>
    </row>
    <row r="246" spans="1:14" ht="25.5" customHeight="1" x14ac:dyDescent="0.2">
      <c r="A246" s="448" t="s">
        <v>248</v>
      </c>
      <c r="B246" s="521" t="s">
        <v>90</v>
      </c>
      <c r="C246" s="522"/>
      <c r="D246" s="523"/>
      <c r="E246" s="272" t="s">
        <v>126</v>
      </c>
      <c r="F246" s="273"/>
      <c r="G246" s="274"/>
      <c r="H246" s="58" t="s">
        <v>21</v>
      </c>
      <c r="I246" s="98">
        <f>+D243</f>
        <v>0.85</v>
      </c>
      <c r="J246" s="85" t="s">
        <v>205</v>
      </c>
      <c r="K246" s="86"/>
      <c r="L246" s="86"/>
      <c r="M246" s="86"/>
      <c r="N246" s="87"/>
    </row>
    <row r="247" spans="1:14" ht="25.5" customHeight="1" x14ac:dyDescent="0.2">
      <c r="A247" s="467"/>
      <c r="B247" s="524"/>
      <c r="C247" s="525"/>
      <c r="D247" s="526"/>
      <c r="E247" s="275"/>
      <c r="F247" s="276"/>
      <c r="G247" s="277"/>
      <c r="H247" s="58" t="s">
        <v>23</v>
      </c>
      <c r="I247" s="98">
        <f>+D244</f>
        <v>0.85</v>
      </c>
      <c r="J247" s="510" t="s">
        <v>75</v>
      </c>
      <c r="K247" s="511"/>
      <c r="L247" s="511"/>
      <c r="M247" s="511"/>
      <c r="N247" s="512"/>
    </row>
    <row r="248" spans="1:14" ht="147.75" customHeight="1" x14ac:dyDescent="0.2">
      <c r="A248" s="550" t="s">
        <v>249</v>
      </c>
      <c r="B248" s="551"/>
      <c r="C248" s="551"/>
      <c r="D248" s="551"/>
      <c r="E248" s="551"/>
      <c r="F248" s="551"/>
      <c r="G248" s="551"/>
      <c r="H248" s="551"/>
      <c r="I248" s="551"/>
      <c r="J248" s="513"/>
      <c r="K248" s="511"/>
      <c r="L248" s="511"/>
      <c r="M248" s="511"/>
      <c r="N248" s="512"/>
    </row>
    <row r="249" spans="1:14" ht="4.5" customHeight="1" thickBot="1" x14ac:dyDescent="0.25">
      <c r="A249" s="552"/>
      <c r="B249" s="553"/>
      <c r="C249" s="553"/>
      <c r="D249" s="553"/>
      <c r="E249" s="553"/>
      <c r="F249" s="553"/>
      <c r="G249" s="553"/>
      <c r="H249" s="553"/>
      <c r="I249" s="553"/>
      <c r="J249" s="514"/>
      <c r="K249" s="515"/>
      <c r="L249" s="515"/>
      <c r="M249" s="515"/>
      <c r="N249" s="516"/>
    </row>
    <row r="250" spans="1:14" ht="21" customHeight="1" x14ac:dyDescent="0.25">
      <c r="A250" s="102"/>
      <c r="B250" s="102"/>
      <c r="C250" s="102"/>
      <c r="D250" s="102"/>
      <c r="E250" s="102"/>
      <c r="F250" s="102"/>
      <c r="G250" s="102"/>
      <c r="H250" s="102"/>
      <c r="I250" s="102"/>
      <c r="J250" s="141"/>
      <c r="K250" s="141"/>
      <c r="L250" s="141"/>
      <c r="M250" s="141"/>
      <c r="N250" s="141"/>
    </row>
    <row r="251" spans="1:14" ht="21" customHeight="1" x14ac:dyDescent="0.25">
      <c r="A251" s="102"/>
      <c r="B251" s="102"/>
      <c r="C251" s="102"/>
      <c r="D251" s="102"/>
      <c r="E251" s="102"/>
      <c r="F251" s="102"/>
      <c r="G251" s="102"/>
      <c r="H251" s="102"/>
      <c r="I251" s="102"/>
      <c r="J251" s="141"/>
      <c r="K251" s="141"/>
      <c r="L251" s="141"/>
      <c r="M251" s="141"/>
      <c r="N251" s="141"/>
    </row>
    <row r="252" spans="1:14" ht="21" customHeight="1" x14ac:dyDescent="0.25">
      <c r="A252" s="102"/>
      <c r="B252" s="102"/>
      <c r="C252" s="102"/>
      <c r="D252" s="102"/>
      <c r="E252" s="102"/>
      <c r="F252" s="102"/>
      <c r="G252" s="102"/>
      <c r="H252" s="102"/>
      <c r="I252" s="102"/>
      <c r="J252" s="141"/>
      <c r="K252" s="141"/>
      <c r="L252" s="141"/>
      <c r="M252" s="141"/>
      <c r="N252" s="141"/>
    </row>
    <row r="253" spans="1:14" ht="21" customHeight="1" thickBot="1" x14ac:dyDescent="0.3">
      <c r="A253" s="102"/>
      <c r="B253" s="102"/>
      <c r="C253" s="102"/>
      <c r="D253" s="102"/>
      <c r="E253" s="102"/>
      <c r="F253" s="102"/>
      <c r="G253" s="102"/>
      <c r="H253" s="102"/>
      <c r="I253" s="102"/>
      <c r="J253" s="141"/>
      <c r="K253" s="141"/>
      <c r="L253" s="141"/>
      <c r="M253" s="141"/>
      <c r="N253" s="141"/>
    </row>
    <row r="254" spans="1:14" ht="15" x14ac:dyDescent="0.25">
      <c r="A254" s="312"/>
      <c r="B254" s="314" t="s">
        <v>215</v>
      </c>
      <c r="C254" s="314"/>
      <c r="D254" s="314"/>
      <c r="E254" s="314"/>
      <c r="F254" s="314"/>
      <c r="G254" s="314"/>
      <c r="H254" s="314"/>
      <c r="I254" s="316" t="s">
        <v>216</v>
      </c>
      <c r="J254" s="316"/>
      <c r="K254" s="316"/>
      <c r="L254" s="316"/>
      <c r="M254" s="258"/>
      <c r="N254" s="259"/>
    </row>
    <row r="255" spans="1:14" ht="15" x14ac:dyDescent="0.25">
      <c r="A255" s="313"/>
      <c r="B255" s="315"/>
      <c r="C255" s="315"/>
      <c r="D255" s="315"/>
      <c r="E255" s="315"/>
      <c r="F255" s="315"/>
      <c r="G255" s="315"/>
      <c r="H255" s="315"/>
      <c r="I255" s="317" t="s">
        <v>217</v>
      </c>
      <c r="J255" s="317"/>
      <c r="K255" s="317"/>
      <c r="L255" s="317"/>
      <c r="M255" s="260"/>
      <c r="N255" s="261"/>
    </row>
    <row r="256" spans="1:14" ht="15" x14ac:dyDescent="0.25">
      <c r="A256" s="313"/>
      <c r="B256" s="315" t="s">
        <v>218</v>
      </c>
      <c r="C256" s="315"/>
      <c r="D256" s="315"/>
      <c r="E256" s="315"/>
      <c r="F256" s="315"/>
      <c r="G256" s="315"/>
      <c r="H256" s="315"/>
      <c r="I256" s="317" t="s">
        <v>219</v>
      </c>
      <c r="J256" s="317"/>
      <c r="K256" s="317"/>
      <c r="L256" s="317"/>
      <c r="M256" s="260"/>
      <c r="N256" s="261"/>
    </row>
    <row r="257" spans="1:14" ht="15" x14ac:dyDescent="0.25">
      <c r="A257" s="313"/>
      <c r="B257" s="315"/>
      <c r="C257" s="315"/>
      <c r="D257" s="315"/>
      <c r="E257" s="315"/>
      <c r="F257" s="315"/>
      <c r="G257" s="315"/>
      <c r="H257" s="315"/>
      <c r="I257" s="317" t="s">
        <v>220</v>
      </c>
      <c r="J257" s="317"/>
      <c r="K257" s="317"/>
      <c r="L257" s="317"/>
      <c r="M257" s="260"/>
      <c r="N257" s="261"/>
    </row>
    <row r="258" spans="1:14" x14ac:dyDescent="0.2">
      <c r="A258" s="476"/>
      <c r="B258" s="477"/>
      <c r="C258" s="477"/>
      <c r="D258" s="477"/>
      <c r="E258" s="477"/>
      <c r="F258" s="477"/>
      <c r="G258" s="477"/>
      <c r="H258" s="477"/>
      <c r="I258" s="477"/>
      <c r="J258" s="477"/>
      <c r="K258" s="477"/>
      <c r="L258" s="477"/>
      <c r="M258" s="477"/>
      <c r="N258" s="478"/>
    </row>
    <row r="259" spans="1:14" ht="15" x14ac:dyDescent="0.25">
      <c r="A259" s="302" t="s">
        <v>221</v>
      </c>
      <c r="B259" s="303"/>
      <c r="C259" s="303"/>
      <c r="D259" s="303"/>
      <c r="E259" s="303"/>
      <c r="F259" s="303"/>
      <c r="G259" s="303"/>
      <c r="H259" s="303"/>
      <c r="I259" s="303"/>
      <c r="J259" s="303"/>
      <c r="K259" s="303"/>
      <c r="L259" s="303"/>
      <c r="M259" s="303"/>
      <c r="N259" s="304"/>
    </row>
    <row r="260" spans="1:14" ht="15" x14ac:dyDescent="0.25">
      <c r="A260" s="34" t="s">
        <v>222</v>
      </c>
      <c r="B260" s="283" t="s">
        <v>199</v>
      </c>
      <c r="C260" s="284"/>
      <c r="D260" s="284"/>
      <c r="E260" s="284"/>
      <c r="F260" s="284"/>
      <c r="G260" s="284"/>
      <c r="H260" s="284"/>
      <c r="I260" s="284"/>
      <c r="J260" s="284"/>
      <c r="K260" s="284"/>
      <c r="L260" s="284"/>
      <c r="M260" s="284"/>
      <c r="N260" s="285"/>
    </row>
    <row r="261" spans="1:14" ht="15" x14ac:dyDescent="0.2">
      <c r="A261" s="445" t="s">
        <v>223</v>
      </c>
      <c r="B261" s="446"/>
      <c r="C261" s="446"/>
      <c r="D261" s="446"/>
      <c r="E261" s="446"/>
      <c r="F261" s="447"/>
      <c r="G261" s="272" t="s">
        <v>239</v>
      </c>
      <c r="H261" s="273"/>
      <c r="I261" s="274"/>
      <c r="J261" s="428" t="s">
        <v>1</v>
      </c>
      <c r="K261" s="295"/>
      <c r="L261" s="295"/>
      <c r="M261" s="295"/>
      <c r="N261" s="296"/>
    </row>
    <row r="262" spans="1:14" ht="15" x14ac:dyDescent="0.2">
      <c r="A262" s="445" t="s">
        <v>225</v>
      </c>
      <c r="B262" s="446"/>
      <c r="C262" s="446"/>
      <c r="D262" s="446"/>
      <c r="E262" s="446"/>
      <c r="F262" s="447"/>
      <c r="G262" s="292"/>
      <c r="H262" s="293"/>
      <c r="I262" s="294"/>
      <c r="J262" s="35" t="s">
        <v>2</v>
      </c>
      <c r="K262" s="297" t="s">
        <v>3</v>
      </c>
      <c r="L262" s="297"/>
      <c r="M262" s="297"/>
      <c r="N262" s="36" t="s">
        <v>4</v>
      </c>
    </row>
    <row r="263" spans="1:14" ht="15.75" customHeight="1" x14ac:dyDescent="0.2">
      <c r="A263" s="484" t="s">
        <v>236</v>
      </c>
      <c r="B263" s="485"/>
      <c r="C263" s="485"/>
      <c r="D263" s="485"/>
      <c r="E263" s="485"/>
      <c r="F263" s="486"/>
      <c r="G263" s="292"/>
      <c r="H263" s="293"/>
      <c r="I263" s="294"/>
      <c r="J263" s="240" t="s">
        <v>143</v>
      </c>
      <c r="K263" s="487" t="s">
        <v>138</v>
      </c>
      <c r="L263" s="487"/>
      <c r="M263" s="487"/>
      <c r="N263" s="488">
        <f>4250000+4250000+4250000</f>
        <v>12750000</v>
      </c>
    </row>
    <row r="264" spans="1:14" ht="15" x14ac:dyDescent="0.2">
      <c r="A264" s="484" t="s">
        <v>237</v>
      </c>
      <c r="B264" s="485"/>
      <c r="C264" s="485"/>
      <c r="D264" s="485"/>
      <c r="E264" s="485"/>
      <c r="F264" s="486"/>
      <c r="G264" s="292"/>
      <c r="H264" s="293"/>
      <c r="I264" s="294"/>
      <c r="J264" s="334"/>
      <c r="K264" s="487"/>
      <c r="L264" s="487"/>
      <c r="M264" s="487"/>
      <c r="N264" s="489"/>
    </row>
    <row r="265" spans="1:14" ht="15" x14ac:dyDescent="0.2">
      <c r="A265" s="445" t="s">
        <v>228</v>
      </c>
      <c r="B265" s="446"/>
      <c r="C265" s="446"/>
      <c r="D265" s="446"/>
      <c r="E265" s="446"/>
      <c r="F265" s="447"/>
      <c r="G265" s="292"/>
      <c r="H265" s="293"/>
      <c r="I265" s="294"/>
      <c r="J265" s="473">
        <v>119</v>
      </c>
      <c r="K265" s="487" t="s">
        <v>139</v>
      </c>
      <c r="L265" s="487"/>
      <c r="M265" s="487"/>
      <c r="N265" s="488">
        <v>3450000</v>
      </c>
    </row>
    <row r="266" spans="1:14" ht="15" x14ac:dyDescent="0.2">
      <c r="A266" s="445" t="s">
        <v>229</v>
      </c>
      <c r="B266" s="446"/>
      <c r="C266" s="446"/>
      <c r="D266" s="446"/>
      <c r="E266" s="446"/>
      <c r="F266" s="447"/>
      <c r="G266" s="292"/>
      <c r="H266" s="293"/>
      <c r="I266" s="294"/>
      <c r="J266" s="473"/>
      <c r="K266" s="487"/>
      <c r="L266" s="487"/>
      <c r="M266" s="487"/>
      <c r="N266" s="489"/>
    </row>
    <row r="267" spans="1:14" ht="15.75" thickBot="1" x14ac:dyDescent="0.25">
      <c r="A267" s="305" t="s">
        <v>242</v>
      </c>
      <c r="B267" s="306"/>
      <c r="C267" s="306"/>
      <c r="D267" s="306"/>
      <c r="E267" s="306"/>
      <c r="F267" s="307"/>
      <c r="G267" s="292"/>
      <c r="H267" s="293"/>
      <c r="I267" s="294"/>
      <c r="J267" s="146"/>
      <c r="K267" s="471"/>
      <c r="L267" s="472"/>
      <c r="M267" s="473"/>
      <c r="N267" s="137"/>
    </row>
    <row r="268" spans="1:14" ht="15" x14ac:dyDescent="0.25">
      <c r="A268" s="265" t="s">
        <v>5</v>
      </c>
      <c r="B268" s="267" t="s">
        <v>231</v>
      </c>
      <c r="C268" s="269" t="s">
        <v>6</v>
      </c>
      <c r="D268" s="269" t="s">
        <v>7</v>
      </c>
      <c r="E268" s="270" t="s">
        <v>48</v>
      </c>
      <c r="F268" s="269" t="s">
        <v>9</v>
      </c>
      <c r="G268" s="269"/>
      <c r="H268" s="269"/>
      <c r="I268" s="269"/>
      <c r="J268" s="269" t="s">
        <v>10</v>
      </c>
      <c r="K268" s="269"/>
      <c r="L268" s="298" t="s">
        <v>11</v>
      </c>
      <c r="M268" s="298"/>
      <c r="N268" s="299"/>
    </row>
    <row r="269" spans="1:14" x14ac:dyDescent="0.2">
      <c r="A269" s="266"/>
      <c r="B269" s="268"/>
      <c r="C269" s="268"/>
      <c r="D269" s="268"/>
      <c r="E269" s="271"/>
      <c r="F269" s="268"/>
      <c r="G269" s="268"/>
      <c r="H269" s="268"/>
      <c r="I269" s="268"/>
      <c r="J269" s="268"/>
      <c r="K269" s="268"/>
      <c r="L269" s="268" t="s">
        <v>12</v>
      </c>
      <c r="M269" s="268" t="s">
        <v>13</v>
      </c>
      <c r="N269" s="300" t="s">
        <v>14</v>
      </c>
    </row>
    <row r="270" spans="1:14" ht="19.5" customHeight="1" x14ac:dyDescent="0.2">
      <c r="A270" s="266"/>
      <c r="B270" s="268"/>
      <c r="C270" s="268"/>
      <c r="D270" s="268"/>
      <c r="E270" s="271"/>
      <c r="F270" s="134" t="s">
        <v>15</v>
      </c>
      <c r="G270" s="134" t="s">
        <v>16</v>
      </c>
      <c r="H270" s="134" t="s">
        <v>17</v>
      </c>
      <c r="I270" s="75" t="s">
        <v>18</v>
      </c>
      <c r="J270" s="134" t="s">
        <v>19</v>
      </c>
      <c r="K270" s="139" t="s">
        <v>20</v>
      </c>
      <c r="L270" s="268"/>
      <c r="M270" s="268"/>
      <c r="N270" s="300"/>
    </row>
    <row r="271" spans="1:14" ht="30" customHeight="1" x14ac:dyDescent="0.2">
      <c r="A271" s="241" t="s">
        <v>91</v>
      </c>
      <c r="B271" s="139" t="s">
        <v>21</v>
      </c>
      <c r="C271" s="240" t="s">
        <v>92</v>
      </c>
      <c r="D271" s="76">
        <v>3</v>
      </c>
      <c r="E271" s="93">
        <v>16200000</v>
      </c>
      <c r="F271" s="93">
        <f>+E271</f>
        <v>16200000</v>
      </c>
      <c r="G271" s="77"/>
      <c r="H271" s="77"/>
      <c r="I271" s="77"/>
      <c r="J271" s="78">
        <v>44927</v>
      </c>
      <c r="K271" s="47">
        <v>45290</v>
      </c>
      <c r="L271" s="474">
        <f>D272/D271</f>
        <v>1.6666666666666667</v>
      </c>
      <c r="M271" s="474">
        <f>E272/E271</f>
        <v>1</v>
      </c>
      <c r="N271" s="469">
        <f>L271*L271/M271</f>
        <v>2.7777777777777781</v>
      </c>
    </row>
    <row r="272" spans="1:14" ht="30" customHeight="1" x14ac:dyDescent="0.2">
      <c r="A272" s="241"/>
      <c r="B272" s="133" t="s">
        <v>23</v>
      </c>
      <c r="C272" s="240"/>
      <c r="D272" s="76">
        <v>5</v>
      </c>
      <c r="E272" s="93">
        <f>+N263+N265</f>
        <v>16200000</v>
      </c>
      <c r="F272" s="93">
        <f>+E272</f>
        <v>16200000</v>
      </c>
      <c r="G272" s="77"/>
      <c r="H272" s="77"/>
      <c r="I272" s="77"/>
      <c r="J272" s="78">
        <v>44927</v>
      </c>
      <c r="K272" s="47">
        <v>45290</v>
      </c>
      <c r="L272" s="475"/>
      <c r="M272" s="475"/>
      <c r="N272" s="470"/>
    </row>
    <row r="273" spans="1:14" ht="15" x14ac:dyDescent="0.2">
      <c r="A273" s="266" t="s">
        <v>65</v>
      </c>
      <c r="B273" s="139" t="s">
        <v>21</v>
      </c>
      <c r="C273" s="133"/>
      <c r="D273" s="50">
        <v>3</v>
      </c>
      <c r="E273" s="97">
        <v>16200000</v>
      </c>
      <c r="F273" s="97">
        <f>+E273</f>
        <v>16200000</v>
      </c>
      <c r="G273" s="77"/>
      <c r="H273" s="77"/>
      <c r="I273" s="77"/>
      <c r="J273" s="78">
        <v>44927</v>
      </c>
      <c r="K273" s="47">
        <v>45290</v>
      </c>
      <c r="L273" s="474"/>
      <c r="M273" s="474"/>
      <c r="N273" s="469"/>
    </row>
    <row r="274" spans="1:14" ht="15" x14ac:dyDescent="0.2">
      <c r="A274" s="266"/>
      <c r="B274" s="139" t="s">
        <v>23</v>
      </c>
      <c r="C274" s="139"/>
      <c r="D274" s="50">
        <f>+D272</f>
        <v>5</v>
      </c>
      <c r="E274" s="97">
        <f>+E272</f>
        <v>16200000</v>
      </c>
      <c r="F274" s="97">
        <f>+E274</f>
        <v>16200000</v>
      </c>
      <c r="G274" s="77"/>
      <c r="H274" s="77"/>
      <c r="I274" s="77"/>
      <c r="J274" s="78">
        <v>44927</v>
      </c>
      <c r="K274" s="47">
        <v>45290</v>
      </c>
      <c r="L274" s="475"/>
      <c r="M274" s="475"/>
      <c r="N274" s="470"/>
    </row>
    <row r="275" spans="1:14" ht="15" x14ac:dyDescent="0.2">
      <c r="A275" s="52" t="s">
        <v>25</v>
      </c>
      <c r="B275" s="479" t="s">
        <v>26</v>
      </c>
      <c r="C275" s="479"/>
      <c r="D275" s="479"/>
      <c r="E275" s="480" t="s">
        <v>27</v>
      </c>
      <c r="F275" s="480"/>
      <c r="G275" s="480"/>
      <c r="H275" s="480"/>
      <c r="I275" s="104"/>
      <c r="J275" s="481" t="s">
        <v>28</v>
      </c>
      <c r="K275" s="481"/>
      <c r="L275" s="481"/>
      <c r="M275" s="481"/>
      <c r="N275" s="482"/>
    </row>
    <row r="276" spans="1:14" ht="24" customHeight="1" x14ac:dyDescent="0.2">
      <c r="A276" s="448" t="s">
        <v>248</v>
      </c>
      <c r="B276" s="521" t="s">
        <v>93</v>
      </c>
      <c r="C276" s="522"/>
      <c r="D276" s="523"/>
      <c r="E276" s="521" t="s">
        <v>127</v>
      </c>
      <c r="F276" s="522"/>
      <c r="G276" s="523"/>
      <c r="H276" s="58" t="s">
        <v>21</v>
      </c>
      <c r="I276" s="101">
        <f>+D273</f>
        <v>3</v>
      </c>
      <c r="J276" s="85" t="s">
        <v>205</v>
      </c>
      <c r="K276" s="86"/>
      <c r="L276" s="86"/>
      <c r="M276" s="86"/>
      <c r="N276" s="87"/>
    </row>
    <row r="277" spans="1:14" ht="24" customHeight="1" x14ac:dyDescent="0.2">
      <c r="A277" s="449"/>
      <c r="B277" s="524"/>
      <c r="C277" s="525"/>
      <c r="D277" s="526"/>
      <c r="E277" s="524"/>
      <c r="F277" s="525"/>
      <c r="G277" s="526"/>
      <c r="H277" s="58" t="s">
        <v>23</v>
      </c>
      <c r="I277" s="88">
        <f>+D274</f>
        <v>5</v>
      </c>
      <c r="J277" s="510" t="s">
        <v>75</v>
      </c>
      <c r="K277" s="511"/>
      <c r="L277" s="511"/>
      <c r="M277" s="511"/>
      <c r="N277" s="512"/>
    </row>
    <row r="278" spans="1:14" ht="99" customHeight="1" x14ac:dyDescent="0.2">
      <c r="A278" s="517" t="s">
        <v>250</v>
      </c>
      <c r="B278" s="518"/>
      <c r="C278" s="518"/>
      <c r="D278" s="518"/>
      <c r="E278" s="518"/>
      <c r="F278" s="518"/>
      <c r="G278" s="518"/>
      <c r="H278" s="518"/>
      <c r="I278" s="518"/>
      <c r="J278" s="513"/>
      <c r="K278" s="511"/>
      <c r="L278" s="511"/>
      <c r="M278" s="511"/>
      <c r="N278" s="512"/>
    </row>
    <row r="279" spans="1:14" ht="99" customHeight="1" thickBot="1" x14ac:dyDescent="0.25">
      <c r="A279" s="519"/>
      <c r="B279" s="520"/>
      <c r="C279" s="520"/>
      <c r="D279" s="520"/>
      <c r="E279" s="520"/>
      <c r="F279" s="520"/>
      <c r="G279" s="520"/>
      <c r="H279" s="520"/>
      <c r="I279" s="520"/>
      <c r="J279" s="514"/>
      <c r="K279" s="515"/>
      <c r="L279" s="515"/>
      <c r="M279" s="515"/>
      <c r="N279" s="516"/>
    </row>
    <row r="280" spans="1:14" ht="15" x14ac:dyDescent="0.2">
      <c r="A280" s="67"/>
      <c r="B280" s="67"/>
      <c r="C280" s="67"/>
      <c r="D280" s="67"/>
      <c r="E280" s="67"/>
      <c r="F280" s="67"/>
      <c r="G280" s="67"/>
      <c r="H280" s="67"/>
      <c r="I280" s="67"/>
      <c r="J280" s="105"/>
      <c r="K280" s="105"/>
      <c r="L280" s="105"/>
      <c r="M280" s="105"/>
      <c r="N280" s="105"/>
    </row>
    <row r="281" spans="1:14" ht="15" x14ac:dyDescent="0.2">
      <c r="A281" s="67"/>
      <c r="B281" s="67"/>
      <c r="C281" s="67"/>
      <c r="D281" s="67"/>
      <c r="E281" s="67"/>
      <c r="F281" s="67"/>
      <c r="G281" s="67"/>
      <c r="H281" s="67"/>
      <c r="I281" s="67"/>
      <c r="J281" s="105"/>
      <c r="K281" s="105"/>
      <c r="L281" s="105"/>
      <c r="M281" s="105"/>
      <c r="N281" s="105"/>
    </row>
    <row r="282" spans="1:14" ht="15" x14ac:dyDescent="0.2">
      <c r="A282" s="67"/>
      <c r="B282" s="67"/>
      <c r="C282" s="67"/>
      <c r="D282" s="67"/>
      <c r="E282" s="67"/>
      <c r="F282" s="67"/>
      <c r="G282" s="67"/>
      <c r="H282" s="67"/>
      <c r="I282" s="67"/>
      <c r="J282" s="105"/>
      <c r="K282" s="105"/>
      <c r="L282" s="105"/>
      <c r="M282" s="105"/>
      <c r="N282" s="105"/>
    </row>
    <row r="283" spans="1:14" ht="15" x14ac:dyDescent="0.2">
      <c r="A283" s="67"/>
      <c r="B283" s="67"/>
      <c r="C283" s="67"/>
      <c r="D283" s="67"/>
      <c r="E283" s="67"/>
      <c r="F283" s="67"/>
      <c r="G283" s="67"/>
      <c r="H283" s="67"/>
      <c r="I283" s="67"/>
      <c r="J283" s="105"/>
      <c r="K283" s="105"/>
      <c r="L283" s="105"/>
      <c r="M283" s="105"/>
      <c r="N283" s="105"/>
    </row>
    <row r="284" spans="1:14" ht="15.75" thickBot="1" x14ac:dyDescent="0.25">
      <c r="A284" s="67"/>
      <c r="B284" s="67"/>
      <c r="C284" s="67"/>
      <c r="D284" s="67"/>
      <c r="E284" s="67"/>
      <c r="F284" s="67"/>
      <c r="G284" s="67"/>
      <c r="H284" s="67"/>
      <c r="I284" s="67"/>
      <c r="J284" s="105"/>
      <c r="K284" s="105"/>
      <c r="L284" s="105"/>
      <c r="M284" s="105"/>
      <c r="N284" s="105"/>
    </row>
    <row r="285" spans="1:14" ht="15" x14ac:dyDescent="0.25">
      <c r="A285" s="312"/>
      <c r="B285" s="314" t="s">
        <v>215</v>
      </c>
      <c r="C285" s="314"/>
      <c r="D285" s="314"/>
      <c r="E285" s="314"/>
      <c r="F285" s="314"/>
      <c r="G285" s="314"/>
      <c r="H285" s="314"/>
      <c r="I285" s="316" t="s">
        <v>216</v>
      </c>
      <c r="J285" s="316"/>
      <c r="K285" s="316"/>
      <c r="L285" s="316"/>
      <c r="M285" s="258"/>
      <c r="N285" s="259"/>
    </row>
    <row r="286" spans="1:14" ht="15" x14ac:dyDescent="0.25">
      <c r="A286" s="313"/>
      <c r="B286" s="315"/>
      <c r="C286" s="315"/>
      <c r="D286" s="315"/>
      <c r="E286" s="315"/>
      <c r="F286" s="315"/>
      <c r="G286" s="315"/>
      <c r="H286" s="315"/>
      <c r="I286" s="317" t="s">
        <v>217</v>
      </c>
      <c r="J286" s="317"/>
      <c r="K286" s="317"/>
      <c r="L286" s="317"/>
      <c r="M286" s="260"/>
      <c r="N286" s="261"/>
    </row>
    <row r="287" spans="1:14" ht="15" x14ac:dyDescent="0.25">
      <c r="A287" s="313"/>
      <c r="B287" s="315" t="s">
        <v>218</v>
      </c>
      <c r="C287" s="315"/>
      <c r="D287" s="315"/>
      <c r="E287" s="315"/>
      <c r="F287" s="315"/>
      <c r="G287" s="315"/>
      <c r="H287" s="315"/>
      <c r="I287" s="317" t="s">
        <v>219</v>
      </c>
      <c r="J287" s="317"/>
      <c r="K287" s="317"/>
      <c r="L287" s="317"/>
      <c r="M287" s="260"/>
      <c r="N287" s="261"/>
    </row>
    <row r="288" spans="1:14" ht="15" x14ac:dyDescent="0.25">
      <c r="A288" s="313"/>
      <c r="B288" s="315"/>
      <c r="C288" s="315"/>
      <c r="D288" s="315"/>
      <c r="E288" s="315"/>
      <c r="F288" s="315"/>
      <c r="G288" s="315"/>
      <c r="H288" s="315"/>
      <c r="I288" s="317" t="s">
        <v>220</v>
      </c>
      <c r="J288" s="317"/>
      <c r="K288" s="317"/>
      <c r="L288" s="317"/>
      <c r="M288" s="260"/>
      <c r="N288" s="261"/>
    </row>
    <row r="289" spans="1:14" x14ac:dyDescent="0.2">
      <c r="A289" s="476"/>
      <c r="B289" s="477"/>
      <c r="C289" s="477"/>
      <c r="D289" s="477"/>
      <c r="E289" s="477"/>
      <c r="F289" s="477"/>
      <c r="G289" s="477"/>
      <c r="H289" s="477"/>
      <c r="I289" s="477"/>
      <c r="J289" s="477"/>
      <c r="K289" s="477"/>
      <c r="L289" s="477"/>
      <c r="M289" s="477"/>
      <c r="N289" s="478"/>
    </row>
    <row r="290" spans="1:14" ht="15" x14ac:dyDescent="0.25">
      <c r="A290" s="302" t="s">
        <v>221</v>
      </c>
      <c r="B290" s="303"/>
      <c r="C290" s="303"/>
      <c r="D290" s="303"/>
      <c r="E290" s="303"/>
      <c r="F290" s="303"/>
      <c r="G290" s="303"/>
      <c r="H290" s="303"/>
      <c r="I290" s="303"/>
      <c r="J290" s="303"/>
      <c r="K290" s="303"/>
      <c r="L290" s="303"/>
      <c r="M290" s="303"/>
      <c r="N290" s="304"/>
    </row>
    <row r="291" spans="1:14" ht="15" x14ac:dyDescent="0.25">
      <c r="A291" s="34" t="s">
        <v>222</v>
      </c>
      <c r="B291" s="283" t="s">
        <v>199</v>
      </c>
      <c r="C291" s="284"/>
      <c r="D291" s="284"/>
      <c r="E291" s="284"/>
      <c r="F291" s="284"/>
      <c r="G291" s="284"/>
      <c r="H291" s="284"/>
      <c r="I291" s="284"/>
      <c r="J291" s="284"/>
      <c r="K291" s="284"/>
      <c r="L291" s="284"/>
      <c r="M291" s="284"/>
      <c r="N291" s="285"/>
    </row>
    <row r="292" spans="1:14" ht="15" x14ac:dyDescent="0.2">
      <c r="A292" s="445" t="s">
        <v>223</v>
      </c>
      <c r="B292" s="446"/>
      <c r="C292" s="446"/>
      <c r="D292" s="446"/>
      <c r="E292" s="446"/>
      <c r="F292" s="447"/>
      <c r="G292" s="291" t="s">
        <v>233</v>
      </c>
      <c r="H292" s="273"/>
      <c r="I292" s="274"/>
      <c r="J292" s="428" t="s">
        <v>1</v>
      </c>
      <c r="K292" s="295"/>
      <c r="L292" s="295"/>
      <c r="M292" s="295"/>
      <c r="N292" s="296"/>
    </row>
    <row r="293" spans="1:14" ht="15" x14ac:dyDescent="0.2">
      <c r="A293" s="445" t="s">
        <v>225</v>
      </c>
      <c r="B293" s="446"/>
      <c r="C293" s="446"/>
      <c r="D293" s="446"/>
      <c r="E293" s="446"/>
      <c r="F293" s="447"/>
      <c r="G293" s="292"/>
      <c r="H293" s="293"/>
      <c r="I293" s="294"/>
      <c r="J293" s="35" t="s">
        <v>2</v>
      </c>
      <c r="K293" s="297" t="s">
        <v>3</v>
      </c>
      <c r="L293" s="297"/>
      <c r="M293" s="297"/>
      <c r="N293" s="36" t="s">
        <v>4</v>
      </c>
    </row>
    <row r="294" spans="1:14" ht="15" x14ac:dyDescent="0.2">
      <c r="A294" s="484" t="s">
        <v>236</v>
      </c>
      <c r="B294" s="485"/>
      <c r="C294" s="485"/>
      <c r="D294" s="485"/>
      <c r="E294" s="485"/>
      <c r="F294" s="486"/>
      <c r="G294" s="292"/>
      <c r="H294" s="293"/>
      <c r="I294" s="294"/>
      <c r="J294" s="240" t="s">
        <v>140</v>
      </c>
      <c r="K294" s="540" t="s">
        <v>138</v>
      </c>
      <c r="L294" s="540"/>
      <c r="M294" s="540"/>
      <c r="N294" s="488">
        <f>8100000+8100000</f>
        <v>16200000</v>
      </c>
    </row>
    <row r="295" spans="1:14" ht="15" x14ac:dyDescent="0.2">
      <c r="A295" s="484" t="s">
        <v>237</v>
      </c>
      <c r="B295" s="485"/>
      <c r="C295" s="485"/>
      <c r="D295" s="485"/>
      <c r="E295" s="485"/>
      <c r="F295" s="486"/>
      <c r="G295" s="292"/>
      <c r="H295" s="293"/>
      <c r="I295" s="294"/>
      <c r="J295" s="334"/>
      <c r="K295" s="540"/>
      <c r="L295" s="540"/>
      <c r="M295" s="540"/>
      <c r="N295" s="489"/>
    </row>
    <row r="296" spans="1:14" ht="15" x14ac:dyDescent="0.2">
      <c r="A296" s="445" t="s">
        <v>228</v>
      </c>
      <c r="B296" s="446"/>
      <c r="C296" s="446"/>
      <c r="D296" s="446"/>
      <c r="E296" s="446"/>
      <c r="F296" s="447"/>
      <c r="G296" s="292"/>
      <c r="H296" s="293"/>
      <c r="I296" s="294"/>
      <c r="J296" s="487"/>
      <c r="K296" s="540"/>
      <c r="L296" s="540"/>
      <c r="M296" s="540"/>
      <c r="N296" s="488"/>
    </row>
    <row r="297" spans="1:14" ht="15" x14ac:dyDescent="0.2">
      <c r="A297" s="445" t="s">
        <v>229</v>
      </c>
      <c r="B297" s="446"/>
      <c r="C297" s="446"/>
      <c r="D297" s="446"/>
      <c r="E297" s="446"/>
      <c r="F297" s="447"/>
      <c r="G297" s="292"/>
      <c r="H297" s="293"/>
      <c r="I297" s="294"/>
      <c r="J297" s="487"/>
      <c r="K297" s="540"/>
      <c r="L297" s="540"/>
      <c r="M297" s="540"/>
      <c r="N297" s="489"/>
    </row>
    <row r="298" spans="1:14" ht="18.75" customHeight="1" x14ac:dyDescent="0.2">
      <c r="A298" s="305" t="s">
        <v>242</v>
      </c>
      <c r="B298" s="306"/>
      <c r="C298" s="306"/>
      <c r="D298" s="306"/>
      <c r="E298" s="306"/>
      <c r="F298" s="307"/>
      <c r="G298" s="292"/>
      <c r="H298" s="293"/>
      <c r="I298" s="294"/>
      <c r="J298" s="146"/>
      <c r="K298" s="506"/>
      <c r="L298" s="506"/>
      <c r="M298" s="506"/>
      <c r="N298" s="137"/>
    </row>
    <row r="299" spans="1:14" ht="18.75" customHeight="1" thickBot="1" x14ac:dyDescent="0.25">
      <c r="A299" s="429"/>
      <c r="B299" s="430"/>
      <c r="C299" s="430"/>
      <c r="D299" s="430"/>
      <c r="E299" s="430"/>
      <c r="F299" s="431"/>
      <c r="G299" s="292"/>
      <c r="H299" s="293"/>
      <c r="I299" s="294"/>
      <c r="J299" s="146"/>
      <c r="K299" s="506"/>
      <c r="L299" s="506"/>
      <c r="M299" s="506"/>
      <c r="N299" s="137"/>
    </row>
    <row r="300" spans="1:14" ht="15" x14ac:dyDescent="0.25">
      <c r="A300" s="265" t="s">
        <v>5</v>
      </c>
      <c r="B300" s="267" t="s">
        <v>231</v>
      </c>
      <c r="C300" s="269" t="s">
        <v>6</v>
      </c>
      <c r="D300" s="269" t="s">
        <v>7</v>
      </c>
      <c r="E300" s="270" t="s">
        <v>48</v>
      </c>
      <c r="F300" s="269" t="s">
        <v>9</v>
      </c>
      <c r="G300" s="269"/>
      <c r="H300" s="269"/>
      <c r="I300" s="269"/>
      <c r="J300" s="269" t="s">
        <v>10</v>
      </c>
      <c r="K300" s="269"/>
      <c r="L300" s="298" t="s">
        <v>11</v>
      </c>
      <c r="M300" s="298"/>
      <c r="N300" s="299"/>
    </row>
    <row r="301" spans="1:14" x14ac:dyDescent="0.2">
      <c r="A301" s="266"/>
      <c r="B301" s="268"/>
      <c r="C301" s="268"/>
      <c r="D301" s="268"/>
      <c r="E301" s="271"/>
      <c r="F301" s="268"/>
      <c r="G301" s="268"/>
      <c r="H301" s="268"/>
      <c r="I301" s="268"/>
      <c r="J301" s="268"/>
      <c r="K301" s="268"/>
      <c r="L301" s="268" t="s">
        <v>12</v>
      </c>
      <c r="M301" s="268" t="s">
        <v>13</v>
      </c>
      <c r="N301" s="300" t="s">
        <v>14</v>
      </c>
    </row>
    <row r="302" spans="1:14" ht="15" x14ac:dyDescent="0.2">
      <c r="A302" s="266"/>
      <c r="B302" s="268"/>
      <c r="C302" s="268"/>
      <c r="D302" s="268"/>
      <c r="E302" s="271"/>
      <c r="F302" s="134" t="s">
        <v>15</v>
      </c>
      <c r="G302" s="134" t="s">
        <v>16</v>
      </c>
      <c r="H302" s="134" t="s">
        <v>17</v>
      </c>
      <c r="I302" s="75" t="s">
        <v>18</v>
      </c>
      <c r="J302" s="134" t="s">
        <v>19</v>
      </c>
      <c r="K302" s="139" t="s">
        <v>20</v>
      </c>
      <c r="L302" s="268"/>
      <c r="M302" s="268"/>
      <c r="N302" s="300"/>
    </row>
    <row r="303" spans="1:14" ht="16.5" customHeight="1" x14ac:dyDescent="0.2">
      <c r="A303" s="242" t="s">
        <v>94</v>
      </c>
      <c r="B303" s="139" t="s">
        <v>21</v>
      </c>
      <c r="C303" s="240" t="s">
        <v>95</v>
      </c>
      <c r="D303" s="100">
        <v>3</v>
      </c>
      <c r="E303" s="93">
        <v>16200000</v>
      </c>
      <c r="F303" s="93">
        <f>+E303</f>
        <v>16200000</v>
      </c>
      <c r="G303" s="69"/>
      <c r="H303" s="69"/>
      <c r="I303" s="69"/>
      <c r="J303" s="78">
        <v>44927</v>
      </c>
      <c r="K303" s="47">
        <v>45290</v>
      </c>
      <c r="L303" s="474"/>
      <c r="M303" s="474"/>
      <c r="N303" s="469"/>
    </row>
    <row r="304" spans="1:14" ht="16.5" customHeight="1" x14ac:dyDescent="0.2">
      <c r="A304" s="242"/>
      <c r="B304" s="139" t="s">
        <v>23</v>
      </c>
      <c r="C304" s="240"/>
      <c r="D304" s="136">
        <v>1</v>
      </c>
      <c r="E304" s="93">
        <f>+N294</f>
        <v>16200000</v>
      </c>
      <c r="F304" s="93">
        <f>+E304</f>
        <v>16200000</v>
      </c>
      <c r="G304" s="69"/>
      <c r="H304" s="69"/>
      <c r="I304" s="69"/>
      <c r="J304" s="78">
        <v>44927</v>
      </c>
      <c r="K304" s="47">
        <v>45290</v>
      </c>
      <c r="L304" s="475"/>
      <c r="M304" s="475"/>
      <c r="N304" s="470"/>
    </row>
    <row r="305" spans="1:14" ht="15" x14ac:dyDescent="0.2">
      <c r="A305" s="266" t="s">
        <v>65</v>
      </c>
      <c r="B305" s="139" t="s">
        <v>21</v>
      </c>
      <c r="C305" s="240"/>
      <c r="D305" s="50">
        <v>3</v>
      </c>
      <c r="E305" s="97">
        <v>16200000</v>
      </c>
      <c r="F305" s="97">
        <f>+E305</f>
        <v>16200000</v>
      </c>
      <c r="G305" s="69"/>
      <c r="H305" s="69"/>
      <c r="I305" s="69"/>
      <c r="J305" s="78">
        <v>44927</v>
      </c>
      <c r="K305" s="47">
        <v>45290</v>
      </c>
      <c r="L305" s="474"/>
      <c r="M305" s="474"/>
      <c r="N305" s="469"/>
    </row>
    <row r="306" spans="1:14" ht="15" x14ac:dyDescent="0.2">
      <c r="A306" s="266"/>
      <c r="B306" s="139" t="s">
        <v>23</v>
      </c>
      <c r="C306" s="240"/>
      <c r="D306" s="50">
        <f>+D304</f>
        <v>1</v>
      </c>
      <c r="E306" s="97">
        <f>+E304</f>
        <v>16200000</v>
      </c>
      <c r="F306" s="97">
        <f>+E306</f>
        <v>16200000</v>
      </c>
      <c r="G306" s="69"/>
      <c r="H306" s="69"/>
      <c r="I306" s="69"/>
      <c r="J306" s="78">
        <v>44927</v>
      </c>
      <c r="K306" s="47">
        <v>45290</v>
      </c>
      <c r="L306" s="475"/>
      <c r="M306" s="475"/>
      <c r="N306" s="470"/>
    </row>
    <row r="307" spans="1:14" ht="15" x14ac:dyDescent="0.2">
      <c r="A307" s="52" t="s">
        <v>25</v>
      </c>
      <c r="B307" s="479" t="s">
        <v>26</v>
      </c>
      <c r="C307" s="479"/>
      <c r="D307" s="479"/>
      <c r="E307" s="480" t="s">
        <v>27</v>
      </c>
      <c r="F307" s="480"/>
      <c r="G307" s="480"/>
      <c r="H307" s="480"/>
      <c r="I307" s="53"/>
      <c r="J307" s="481" t="s">
        <v>28</v>
      </c>
      <c r="K307" s="481"/>
      <c r="L307" s="481"/>
      <c r="M307" s="481"/>
      <c r="N307" s="482"/>
    </row>
    <row r="308" spans="1:14" ht="28.5" customHeight="1" x14ac:dyDescent="0.2">
      <c r="A308" s="448" t="s">
        <v>248</v>
      </c>
      <c r="B308" s="521" t="s">
        <v>96</v>
      </c>
      <c r="C308" s="522"/>
      <c r="D308" s="523"/>
      <c r="E308" s="272" t="s">
        <v>97</v>
      </c>
      <c r="F308" s="273"/>
      <c r="G308" s="274"/>
      <c r="H308" s="58" t="s">
        <v>21</v>
      </c>
      <c r="I308" s="101">
        <f>+D305</f>
        <v>3</v>
      </c>
      <c r="J308" s="85" t="s">
        <v>205</v>
      </c>
      <c r="K308" s="86"/>
      <c r="L308" s="86"/>
      <c r="M308" s="86"/>
      <c r="N308" s="87"/>
    </row>
    <row r="309" spans="1:14" ht="28.5" customHeight="1" x14ac:dyDescent="0.2">
      <c r="A309" s="467"/>
      <c r="B309" s="524"/>
      <c r="C309" s="525"/>
      <c r="D309" s="526"/>
      <c r="E309" s="275"/>
      <c r="F309" s="276"/>
      <c r="G309" s="277"/>
      <c r="H309" s="58" t="s">
        <v>23</v>
      </c>
      <c r="I309" s="88">
        <f>+D306</f>
        <v>1</v>
      </c>
      <c r="J309" s="510" t="s">
        <v>75</v>
      </c>
      <c r="K309" s="511"/>
      <c r="L309" s="511"/>
      <c r="M309" s="511"/>
      <c r="N309" s="512"/>
    </row>
    <row r="310" spans="1:14" ht="27.75" customHeight="1" x14ac:dyDescent="0.2">
      <c r="A310" s="517" t="s">
        <v>251</v>
      </c>
      <c r="B310" s="518"/>
      <c r="C310" s="518"/>
      <c r="D310" s="518"/>
      <c r="E310" s="518"/>
      <c r="F310" s="518"/>
      <c r="G310" s="518"/>
      <c r="H310" s="518"/>
      <c r="I310" s="518"/>
      <c r="J310" s="513"/>
      <c r="K310" s="511"/>
      <c r="L310" s="511"/>
      <c r="M310" s="511"/>
      <c r="N310" s="512"/>
    </row>
    <row r="311" spans="1:14" ht="27.75" customHeight="1" thickBot="1" x14ac:dyDescent="0.25">
      <c r="A311" s="519"/>
      <c r="B311" s="520"/>
      <c r="C311" s="520"/>
      <c r="D311" s="520"/>
      <c r="E311" s="520"/>
      <c r="F311" s="520"/>
      <c r="G311" s="520"/>
      <c r="H311" s="520"/>
      <c r="I311" s="520"/>
      <c r="J311" s="514"/>
      <c r="K311" s="515"/>
      <c r="L311" s="515"/>
      <c r="M311" s="515"/>
      <c r="N311" s="516"/>
    </row>
    <row r="312" spans="1:14" ht="15" x14ac:dyDescent="0.2">
      <c r="A312" s="102"/>
      <c r="B312" s="102"/>
      <c r="C312" s="102"/>
      <c r="D312" s="102"/>
      <c r="E312" s="102"/>
      <c r="F312" s="102"/>
      <c r="G312" s="102"/>
      <c r="H312" s="102"/>
      <c r="I312" s="102"/>
      <c r="J312" s="105"/>
      <c r="K312" s="105"/>
      <c r="L312" s="105"/>
      <c r="M312" s="105"/>
      <c r="N312" s="105"/>
    </row>
    <row r="313" spans="1:14" ht="15" x14ac:dyDescent="0.2">
      <c r="A313" s="102"/>
      <c r="B313" s="102"/>
      <c r="C313" s="102"/>
      <c r="D313" s="102"/>
      <c r="E313" s="102"/>
      <c r="F313" s="102"/>
      <c r="G313" s="102"/>
      <c r="H313" s="102"/>
      <c r="I313" s="102"/>
      <c r="J313" s="105"/>
      <c r="K313" s="105"/>
      <c r="L313" s="105"/>
      <c r="M313" s="105"/>
      <c r="N313" s="105"/>
    </row>
    <row r="314" spans="1:14" ht="15" x14ac:dyDescent="0.2">
      <c r="A314" s="13"/>
      <c r="B314" s="13"/>
      <c r="C314" s="233"/>
      <c r="D314" s="14"/>
      <c r="E314" s="13"/>
      <c r="F314" s="13"/>
      <c r="G314" s="13"/>
      <c r="H314" s="13"/>
      <c r="I314" s="13"/>
      <c r="J314" s="13"/>
      <c r="K314" s="13"/>
      <c r="L314" s="13"/>
      <c r="M314" s="105"/>
      <c r="N314" s="13"/>
    </row>
    <row r="315" spans="1:14" ht="15.75" thickBot="1" x14ac:dyDescent="0.25">
      <c r="A315" s="13"/>
      <c r="B315" s="13"/>
      <c r="C315" s="18"/>
      <c r="D315" s="14"/>
      <c r="E315" s="13"/>
      <c r="F315" s="13"/>
      <c r="G315" s="13"/>
      <c r="H315" s="159"/>
      <c r="I315" s="13"/>
      <c r="J315" s="13"/>
      <c r="K315" s="13"/>
      <c r="L315" s="13"/>
      <c r="M315" s="105"/>
      <c r="N315" s="13"/>
    </row>
    <row r="316" spans="1:14" ht="27" customHeight="1" x14ac:dyDescent="0.2">
      <c r="A316" s="19" t="s">
        <v>197</v>
      </c>
      <c r="B316" s="504">
        <f>+E25+E51+E89+E126+E273+E305+E243+E157+E213+E185</f>
        <v>1081966513</v>
      </c>
      <c r="C316" s="505"/>
      <c r="D316" s="14"/>
      <c r="E316" s="106" t="s">
        <v>98</v>
      </c>
      <c r="F316" s="107" t="s">
        <v>99</v>
      </c>
      <c r="G316" s="13"/>
      <c r="H316" s="159"/>
      <c r="I316" s="13"/>
      <c r="J316" s="13"/>
      <c r="K316" s="13"/>
      <c r="L316" s="13"/>
      <c r="M316" s="105"/>
      <c r="N316" s="13"/>
    </row>
    <row r="317" spans="1:14" ht="36.75" customHeight="1" thickBot="1" x14ac:dyDescent="0.25">
      <c r="A317" s="20" t="s">
        <v>210</v>
      </c>
      <c r="B317" s="531">
        <f>+E26+E52+E90+E127+E274+E306+E244+E158+E214+E186</f>
        <v>1058837973</v>
      </c>
      <c r="C317" s="532"/>
      <c r="D317" s="14"/>
      <c r="E317" s="108">
        <f>+IFERROR(SUM(B316,'uso y apropiación'!B190:C190,PROYECTOS!B198),0)</f>
        <v>2976624001</v>
      </c>
      <c r="F317" s="109">
        <f>+IFERROR(SUM(B317,'uso y apropiación'!B191:C191,PROYECTOS!B199),0)</f>
        <v>2915299906</v>
      </c>
      <c r="G317" s="32"/>
      <c r="H317" s="234"/>
      <c r="I317" s="13"/>
      <c r="J317" s="13"/>
      <c r="K317" s="13"/>
      <c r="L317" s="13"/>
      <c r="M317" s="105"/>
      <c r="N317" s="13"/>
    </row>
    <row r="318" spans="1:14" ht="15" x14ac:dyDescent="0.2">
      <c r="A318" s="13"/>
      <c r="B318" s="13"/>
      <c r="C318" s="235"/>
      <c r="D318" s="14"/>
      <c r="E318" s="13"/>
      <c r="F318" s="21"/>
      <c r="G318" s="13"/>
      <c r="H318" s="159"/>
      <c r="I318" s="13"/>
      <c r="J318" s="13"/>
      <c r="K318" s="13"/>
      <c r="L318" s="13"/>
      <c r="M318" s="105"/>
      <c r="N318" s="13"/>
    </row>
    <row r="319" spans="1:14" ht="15" hidden="1" x14ac:dyDescent="0.2">
      <c r="C319" s="2"/>
      <c r="M319" s="110"/>
    </row>
    <row r="320" spans="1:14" ht="15" x14ac:dyDescent="0.2">
      <c r="A320" s="158"/>
      <c r="B320" s="158"/>
      <c r="C320" s="158"/>
      <c r="D320" s="158"/>
      <c r="F320" s="236"/>
      <c r="M320" s="110"/>
    </row>
    <row r="321" spans="1:13" ht="15" hidden="1" x14ac:dyDescent="0.2">
      <c r="A321" s="158"/>
      <c r="B321" s="158"/>
      <c r="C321" s="158"/>
      <c r="D321" s="158"/>
      <c r="M321" s="110"/>
    </row>
    <row r="322" spans="1:13" ht="15" hidden="1" x14ac:dyDescent="0.2">
      <c r="A322" s="158"/>
      <c r="B322" s="158"/>
      <c r="C322" s="158"/>
      <c r="D322" s="158"/>
      <c r="M322" s="110"/>
    </row>
    <row r="323" spans="1:13" ht="15" hidden="1" x14ac:dyDescent="0.2">
      <c r="A323" s="158"/>
      <c r="B323" s="158"/>
      <c r="C323" s="158"/>
      <c r="D323" s="158"/>
      <c r="M323" s="110"/>
    </row>
    <row r="324" spans="1:13" ht="15" hidden="1" x14ac:dyDescent="0.2">
      <c r="A324" s="158"/>
      <c r="B324" s="158"/>
      <c r="C324" s="158"/>
      <c r="D324" s="158"/>
      <c r="M324" s="110"/>
    </row>
    <row r="325" spans="1:13" ht="15" hidden="1" x14ac:dyDescent="0.2">
      <c r="A325" s="158"/>
      <c r="B325" s="158"/>
      <c r="C325" s="158"/>
      <c r="D325" s="158"/>
      <c r="M325" s="110"/>
    </row>
    <row r="326" spans="1:13" ht="15" hidden="1" x14ac:dyDescent="0.2">
      <c r="A326" s="158"/>
      <c r="B326" s="158"/>
      <c r="C326" s="158"/>
      <c r="D326" s="158"/>
      <c r="M326" s="110"/>
    </row>
    <row r="327" spans="1:13" ht="15" hidden="1" x14ac:dyDescent="0.2">
      <c r="A327" s="158"/>
      <c r="B327" s="158"/>
      <c r="C327" s="158"/>
      <c r="D327" s="158"/>
      <c r="M327" s="110"/>
    </row>
    <row r="328" spans="1:13" ht="15" hidden="1" x14ac:dyDescent="0.2">
      <c r="A328" s="158"/>
      <c r="B328" s="158"/>
      <c r="C328" s="158"/>
      <c r="D328" s="158"/>
      <c r="M328" s="110"/>
    </row>
    <row r="329" spans="1:13" ht="15" hidden="1" x14ac:dyDescent="0.2">
      <c r="A329" s="158"/>
      <c r="B329" s="158"/>
      <c r="C329" s="158"/>
      <c r="D329" s="158"/>
      <c r="M329" s="110"/>
    </row>
    <row r="330" spans="1:13" ht="15" hidden="1" x14ac:dyDescent="0.2">
      <c r="A330" s="158"/>
      <c r="B330" s="158"/>
      <c r="C330" s="158"/>
      <c r="D330" s="158"/>
      <c r="M330" s="110"/>
    </row>
    <row r="331" spans="1:13" ht="15" hidden="1" x14ac:dyDescent="0.2">
      <c r="A331" s="158"/>
      <c r="B331" s="158"/>
      <c r="C331" s="158"/>
      <c r="D331" s="158"/>
      <c r="M331" s="110"/>
    </row>
    <row r="332" spans="1:13" ht="15" hidden="1" x14ac:dyDescent="0.2">
      <c r="A332" s="158"/>
      <c r="B332" s="158"/>
      <c r="C332" s="158"/>
      <c r="D332" s="158"/>
      <c r="M332" s="110"/>
    </row>
    <row r="333" spans="1:13" ht="15" hidden="1" x14ac:dyDescent="0.2">
      <c r="A333" s="158"/>
      <c r="B333" s="158"/>
      <c r="C333" s="158"/>
      <c r="D333" s="158"/>
      <c r="M333" s="110"/>
    </row>
    <row r="334" spans="1:13" ht="15" hidden="1" x14ac:dyDescent="0.2">
      <c r="A334" s="158"/>
      <c r="B334" s="158"/>
      <c r="C334" s="158"/>
      <c r="D334" s="158"/>
      <c r="M334" s="110"/>
    </row>
    <row r="335" spans="1:13" ht="15" hidden="1" x14ac:dyDescent="0.2">
      <c r="A335" s="158"/>
      <c r="B335" s="158"/>
      <c r="C335" s="158"/>
      <c r="D335" s="158"/>
      <c r="M335" s="110"/>
    </row>
    <row r="336" spans="1:13" ht="15" hidden="1" x14ac:dyDescent="0.2">
      <c r="A336" s="158"/>
      <c r="B336" s="158"/>
      <c r="C336" s="158"/>
      <c r="D336" s="158"/>
      <c r="M336" s="110"/>
    </row>
    <row r="337" spans="1:13" ht="15" hidden="1" x14ac:dyDescent="0.2">
      <c r="A337" s="158"/>
      <c r="B337" s="158"/>
      <c r="C337" s="158"/>
      <c r="D337" s="158"/>
      <c r="M337" s="110"/>
    </row>
    <row r="338" spans="1:13" ht="15" hidden="1" x14ac:dyDescent="0.2">
      <c r="A338" s="158"/>
      <c r="B338" s="158"/>
      <c r="C338" s="158"/>
      <c r="D338" s="158"/>
      <c r="M338" s="110"/>
    </row>
    <row r="339" spans="1:13" ht="15" hidden="1" x14ac:dyDescent="0.2">
      <c r="A339" s="158"/>
      <c r="B339" s="158"/>
      <c r="C339" s="158"/>
      <c r="D339" s="158"/>
      <c r="M339" s="110"/>
    </row>
    <row r="340" spans="1:13" ht="15" hidden="1" x14ac:dyDescent="0.2">
      <c r="A340" s="158"/>
      <c r="B340" s="158"/>
      <c r="C340" s="158"/>
      <c r="D340" s="158"/>
      <c r="M340" s="110"/>
    </row>
    <row r="341" spans="1:13" ht="15" hidden="1" x14ac:dyDescent="0.2">
      <c r="A341" s="158"/>
      <c r="B341" s="158"/>
      <c r="C341" s="158"/>
      <c r="D341" s="158"/>
      <c r="M341" s="110"/>
    </row>
    <row r="342" spans="1:13" ht="15" hidden="1" x14ac:dyDescent="0.2">
      <c r="A342" s="158"/>
      <c r="B342" s="158"/>
      <c r="C342" s="158"/>
      <c r="D342" s="158"/>
      <c r="M342" s="110"/>
    </row>
    <row r="343" spans="1:13" ht="15" hidden="1" x14ac:dyDescent="0.2">
      <c r="A343" s="158"/>
      <c r="B343" s="158"/>
      <c r="C343" s="158"/>
      <c r="D343" s="158"/>
      <c r="M343" s="110"/>
    </row>
    <row r="344" spans="1:13" ht="15" hidden="1" x14ac:dyDescent="0.2">
      <c r="A344" s="158"/>
      <c r="B344" s="158"/>
      <c r="C344" s="158"/>
      <c r="D344" s="158"/>
      <c r="M344" s="110"/>
    </row>
    <row r="345" spans="1:13" ht="15" hidden="1" x14ac:dyDescent="0.2">
      <c r="A345" s="158"/>
      <c r="B345" s="158"/>
      <c r="C345" s="158"/>
      <c r="D345" s="158"/>
      <c r="M345" s="110"/>
    </row>
    <row r="346" spans="1:13" ht="15" hidden="1" x14ac:dyDescent="0.2">
      <c r="A346" s="158"/>
      <c r="B346" s="158"/>
      <c r="C346" s="158"/>
      <c r="D346" s="158"/>
      <c r="M346" s="110"/>
    </row>
    <row r="347" spans="1:13" ht="15" hidden="1" x14ac:dyDescent="0.2">
      <c r="A347" s="158"/>
      <c r="B347" s="158"/>
      <c r="C347" s="158"/>
      <c r="D347" s="158"/>
      <c r="M347" s="110"/>
    </row>
    <row r="348" spans="1:13" ht="15" hidden="1" x14ac:dyDescent="0.2">
      <c r="A348" s="158"/>
      <c r="B348" s="158"/>
      <c r="C348" s="158"/>
      <c r="D348" s="158"/>
      <c r="M348" s="110"/>
    </row>
    <row r="349" spans="1:13" ht="15" hidden="1" x14ac:dyDescent="0.2">
      <c r="A349" s="158"/>
      <c r="B349" s="158"/>
      <c r="C349" s="158"/>
      <c r="D349" s="158"/>
      <c r="M349" s="110"/>
    </row>
    <row r="350" spans="1:13" ht="15" hidden="1" x14ac:dyDescent="0.2">
      <c r="A350" s="158"/>
      <c r="B350" s="158"/>
      <c r="C350" s="158"/>
      <c r="D350" s="158"/>
      <c r="M350" s="110"/>
    </row>
    <row r="351" spans="1:13" ht="15" hidden="1" x14ac:dyDescent="0.2">
      <c r="A351" s="158"/>
      <c r="B351" s="158"/>
      <c r="C351" s="158"/>
      <c r="D351" s="158"/>
      <c r="M351" s="110"/>
    </row>
    <row r="352" spans="1:13" ht="15" hidden="1" x14ac:dyDescent="0.2">
      <c r="A352" s="158"/>
      <c r="B352" s="158"/>
      <c r="C352" s="158"/>
      <c r="D352" s="158"/>
      <c r="M352" s="110"/>
    </row>
    <row r="353" spans="1:13" ht="15" hidden="1" x14ac:dyDescent="0.2">
      <c r="A353" s="158"/>
      <c r="B353" s="158"/>
      <c r="C353" s="158"/>
      <c r="D353" s="158"/>
      <c r="M353" s="110"/>
    </row>
    <row r="354" spans="1:13" ht="15" hidden="1" x14ac:dyDescent="0.2">
      <c r="A354" s="158"/>
      <c r="B354" s="158"/>
      <c r="C354" s="158"/>
      <c r="D354" s="158"/>
      <c r="M354" s="110"/>
    </row>
    <row r="355" spans="1:13" ht="15" hidden="1" x14ac:dyDescent="0.2">
      <c r="A355" s="158"/>
      <c r="B355" s="158"/>
      <c r="C355" s="158"/>
      <c r="D355" s="158"/>
      <c r="M355" s="110"/>
    </row>
    <row r="356" spans="1:13" ht="15" hidden="1" x14ac:dyDescent="0.2">
      <c r="A356" s="158"/>
      <c r="B356" s="158"/>
      <c r="C356" s="158"/>
      <c r="D356" s="158"/>
      <c r="M356" s="110"/>
    </row>
    <row r="357" spans="1:13" ht="15" hidden="1" x14ac:dyDescent="0.2">
      <c r="A357" s="158"/>
      <c r="B357" s="158"/>
      <c r="C357" s="158"/>
      <c r="D357" s="158"/>
      <c r="M357" s="110"/>
    </row>
    <row r="358" spans="1:13" ht="15" hidden="1" x14ac:dyDescent="0.2">
      <c r="A358" s="158"/>
      <c r="B358" s="158"/>
      <c r="C358" s="158"/>
      <c r="D358" s="158"/>
      <c r="M358" s="110"/>
    </row>
    <row r="359" spans="1:13" ht="15" hidden="1" x14ac:dyDescent="0.2">
      <c r="A359" s="158"/>
      <c r="B359" s="158"/>
      <c r="C359" s="158"/>
      <c r="D359" s="158"/>
      <c r="M359" s="110"/>
    </row>
    <row r="360" spans="1:13" ht="15" hidden="1" x14ac:dyDescent="0.2">
      <c r="A360" s="158"/>
      <c r="B360" s="158"/>
      <c r="C360" s="158"/>
      <c r="D360" s="158"/>
      <c r="M360" s="110"/>
    </row>
    <row r="361" spans="1:13" x14ac:dyDescent="0.2">
      <c r="A361" s="158"/>
      <c r="B361" s="158"/>
      <c r="C361" s="158"/>
      <c r="D361" s="158"/>
      <c r="E361" s="10"/>
    </row>
    <row r="362" spans="1:13" x14ac:dyDescent="0.2">
      <c r="A362" s="158"/>
      <c r="B362" s="158"/>
      <c r="C362" s="158"/>
      <c r="D362" s="158"/>
      <c r="E362" s="4"/>
    </row>
    <row r="363" spans="1:13" x14ac:dyDescent="0.2">
      <c r="A363" s="158"/>
      <c r="B363" s="158"/>
      <c r="C363" s="158"/>
      <c r="D363" s="158"/>
      <c r="E363" s="10"/>
    </row>
    <row r="364" spans="1:13" x14ac:dyDescent="0.2">
      <c r="E364" s="6"/>
      <c r="F364" s="10"/>
    </row>
    <row r="365" spans="1:13" x14ac:dyDescent="0.2">
      <c r="C365" s="4"/>
      <c r="F365" s="6"/>
    </row>
    <row r="366" spans="1:13" x14ac:dyDescent="0.2">
      <c r="C366" s="9"/>
    </row>
    <row r="367" spans="1:13" x14ac:dyDescent="0.2">
      <c r="B367" s="9"/>
      <c r="C367" s="9"/>
    </row>
    <row r="368" spans="1:13" x14ac:dyDescent="0.2"/>
    <row r="369" x14ac:dyDescent="0.2"/>
    <row r="370" x14ac:dyDescent="0.2"/>
    <row r="371" x14ac:dyDescent="0.2"/>
    <row r="372" x14ac:dyDescent="0.2"/>
    <row r="373" x14ac:dyDescent="0.2"/>
    <row r="374" x14ac:dyDescent="0.2"/>
    <row r="375" x14ac:dyDescent="0.2"/>
    <row r="376" x14ac:dyDescent="0.2"/>
    <row r="377" x14ac:dyDescent="0.2"/>
    <row r="378" x14ac:dyDescent="0.2"/>
    <row r="379" x14ac:dyDescent="0.2"/>
    <row r="380" x14ac:dyDescent="0.2"/>
    <row r="381" x14ac:dyDescent="0.2"/>
    <row r="382" x14ac:dyDescent="0.2"/>
    <row r="383" x14ac:dyDescent="0.2"/>
    <row r="384" x14ac:dyDescent="0.2"/>
    <row r="385" x14ac:dyDescent="0.2"/>
    <row r="386" x14ac:dyDescent="0.2"/>
    <row r="387" x14ac:dyDescent="0.2"/>
    <row r="388" x14ac:dyDescent="0.2"/>
    <row r="389" x14ac:dyDescent="0.2"/>
    <row r="390" x14ac:dyDescent="0.2"/>
    <row r="391" x14ac:dyDescent="0.2"/>
    <row r="392" x14ac:dyDescent="0.2"/>
    <row r="393" x14ac:dyDescent="0.2"/>
    <row r="394" x14ac:dyDescent="0.2"/>
    <row r="395" x14ac:dyDescent="0.2"/>
    <row r="396" x14ac:dyDescent="0.2"/>
    <row r="397" x14ac:dyDescent="0.2"/>
    <row r="398" x14ac:dyDescent="0.2"/>
    <row r="399" x14ac:dyDescent="0.2"/>
    <row r="400" x14ac:dyDescent="0.2"/>
    <row r="401" x14ac:dyDescent="0.2"/>
    <row r="402" x14ac:dyDescent="0.2"/>
    <row r="403" x14ac:dyDescent="0.2"/>
    <row r="404" x14ac:dyDescent="0.2"/>
    <row r="405" x14ac:dyDescent="0.2"/>
    <row r="406" x14ac:dyDescent="0.2"/>
    <row r="407" x14ac:dyDescent="0.2"/>
    <row r="408" x14ac:dyDescent="0.2"/>
    <row r="409" x14ac:dyDescent="0.2"/>
    <row r="410" x14ac:dyDescent="0.2"/>
    <row r="411" x14ac:dyDescent="0.2"/>
    <row r="412" x14ac:dyDescent="0.2"/>
    <row r="413" x14ac:dyDescent="0.2"/>
    <row r="414" x14ac:dyDescent="0.2"/>
    <row r="415" x14ac:dyDescent="0.2"/>
    <row r="416" x14ac:dyDescent="0.2"/>
    <row r="417" x14ac:dyDescent="0.2"/>
    <row r="418" x14ac:dyDescent="0.2"/>
    <row r="419" x14ac:dyDescent="0.2"/>
    <row r="420" x14ac:dyDescent="0.2"/>
    <row r="421" x14ac:dyDescent="0.2"/>
    <row r="422" x14ac:dyDescent="0.2"/>
    <row r="423" x14ac:dyDescent="0.2"/>
    <row r="424" x14ac:dyDescent="0.2"/>
    <row r="425" x14ac:dyDescent="0.2"/>
    <row r="426" x14ac:dyDescent="0.2"/>
    <row r="427" x14ac:dyDescent="0.2"/>
    <row r="428" x14ac:dyDescent="0.2"/>
    <row r="429" x14ac:dyDescent="0.2"/>
    <row r="430" x14ac:dyDescent="0.2"/>
    <row r="431" x14ac:dyDescent="0.2"/>
    <row r="432" x14ac:dyDescent="0.2"/>
    <row r="433" x14ac:dyDescent="0.2"/>
    <row r="434" x14ac:dyDescent="0.2"/>
    <row r="435" x14ac:dyDescent="0.2"/>
    <row r="436" x14ac:dyDescent="0.2"/>
    <row r="437" x14ac:dyDescent="0.2"/>
    <row r="438" x14ac:dyDescent="0.2"/>
    <row r="439" x14ac:dyDescent="0.2"/>
    <row r="440" x14ac:dyDescent="0.2"/>
    <row r="441" x14ac:dyDescent="0.2"/>
    <row r="442" x14ac:dyDescent="0.2"/>
    <row r="443" x14ac:dyDescent="0.2"/>
    <row r="444" x14ac:dyDescent="0.2"/>
    <row r="445" x14ac:dyDescent="0.2"/>
    <row r="446" x14ac:dyDescent="0.2"/>
    <row r="447" x14ac:dyDescent="0.2"/>
    <row r="448" x14ac:dyDescent="0.2"/>
    <row r="449" x14ac:dyDescent="0.2"/>
    <row r="450" x14ac:dyDescent="0.2"/>
    <row r="451" x14ac:dyDescent="0.2"/>
    <row r="452" x14ac:dyDescent="0.2"/>
    <row r="453" x14ac:dyDescent="0.2"/>
    <row r="454" x14ac:dyDescent="0.2"/>
    <row r="455" x14ac:dyDescent="0.2"/>
    <row r="456" x14ac:dyDescent="0.2"/>
    <row r="457" x14ac:dyDescent="0.2"/>
    <row r="458" x14ac:dyDescent="0.2"/>
    <row r="459" x14ac:dyDescent="0.2"/>
    <row r="460" x14ac:dyDescent="0.2"/>
    <row r="461" x14ac:dyDescent="0.2"/>
    <row r="462" x14ac:dyDescent="0.2"/>
    <row r="463" x14ac:dyDescent="0.2"/>
    <row r="464" x14ac:dyDescent="0.2"/>
    <row r="465" x14ac:dyDescent="0.2"/>
    <row r="466" x14ac:dyDescent="0.2"/>
    <row r="467" x14ac:dyDescent="0.2"/>
    <row r="468" x14ac:dyDescent="0.2"/>
    <row r="469" x14ac:dyDescent="0.2"/>
    <row r="470" x14ac:dyDescent="0.2"/>
    <row r="471" x14ac:dyDescent="0.2"/>
    <row r="472" x14ac:dyDescent="0.2"/>
    <row r="473" x14ac:dyDescent="0.2"/>
    <row r="474" x14ac:dyDescent="0.2"/>
    <row r="475" x14ac:dyDescent="0.2"/>
    <row r="476" x14ac:dyDescent="0.2"/>
    <row r="477" x14ac:dyDescent="0.2"/>
    <row r="478" x14ac:dyDescent="0.2"/>
    <row r="479" x14ac:dyDescent="0.2"/>
    <row r="480" x14ac:dyDescent="0.2"/>
    <row r="481" x14ac:dyDescent="0.2"/>
    <row r="482" x14ac:dyDescent="0.2"/>
    <row r="483" x14ac:dyDescent="0.2"/>
    <row r="484" x14ac:dyDescent="0.2"/>
    <row r="485" x14ac:dyDescent="0.2"/>
    <row r="486" x14ac:dyDescent="0.2"/>
    <row r="487" x14ac:dyDescent="0.2"/>
    <row r="488" x14ac:dyDescent="0.2"/>
    <row r="489" x14ac:dyDescent="0.2"/>
    <row r="490" x14ac:dyDescent="0.2"/>
    <row r="491" x14ac:dyDescent="0.2"/>
    <row r="492" x14ac:dyDescent="0.2"/>
    <row r="493" x14ac:dyDescent="0.2"/>
    <row r="494" x14ac:dyDescent="0.2"/>
    <row r="495" x14ac:dyDescent="0.2"/>
    <row r="496" x14ac:dyDescent="0.2"/>
    <row r="497" x14ac:dyDescent="0.2"/>
    <row r="498" x14ac:dyDescent="0.2"/>
    <row r="499" x14ac:dyDescent="0.2"/>
    <row r="500" x14ac:dyDescent="0.2"/>
    <row r="501" x14ac:dyDescent="0.2"/>
    <row r="502" x14ac:dyDescent="0.2"/>
    <row r="503" x14ac:dyDescent="0.2"/>
    <row r="504" x14ac:dyDescent="0.2"/>
    <row r="505" x14ac:dyDescent="0.2"/>
    <row r="506" x14ac:dyDescent="0.2"/>
    <row r="507" x14ac:dyDescent="0.2"/>
    <row r="508" x14ac:dyDescent="0.2"/>
    <row r="509" x14ac:dyDescent="0.2"/>
    <row r="510" x14ac:dyDescent="0.2"/>
    <row r="511" x14ac:dyDescent="0.2"/>
    <row r="512" x14ac:dyDescent="0.2"/>
    <row r="513" x14ac:dyDescent="0.2"/>
    <row r="514" x14ac:dyDescent="0.2"/>
    <row r="515" x14ac:dyDescent="0.2"/>
    <row r="516" x14ac:dyDescent="0.2"/>
    <row r="517" x14ac:dyDescent="0.2"/>
    <row r="518" x14ac:dyDescent="0.2"/>
    <row r="519" x14ac:dyDescent="0.2"/>
    <row r="520" x14ac:dyDescent="0.2"/>
    <row r="521" x14ac:dyDescent="0.2"/>
    <row r="522" x14ac:dyDescent="0.2"/>
    <row r="523" x14ac:dyDescent="0.2"/>
    <row r="524" x14ac:dyDescent="0.2"/>
    <row r="525" x14ac:dyDescent="0.2"/>
    <row r="526" x14ac:dyDescent="0.2"/>
    <row r="527" x14ac:dyDescent="0.2"/>
    <row r="528" x14ac:dyDescent="0.2"/>
    <row r="529" x14ac:dyDescent="0.2"/>
    <row r="530" x14ac:dyDescent="0.2"/>
    <row r="531" x14ac:dyDescent="0.2"/>
    <row r="532" x14ac:dyDescent="0.2"/>
    <row r="533" x14ac:dyDescent="0.2"/>
    <row r="534" x14ac:dyDescent="0.2"/>
    <row r="535" x14ac:dyDescent="0.2"/>
    <row r="536" x14ac:dyDescent="0.2"/>
    <row r="537" x14ac:dyDescent="0.2"/>
    <row r="538" x14ac:dyDescent="0.2"/>
    <row r="539" x14ac:dyDescent="0.2"/>
    <row r="540" x14ac:dyDescent="0.2"/>
    <row r="541" x14ac:dyDescent="0.2"/>
    <row r="542" x14ac:dyDescent="0.2"/>
    <row r="543" x14ac:dyDescent="0.2"/>
    <row r="544" x14ac:dyDescent="0.2"/>
  </sheetData>
  <mergeCells count="620">
    <mergeCell ref="J80:K81"/>
    <mergeCell ref="L80:N80"/>
    <mergeCell ref="L81:L82"/>
    <mergeCell ref="M81:M82"/>
    <mergeCell ref="N81:N82"/>
    <mergeCell ref="N89:N90"/>
    <mergeCell ref="C87:C88"/>
    <mergeCell ref="L87:L88"/>
    <mergeCell ref="J109:N109"/>
    <mergeCell ref="I103:L103"/>
    <mergeCell ref="B104:H105"/>
    <mergeCell ref="I104:L104"/>
    <mergeCell ref="I105:L105"/>
    <mergeCell ref="N87:N88"/>
    <mergeCell ref="I95:I97"/>
    <mergeCell ref="A98:I99"/>
    <mergeCell ref="M87:M88"/>
    <mergeCell ref="E91:H91"/>
    <mergeCell ref="H95:H97"/>
    <mergeCell ref="A87:A88"/>
    <mergeCell ref="C89:C90"/>
    <mergeCell ref="A89:A90"/>
    <mergeCell ref="D119:D121"/>
    <mergeCell ref="E119:E121"/>
    <mergeCell ref="J119:K120"/>
    <mergeCell ref="J91:N91"/>
    <mergeCell ref="A92:A97"/>
    <mergeCell ref="B92:D97"/>
    <mergeCell ref="E92:G97"/>
    <mergeCell ref="L119:N119"/>
    <mergeCell ref="N120:N121"/>
    <mergeCell ref="A106:N106"/>
    <mergeCell ref="A107:N107"/>
    <mergeCell ref="A113:F113"/>
    <mergeCell ref="A109:F109"/>
    <mergeCell ref="K115:M115"/>
    <mergeCell ref="I102:L102"/>
    <mergeCell ref="M102:N105"/>
    <mergeCell ref="G109:I117"/>
    <mergeCell ref="K116:M116"/>
    <mergeCell ref="A112:F112"/>
    <mergeCell ref="K110:M110"/>
    <mergeCell ref="N111:N112"/>
    <mergeCell ref="K111:M112"/>
    <mergeCell ref="K113:M114"/>
    <mergeCell ref="J111:J112"/>
    <mergeCell ref="A69:N69"/>
    <mergeCell ref="J27:N27"/>
    <mergeCell ref="L89:L90"/>
    <mergeCell ref="M89:M90"/>
    <mergeCell ref="A36:N36"/>
    <mergeCell ref="B91:D91"/>
    <mergeCell ref="A118:N118"/>
    <mergeCell ref="D80:D82"/>
    <mergeCell ref="E80:E82"/>
    <mergeCell ref="M85:M86"/>
    <mergeCell ref="L49:L50"/>
    <mergeCell ref="M49:M50"/>
    <mergeCell ref="A64:A67"/>
    <mergeCell ref="B64:H65"/>
    <mergeCell ref="K79:M79"/>
    <mergeCell ref="A73:F73"/>
    <mergeCell ref="J71:N71"/>
    <mergeCell ref="K78:M78"/>
    <mergeCell ref="N51:N52"/>
    <mergeCell ref="N75:N76"/>
    <mergeCell ref="A68:N68"/>
    <mergeCell ref="K77:M77"/>
    <mergeCell ref="K75:M76"/>
    <mergeCell ref="J55:N61"/>
    <mergeCell ref="K73:M74"/>
    <mergeCell ref="A74:F74"/>
    <mergeCell ref="E27:H27"/>
    <mergeCell ref="J75:J76"/>
    <mergeCell ref="A85:A86"/>
    <mergeCell ref="A80:A82"/>
    <mergeCell ref="B80:B82"/>
    <mergeCell ref="B70:N70"/>
    <mergeCell ref="A71:F71"/>
    <mergeCell ref="A51:A52"/>
    <mergeCell ref="L51:L52"/>
    <mergeCell ref="M51:M52"/>
    <mergeCell ref="B53:D53"/>
    <mergeCell ref="A83:A84"/>
    <mergeCell ref="C83:C84"/>
    <mergeCell ref="A75:F75"/>
    <mergeCell ref="J53:N53"/>
    <mergeCell ref="J54:N54"/>
    <mergeCell ref="B66:H67"/>
    <mergeCell ref="I66:L66"/>
    <mergeCell ref="I67:L67"/>
    <mergeCell ref="A60:I61"/>
    <mergeCell ref="N73:N74"/>
    <mergeCell ref="C80:C82"/>
    <mergeCell ref="M17:M18"/>
    <mergeCell ref="N17:N18"/>
    <mergeCell ref="A23:A24"/>
    <mergeCell ref="C23:C24"/>
    <mergeCell ref="L23:L24"/>
    <mergeCell ref="J39:N39"/>
    <mergeCell ref="J41:J42"/>
    <mergeCell ref="A77:F79"/>
    <mergeCell ref="G71:I79"/>
    <mergeCell ref="C49:C50"/>
    <mergeCell ref="A49:A50"/>
    <mergeCell ref="N47:N48"/>
    <mergeCell ref="N43:N44"/>
    <mergeCell ref="K40:M40"/>
    <mergeCell ref="A42:F42"/>
    <mergeCell ref="A43:F43"/>
    <mergeCell ref="J43:J44"/>
    <mergeCell ref="K43:M44"/>
    <mergeCell ref="A44:F44"/>
    <mergeCell ref="A45:F45"/>
    <mergeCell ref="K45:M45"/>
    <mergeCell ref="I57:I59"/>
    <mergeCell ref="G39:I45"/>
    <mergeCell ref="J73:J74"/>
    <mergeCell ref="L46:N46"/>
    <mergeCell ref="B27:D27"/>
    <mergeCell ref="A30:I30"/>
    <mergeCell ref="B46:B48"/>
    <mergeCell ref="C46:C48"/>
    <mergeCell ref="D46:D48"/>
    <mergeCell ref="E46:E48"/>
    <mergeCell ref="F46:I47"/>
    <mergeCell ref="J29:N30"/>
    <mergeCell ref="A37:N37"/>
    <mergeCell ref="B38:N38"/>
    <mergeCell ref="A39:F39"/>
    <mergeCell ref="A40:F40"/>
    <mergeCell ref="A46:A48"/>
    <mergeCell ref="I32:L32"/>
    <mergeCell ref="A41:F41"/>
    <mergeCell ref="K41:M42"/>
    <mergeCell ref="N41:N42"/>
    <mergeCell ref="M23:M24"/>
    <mergeCell ref="A19:A20"/>
    <mergeCell ref="C19:C20"/>
    <mergeCell ref="N25:N26"/>
    <mergeCell ref="L19:L20"/>
    <mergeCell ref="N19:N20"/>
    <mergeCell ref="C25:C26"/>
    <mergeCell ref="A16:A18"/>
    <mergeCell ref="B16:B18"/>
    <mergeCell ref="C16:C18"/>
    <mergeCell ref="A21:A22"/>
    <mergeCell ref="C21:C22"/>
    <mergeCell ref="L21:L22"/>
    <mergeCell ref="M21:M22"/>
    <mergeCell ref="N21:N22"/>
    <mergeCell ref="D16:D18"/>
    <mergeCell ref="E16:E18"/>
    <mergeCell ref="F16:I17"/>
    <mergeCell ref="J16:K17"/>
    <mergeCell ref="L16:N16"/>
    <mergeCell ref="L17:L18"/>
    <mergeCell ref="A25:A26"/>
    <mergeCell ref="L25:L26"/>
    <mergeCell ref="M25:M26"/>
    <mergeCell ref="A6:N6"/>
    <mergeCell ref="B7:N7"/>
    <mergeCell ref="A8:F8"/>
    <mergeCell ref="J8:N8"/>
    <mergeCell ref="A9:F9"/>
    <mergeCell ref="K9:M9"/>
    <mergeCell ref="A10:F10"/>
    <mergeCell ref="J10:J11"/>
    <mergeCell ref="K10:M11"/>
    <mergeCell ref="N10:N11"/>
    <mergeCell ref="G8:I15"/>
    <mergeCell ref="A15:F15"/>
    <mergeCell ref="A11:F11"/>
    <mergeCell ref="A12:F12"/>
    <mergeCell ref="J12:J13"/>
    <mergeCell ref="K12:M13"/>
    <mergeCell ref="N12:N13"/>
    <mergeCell ref="A13:F13"/>
    <mergeCell ref="K15:M15"/>
    <mergeCell ref="K14:M14"/>
    <mergeCell ref="A1:A4"/>
    <mergeCell ref="B1:H2"/>
    <mergeCell ref="I1:L1"/>
    <mergeCell ref="M1:N4"/>
    <mergeCell ref="I2:L2"/>
    <mergeCell ref="B3:H4"/>
    <mergeCell ref="I3:L3"/>
    <mergeCell ref="I4:L4"/>
    <mergeCell ref="A5:N5"/>
    <mergeCell ref="A223:A226"/>
    <mergeCell ref="A110:F110"/>
    <mergeCell ref="A111:F111"/>
    <mergeCell ref="B102:H103"/>
    <mergeCell ref="L122:L123"/>
    <mergeCell ref="L85:L86"/>
    <mergeCell ref="J113:J114"/>
    <mergeCell ref="H92:H94"/>
    <mergeCell ref="I92:I94"/>
    <mergeCell ref="C85:C86"/>
    <mergeCell ref="J92:N92"/>
    <mergeCell ref="A119:A121"/>
    <mergeCell ref="B119:B121"/>
    <mergeCell ref="C119:C121"/>
    <mergeCell ref="A114:F114"/>
    <mergeCell ref="A115:F117"/>
    <mergeCell ref="N85:N86"/>
    <mergeCell ref="N113:N114"/>
    <mergeCell ref="A102:A105"/>
    <mergeCell ref="B108:N108"/>
    <mergeCell ref="N175:N176"/>
    <mergeCell ref="A176:F176"/>
    <mergeCell ref="B150:B152"/>
    <mergeCell ref="C150:C152"/>
    <mergeCell ref="B254:H255"/>
    <mergeCell ref="I254:L254"/>
    <mergeCell ref="M254:N257"/>
    <mergeCell ref="I255:L255"/>
    <mergeCell ref="B256:H257"/>
    <mergeCell ref="I256:L256"/>
    <mergeCell ref="I257:L257"/>
    <mergeCell ref="K236:M236"/>
    <mergeCell ref="A254:A257"/>
    <mergeCell ref="B238:B240"/>
    <mergeCell ref="B245:D245"/>
    <mergeCell ref="E245:H245"/>
    <mergeCell ref="J245:N245"/>
    <mergeCell ref="N241:N242"/>
    <mergeCell ref="N243:N244"/>
    <mergeCell ref="A248:I249"/>
    <mergeCell ref="A243:A244"/>
    <mergeCell ref="C243:C244"/>
    <mergeCell ref="L243:L244"/>
    <mergeCell ref="M243:M244"/>
    <mergeCell ref="A157:A158"/>
    <mergeCell ref="I166:L166"/>
    <mergeCell ref="B172:N172"/>
    <mergeCell ref="A173:F173"/>
    <mergeCell ref="J173:N173"/>
    <mergeCell ref="K205:M206"/>
    <mergeCell ref="A194:A197"/>
    <mergeCell ref="B194:H195"/>
    <mergeCell ref="I194:L194"/>
    <mergeCell ref="M194:N197"/>
    <mergeCell ref="I195:L195"/>
    <mergeCell ref="B196:H197"/>
    <mergeCell ref="I196:L196"/>
    <mergeCell ref="I197:L197"/>
    <mergeCell ref="N205:N206"/>
    <mergeCell ref="G173:I179"/>
    <mergeCell ref="K174:M174"/>
    <mergeCell ref="A175:F175"/>
    <mergeCell ref="A190:I191"/>
    <mergeCell ref="K202:M202"/>
    <mergeCell ref="A203:F203"/>
    <mergeCell ref="J203:J204"/>
    <mergeCell ref="K203:M204"/>
    <mergeCell ref="A202:F202"/>
    <mergeCell ref="B223:H224"/>
    <mergeCell ref="A236:F237"/>
    <mergeCell ref="A230:F230"/>
    <mergeCell ref="G230:I237"/>
    <mergeCell ref="J230:N230"/>
    <mergeCell ref="A231:F231"/>
    <mergeCell ref="I226:L226"/>
    <mergeCell ref="A227:N227"/>
    <mergeCell ref="A228:N228"/>
    <mergeCell ref="K231:M231"/>
    <mergeCell ref="A232:F232"/>
    <mergeCell ref="J232:J233"/>
    <mergeCell ref="K232:M233"/>
    <mergeCell ref="N232:N233"/>
    <mergeCell ref="A233:F233"/>
    <mergeCell ref="B229:N229"/>
    <mergeCell ref="I223:L223"/>
    <mergeCell ref="M223:N226"/>
    <mergeCell ref="I224:L224"/>
    <mergeCell ref="B225:H226"/>
    <mergeCell ref="N234:N235"/>
    <mergeCell ref="A235:F235"/>
    <mergeCell ref="J234:J235"/>
    <mergeCell ref="K234:M235"/>
    <mergeCell ref="I225:L225"/>
    <mergeCell ref="A234:F234"/>
    <mergeCell ref="M269:M270"/>
    <mergeCell ref="N269:N270"/>
    <mergeCell ref="A271:A272"/>
    <mergeCell ref="C271:C272"/>
    <mergeCell ref="L271:L272"/>
    <mergeCell ref="M271:M272"/>
    <mergeCell ref="C238:C240"/>
    <mergeCell ref="D238:D240"/>
    <mergeCell ref="E238:E240"/>
    <mergeCell ref="F238:I239"/>
    <mergeCell ref="J238:K239"/>
    <mergeCell ref="L238:N238"/>
    <mergeCell ref="L239:L240"/>
    <mergeCell ref="M239:M240"/>
    <mergeCell ref="N239:N240"/>
    <mergeCell ref="A246:A247"/>
    <mergeCell ref="B246:D247"/>
    <mergeCell ref="E246:G247"/>
    <mergeCell ref="J247:N249"/>
    <mergeCell ref="K265:M266"/>
    <mergeCell ref="N265:N266"/>
    <mergeCell ref="A266:F266"/>
    <mergeCell ref="C268:C270"/>
    <mergeCell ref="D268:D270"/>
    <mergeCell ref="E268:E270"/>
    <mergeCell ref="F268:I269"/>
    <mergeCell ref="J268:K269"/>
    <mergeCell ref="L268:N268"/>
    <mergeCell ref="L269:L270"/>
    <mergeCell ref="A268:A270"/>
    <mergeCell ref="B268:B270"/>
    <mergeCell ref="A276:A277"/>
    <mergeCell ref="B276:D277"/>
    <mergeCell ref="E276:G277"/>
    <mergeCell ref="J277:N279"/>
    <mergeCell ref="A278:I279"/>
    <mergeCell ref="A273:A274"/>
    <mergeCell ref="B275:D275"/>
    <mergeCell ref="E275:H275"/>
    <mergeCell ref="J275:N275"/>
    <mergeCell ref="L273:L274"/>
    <mergeCell ref="M273:M274"/>
    <mergeCell ref="N273:N274"/>
    <mergeCell ref="K298:M298"/>
    <mergeCell ref="K299:M299"/>
    <mergeCell ref="A285:A288"/>
    <mergeCell ref="B285:H286"/>
    <mergeCell ref="I285:L285"/>
    <mergeCell ref="M285:N288"/>
    <mergeCell ref="I286:L286"/>
    <mergeCell ref="B287:H288"/>
    <mergeCell ref="I287:L287"/>
    <mergeCell ref="I288:L288"/>
    <mergeCell ref="A308:A309"/>
    <mergeCell ref="B308:D309"/>
    <mergeCell ref="E308:G309"/>
    <mergeCell ref="J309:N311"/>
    <mergeCell ref="A310:I311"/>
    <mergeCell ref="B307:D307"/>
    <mergeCell ref="E307:H307"/>
    <mergeCell ref="J307:N307"/>
    <mergeCell ref="A300:A302"/>
    <mergeCell ref="B300:B302"/>
    <mergeCell ref="C300:C302"/>
    <mergeCell ref="D300:D302"/>
    <mergeCell ref="E300:E302"/>
    <mergeCell ref="F300:I301"/>
    <mergeCell ref="J300:K301"/>
    <mergeCell ref="L300:N300"/>
    <mergeCell ref="L301:L302"/>
    <mergeCell ref="M301:M302"/>
    <mergeCell ref="N301:N302"/>
    <mergeCell ref="N305:N306"/>
    <mergeCell ref="A303:A304"/>
    <mergeCell ref="C303:C304"/>
    <mergeCell ref="L303:L304"/>
    <mergeCell ref="M303:M304"/>
    <mergeCell ref="C305:C306"/>
    <mergeCell ref="A305:A306"/>
    <mergeCell ref="L305:L306"/>
    <mergeCell ref="M305:M306"/>
    <mergeCell ref="A289:N289"/>
    <mergeCell ref="A290:N290"/>
    <mergeCell ref="B291:N291"/>
    <mergeCell ref="A292:F292"/>
    <mergeCell ref="G292:I299"/>
    <mergeCell ref="J292:N292"/>
    <mergeCell ref="A293:F293"/>
    <mergeCell ref="K293:M293"/>
    <mergeCell ref="A294:F294"/>
    <mergeCell ref="J294:J295"/>
    <mergeCell ref="K294:M295"/>
    <mergeCell ref="N294:N295"/>
    <mergeCell ref="A295:F295"/>
    <mergeCell ref="A296:F296"/>
    <mergeCell ref="N303:N304"/>
    <mergeCell ref="J296:J297"/>
    <mergeCell ref="K296:M297"/>
    <mergeCell ref="N296:N297"/>
    <mergeCell ref="A297:F297"/>
    <mergeCell ref="A298:F299"/>
    <mergeCell ref="E150:E152"/>
    <mergeCell ref="F150:I151"/>
    <mergeCell ref="J150:K151"/>
    <mergeCell ref="L150:N150"/>
    <mergeCell ref="L151:L152"/>
    <mergeCell ref="M151:M152"/>
    <mergeCell ref="N151:N152"/>
    <mergeCell ref="B166:H167"/>
    <mergeCell ref="J159:N159"/>
    <mergeCell ref="N155:N156"/>
    <mergeCell ref="M155:M156"/>
    <mergeCell ref="L155:L156"/>
    <mergeCell ref="C155:C156"/>
    <mergeCell ref="A150:A152"/>
    <mergeCell ref="A204:F204"/>
    <mergeCell ref="A205:F205"/>
    <mergeCell ref="J205:J206"/>
    <mergeCell ref="A241:A242"/>
    <mergeCell ref="C241:C242"/>
    <mergeCell ref="L241:L242"/>
    <mergeCell ref="M241:M242"/>
    <mergeCell ref="K237:M237"/>
    <mergeCell ref="A238:A240"/>
    <mergeCell ref="M166:N169"/>
    <mergeCell ref="I167:L167"/>
    <mergeCell ref="B168:H169"/>
    <mergeCell ref="I168:L168"/>
    <mergeCell ref="I169:L169"/>
    <mergeCell ref="A170:N170"/>
    <mergeCell ref="A171:N171"/>
    <mergeCell ref="A178:F178"/>
    <mergeCell ref="K177:M178"/>
    <mergeCell ref="N177:N178"/>
    <mergeCell ref="J177:J178"/>
    <mergeCell ref="A166:A169"/>
    <mergeCell ref="J201:N201"/>
    <mergeCell ref="D150:D152"/>
    <mergeCell ref="A174:F174"/>
    <mergeCell ref="J175:J176"/>
    <mergeCell ref="K175:M176"/>
    <mergeCell ref="A198:N198"/>
    <mergeCell ref="A199:N199"/>
    <mergeCell ref="B200:N200"/>
    <mergeCell ref="A180:A182"/>
    <mergeCell ref="B180:B182"/>
    <mergeCell ref="A153:A154"/>
    <mergeCell ref="C153:C154"/>
    <mergeCell ref="L153:L154"/>
    <mergeCell ref="M153:M154"/>
    <mergeCell ref="A160:A161"/>
    <mergeCell ref="B160:D161"/>
    <mergeCell ref="E160:G161"/>
    <mergeCell ref="J161:N163"/>
    <mergeCell ref="A162:I163"/>
    <mergeCell ref="N153:N154"/>
    <mergeCell ref="N157:N158"/>
    <mergeCell ref="C157:C158"/>
    <mergeCell ref="L157:L158"/>
    <mergeCell ref="M157:M158"/>
    <mergeCell ref="B159:D159"/>
    <mergeCell ref="E159:H159"/>
    <mergeCell ref="N213:N214"/>
    <mergeCell ref="C180:C182"/>
    <mergeCell ref="L213:L214"/>
    <mergeCell ref="N203:N204"/>
    <mergeCell ref="N211:N212"/>
    <mergeCell ref="A208:A210"/>
    <mergeCell ref="B208:B210"/>
    <mergeCell ref="C208:C210"/>
    <mergeCell ref="D208:D210"/>
    <mergeCell ref="E208:E210"/>
    <mergeCell ref="F208:I209"/>
    <mergeCell ref="J208:K209"/>
    <mergeCell ref="L208:N208"/>
    <mergeCell ref="L209:L210"/>
    <mergeCell ref="M209:M210"/>
    <mergeCell ref="N209:N210"/>
    <mergeCell ref="A211:A212"/>
    <mergeCell ref="C211:C212"/>
    <mergeCell ref="L211:L212"/>
    <mergeCell ref="M211:M212"/>
    <mergeCell ref="A213:A214"/>
    <mergeCell ref="C213:C214"/>
    <mergeCell ref="K179:M179"/>
    <mergeCell ref="A179:F179"/>
    <mergeCell ref="I139:L139"/>
    <mergeCell ref="B317:C317"/>
    <mergeCell ref="A185:A186"/>
    <mergeCell ref="C185:C186"/>
    <mergeCell ref="L185:L186"/>
    <mergeCell ref="M185:M186"/>
    <mergeCell ref="A183:A184"/>
    <mergeCell ref="C183:C184"/>
    <mergeCell ref="L183:L184"/>
    <mergeCell ref="M183:M184"/>
    <mergeCell ref="B187:D187"/>
    <mergeCell ref="E187:H187"/>
    <mergeCell ref="J187:N187"/>
    <mergeCell ref="A188:A189"/>
    <mergeCell ref="B188:D189"/>
    <mergeCell ref="E188:G189"/>
    <mergeCell ref="J189:N191"/>
    <mergeCell ref="A206:F206"/>
    <mergeCell ref="N145:N146"/>
    <mergeCell ref="N183:N184"/>
    <mergeCell ref="N185:N186"/>
    <mergeCell ref="N271:N272"/>
    <mergeCell ref="A177:F177"/>
    <mergeCell ref="A207:F207"/>
    <mergeCell ref="K207:M207"/>
    <mergeCell ref="A216:A217"/>
    <mergeCell ref="B216:D217"/>
    <mergeCell ref="E216:G217"/>
    <mergeCell ref="J217:N219"/>
    <mergeCell ref="A218:I219"/>
    <mergeCell ref="M126:M127"/>
    <mergeCell ref="B130:D131"/>
    <mergeCell ref="J131:N133"/>
    <mergeCell ref="E130:G131"/>
    <mergeCell ref="A130:A131"/>
    <mergeCell ref="A132:I133"/>
    <mergeCell ref="L126:L127"/>
    <mergeCell ref="B215:D215"/>
    <mergeCell ref="D180:D182"/>
    <mergeCell ref="E180:E182"/>
    <mergeCell ref="F180:I181"/>
    <mergeCell ref="J180:K181"/>
    <mergeCell ref="L180:N180"/>
    <mergeCell ref="L181:L182"/>
    <mergeCell ref="M181:M182"/>
    <mergeCell ref="N181:N182"/>
    <mergeCell ref="B316:C316"/>
    <mergeCell ref="E215:H215"/>
    <mergeCell ref="J215:N215"/>
    <mergeCell ref="A143:F143"/>
    <mergeCell ref="G143:I149"/>
    <mergeCell ref="J143:N143"/>
    <mergeCell ref="A144:F144"/>
    <mergeCell ref="K144:M144"/>
    <mergeCell ref="A145:F145"/>
    <mergeCell ref="A146:F146"/>
    <mergeCell ref="A147:F147"/>
    <mergeCell ref="A148:F148"/>
    <mergeCell ref="K149:M149"/>
    <mergeCell ref="A149:F149"/>
    <mergeCell ref="J145:J146"/>
    <mergeCell ref="K145:M146"/>
    <mergeCell ref="J147:J148"/>
    <mergeCell ref="K147:M148"/>
    <mergeCell ref="N147:N148"/>
    <mergeCell ref="A259:N259"/>
    <mergeCell ref="B260:N260"/>
    <mergeCell ref="A261:F261"/>
    <mergeCell ref="G261:I267"/>
    <mergeCell ref="J261:N261"/>
    <mergeCell ref="N126:N127"/>
    <mergeCell ref="L124:L125"/>
    <mergeCell ref="M47:M48"/>
    <mergeCell ref="C124:C125"/>
    <mergeCell ref="M120:M121"/>
    <mergeCell ref="L120:L121"/>
    <mergeCell ref="A122:A123"/>
    <mergeCell ref="C122:C123"/>
    <mergeCell ref="F80:I81"/>
    <mergeCell ref="L47:L48"/>
    <mergeCell ref="I64:L64"/>
    <mergeCell ref="M64:N67"/>
    <mergeCell ref="I65:L65"/>
    <mergeCell ref="A76:F76"/>
    <mergeCell ref="L83:L84"/>
    <mergeCell ref="M83:M84"/>
    <mergeCell ref="N83:N84"/>
    <mergeCell ref="M122:M123"/>
    <mergeCell ref="J93:N99"/>
    <mergeCell ref="F119:I120"/>
    <mergeCell ref="K72:M72"/>
    <mergeCell ref="N122:N123"/>
    <mergeCell ref="M124:M125"/>
    <mergeCell ref="J46:K47"/>
    <mergeCell ref="A262:F262"/>
    <mergeCell ref="K262:M262"/>
    <mergeCell ref="A263:F263"/>
    <mergeCell ref="J263:J264"/>
    <mergeCell ref="K263:M264"/>
    <mergeCell ref="N263:N264"/>
    <mergeCell ref="A264:F264"/>
    <mergeCell ref="A265:F265"/>
    <mergeCell ref="J265:J266"/>
    <mergeCell ref="A267:F267"/>
    <mergeCell ref="K267:M267"/>
    <mergeCell ref="N124:N125"/>
    <mergeCell ref="M213:M214"/>
    <mergeCell ref="A201:F201"/>
    <mergeCell ref="G201:I207"/>
    <mergeCell ref="A140:N140"/>
    <mergeCell ref="A141:N141"/>
    <mergeCell ref="B142:N142"/>
    <mergeCell ref="A155:A156"/>
    <mergeCell ref="A258:N258"/>
    <mergeCell ref="A136:A139"/>
    <mergeCell ref="B136:H137"/>
    <mergeCell ref="I136:L136"/>
    <mergeCell ref="M136:N139"/>
    <mergeCell ref="I137:L137"/>
    <mergeCell ref="B138:H139"/>
    <mergeCell ref="I138:L138"/>
    <mergeCell ref="A126:A127"/>
    <mergeCell ref="B128:D128"/>
    <mergeCell ref="E128:H128"/>
    <mergeCell ref="J128:N128"/>
    <mergeCell ref="B129:D129"/>
    <mergeCell ref="E129:G129"/>
    <mergeCell ref="A124:A125"/>
    <mergeCell ref="M19:M20"/>
    <mergeCell ref="A72:F72"/>
    <mergeCell ref="A28:A29"/>
    <mergeCell ref="B28:D29"/>
    <mergeCell ref="E28:G29"/>
    <mergeCell ref="B54:D59"/>
    <mergeCell ref="E54:G59"/>
    <mergeCell ref="H54:H56"/>
    <mergeCell ref="I54:I56"/>
    <mergeCell ref="H57:H59"/>
    <mergeCell ref="E53:H53"/>
    <mergeCell ref="A54:A59"/>
    <mergeCell ref="M32:N35"/>
    <mergeCell ref="I33:L33"/>
    <mergeCell ref="B34:H35"/>
    <mergeCell ref="J28:N28"/>
    <mergeCell ref="N23:N24"/>
    <mergeCell ref="N49:N50"/>
    <mergeCell ref="I34:L34"/>
    <mergeCell ref="I35:L35"/>
    <mergeCell ref="A32:A35"/>
    <mergeCell ref="B32:H33"/>
    <mergeCell ref="K117:M117"/>
  </mergeCells>
  <pageMargins left="0.70866141732283472" right="0.56999999999999995" top="0.74803149606299213" bottom="0.74803149606299213" header="0.31496062992125984" footer="0.31496062992125984"/>
  <pageSetup scale="42" fitToHeight="0" orientation="landscape" r:id="rId1"/>
  <rowBreaks count="9" manualBreakCount="9">
    <brk id="30" max="16383" man="1"/>
    <brk id="62" max="16383" man="1"/>
    <brk id="100" max="16383" man="1"/>
    <brk id="134" max="16383" man="1"/>
    <brk id="165" max="16383" man="1"/>
    <brk id="192" max="13" man="1"/>
    <brk id="221" max="16383" man="1"/>
    <brk id="251" max="13" man="1"/>
    <brk id="282" max="13" man="1"/>
  </rowBreaks>
  <drawing r:id="rId2"/>
  <legacyDrawing r:id="rId3"/>
  <oleObjects>
    <mc:AlternateContent xmlns:mc="http://schemas.openxmlformats.org/markup-compatibility/2006">
      <mc:Choice Requires="x14">
        <oleObject shapeId="6170" r:id="rId4">
          <objectPr defaultSize="0" autoPict="0" r:id="rId5">
            <anchor moveWithCells="1" sizeWithCells="1">
              <from>
                <xdr:col>0</xdr:col>
                <xdr:colOff>47625</xdr:colOff>
                <xdr:row>0</xdr:row>
                <xdr:rowOff>152400</xdr:rowOff>
              </from>
              <to>
                <xdr:col>0</xdr:col>
                <xdr:colOff>2895600</xdr:colOff>
                <xdr:row>3</xdr:row>
                <xdr:rowOff>142875</xdr:rowOff>
              </to>
            </anchor>
          </objectPr>
        </oleObject>
      </mc:Choice>
      <mc:Fallback>
        <oleObject shapeId="6170" r:id="rId4"/>
      </mc:Fallback>
    </mc:AlternateContent>
    <mc:AlternateContent xmlns:mc="http://schemas.openxmlformats.org/markup-compatibility/2006">
      <mc:Choice Requires="x14">
        <oleObject shapeId="6178" r:id="rId6">
          <objectPr defaultSize="0" autoPict="0" r:id="rId5">
            <anchor moveWithCells="1" sizeWithCells="1">
              <from>
                <xdr:col>0</xdr:col>
                <xdr:colOff>66675</xdr:colOff>
                <xdr:row>31</xdr:row>
                <xdr:rowOff>114300</xdr:rowOff>
              </from>
              <to>
                <xdr:col>0</xdr:col>
                <xdr:colOff>2914650</xdr:colOff>
                <xdr:row>34</xdr:row>
                <xdr:rowOff>104775</xdr:rowOff>
              </to>
            </anchor>
          </objectPr>
        </oleObject>
      </mc:Choice>
      <mc:Fallback>
        <oleObject shapeId="6178" r:id="rId6"/>
      </mc:Fallback>
    </mc:AlternateContent>
    <mc:AlternateContent xmlns:mc="http://schemas.openxmlformats.org/markup-compatibility/2006">
      <mc:Choice Requires="x14">
        <oleObject shapeId="6179" r:id="rId7">
          <objectPr defaultSize="0" autoPict="0" r:id="rId5">
            <anchor moveWithCells="1" sizeWithCells="1">
              <from>
                <xdr:col>0</xdr:col>
                <xdr:colOff>85725</xdr:colOff>
                <xdr:row>63</xdr:row>
                <xdr:rowOff>114300</xdr:rowOff>
              </from>
              <to>
                <xdr:col>0</xdr:col>
                <xdr:colOff>2933700</xdr:colOff>
                <xdr:row>66</xdr:row>
                <xdr:rowOff>104775</xdr:rowOff>
              </to>
            </anchor>
          </objectPr>
        </oleObject>
      </mc:Choice>
      <mc:Fallback>
        <oleObject shapeId="6179" r:id="rId7"/>
      </mc:Fallback>
    </mc:AlternateContent>
    <mc:AlternateContent xmlns:mc="http://schemas.openxmlformats.org/markup-compatibility/2006">
      <mc:Choice Requires="x14">
        <oleObject shapeId="6180" r:id="rId8">
          <objectPr defaultSize="0" autoPict="0" r:id="rId5">
            <anchor moveWithCells="1" sizeWithCells="1">
              <from>
                <xdr:col>0</xdr:col>
                <xdr:colOff>104775</xdr:colOff>
                <xdr:row>101</xdr:row>
                <xdr:rowOff>123825</xdr:rowOff>
              </from>
              <to>
                <xdr:col>0</xdr:col>
                <xdr:colOff>2952750</xdr:colOff>
                <xdr:row>104</xdr:row>
                <xdr:rowOff>123825</xdr:rowOff>
              </to>
            </anchor>
          </objectPr>
        </oleObject>
      </mc:Choice>
      <mc:Fallback>
        <oleObject shapeId="6180" r:id="rId8"/>
      </mc:Fallback>
    </mc:AlternateContent>
    <mc:AlternateContent xmlns:mc="http://schemas.openxmlformats.org/markup-compatibility/2006">
      <mc:Choice Requires="x14">
        <oleObject shapeId="6198" r:id="rId9">
          <objectPr defaultSize="0" autoPict="0" r:id="rId5">
            <anchor moveWithCells="1" sizeWithCells="1">
              <from>
                <xdr:col>0</xdr:col>
                <xdr:colOff>85725</xdr:colOff>
                <xdr:row>253</xdr:row>
                <xdr:rowOff>114300</xdr:rowOff>
              </from>
              <to>
                <xdr:col>0</xdr:col>
                <xdr:colOff>2933700</xdr:colOff>
                <xdr:row>256</xdr:row>
                <xdr:rowOff>104775</xdr:rowOff>
              </to>
            </anchor>
          </objectPr>
        </oleObject>
      </mc:Choice>
      <mc:Fallback>
        <oleObject shapeId="6198" r:id="rId9"/>
      </mc:Fallback>
    </mc:AlternateContent>
    <mc:AlternateContent xmlns:mc="http://schemas.openxmlformats.org/markup-compatibility/2006">
      <mc:Choice Requires="x14">
        <oleObject shapeId="6199" r:id="rId10">
          <objectPr defaultSize="0" autoPict="0" r:id="rId5">
            <anchor moveWithCells="1" sizeWithCells="1">
              <from>
                <xdr:col>0</xdr:col>
                <xdr:colOff>104775</xdr:colOff>
                <xdr:row>284</xdr:row>
                <xdr:rowOff>123825</xdr:rowOff>
              </from>
              <to>
                <xdr:col>0</xdr:col>
                <xdr:colOff>2952750</xdr:colOff>
                <xdr:row>287</xdr:row>
                <xdr:rowOff>123825</xdr:rowOff>
              </to>
            </anchor>
          </objectPr>
        </oleObject>
      </mc:Choice>
      <mc:Fallback>
        <oleObject shapeId="6199" r:id="rId10"/>
      </mc:Fallback>
    </mc:AlternateContent>
    <mc:AlternateContent xmlns:mc="http://schemas.openxmlformats.org/markup-compatibility/2006">
      <mc:Choice Requires="x14">
        <oleObject shapeId="6200" r:id="rId11">
          <objectPr defaultSize="0" autoPict="0" r:id="rId5">
            <anchor moveWithCells="1" sizeWithCells="1">
              <from>
                <xdr:col>0</xdr:col>
                <xdr:colOff>104775</xdr:colOff>
                <xdr:row>222</xdr:row>
                <xdr:rowOff>123825</xdr:rowOff>
              </from>
              <to>
                <xdr:col>0</xdr:col>
                <xdr:colOff>2952750</xdr:colOff>
                <xdr:row>225</xdr:row>
                <xdr:rowOff>123825</xdr:rowOff>
              </to>
            </anchor>
          </objectPr>
        </oleObject>
      </mc:Choice>
      <mc:Fallback>
        <oleObject shapeId="6200" r:id="rId11"/>
      </mc:Fallback>
    </mc:AlternateContent>
    <mc:AlternateContent xmlns:mc="http://schemas.openxmlformats.org/markup-compatibility/2006">
      <mc:Choice Requires="x14">
        <oleObject shapeId="6201" r:id="rId12">
          <objectPr defaultSize="0" autoPict="0" r:id="rId5">
            <anchor moveWithCells="1" sizeWithCells="1">
              <from>
                <xdr:col>0</xdr:col>
                <xdr:colOff>104775</xdr:colOff>
                <xdr:row>135</xdr:row>
                <xdr:rowOff>123825</xdr:rowOff>
              </from>
              <to>
                <xdr:col>0</xdr:col>
                <xdr:colOff>2952750</xdr:colOff>
                <xdr:row>138</xdr:row>
                <xdr:rowOff>123825</xdr:rowOff>
              </to>
            </anchor>
          </objectPr>
        </oleObject>
      </mc:Choice>
      <mc:Fallback>
        <oleObject shapeId="6201" r:id="rId12"/>
      </mc:Fallback>
    </mc:AlternateContent>
    <mc:AlternateContent xmlns:mc="http://schemas.openxmlformats.org/markup-compatibility/2006">
      <mc:Choice Requires="x14">
        <oleObject shapeId="6203" r:id="rId13">
          <objectPr defaultSize="0" autoPict="0" r:id="rId5">
            <anchor moveWithCells="1" sizeWithCells="1">
              <from>
                <xdr:col>0</xdr:col>
                <xdr:colOff>104775</xdr:colOff>
                <xdr:row>193</xdr:row>
                <xdr:rowOff>123825</xdr:rowOff>
              </from>
              <to>
                <xdr:col>0</xdr:col>
                <xdr:colOff>2952750</xdr:colOff>
                <xdr:row>196</xdr:row>
                <xdr:rowOff>123825</xdr:rowOff>
              </to>
            </anchor>
          </objectPr>
        </oleObject>
      </mc:Choice>
      <mc:Fallback>
        <oleObject shapeId="6203" r:id="rId13"/>
      </mc:Fallback>
    </mc:AlternateContent>
    <mc:AlternateContent xmlns:mc="http://schemas.openxmlformats.org/markup-compatibility/2006">
      <mc:Choice Requires="x14">
        <oleObject shapeId="6204" r:id="rId14">
          <objectPr defaultSize="0" autoPict="0" r:id="rId5">
            <anchor moveWithCells="1" sizeWithCells="1">
              <from>
                <xdr:col>0</xdr:col>
                <xdr:colOff>104775</xdr:colOff>
                <xdr:row>165</xdr:row>
                <xdr:rowOff>123825</xdr:rowOff>
              </from>
              <to>
                <xdr:col>0</xdr:col>
                <xdr:colOff>2952750</xdr:colOff>
                <xdr:row>168</xdr:row>
                <xdr:rowOff>123825</xdr:rowOff>
              </to>
            </anchor>
          </objectPr>
        </oleObject>
      </mc:Choice>
      <mc:Fallback>
        <oleObject shapeId="6204" r:id="rId14"/>
      </mc:Fallback>
    </mc:AlternateContent>
    <mc:AlternateContent xmlns:mc="http://schemas.openxmlformats.org/markup-compatibility/2006">
      <mc:Choice Requires="x14">
        <oleObject shapeId="6205" r:id="rId15">
          <objectPr defaultSize="0" autoPict="0" r:id="rId5">
            <anchor moveWithCells="1" sizeWithCells="1">
              <from>
                <xdr:col>0</xdr:col>
                <xdr:colOff>47625</xdr:colOff>
                <xdr:row>0</xdr:row>
                <xdr:rowOff>152400</xdr:rowOff>
              </from>
              <to>
                <xdr:col>0</xdr:col>
                <xdr:colOff>2895600</xdr:colOff>
                <xdr:row>3</xdr:row>
                <xdr:rowOff>142875</xdr:rowOff>
              </to>
            </anchor>
          </objectPr>
        </oleObject>
      </mc:Choice>
      <mc:Fallback>
        <oleObject shapeId="6205" r:id="rId15"/>
      </mc:Fallback>
    </mc:AlternateContent>
    <mc:AlternateContent xmlns:mc="http://schemas.openxmlformats.org/markup-compatibility/2006">
      <mc:Choice Requires="x14">
        <oleObject shapeId="6206" r:id="rId16">
          <objectPr defaultSize="0" autoPict="0" r:id="rId5">
            <anchor moveWithCells="1" sizeWithCells="1">
              <from>
                <xdr:col>0</xdr:col>
                <xdr:colOff>66675</xdr:colOff>
                <xdr:row>31</xdr:row>
                <xdr:rowOff>114300</xdr:rowOff>
              </from>
              <to>
                <xdr:col>0</xdr:col>
                <xdr:colOff>2914650</xdr:colOff>
                <xdr:row>34</xdr:row>
                <xdr:rowOff>104775</xdr:rowOff>
              </to>
            </anchor>
          </objectPr>
        </oleObject>
      </mc:Choice>
      <mc:Fallback>
        <oleObject shapeId="6206" r:id="rId16"/>
      </mc:Fallback>
    </mc:AlternateContent>
    <mc:AlternateContent xmlns:mc="http://schemas.openxmlformats.org/markup-compatibility/2006">
      <mc:Choice Requires="x14">
        <oleObject shapeId="6207" r:id="rId17">
          <objectPr defaultSize="0" autoPict="0" r:id="rId5">
            <anchor moveWithCells="1" sizeWithCells="1">
              <from>
                <xdr:col>0</xdr:col>
                <xdr:colOff>85725</xdr:colOff>
                <xdr:row>63</xdr:row>
                <xdr:rowOff>114300</xdr:rowOff>
              </from>
              <to>
                <xdr:col>0</xdr:col>
                <xdr:colOff>2933700</xdr:colOff>
                <xdr:row>66</xdr:row>
                <xdr:rowOff>104775</xdr:rowOff>
              </to>
            </anchor>
          </objectPr>
        </oleObject>
      </mc:Choice>
      <mc:Fallback>
        <oleObject shapeId="6207" r:id="rId17"/>
      </mc:Fallback>
    </mc:AlternateContent>
    <mc:AlternateContent xmlns:mc="http://schemas.openxmlformats.org/markup-compatibility/2006">
      <mc:Choice Requires="x14">
        <oleObject shapeId="6208" r:id="rId18">
          <objectPr defaultSize="0" autoPict="0" r:id="rId5">
            <anchor moveWithCells="1" sizeWithCells="1">
              <from>
                <xdr:col>0</xdr:col>
                <xdr:colOff>104775</xdr:colOff>
                <xdr:row>101</xdr:row>
                <xdr:rowOff>123825</xdr:rowOff>
              </from>
              <to>
                <xdr:col>0</xdr:col>
                <xdr:colOff>2952750</xdr:colOff>
                <xdr:row>104</xdr:row>
                <xdr:rowOff>123825</xdr:rowOff>
              </to>
            </anchor>
          </objectPr>
        </oleObject>
      </mc:Choice>
      <mc:Fallback>
        <oleObject shapeId="6208" r:id="rId18"/>
      </mc:Fallback>
    </mc:AlternateContent>
    <mc:AlternateContent xmlns:mc="http://schemas.openxmlformats.org/markup-compatibility/2006">
      <mc:Choice Requires="x14">
        <oleObject shapeId="6209" r:id="rId19">
          <objectPr defaultSize="0" autoPict="0" r:id="rId5">
            <anchor moveWithCells="1" sizeWithCells="1">
              <from>
                <xdr:col>0</xdr:col>
                <xdr:colOff>104775</xdr:colOff>
                <xdr:row>135</xdr:row>
                <xdr:rowOff>123825</xdr:rowOff>
              </from>
              <to>
                <xdr:col>0</xdr:col>
                <xdr:colOff>2952750</xdr:colOff>
                <xdr:row>138</xdr:row>
                <xdr:rowOff>123825</xdr:rowOff>
              </to>
            </anchor>
          </objectPr>
        </oleObject>
      </mc:Choice>
      <mc:Fallback>
        <oleObject shapeId="6209" r:id="rId19"/>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PROYECTOS</vt:lpstr>
      <vt:lpstr>uso y apropiación</vt:lpstr>
      <vt:lpstr>Fortalecimiento plataforma tecn</vt:lpstr>
      <vt:lpstr>'Fortalecimiento plataforma tecn'!Área_de_impresión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Leonardo</dc:creator>
  <cp:lastModifiedBy>equipo 60</cp:lastModifiedBy>
  <cp:revision/>
  <cp:lastPrinted>2024-01-10T20:12:49Z</cp:lastPrinted>
  <dcterms:created xsi:type="dcterms:W3CDTF">2017-08-24T15:03:39Z</dcterms:created>
  <dcterms:modified xsi:type="dcterms:W3CDTF">2024-02-14T18:40:08Z</dcterms:modified>
</cp:coreProperties>
</file>