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andy Poveda Vargas\Desktop\MAPAS DE RIESGOS CORRUPCIÓN 2024\"/>
    </mc:Choice>
  </mc:AlternateContent>
  <bookViews>
    <workbookView xWindow="0" yWindow="0" windowWidth="28800" windowHeight="11730"/>
  </bookViews>
  <sheets>
    <sheet name="INSTRUCTIVO" sheetId="28" r:id="rId1"/>
    <sheet name="CONTEXTO" sheetId="4" r:id="rId2"/>
    <sheet name="Hoja1" sheetId="30" state="hidden" r:id="rId3"/>
    <sheet name="Hoja2" sheetId="31" state="hidden" r:id="rId4"/>
    <sheet name="PRIORIZACIÓN DE CAUSA" sheetId="24" r:id="rId5"/>
    <sheet name="matriz definicion riesgo" sheetId="5" state="hidden" r:id="rId6"/>
    <sheet name="IDENTIFICACION" sheetId="6" state="hidden" r:id="rId7"/>
    <sheet name="PRIORIZ CAUSA R CORUP TRÁMITES" sheetId="38" r:id="rId8"/>
    <sheet name="DOFA" sheetId="23" r:id="rId9"/>
    <sheet name="IDENTIFICACION DE RIESGOS G Y C" sheetId="20" r:id="rId10"/>
    <sheet name="DESCRIPCION" sheetId="22" r:id="rId11"/>
    <sheet name="PROBABILIDAD" sheetId="8" r:id="rId12"/>
    <sheet name=" IMPACTO RIESGOS CORRUPCION" sheetId="25" r:id="rId13"/>
    <sheet name="VALORACIÓN ZONA RIESGO INHERENT" sheetId="16" r:id="rId14"/>
    <sheet name="Hoja7" sheetId="35" state="hidden" r:id="rId15"/>
    <sheet name="Hoja3" sheetId="21" state="hidden" r:id="rId16"/>
    <sheet name="CONTROLES Y EVALUACION" sheetId="3" r:id="rId17"/>
    <sheet name="Hoja8" sheetId="36" state="hidden" r:id="rId18"/>
    <sheet name="SOLIDEZ DE LOS CONTROLES" sheetId="26" r:id="rId19"/>
    <sheet name="VALORACIÓN ZONA-RIESGO RESIDUAL" sheetId="29" r:id="rId20"/>
    <sheet name="Hoja6" sheetId="34" state="hidden" r:id="rId21"/>
    <sheet name="MAPA DE RIESGO CORRUPCION" sheetId="1" r:id="rId22"/>
    <sheet name="Hoja9" sheetId="37" r:id="rId23"/>
    <sheet name="Hoja5" sheetId="33" state="hidden" r:id="rId24"/>
    <sheet name="Hoja4" sheetId="32" state="hidden" r:id="rId25"/>
  </sheets>
  <externalReferences>
    <externalReference r:id="rId26"/>
    <externalReference r:id="rId27"/>
    <externalReference r:id="rId28"/>
    <externalReference r:id="rId29"/>
    <externalReference r:id="rId30"/>
  </externalReferences>
  <definedNames>
    <definedName name="_xlnm.Print_Titles" localSheetId="10">DESCRIPCION!$1:$11</definedName>
    <definedName name="_xlnm.Print_Titles" localSheetId="9">'IDENTIFICACION DE RIESGOS G Y C'!$1:$11</definedName>
  </definedNames>
  <calcPr calcId="162913"/>
</workbook>
</file>

<file path=xl/calcChain.xml><?xml version="1.0" encoding="utf-8"?>
<calcChain xmlns="http://schemas.openxmlformats.org/spreadsheetml/2006/main">
  <c r="B3" i="1" l="1"/>
  <c r="B1" i="1"/>
  <c r="C3" i="29"/>
  <c r="B3" i="26"/>
  <c r="B3" i="3"/>
  <c r="C3" i="16"/>
  <c r="B3" i="25"/>
  <c r="B3" i="8"/>
  <c r="B2" i="22"/>
  <c r="B2" i="20"/>
  <c r="A3" i="23"/>
  <c r="B3" i="38"/>
  <c r="B1" i="38"/>
  <c r="B1" i="24"/>
  <c r="B3" i="24"/>
  <c r="A8" i="38" l="1"/>
  <c r="A6" i="38"/>
  <c r="S47" i="24" l="1"/>
  <c r="T47" i="24" s="1"/>
  <c r="R47" i="24"/>
  <c r="B47" i="24"/>
  <c r="R46" i="24"/>
  <c r="S46" i="24" s="1"/>
  <c r="T46" i="24" s="1"/>
  <c r="B46" i="24"/>
  <c r="S45" i="24"/>
  <c r="T45" i="24" s="1"/>
  <c r="R45" i="24"/>
  <c r="B45" i="24"/>
  <c r="R44" i="24"/>
  <c r="S44" i="24" s="1"/>
  <c r="T44" i="24" s="1"/>
  <c r="B44" i="24"/>
  <c r="S43" i="24"/>
  <c r="T43" i="24" s="1"/>
  <c r="R43" i="24"/>
  <c r="B43" i="24"/>
  <c r="D13" i="1" l="1"/>
  <c r="D12" i="1"/>
  <c r="D11" i="1"/>
  <c r="D14" i="1"/>
  <c r="H11" i="26"/>
  <c r="G16" i="26"/>
  <c r="F15" i="26"/>
  <c r="G15" i="26" s="1"/>
  <c r="E15" i="26"/>
  <c r="D15" i="26"/>
  <c r="C14" i="26"/>
  <c r="B15" i="26"/>
  <c r="G62" i="3"/>
  <c r="G61" i="3"/>
  <c r="G60" i="3"/>
  <c r="G59" i="3"/>
  <c r="G58" i="3"/>
  <c r="G57" i="3"/>
  <c r="G56" i="3"/>
  <c r="G55" i="3"/>
  <c r="A55" i="3"/>
  <c r="B55" i="3"/>
  <c r="D16" i="22"/>
  <c r="B16" i="20"/>
  <c r="E14" i="26" l="1"/>
  <c r="D14" i="26"/>
  <c r="D12" i="26"/>
  <c r="G50" i="3"/>
  <c r="G49" i="3"/>
  <c r="G48" i="3"/>
  <c r="G47" i="3"/>
  <c r="G46" i="3"/>
  <c r="G45" i="3"/>
  <c r="G44" i="3"/>
  <c r="B15" i="20"/>
  <c r="D15" i="22" s="1"/>
  <c r="B44" i="3" s="1"/>
  <c r="G51" i="3" l="1"/>
  <c r="B24" i="24"/>
  <c r="B17" i="24"/>
  <c r="R11" i="24"/>
  <c r="R12" i="24"/>
  <c r="R13" i="24"/>
  <c r="R14" i="24"/>
  <c r="R15" i="24"/>
  <c r="R16" i="24"/>
  <c r="R17" i="24"/>
  <c r="R18" i="24"/>
  <c r="R19" i="24"/>
  <c r="R20" i="24"/>
  <c r="R21" i="24"/>
  <c r="R22" i="24"/>
  <c r="R23" i="24"/>
  <c r="R24" i="24"/>
  <c r="R25" i="24"/>
  <c r="R26" i="24"/>
  <c r="R27" i="24"/>
  <c r="R29" i="24"/>
  <c r="R32" i="24"/>
  <c r="R36" i="24"/>
  <c r="R37" i="24"/>
  <c r="R39" i="24"/>
  <c r="R42" i="24"/>
  <c r="R10" i="24"/>
  <c r="C41" i="24"/>
  <c r="D41" i="24"/>
  <c r="E41" i="24"/>
  <c r="F41" i="24"/>
  <c r="G41" i="24"/>
  <c r="H41" i="24"/>
  <c r="C40" i="24"/>
  <c r="D40" i="24"/>
  <c r="E40" i="24"/>
  <c r="F40" i="24"/>
  <c r="G40" i="24"/>
  <c r="H40" i="24"/>
  <c r="C38" i="24"/>
  <c r="D38" i="24"/>
  <c r="E38" i="24"/>
  <c r="F38" i="24"/>
  <c r="G38" i="24"/>
  <c r="H38" i="24"/>
  <c r="C35" i="24"/>
  <c r="D35" i="24"/>
  <c r="E35" i="24"/>
  <c r="F35" i="24"/>
  <c r="G35" i="24"/>
  <c r="H35" i="24"/>
  <c r="H34" i="24"/>
  <c r="G34" i="24"/>
  <c r="F34" i="24"/>
  <c r="E34" i="24"/>
  <c r="D34" i="24"/>
  <c r="C34" i="24"/>
  <c r="C33" i="24"/>
  <c r="D33" i="24"/>
  <c r="E33" i="24"/>
  <c r="F33" i="24"/>
  <c r="G33" i="24"/>
  <c r="H33" i="24"/>
  <c r="C31" i="24"/>
  <c r="T25" i="24"/>
  <c r="T26" i="24"/>
  <c r="C30" i="24"/>
  <c r="D30" i="24"/>
  <c r="E30" i="24"/>
  <c r="F30" i="24"/>
  <c r="G30" i="24"/>
  <c r="H30" i="24"/>
  <c r="H28" i="24"/>
  <c r="G28" i="24"/>
  <c r="F28" i="24"/>
  <c r="E28" i="24"/>
  <c r="D28" i="24"/>
  <c r="C28" i="24"/>
  <c r="T16" i="24"/>
  <c r="S11" i="24"/>
  <c r="S12" i="24"/>
  <c r="S13" i="24"/>
  <c r="S14" i="24"/>
  <c r="S15" i="24"/>
  <c r="S16" i="24"/>
  <c r="S17" i="24"/>
  <c r="S18" i="24"/>
  <c r="S19" i="24"/>
  <c r="S20" i="24"/>
  <c r="S21" i="24"/>
  <c r="S22" i="24"/>
  <c r="S23" i="24"/>
  <c r="S24" i="24"/>
  <c r="S25" i="24"/>
  <c r="S26" i="24"/>
  <c r="S27" i="24"/>
  <c r="S29" i="24"/>
  <c r="T29" i="24" s="1"/>
  <c r="S32" i="24"/>
  <c r="S36" i="24"/>
  <c r="S37" i="24"/>
  <c r="S39" i="24"/>
  <c r="S42" i="24"/>
  <c r="S10" i="24"/>
  <c r="S30" i="24" l="1"/>
  <c r="T30" i="24" s="1"/>
  <c r="R33" i="24"/>
  <c r="R40" i="24"/>
  <c r="R34" i="24"/>
  <c r="S41" i="24"/>
  <c r="S34" i="24"/>
  <c r="R41" i="24"/>
  <c r="R35" i="24"/>
  <c r="R28" i="24"/>
  <c r="S28" i="24"/>
  <c r="R30" i="24"/>
  <c r="S31" i="24"/>
  <c r="T31" i="24" s="1"/>
  <c r="R38" i="24"/>
  <c r="S38" i="24"/>
  <c r="S35" i="24"/>
  <c r="S40" i="24"/>
  <c r="S33" i="24"/>
  <c r="R31" i="24"/>
  <c r="S49" i="24" l="1"/>
  <c r="S50" i="24"/>
  <c r="B16" i="24"/>
  <c r="B41" i="24"/>
  <c r="B40" i="24"/>
  <c r="B39" i="24"/>
  <c r="B38" i="24"/>
  <c r="B37" i="24"/>
  <c r="B36" i="24"/>
  <c r="B35" i="24"/>
  <c r="B34" i="24"/>
  <c r="B33" i="24"/>
  <c r="B32" i="24"/>
  <c r="B31" i="24"/>
  <c r="B30" i="24"/>
  <c r="B29" i="24"/>
  <c r="B25" i="24"/>
  <c r="B22" i="24"/>
  <c r="B21" i="24"/>
  <c r="B20" i="24"/>
  <c r="B19" i="24"/>
  <c r="B12" i="24"/>
  <c r="A10" i="1" l="1"/>
  <c r="T11" i="24" l="1"/>
  <c r="T12" i="24"/>
  <c r="T13" i="24"/>
  <c r="T14" i="24"/>
  <c r="T15" i="24"/>
  <c r="T17" i="24"/>
  <c r="T18" i="24"/>
  <c r="T23" i="24"/>
  <c r="T24" i="24"/>
  <c r="T27" i="24"/>
  <c r="T32" i="24"/>
  <c r="T33" i="24"/>
  <c r="T36" i="24"/>
  <c r="T38" i="24"/>
  <c r="T41" i="24"/>
  <c r="T10" i="24"/>
  <c r="B27" i="24"/>
  <c r="T28" i="24" l="1"/>
  <c r="T35" i="24"/>
  <c r="T39" i="24"/>
  <c r="T34" i="24"/>
  <c r="T37" i="24"/>
  <c r="T40" i="24"/>
  <c r="B28" i="24" l="1"/>
  <c r="B23" i="24"/>
  <c r="B18" i="24"/>
  <c r="B15" i="24"/>
  <c r="B14" i="24"/>
  <c r="B13" i="24"/>
  <c r="B11" i="24" l="1"/>
  <c r="B10" i="24"/>
  <c r="L15" i="1" l="1"/>
  <c r="A9" i="20" l="1"/>
  <c r="E10" i="1"/>
  <c r="H44" i="3"/>
  <c r="H55" i="3"/>
  <c r="J55" i="3" s="1"/>
  <c r="K55" i="3" s="1"/>
  <c r="H66" i="3"/>
  <c r="J66" i="3" s="1"/>
  <c r="K66" i="3" s="1"/>
  <c r="H88" i="3"/>
  <c r="J88" i="3" s="1"/>
  <c r="K88" i="3" s="1"/>
  <c r="G99" i="3"/>
  <c r="G100" i="3"/>
  <c r="G101" i="3"/>
  <c r="G102" i="3"/>
  <c r="G103" i="3"/>
  <c r="G104" i="3"/>
  <c r="G105" i="3"/>
  <c r="G110" i="3"/>
  <c r="G111" i="3"/>
  <c r="G112" i="3"/>
  <c r="G113" i="3"/>
  <c r="G114" i="3"/>
  <c r="G115" i="3"/>
  <c r="G116" i="3"/>
  <c r="G121" i="3"/>
  <c r="G122" i="3"/>
  <c r="G123" i="3"/>
  <c r="G124" i="3"/>
  <c r="G125" i="3"/>
  <c r="G126" i="3"/>
  <c r="G127" i="3"/>
  <c r="G132" i="3"/>
  <c r="G139" i="3" s="1"/>
  <c r="H132" i="3" s="1"/>
  <c r="G133" i="3"/>
  <c r="G134" i="3"/>
  <c r="G135" i="3"/>
  <c r="G136" i="3"/>
  <c r="G137" i="3"/>
  <c r="G138" i="3"/>
  <c r="B14" i="20"/>
  <c r="D14" i="22" s="1"/>
  <c r="B12" i="20"/>
  <c r="D12" i="22" s="1"/>
  <c r="B13" i="20"/>
  <c r="D13" i="22" s="1"/>
  <c r="E17" i="26"/>
  <c r="E12" i="22"/>
  <c r="J15" i="1"/>
  <c r="F10" i="1"/>
  <c r="E13" i="26"/>
  <c r="E11" i="26"/>
  <c r="E12" i="26"/>
  <c r="A7" i="24"/>
  <c r="A6" i="24"/>
  <c r="J214" i="29"/>
  <c r="J212" i="29"/>
  <c r="J210" i="29"/>
  <c r="J208" i="29"/>
  <c r="J193" i="29"/>
  <c r="J191" i="29"/>
  <c r="J189" i="29"/>
  <c r="J187" i="29"/>
  <c r="J171" i="29"/>
  <c r="K158" i="29" s="1"/>
  <c r="J169" i="29"/>
  <c r="J167" i="29"/>
  <c r="J165" i="29"/>
  <c r="J150" i="29"/>
  <c r="J148" i="29"/>
  <c r="J146" i="29"/>
  <c r="J144" i="29"/>
  <c r="J129" i="29"/>
  <c r="K116" i="29" s="1"/>
  <c r="J127" i="29"/>
  <c r="J125" i="29"/>
  <c r="J123" i="29"/>
  <c r="J108" i="29"/>
  <c r="J106" i="29"/>
  <c r="J104" i="29"/>
  <c r="J102" i="29"/>
  <c r="J87" i="29"/>
  <c r="J85" i="29"/>
  <c r="J83" i="29"/>
  <c r="J81" i="29"/>
  <c r="J66" i="29"/>
  <c r="J64" i="29"/>
  <c r="J62" i="29"/>
  <c r="J60" i="29"/>
  <c r="J45" i="29"/>
  <c r="J43" i="29"/>
  <c r="K32" i="29" s="1"/>
  <c r="J41" i="29"/>
  <c r="J39" i="29"/>
  <c r="J24" i="29"/>
  <c r="J22" i="29"/>
  <c r="J20" i="29"/>
  <c r="J18" i="29"/>
  <c r="J204" i="16"/>
  <c r="J202" i="16"/>
  <c r="J200" i="16"/>
  <c r="J198" i="16"/>
  <c r="J184" i="16"/>
  <c r="J182" i="16"/>
  <c r="J180" i="16"/>
  <c r="J178" i="16"/>
  <c r="K74" i="29"/>
  <c r="K20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K51" i="16" s="1"/>
  <c r="K54" i="29" s="1"/>
  <c r="J43" i="16"/>
  <c r="J41" i="16"/>
  <c r="J39" i="16"/>
  <c r="J23" i="16"/>
  <c r="J21" i="16"/>
  <c r="J19" i="16"/>
  <c r="J37" i="16"/>
  <c r="K33" i="29"/>
  <c r="J17" i="16"/>
  <c r="K11" i="16" s="1"/>
  <c r="K12" i="29" s="1"/>
  <c r="C13" i="26"/>
  <c r="C12" i="26"/>
  <c r="C11" i="26"/>
  <c r="D32" i="16"/>
  <c r="A9" i="29"/>
  <c r="A8" i="29"/>
  <c r="C1" i="29"/>
  <c r="J19" i="20"/>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72" i="3" s="1"/>
  <c r="H165" i="3" s="1"/>
  <c r="G166" i="3"/>
  <c r="G165" i="3"/>
  <c r="G160" i="3"/>
  <c r="G159" i="3"/>
  <c r="G158" i="3"/>
  <c r="G157" i="3"/>
  <c r="G156" i="3"/>
  <c r="G155" i="3"/>
  <c r="G161" i="3" s="1"/>
  <c r="H154" i="3" s="1"/>
  <c r="G154" i="3"/>
  <c r="G149" i="3"/>
  <c r="G148" i="3"/>
  <c r="G147" i="3"/>
  <c r="G146" i="3"/>
  <c r="G145" i="3"/>
  <c r="G144" i="3"/>
  <c r="G143" i="3"/>
  <c r="E34" i="22"/>
  <c r="E33" i="22"/>
  <c r="E32" i="22"/>
  <c r="D34" i="22"/>
  <c r="D33" i="22"/>
  <c r="D32" i="22"/>
  <c r="E31" i="22"/>
  <c r="E30" i="22"/>
  <c r="E29" i="22"/>
  <c r="D31" i="22"/>
  <c r="D30" i="22"/>
  <c r="D29" i="22"/>
  <c r="B165" i="3" s="1"/>
  <c r="E28" i="22"/>
  <c r="E27" i="22"/>
  <c r="E26" i="22"/>
  <c r="D28" i="22"/>
  <c r="D27" i="22"/>
  <c r="D26" i="22"/>
  <c r="B132" i="3" s="1"/>
  <c r="E25" i="22"/>
  <c r="E24" i="22"/>
  <c r="E23" i="22"/>
  <c r="D25" i="22"/>
  <c r="B121" i="3" s="1"/>
  <c r="D24" i="22"/>
  <c r="B110" i="3" s="1"/>
  <c r="D23" i="22"/>
  <c r="E22" i="22"/>
  <c r="E21" i="22"/>
  <c r="E20" i="22"/>
  <c r="D22" i="22"/>
  <c r="D21" i="22"/>
  <c r="D20" i="22"/>
  <c r="E13" i="22"/>
  <c r="J12" i="20"/>
  <c r="C10" i="1"/>
  <c r="C20" i="22"/>
  <c r="J22" i="20"/>
  <c r="J25" i="20"/>
  <c r="J28" i="20"/>
  <c r="C32" i="22"/>
  <c r="B14" i="26"/>
  <c r="B17" i="26"/>
  <c r="B220" i="3"/>
  <c r="B154" i="3"/>
  <c r="B143" i="3"/>
  <c r="B187" i="3"/>
  <c r="B176" i="3"/>
  <c r="C29" i="22"/>
  <c r="F16" i="26"/>
  <c r="G20" i="26"/>
  <c r="C12" i="22"/>
  <c r="K118" i="29"/>
  <c r="B1" i="26"/>
  <c r="B1" i="3"/>
  <c r="C1" i="16"/>
  <c r="B1" i="25"/>
  <c r="A32" i="22"/>
  <c r="A29" i="22"/>
  <c r="A176" i="3" s="1"/>
  <c r="A26" i="22"/>
  <c r="A132" i="3" s="1"/>
  <c r="A23" i="22"/>
  <c r="B131" i="16" s="1"/>
  <c r="A20" i="22"/>
  <c r="B1" i="8"/>
  <c r="A12" i="22"/>
  <c r="A33" i="3" s="1"/>
  <c r="B1" i="22"/>
  <c r="B1" i="20"/>
  <c r="A6" i="23"/>
  <c r="A6" i="3"/>
  <c r="A9" i="16"/>
  <c r="A8" i="16"/>
  <c r="A9" i="8"/>
  <c r="A8" i="8"/>
  <c r="A9" i="22"/>
  <c r="A8" i="22"/>
  <c r="A8" i="20"/>
  <c r="B74" i="29"/>
  <c r="A17" i="8"/>
  <c r="B95" i="29"/>
  <c r="B91" i="16"/>
  <c r="B201" i="29"/>
  <c r="A209" i="3"/>
  <c r="A198" i="3"/>
  <c r="A1" i="23"/>
  <c r="A7" i="26"/>
  <c r="A6" i="26"/>
  <c r="A7" i="3"/>
  <c r="A8" i="25"/>
  <c r="A6" i="25"/>
  <c r="G39" i="3"/>
  <c r="G38" i="3"/>
  <c r="G37" i="3"/>
  <c r="G36" i="3"/>
  <c r="G35" i="3"/>
  <c r="G34" i="3"/>
  <c r="G40" i="3" s="1"/>
  <c r="H33" i="3" s="1"/>
  <c r="D13" i="26" s="1"/>
  <c r="G33" i="3"/>
  <c r="G28" i="3"/>
  <c r="G27" i="3"/>
  <c r="G26" i="3"/>
  <c r="G25" i="3"/>
  <c r="G24" i="3"/>
  <c r="G23" i="3"/>
  <c r="G22" i="3"/>
  <c r="G17" i="3"/>
  <c r="G16" i="3"/>
  <c r="G15" i="3"/>
  <c r="G14" i="3"/>
  <c r="G13" i="3"/>
  <c r="G12"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100" i="21" s="1"/>
  <c r="D78" i="25" s="1"/>
  <c r="F59" i="25" s="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c r="D193" i="16" s="1"/>
  <c r="R20" i="8"/>
  <c r="S19" i="8"/>
  <c r="T19" i="8" s="1"/>
  <c r="D173" i="16" s="1"/>
  <c r="R19" i="8"/>
  <c r="S18" i="8"/>
  <c r="T18" i="8"/>
  <c r="D152" i="16" s="1"/>
  <c r="R18" i="8"/>
  <c r="S17" i="8"/>
  <c r="T17" i="8" s="1"/>
  <c r="D132" i="16" s="1"/>
  <c r="R17" i="8"/>
  <c r="S16" i="8"/>
  <c r="T16" i="8" s="1"/>
  <c r="D112" i="16" s="1"/>
  <c r="R16" i="8"/>
  <c r="S15" i="8"/>
  <c r="T15" i="8" s="1"/>
  <c r="D92" i="16" s="1"/>
  <c r="R15" i="8"/>
  <c r="S13" i="8"/>
  <c r="T13" i="8" s="1"/>
  <c r="R13" i="8"/>
  <c r="D72" i="16"/>
  <c r="K13" i="29"/>
  <c r="K34" i="29"/>
  <c r="A11" i="26" l="1"/>
  <c r="A22" i="3"/>
  <c r="B10" i="1"/>
  <c r="B11" i="29"/>
  <c r="A44" i="3"/>
  <c r="A13" i="8"/>
  <c r="B111" i="16"/>
  <c r="J33" i="3"/>
  <c r="K33" i="3" s="1"/>
  <c r="J44" i="3"/>
  <c r="K44" i="3" s="1"/>
  <c r="J22" i="3"/>
  <c r="K22" i="3" s="1"/>
  <c r="F13" i="26"/>
  <c r="G13" i="26" s="1"/>
  <c r="D10" i="1"/>
  <c r="B11" i="3"/>
  <c r="B11" i="26"/>
  <c r="J154" i="3"/>
  <c r="K154" i="3" s="1"/>
  <c r="G29" i="26"/>
  <c r="B12" i="26"/>
  <c r="B22" i="3"/>
  <c r="D12" i="16"/>
  <c r="D52" i="16"/>
  <c r="G117" i="3"/>
  <c r="H110" i="3" s="1"/>
  <c r="B116" i="29"/>
  <c r="A13" i="25"/>
  <c r="D17" i="26"/>
  <c r="F17" i="26" s="1"/>
  <c r="G17" i="26" s="1"/>
  <c r="C26" i="22"/>
  <c r="B33" i="3"/>
  <c r="C23" i="22"/>
  <c r="K172" i="16"/>
  <c r="K181" i="29" s="1"/>
  <c r="K11" i="29"/>
  <c r="K53" i="29"/>
  <c r="G10" i="1" s="1"/>
  <c r="K95" i="29"/>
  <c r="G128" i="3"/>
  <c r="H121" i="3" s="1"/>
  <c r="K151" i="16"/>
  <c r="K159" i="29" s="1"/>
  <c r="K137" i="29"/>
  <c r="K180" i="29"/>
  <c r="B11" i="16"/>
  <c r="B77" i="21"/>
  <c r="D55" i="25" s="1"/>
  <c r="F36" i="25" s="1"/>
  <c r="B123" i="21"/>
  <c r="D101" i="25" s="1"/>
  <c r="F82" i="25" s="1"/>
  <c r="G18" i="3"/>
  <c r="H11" i="3" s="1"/>
  <c r="G29" i="3"/>
  <c r="H22" i="3" s="1"/>
  <c r="B151" i="16"/>
  <c r="F14" i="26"/>
  <c r="G14" i="26" s="1"/>
  <c r="G150" i="3"/>
  <c r="H143" i="3" s="1"/>
  <c r="G194" i="3"/>
  <c r="H187" i="3" s="1"/>
  <c r="G216" i="3"/>
  <c r="H209" i="3" s="1"/>
  <c r="K91" i="16"/>
  <c r="K96" i="29" s="1"/>
  <c r="K131" i="16"/>
  <c r="K138" i="29" s="1"/>
  <c r="K192" i="16"/>
  <c r="K202" i="29" s="1"/>
  <c r="A154" i="3"/>
  <c r="A165" i="3"/>
  <c r="B13" i="26"/>
  <c r="B209" i="3"/>
  <c r="G106" i="3"/>
  <c r="H99" i="3" s="1"/>
  <c r="B146" i="21"/>
  <c r="D124" i="25" s="1"/>
  <c r="F105" i="25" s="1"/>
  <c r="B180" i="29"/>
  <c r="A143" i="3"/>
  <c r="B198" i="3"/>
  <c r="G183" i="3"/>
  <c r="H176" i="3" s="1"/>
  <c r="G205" i="3"/>
  <c r="H198" i="3" s="1"/>
  <c r="G227" i="3"/>
  <c r="H220" i="3" s="1"/>
  <c r="B54" i="21"/>
  <c r="D32" i="25" s="1"/>
  <c r="F13" i="25" s="1"/>
  <c r="A16" i="8"/>
  <c r="B158" i="29"/>
  <c r="K71" i="16"/>
  <c r="K75" i="29" s="1"/>
  <c r="K111" i="16"/>
  <c r="K117" i="29" s="1"/>
  <c r="J165" i="3"/>
  <c r="K165" i="3" s="1"/>
  <c r="G31" i="26"/>
  <c r="J110" i="3"/>
  <c r="K110" i="3" s="1"/>
  <c r="G24" i="26"/>
  <c r="G25" i="26"/>
  <c r="J121" i="3"/>
  <c r="K121" i="3" s="1"/>
  <c r="J132" i="3"/>
  <c r="K132" i="3" s="1"/>
  <c r="G27" i="26"/>
  <c r="J176" i="3"/>
  <c r="K176" i="3" s="1"/>
  <c r="G32" i="26"/>
  <c r="J198" i="3"/>
  <c r="K198" i="3" s="1"/>
  <c r="G35" i="26"/>
  <c r="G37" i="26"/>
  <c r="J220" i="3"/>
  <c r="K220" i="3" s="1"/>
  <c r="J187" i="3"/>
  <c r="K187" i="3" s="1"/>
  <c r="G33" i="26"/>
  <c r="G23" i="26"/>
  <c r="J99" i="3"/>
  <c r="K99" i="3" s="1"/>
  <c r="J143" i="3"/>
  <c r="K143" i="3" s="1"/>
  <c r="G28" i="26"/>
  <c r="G36" i="26"/>
  <c r="J209" i="3"/>
  <c r="K209" i="3" s="1"/>
  <c r="J11" i="3"/>
  <c r="K11" i="3" s="1"/>
  <c r="D11" i="26"/>
  <c r="F11" i="26" s="1"/>
  <c r="G11" i="26" s="1"/>
  <c r="F12" i="26"/>
  <c r="G12" i="26" s="1"/>
  <c r="A20" i="8"/>
  <c r="B172" i="16"/>
  <c r="B137" i="29"/>
  <c r="A18" i="8"/>
  <c r="A110" i="3"/>
  <c r="A11" i="3"/>
  <c r="B53" i="29"/>
  <c r="A187" i="3"/>
  <c r="A121" i="3"/>
  <c r="A220" i="3"/>
  <c r="A19" i="8"/>
  <c r="B192" i="16"/>
  <c r="G38" i="26" l="1"/>
  <c r="H35" i="26" s="1"/>
  <c r="K203" i="29" s="1"/>
  <c r="K55" i="29"/>
  <c r="G18" i="26"/>
  <c r="K76" i="29" s="1"/>
  <c r="G26" i="26"/>
  <c r="H23" i="26" s="1"/>
  <c r="K139" i="29" s="1"/>
  <c r="G30" i="26"/>
  <c r="H27" i="26" s="1"/>
  <c r="K160" i="29" s="1"/>
  <c r="G34" i="26"/>
  <c r="H31" i="26" s="1"/>
  <c r="K182" i="29" s="1"/>
  <c r="K97" i="29" l="1"/>
</calcChain>
</file>

<file path=xl/comments1.xml><?xml version="1.0" encoding="utf-8"?>
<comments xmlns="http://schemas.openxmlformats.org/spreadsheetml/2006/main">
  <authors>
    <author>CARMEN</author>
    <author>HACIENDA6</author>
    <author>Asomeritos</author>
  </authors>
  <commentList>
    <comment ref="F22" authorId="0" shapeId="0">
      <text>
        <r>
          <rPr>
            <sz val="9"/>
            <color indexed="81"/>
            <rFont val="Tahoma"/>
            <family val="2"/>
          </rPr>
          <t xml:space="preserve"> Riesgo residual: Zona Alta (P2,I4) :  Por tratarse de un riesgo de corrupción solo se puede desplazar en el  eje de la probalilidad.  Como la evaluación de la solidéz del conjunto se controles nos da moderado nos desplazamos 1 cuadrante en el eje de la probalidad, porque el riesgo inherente  se encontraba en: X(p3,I4).  
</t>
        </r>
      </text>
    </comment>
    <comment ref="E45" authorId="1" shapeId="0">
      <text>
        <r>
          <rPr>
            <sz val="9"/>
            <color indexed="81"/>
            <rFont val="Tahoma"/>
            <family val="2"/>
          </rPr>
          <t xml:space="preserve">
</t>
        </r>
        <r>
          <rPr>
            <b/>
            <sz val="9"/>
            <color indexed="81"/>
            <rFont val="Tahoma"/>
            <family val="2"/>
          </rPr>
          <t>Riesgo Residual: Zona Moderada</t>
        </r>
        <r>
          <rPr>
            <sz val="9"/>
            <color indexed="81"/>
            <rFont val="Tahoma"/>
            <family val="2"/>
          </rPr>
          <t xml:space="preserve">  ( P1,I 3): La solidez del conjunto de controles es fuerte, los controles reducen probalidad e indirectamente el impacto, por lo tanto me puedo desplazar 2 cuadrantes en lel eje de la probalidad y  e indirectamente 1 en el eje del impacto.  Porque el riesgo inherente estaba en: X(P2,I4)</t>
        </r>
      </text>
    </comment>
    <comment ref="F64" authorId="1" shapeId="0">
      <text>
        <r>
          <rPr>
            <b/>
            <sz val="9"/>
            <color indexed="81"/>
            <rFont val="Tahoma"/>
            <family val="2"/>
          </rPr>
          <t xml:space="preserve"> Riesgo residual: Zona Alta (P2,I4) :</t>
        </r>
        <r>
          <rPr>
            <sz val="9"/>
            <color indexed="81"/>
            <rFont val="Tahoma"/>
            <family val="2"/>
          </rPr>
          <t xml:space="preserve">  Por tratarse de un riesgo de corrupción solo se puede desplazar en el  eje de la probalilidad.  Como la evaluación de la solidéz del conjunto se controles nos da moderado nos desplazamos 1 cuadrante en el eje de la probalidad, porque el riesgo inherente  se encontraba en: X(p3,I4).  </t>
        </r>
      </text>
    </comment>
    <comment ref="F81" authorId="1" shapeId="0">
      <text>
        <r>
          <rPr>
            <sz val="9"/>
            <color indexed="81"/>
            <rFont val="Tahoma"/>
            <family val="2"/>
          </rPr>
          <t xml:space="preserve">El riesgo residual se mantiene en la misma zona del riesgo Inherente  hasta que se generen registro de aplicación del protocolo de bioseguiridad. 
</t>
        </r>
      </text>
    </comment>
    <comment ref="E85" authorId="2" shapeId="0">
      <text>
        <r>
          <rPr>
            <sz val="9"/>
            <color indexed="81"/>
            <rFont val="Tahoma"/>
            <family val="2"/>
          </rPr>
          <t xml:space="preserve">
El riego paso de zona extrema (P4,I4)  a zona moderada ( P2,I3) en razón a que para este riesgo la solidez del conjunto de controles es fuerte, por lo tanto me podria mover 2 cuadrantes en el eje de la probabilidad e indirectamente 1 cuadrante en el eje  de impacto </t>
        </r>
      </text>
    </comment>
  </commentList>
</comments>
</file>

<file path=xl/sharedStrings.xml><?xml version="1.0" encoding="utf-8"?>
<sst xmlns="http://schemas.openxmlformats.org/spreadsheetml/2006/main" count="2106" uniqueCount="536">
  <si>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</si>
  <si>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</si>
  <si>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</si>
  <si>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</si>
  <si>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</si>
  <si>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</si>
  <si>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</si>
  <si>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</si>
  <si>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</si>
  <si>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</si>
  <si>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</si>
  <si>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</si>
  <si>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</si>
  <si>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</si>
  <si>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</si>
  <si>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</si>
  <si>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</si>
  <si>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</si>
  <si>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</si>
  <si>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</si>
  <si>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</si>
  <si>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</si>
  <si>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</si>
  <si>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</si>
  <si>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</si>
  <si>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</si>
  <si>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</si>
  <si>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</si>
  <si>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</si>
  <si>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</si>
  <si>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</si>
  <si>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</si>
  <si>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</si>
  <si>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</si>
  <si>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</si>
  <si>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</si>
  <si>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</si>
  <si>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</si>
  <si>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</si>
  <si>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</si>
  <si>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</si>
  <si>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</si>
  <si>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</si>
  <si>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</si>
  <si>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</si>
  <si>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</si>
  <si>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</si>
  <si>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</si>
  <si>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</si>
  <si>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</si>
  <si>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</si>
  <si>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</si>
  <si>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</si>
  <si>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</si>
  <si>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</si>
  <si>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</si>
  <si>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</si>
  <si>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</si>
  <si>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</si>
  <si>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</si>
  <si>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</si>
  <si>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</si>
  <si>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</si>
  <si>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</si>
  <si>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</si>
  <si>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Riesgo</t>
  </si>
  <si>
    <t>Acción u Omisión</t>
  </si>
  <si>
    <t>Uso del poder</t>
  </si>
  <si>
    <t>Desviar la Gestión de lo Público</t>
  </si>
  <si>
    <t>Beneficio Privado</t>
  </si>
  <si>
    <t>Clasificación</t>
  </si>
  <si>
    <t>DESCRIPCION DEL RIESGO</t>
  </si>
  <si>
    <t>Descripción</t>
  </si>
  <si>
    <t xml:space="preserve"> Clasificación</t>
  </si>
  <si>
    <t>Causas</t>
  </si>
  <si>
    <t>Consecuencias</t>
  </si>
  <si>
    <t xml:space="preserve">Seleccione </t>
  </si>
  <si>
    <t>DETERMINACION DE LA PROBABILIDAD</t>
  </si>
  <si>
    <t>PRIORIZACION DE LA PROBABILIDAD
(Califique de 1 a 5 , de acuerdo con la tabla de criterios</t>
  </si>
  <si>
    <t>Nivel</t>
  </si>
  <si>
    <t>RIESGO</t>
  </si>
  <si>
    <t>Seleccione</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</si>
  <si>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</si>
  <si>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</si>
  <si>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</si>
  <si>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</si>
  <si>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</si>
  <si>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</si>
  <si>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</si>
  <si>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</si>
  <si>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</si>
  <si>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</si>
  <si>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</si>
  <si>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</si>
  <si>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</si>
  <si>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</si>
  <si>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</si>
  <si>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</si>
  <si>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</si>
  <si>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</si>
  <si>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</si>
  <si>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</si>
  <si>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</si>
  <si>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</si>
  <si>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</si>
  <si>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</si>
  <si>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</si>
  <si>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</si>
  <si>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</si>
  <si>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</si>
  <si>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</si>
  <si>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</si>
  <si>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</si>
  <si>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</si>
  <si>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</si>
  <si>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</si>
  <si>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</si>
  <si>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</si>
  <si>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</si>
  <si>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</si>
  <si>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</si>
  <si>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</si>
  <si>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</si>
  <si>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</si>
  <si>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</si>
  <si>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</si>
  <si>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</si>
  <si>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</si>
  <si>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</si>
  <si>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</si>
  <si>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</si>
  <si>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</si>
  <si>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</si>
  <si>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</si>
  <si>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</si>
  <si>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</si>
  <si>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</si>
  <si>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</si>
  <si>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</si>
  <si>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</si>
  <si>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</si>
  <si>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</si>
  <si>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</si>
  <si>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</si>
  <si>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</si>
  <si>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</si>
  <si>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</si>
  <si>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</si>
  <si>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</si>
  <si>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</si>
  <si>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</si>
  <si>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</si>
  <si>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</si>
  <si>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</si>
  <si>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</si>
  <si>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</si>
  <si>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</si>
  <si>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</si>
  <si>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</si>
  <si>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</si>
  <si>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</si>
  <si>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</si>
  <si>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</si>
  <si>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</si>
  <si>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</si>
  <si>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</si>
  <si>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</si>
  <si>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</si>
  <si>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</si>
  <si>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</si>
  <si>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</si>
  <si>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</si>
  <si>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</si>
  <si>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</si>
  <si>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</si>
  <si>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</si>
  <si>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</si>
  <si>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</si>
  <si>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</si>
  <si>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</si>
  <si>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</si>
  <si>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</si>
  <si>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</si>
  <si>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</si>
  <si>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</si>
  <si>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</si>
  <si>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</si>
  <si>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</si>
  <si>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</si>
  <si>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</si>
  <si>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</si>
  <si>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</si>
  <si>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</si>
  <si>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</si>
  <si>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</si>
  <si>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</si>
  <si>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</si>
  <si>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</si>
  <si>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</si>
  <si>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</si>
  <si>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</si>
  <si>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</si>
  <si>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</si>
  <si>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</si>
  <si>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</si>
  <si>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</si>
  <si>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</si>
  <si>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</si>
  <si>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</si>
  <si>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</si>
  <si>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</si>
  <si>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</si>
  <si>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</si>
  <si>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</si>
  <si>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</si>
  <si>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</si>
  <si>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</si>
  <si>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</si>
  <si>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CAUSA</t>
  </si>
  <si>
    <t>CALIFICACION DE LA EJECUCION DEL CONTROL</t>
  </si>
  <si>
    <t>SOLIDEZ INDIVIDUAL DEL CONTROL 
control Fuerte:100
Moderado:50
Débil:0</t>
  </si>
  <si>
    <t>PROCESO: GESTION INTEGRAL DE CALIDAD</t>
  </si>
  <si>
    <t>ENTIDAD</t>
  </si>
  <si>
    <t>MISION</t>
  </si>
  <si>
    <t>PROCESO Y OBJETIVO</t>
  </si>
  <si>
    <t xml:space="preserve">Riesgo </t>
  </si>
  <si>
    <t>Probabilidad</t>
  </si>
  <si>
    <t>Impacto</t>
  </si>
  <si>
    <t>Opción de Manejo</t>
  </si>
  <si>
    <t>Actividad de Control</t>
  </si>
  <si>
    <t>Soporte</t>
  </si>
  <si>
    <t>Responsable</t>
  </si>
  <si>
    <t>Tiempo</t>
  </si>
  <si>
    <t>Indicador</t>
  </si>
  <si>
    <t>Improbable</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</si>
  <si>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</si>
  <si>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</si>
  <si>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</si>
  <si>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</si>
  <si>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r>
      <rPr>
        <b/>
        <u/>
        <sz val="10"/>
        <color theme="1"/>
        <rFont val="Arial"/>
        <family val="2"/>
      </rPr>
      <t>EFICACIA:</t>
    </r>
    <r>
      <rPr>
        <sz val="10"/>
        <color theme="1"/>
        <rFont val="Arial"/>
        <family val="2"/>
      </rPr>
      <t xml:space="preserve"> Índice de Cumplimiento= (Actividades ejecutadas /Actividades programadas)*100.                                                                                                                                                                                                                                        </t>
    </r>
    <r>
      <rPr>
        <b/>
        <u/>
        <sz val="10"/>
        <color theme="1"/>
        <rFont val="Arial"/>
        <family val="2"/>
      </rPr>
      <t xml:space="preserve">EFECTIVIDAD: </t>
    </r>
    <r>
      <rPr>
        <sz val="10"/>
        <color theme="1"/>
        <rFont val="Arial"/>
        <family val="2"/>
      </rPr>
      <t>Efectividad del Plan de Manejo del Riesgo= ((Número de casos de desviación de resultados de auditorías  en el periodo actual - Número de casos de desviación de resultados de auditorías  en el periodo anterior) / Número de casos de desviación de resultados de auditorías  en el periodo anterior)) * 100</t>
    </r>
  </si>
  <si>
    <t xml:space="preserve">PROCESO: Gestión de Evaluación y  Seguimiento </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</si>
  <si>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</si>
  <si>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</si>
  <si>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</si>
  <si>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</si>
  <si>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</si>
  <si>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</si>
  <si>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</si>
  <si>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</si>
  <si>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</si>
  <si>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</si>
  <si>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</si>
  <si>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</si>
  <si>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</si>
  <si>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</si>
  <si>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</si>
  <si>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</si>
  <si>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</si>
  <si>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</si>
  <si>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</si>
  <si>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</si>
  <si>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3. ANÁLISIS DOFA</t>
  </si>
  <si>
    <t>5. DESCRIPCIÓN DEL RIESGO</t>
  </si>
  <si>
    <t>6. DETERMINACIÓN DE LA PROBABILIDAD</t>
  </si>
  <si>
    <t>7. IMPACTO RIESGOS DE GESTIÓN</t>
  </si>
  <si>
    <t xml:space="preserve">8. IMPACTO RIESGOS DE CORRUPCCIÓN </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</si>
  <si>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</si>
  <si>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11. EVALUACIÓN DE LA SOLIDEZ DEL CONJUNTO DE CONTROLES</t>
  </si>
  <si>
    <t>13. MAPA Y PLAN DE TRATAMIENTO DE RIESGOS</t>
  </si>
  <si>
    <t xml:space="preserve">NIVEL </t>
  </si>
  <si>
    <t>NIVEL</t>
  </si>
  <si>
    <t>9. VALORACIÓN DE RIESGO  INHERENTES (antes de controles)</t>
  </si>
  <si>
    <t>12. VALORACIÓN DE RIESGO RESIDUAL (después de controles)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</si>
  <si>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</si>
  <si>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</si>
  <si>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</si>
  <si>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</si>
  <si>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</si>
  <si>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</si>
  <si>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</si>
  <si>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</si>
  <si>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</si>
  <si>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</si>
  <si>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</si>
  <si>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</si>
  <si>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</si>
  <si>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</si>
  <si>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</si>
  <si>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</si>
  <si>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</si>
  <si>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</si>
  <si>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</si>
  <si>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RESIDUAL</t>
  </si>
  <si>
    <t>NIVEL INHERENTE</t>
  </si>
  <si>
    <t>NIVEL DE SOLIDEZ DEL CONJUNTO DE LOS CONTROLES</t>
  </si>
  <si>
    <t>4. IDENTIFICACIÓN DE RIESGOS</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</si>
  <si>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</si>
  <si>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OTORGAR</t>
    </r>
    <r>
      <rPr>
        <sz val="11"/>
        <color theme="1"/>
        <rFont val="Arial"/>
        <family val="2"/>
      </rPr>
      <t xml:space="preserve"> una calificación del 1 a 5 (siendo 1: la menos importante y 5: la mas importante), dentro de las columnas de priorización de probabilidades (P1, P2, ... P15) perteneciente a cada RIESGO. Una vez terminado esto, se evidencia el puntaje total (por ejemplo: suma de las columnas E11 hasta la S11. Y así sucesivamente ) , y el promedio de las mismas (puntaje total/número de prioridades, es decir, 15).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</si>
  <si>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</si>
  <si>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</si>
  <si>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</si>
  <si>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</si>
  <si>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</si>
  <si>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</si>
  <si>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</si>
  <si>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</si>
  <si>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</si>
  <si>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VER LA TABLA</t>
    </r>
    <r>
      <rPr>
        <sz val="11"/>
        <color rgb="FFC00000"/>
        <rFont val="Arial"/>
        <family val="2"/>
      </rPr>
      <t>.</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</si>
  <si>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CATASTRÓFICO</t>
  </si>
  <si>
    <t xml:space="preserve">Personal insuficiente para auditar la totalidad de procesos criticos. </t>
  </si>
  <si>
    <t xml:space="preserve">Ausencia de documetación e implementación de procedimientos  en  algunos  procesos. </t>
  </si>
  <si>
    <t>Acciones de orden público que atenten contra la integridad de los Auditores.</t>
  </si>
  <si>
    <t>Asignación de auditorias a procesos no acordes al perfil profesional del auditor.</t>
  </si>
  <si>
    <t>Trafico de influencias.</t>
  </si>
  <si>
    <t>Prevalencia de intereses particulares sobre intereses generales.</t>
  </si>
  <si>
    <t xml:space="preserve">Falta de articulación entre la Secretaría de Planeación y la Oficina de Control  Interno. </t>
  </si>
  <si>
    <t>Unidades administrativas ubicadas en diferentes sitios de la ciudad (Ibagué).</t>
  </si>
  <si>
    <t>Desconocimiento de la actualización normativa</t>
  </si>
  <si>
    <t xml:space="preserve">Demoras en la entrega de información por parte de las unidades administrativas, en respuesta a los requerimientos de la oficina. </t>
  </si>
  <si>
    <t>Constantes cambios normativos, diversidad jurídica.</t>
  </si>
  <si>
    <t xml:space="preserve">Cambios normativos en los que establecen responsabilidades a las Oficinas de Control Interno. </t>
  </si>
  <si>
    <t>3. Asignación de auditorias a procesos no acordes al perfil profesional del auditor.</t>
  </si>
  <si>
    <t xml:space="preserve">4. Falta de articulación entre la Secretaría de Planeación y la Oficina de Control  Interno. </t>
  </si>
  <si>
    <t xml:space="preserve">1. Independencia para  desarrollar las funciones asignadas a la Oficina de Control Interno </t>
  </si>
  <si>
    <t xml:space="preserve">2. Acceso a consulta de sistemas de información desarrollados e implementados en la entidad. </t>
  </si>
  <si>
    <t>3. Talento Humano con formación multidisciplinaria, especializado y con experiencia.</t>
  </si>
  <si>
    <t>6. Plan anual de auditoría (Programación anual de las actividades a realizar por la Oficina de Control Interno).</t>
  </si>
  <si>
    <t xml:space="preserve">7. Estatuto de auditoria y código del auditor interno.  </t>
  </si>
  <si>
    <t>9.  Rol de asesoría y acompañamiento</t>
  </si>
  <si>
    <r>
      <t>2.</t>
    </r>
    <r>
      <rPr>
        <b/>
        <sz val="10"/>
        <color theme="1"/>
        <rFont val="Arial"/>
        <family val="2"/>
      </rPr>
      <t xml:space="preserve"> </t>
    </r>
    <r>
      <rPr>
        <sz val="10"/>
        <color theme="1"/>
        <rFont val="Arial"/>
        <family val="2"/>
      </rPr>
      <t xml:space="preserve">Cambios normativos en los que establecen responsabilidades a las Oficinas de Control Interno. </t>
    </r>
  </si>
  <si>
    <r>
      <t>3.</t>
    </r>
    <r>
      <rPr>
        <b/>
        <sz val="10"/>
        <color theme="1"/>
        <rFont val="Arial"/>
        <family val="2"/>
      </rPr>
      <t xml:space="preserve"> </t>
    </r>
    <r>
      <rPr>
        <sz val="10"/>
        <color theme="1"/>
        <rFont val="Arial"/>
        <family val="2"/>
      </rPr>
      <t xml:space="preserve">Fallas en aplicativos por congestión para cargue o reporte de información a entes de control. </t>
    </r>
  </si>
  <si>
    <t>4. Demoras en la entrega de información por parte de las unidades administrativas, en respuesta a los requerimientos de la oficina.</t>
  </si>
  <si>
    <t xml:space="preserve">7.  Falta de compromiso de los líderes de los procesos en la implementación de mejora, asociada a los planes de mejoramiento y en atención a las recomendaciones establecidas en los informes emitidos por la oficina de Control Interno.    </t>
  </si>
  <si>
    <t xml:space="preserve">3. Apoyo técnico por parte de la Secretaría de las TIC.  </t>
  </si>
  <si>
    <t xml:space="preserve">1. Cambios de Gobierno (Estilos de Dirección) </t>
  </si>
  <si>
    <t xml:space="preserve">6. Tráfico de influencias  </t>
  </si>
  <si>
    <t>Informes no coherentes con las situaciones encontradas</t>
  </si>
  <si>
    <t>En la elaboración del informe de auditoría.</t>
  </si>
  <si>
    <t>Pérdida de imagen y credibilidad de la Oficina de Control Interno y de la Entidad</t>
  </si>
  <si>
    <t>Zona Riesgo Residual</t>
  </si>
  <si>
    <t>CALIFICACIÓN DE LA SOLIDEZ DEL CONJUNTO DE CONTROLES</t>
  </si>
  <si>
    <r>
      <rPr>
        <b/>
        <sz val="12"/>
        <color theme="1"/>
        <rFont val="Arial"/>
        <family val="2"/>
      </rPr>
      <t>D</t>
    </r>
    <r>
      <rPr>
        <b/>
        <vertAlign val="subscript"/>
        <sz val="12"/>
        <color theme="1"/>
        <rFont val="Arial"/>
        <family val="2"/>
      </rPr>
      <t>5</t>
    </r>
    <r>
      <rPr>
        <b/>
        <sz val="12"/>
        <color theme="1"/>
        <rFont val="Arial"/>
        <family val="2"/>
      </rPr>
      <t>O</t>
    </r>
    <r>
      <rPr>
        <b/>
        <vertAlign val="subscript"/>
        <sz val="12"/>
        <color theme="1"/>
        <rFont val="Arial"/>
        <family val="2"/>
      </rPr>
      <t>2,3</t>
    </r>
    <r>
      <rPr>
        <sz val="10"/>
        <color theme="1"/>
        <rFont val="Arial"/>
        <family val="2"/>
      </rPr>
      <t xml:space="preserve"> Diligenciar el formato de necesidades registrando la necesidad de equipos tecnológicos para el personal adscrito a la Oficina y requerir soporte técnico cuando se requiera.</t>
    </r>
  </si>
  <si>
    <r>
      <rPr>
        <b/>
        <sz val="12"/>
        <color theme="1"/>
        <rFont val="Arial"/>
        <family val="2"/>
      </rPr>
      <t>F</t>
    </r>
    <r>
      <rPr>
        <b/>
        <vertAlign val="subscript"/>
        <sz val="12"/>
        <color theme="1"/>
        <rFont val="Arial"/>
        <family val="2"/>
      </rPr>
      <t>2</t>
    </r>
    <r>
      <rPr>
        <b/>
        <sz val="12"/>
        <color theme="1"/>
        <rFont val="Arial"/>
        <family val="2"/>
      </rPr>
      <t>O</t>
    </r>
    <r>
      <rPr>
        <b/>
        <vertAlign val="subscript"/>
        <sz val="12"/>
        <color theme="1"/>
        <rFont val="Arial"/>
        <family val="2"/>
      </rPr>
      <t>3</t>
    </r>
    <r>
      <rPr>
        <sz val="12"/>
        <color theme="1"/>
        <rFont val="Arial"/>
        <family val="2"/>
      </rPr>
      <t xml:space="preserve"> </t>
    </r>
    <r>
      <rPr>
        <sz val="10"/>
        <color theme="1"/>
        <rFont val="Arial"/>
        <family val="2"/>
      </rPr>
      <t>Solicitar soporte técnico a la Secretaría de las TIC  para el manejo de los aplicativos desarrollados por la entidad.</t>
    </r>
  </si>
  <si>
    <t>PRIORIZACION DE CAUSAS (Amenazas y Debilidades)</t>
  </si>
  <si>
    <t>x</t>
  </si>
  <si>
    <t>Zona R Residual</t>
  </si>
  <si>
    <t>Zona R Inherente</t>
  </si>
  <si>
    <t xml:space="preserve">Zona R Residual </t>
  </si>
  <si>
    <t xml:space="preserve">Zona R Inherente </t>
  </si>
  <si>
    <t>Rara vez</t>
  </si>
  <si>
    <t>Casi seguro</t>
  </si>
  <si>
    <t xml:space="preserve">Mayor </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</si>
  <si>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SELECCIONAR</t>
    </r>
    <r>
      <rPr>
        <sz val="11"/>
        <color theme="1"/>
        <rFont val="Arial"/>
        <family val="2"/>
      </rPr>
      <t xml:space="preserve"> el tipo de </t>
    </r>
    <r>
      <rPr>
        <b/>
        <sz val="11"/>
        <color theme="1"/>
        <rFont val="Arial"/>
        <family val="2"/>
      </rPr>
      <t xml:space="preserve">factor externo </t>
    </r>
    <r>
      <rPr>
        <sz val="11"/>
        <color theme="1"/>
        <rFont val="Arial"/>
        <family val="2"/>
      </rPr>
      <t>(legales y reglamentarios, políticos, sociales y culturales, ambientales, económicos y financieros y tecnológicos).</t>
    </r>
    <r>
      <rPr>
        <b/>
        <sz val="11"/>
        <color theme="1"/>
        <rFont val="Arial"/>
        <family val="2"/>
      </rPr>
      <t xml:space="preserve">                                                                                                                                                                                     </t>
    </r>
    <r>
      <rPr>
        <b/>
        <sz val="11"/>
        <color rgb="FFC00000"/>
        <rFont val="Arial"/>
        <family val="2"/>
      </rPr>
      <t>PASO 2:</t>
    </r>
    <r>
      <rPr>
        <b/>
        <sz val="11"/>
        <color theme="1"/>
        <rFont val="Arial"/>
        <family val="2"/>
      </rPr>
      <t xml:space="preserve"> </t>
    </r>
    <r>
      <rPr>
        <sz val="11"/>
        <color theme="1"/>
        <rFont val="Arial"/>
        <family val="2"/>
      </rPr>
      <t>Una vez se establece lo anterior, se prosigue a</t>
    </r>
    <r>
      <rPr>
        <b/>
        <sz val="11"/>
        <color theme="1"/>
        <rFont val="Arial"/>
        <family val="2"/>
      </rPr>
      <t xml:space="preserve"> DETERMINAR las causas </t>
    </r>
    <r>
      <rPr>
        <sz val="11"/>
        <color theme="1"/>
        <rFont val="Arial"/>
        <family val="2"/>
      </rPr>
      <t>que solas o en combinación de otras, pueden producir la materialización de un riesgo, las cuales deben coincidir con el contexto seleccionado para cada una de ellas.</t>
    </r>
    <r>
      <rPr>
        <b/>
        <sz val="11"/>
        <color theme="1"/>
        <rFont val="Arial"/>
        <family val="2"/>
      </rPr>
      <t xml:space="preserve">                                                                    </t>
    </r>
    <r>
      <rPr>
        <b/>
        <sz val="11"/>
        <color rgb="FFC00000"/>
        <rFont val="Arial"/>
        <family val="2"/>
      </rPr>
      <t>PASO 3:</t>
    </r>
    <r>
      <rPr>
        <b/>
        <sz val="11"/>
        <color theme="1"/>
        <rFont val="Arial"/>
        <family val="2"/>
      </rPr>
      <t xml:space="preserve"> SELECCIONAR </t>
    </r>
    <r>
      <rPr>
        <sz val="11"/>
        <color theme="1"/>
        <rFont val="Arial"/>
        <family val="2"/>
      </rPr>
      <t>el tipo de</t>
    </r>
    <r>
      <rPr>
        <b/>
        <sz val="11"/>
        <color theme="1"/>
        <rFont val="Arial"/>
        <family val="2"/>
      </rPr>
      <t xml:space="preserve"> factor interno </t>
    </r>
    <r>
      <rPr>
        <sz val="11"/>
        <color theme="1"/>
        <rFont val="Arial"/>
        <family val="2"/>
      </rPr>
      <t xml:space="preserve">(financieros, personal de la entidad, procesos operativos,  tecnología, comunicación interna, estratégicos y factores geográficos).                                                                                                                                                                         </t>
    </r>
    <r>
      <rPr>
        <b/>
        <sz val="11"/>
        <color rgb="FFC00000"/>
        <rFont val="Arial"/>
        <family val="2"/>
      </rPr>
      <t>PASO 4</t>
    </r>
    <r>
      <rPr>
        <sz val="11"/>
        <color theme="1"/>
        <rFont val="Arial"/>
        <family val="2"/>
      </rPr>
      <t>: Una vez se establece lo anterior, se prosigue a</t>
    </r>
    <r>
      <rPr>
        <b/>
        <sz val="11"/>
        <color theme="1"/>
        <rFont val="Arial"/>
        <family val="2"/>
      </rPr>
      <t xml:space="preserve"> DETERMINAR las causas</t>
    </r>
    <r>
      <rPr>
        <sz val="11"/>
        <color theme="1"/>
        <rFont val="Arial"/>
        <family val="2"/>
      </rPr>
      <t xml:space="preserve"> que solas o en combinación de otras, pueden producir la materialización de un riesgo, las cuales deben coincidir con el contexto seleccionado para cada una de ellas.                                                                                                                                                                                                   </t>
    </r>
    <r>
      <rPr>
        <b/>
        <sz val="11"/>
        <color rgb="FFC00000"/>
        <rFont val="Arial"/>
        <family val="2"/>
      </rPr>
      <t>PASO 5:</t>
    </r>
    <r>
      <rPr>
        <b/>
        <sz val="11"/>
        <color theme="1"/>
        <rFont val="Arial"/>
        <family val="2"/>
      </rPr>
      <t xml:space="preserve"> SELECCIONAR </t>
    </r>
    <r>
      <rPr>
        <sz val="11"/>
        <color theme="1"/>
        <rFont val="Arial"/>
        <family val="2"/>
      </rPr>
      <t xml:space="preserve">el tipo de </t>
    </r>
    <r>
      <rPr>
        <b/>
        <sz val="11"/>
        <color theme="1"/>
        <rFont val="Arial"/>
        <family val="2"/>
      </rPr>
      <t xml:space="preserve">factor interno del proceso </t>
    </r>
    <r>
      <rPr>
        <sz val="11"/>
        <color theme="1"/>
        <rFont val="Arial"/>
        <family val="2"/>
      </rPr>
      <t>(diseño del proceso, interacción con los procesos, transversalidad, responsables del proceso, comunicación entre los procesos, normatividad, articulación de los procesos y procedimientos del proceso y activos de seguridad digital del proceso)</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t>
    </r>
    <r>
      <rPr>
        <b/>
        <sz val="11"/>
        <color theme="1"/>
        <rFont val="Arial"/>
        <family val="2"/>
      </rPr>
      <t>DETERMINAR las causas</t>
    </r>
    <r>
      <rPr>
        <sz val="11"/>
        <color theme="1"/>
        <rFont val="Arial"/>
        <family val="2"/>
      </rPr>
      <t xml:space="preserve"> que solas o en combinación de otras, pueden producir la materialización de un riesgo, las cuales deben coincidir con el contexto seleccionado para cada una de ellas.                                                                   </t>
    </r>
    <r>
      <rPr>
        <u/>
        <sz val="11"/>
        <color theme="1"/>
        <rFont val="Arial"/>
        <family val="2"/>
      </rPr>
      <t>Nota: para redactar el riesgo, se aconseja evitar iniciar con palabras negativas (no, que no...) o con palabras que denoten un factor de riesgo (ausencia de, falta de, poco, escaso, insuficiente, deficiente, debilidades...)</t>
    </r>
  </si>
  <si>
    <r>
      <t xml:space="preserve">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alternativas PRIORIZA</t>
    </r>
    <r>
      <rPr>
        <b/>
        <sz val="11"/>
        <color rgb="FF00B050"/>
        <rFont val="Arial"/>
        <family val="2"/>
      </rPr>
      <t>DAS,</t>
    </r>
    <r>
      <rPr>
        <sz val="11"/>
        <color theme="1"/>
        <rFont val="Arial"/>
        <family val="2"/>
      </rPr>
      <t xml:space="preserve"> dentro de la </t>
    </r>
    <r>
      <rPr>
        <b/>
        <sz val="11"/>
        <color theme="1"/>
        <rFont val="Arial"/>
        <family val="2"/>
      </rPr>
      <t>Matriz DOFA</t>
    </r>
    <r>
      <rPr>
        <sz val="11"/>
        <color theme="1"/>
        <rFont val="Arial"/>
        <family val="2"/>
      </rPr>
      <t xml:space="preserv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Para el ejercicio realizado por la Oficina de Control Interno, se estableció que las causas que se priorizan son aquellas que se encuentran en un rango mayor o igual al puntaje promedio alcanzado.                                                                                                                                                                                         </t>
    </r>
    <r>
      <rPr>
        <b/>
        <sz val="11"/>
        <color rgb="FFC00000"/>
        <rFont val="Arial"/>
        <family val="2"/>
      </rPr>
      <t>PASO 2:</t>
    </r>
    <r>
      <rPr>
        <sz val="11"/>
        <color theme="1"/>
        <rFont val="Arial"/>
        <family val="2"/>
      </rPr>
      <t xml:space="preserve"> Dentro del </t>
    </r>
    <r>
      <rPr>
        <b/>
        <sz val="11"/>
        <color theme="1"/>
        <rFont val="Arial"/>
        <family val="2"/>
      </rPr>
      <t xml:space="preserve">FACTOR INTERNO-CONTORNO, </t>
    </r>
    <r>
      <rPr>
        <sz val="11"/>
        <color theme="1"/>
        <rFont val="Arial"/>
        <family val="2"/>
      </rPr>
      <t>es decir, aspectos relacionados con la organización,</t>
    </r>
    <r>
      <rPr>
        <b/>
        <sz val="11"/>
        <color theme="1"/>
        <rFont val="Arial"/>
        <family val="2"/>
      </rPr>
      <t xml:space="preserve"> </t>
    </r>
    <r>
      <rPr>
        <sz val="11"/>
        <color theme="1"/>
        <rFont val="Arial"/>
        <family val="2"/>
      </rPr>
      <t xml:space="preserve">se encuentran las </t>
    </r>
    <r>
      <rPr>
        <b/>
        <sz val="11"/>
        <color theme="1"/>
        <rFont val="Arial"/>
        <family val="2"/>
      </rPr>
      <t>DEBILIDADES (D) y FORTALEZAS (F)</t>
    </r>
    <r>
      <rPr>
        <sz val="11"/>
        <color theme="1"/>
        <rFont val="Arial"/>
        <family val="2"/>
      </rPr>
      <t xml:space="preserve">, las cuales expresan los aspectos negativos y positivos de la empresa. El </t>
    </r>
    <r>
      <rPr>
        <b/>
        <sz val="11"/>
        <color theme="1"/>
        <rFont val="Arial"/>
        <family val="2"/>
      </rPr>
      <t>FACTOR EXTERNO-ENTORNO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entorno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t>
    </r>
  </si>
  <si>
    <r>
      <t xml:space="preserve">La identificación del riesgo se lleva a cabo con base a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 xml:space="preserve">PASO 3: </t>
    </r>
    <r>
      <rPr>
        <b/>
        <sz val="11"/>
        <color theme="1"/>
        <rFont val="Arial"/>
        <family val="2"/>
      </rPr>
      <t xml:space="preserve">CLASIFICAR </t>
    </r>
    <r>
      <rPr>
        <sz val="11"/>
        <color theme="1"/>
        <rFont val="Arial"/>
        <family val="2"/>
      </rPr>
      <t xml:space="preserve">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</si>
  <si>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 xml:space="preserve">SELECCIONAR </t>
    </r>
    <r>
      <rPr>
        <sz val="11"/>
        <color theme="1"/>
        <rFont val="Arial"/>
        <family val="2"/>
      </rPr>
      <t xml:space="preserve">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3:</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4:</t>
    </r>
    <r>
      <rPr>
        <b/>
        <sz val="11"/>
        <color theme="1"/>
        <rFont val="Arial"/>
        <family val="2"/>
      </rPr>
      <t xml:space="preserve"> DETERMINAR el NIVEL DE RIESGO INHERENTE,  según el punto de intersección (R1):                                                                                                         La casilla de nivel  se diligencia automáticamente.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</si>
  <si>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</si>
  <si>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</si>
  <si>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rPr>
        <b/>
        <sz val="11"/>
        <color rgb="FFC00000"/>
        <rFont val="Arial"/>
        <family val="2"/>
      </rPr>
      <t>PASO 1:</t>
    </r>
    <r>
      <rPr>
        <sz val="11"/>
        <color theme="1"/>
        <rFont val="Arial"/>
        <family val="2"/>
      </rPr>
      <t xml:space="preserve"> Diligenciar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 xml:space="preserve"> 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del 1 a 5</t>
    </r>
    <r>
      <rPr>
        <sz val="11"/>
        <color theme="1"/>
        <rFont val="Arial"/>
        <family val="2"/>
      </rPr>
      <t xml:space="preserve"> (siendo 1: la menos importante y 5: la mas importante), dentro de las columnas de </t>
    </r>
    <r>
      <rPr>
        <b/>
        <sz val="11"/>
        <color theme="1"/>
        <rFont val="Arial"/>
        <family val="2"/>
      </rPr>
      <t>priorización de probabilidades</t>
    </r>
    <r>
      <rPr>
        <sz val="11"/>
        <color theme="1"/>
        <rFont val="Arial"/>
        <family val="2"/>
      </rPr>
      <t xml:space="preserve"> (P1, P2, ... P15) perteneciente a cada causa. Una vez se evalúa la importancia de cada causa, se evidencia el puntaje total (por ejemplo: suma de las columnas E11 hasta la S11) , y el promedio de las mismas (puntaje total/número de prioridades, es decir, 15). Para </t>
    </r>
    <r>
      <rPr>
        <b/>
        <sz val="11"/>
        <color theme="1"/>
        <rFont val="Arial"/>
        <family val="2"/>
      </rPr>
      <t>determinar la probabilidad de factibilidad y frecuencia</t>
    </r>
    <r>
      <rPr>
        <sz val="11"/>
        <color theme="1"/>
        <rFont val="Arial"/>
        <family val="2"/>
      </rPr>
      <t xml:space="preserve">, se debe considerar que el valor del promedio </t>
    </r>
    <r>
      <rPr>
        <b/>
        <sz val="11"/>
        <color theme="1"/>
        <rFont val="Arial"/>
        <family val="2"/>
      </rPr>
      <t>sea mayor a 4</t>
    </r>
    <r>
      <rPr>
        <sz val="11"/>
        <color theme="1"/>
        <rFont val="Arial"/>
        <family val="2"/>
      </rPr>
      <t xml:space="preserve">, entonces, la causa se puede </t>
    </r>
    <r>
      <rPr>
        <b/>
        <sz val="11"/>
        <color rgb="FF00B050"/>
        <rFont val="Arial"/>
        <family val="2"/>
      </rPr>
      <t>SELECCIONAR</t>
    </r>
    <r>
      <rPr>
        <sz val="11"/>
        <color theme="1"/>
        <rFont val="Arial"/>
        <family val="2"/>
      </rPr>
      <t xml:space="preserve"> como </t>
    </r>
    <r>
      <rPr>
        <b/>
        <sz val="11"/>
        <color theme="1"/>
        <rFont val="Arial"/>
        <family val="2"/>
      </rPr>
      <t>prioridad del análisis DOFA</t>
    </r>
    <r>
      <rPr>
        <sz val="11"/>
        <color theme="1"/>
        <rFont val="Arial"/>
        <family val="2"/>
      </rPr>
      <t xml:space="preserve">, ya que se considera como la originaria de la materialización de un riesgo específico; de lo contrario, se puede descartar. </t>
    </r>
    <r>
      <rPr>
        <u/>
        <sz val="11"/>
        <color theme="1"/>
        <rFont val="Arial"/>
        <family val="2"/>
      </rPr>
      <t xml:space="preserve">Nota: Las causas seleccionadas pueden ser susceptibles a cada uno de los encargados del proceso, por ende, el valor mínimo a considerar puede variar. Se recomienda tener en cuenta los siguientes criterios de calificación: </t>
    </r>
    <r>
      <rPr>
        <b/>
        <u/>
        <sz val="11"/>
        <color theme="1"/>
        <rFont val="Arial"/>
        <family val="2"/>
      </rPr>
      <t>(1) Rara vez, (2) Improbable, (3) Posible, (4) Probable y (5) Casi seguro</t>
    </r>
    <r>
      <rPr>
        <u/>
        <sz val="11"/>
        <color theme="1"/>
        <rFont val="Arial"/>
        <family val="2"/>
      </rPr>
      <t xml:space="preserve"> </t>
    </r>
    <r>
      <rPr>
        <sz val="11"/>
        <color theme="1"/>
        <rFont val="Arial"/>
        <family val="2"/>
      </rPr>
      <t xml:space="preserve">
</t>
    </r>
    <r>
      <rPr>
        <b/>
        <sz val="11"/>
        <color rgb="FFC00000"/>
        <rFont val="Arial"/>
        <family val="2"/>
      </rPr>
      <t>NO OLVIDE QUE,</t>
    </r>
    <r>
      <rPr>
        <b/>
        <sz val="11"/>
        <color theme="1"/>
        <rFont val="Arial"/>
        <family val="2"/>
      </rPr>
      <t xml:space="preserve"> si necesita añadir más filas puede hacerlo, pero no olvide modificar la celda de PROMEDIO, la cual está al final del formato. Ya que para hallar este valor se necesita dividir el total de la suma sobre el numero total de causas. Si sus causas son mayores o inferiores a 27, debe modificar la fórmula. </t>
    </r>
  </si>
  <si>
    <t>10. CONTROLES Y EVALUACIÓN</t>
  </si>
  <si>
    <t xml:space="preserve">4. Capacitación permanente en temas transversales y propios de la oficina </t>
  </si>
  <si>
    <t>Constante innovación tecnológica y herramientas de conectividad</t>
  </si>
  <si>
    <t xml:space="preserve"> </t>
  </si>
  <si>
    <t>¿SE  PRIORIZA LA CAUSA EN EL ANÁLISIS DOFA?</t>
  </si>
  <si>
    <t xml:space="preserve">2. Constante innovación tecnológica. Acceso a páginas web de entes de control y entidades reguladoras (DAFP,  CNSC, DNP, etc.), facilitando la consulta de normas y disposiciones  que regulan el accionar de la Oficina de Control Interno) y demás herramientas que facilitan la conectividad. </t>
  </si>
  <si>
    <t xml:space="preserve">1. Personal insuficiente para auditar la totalidad de procesos críticos. </t>
  </si>
  <si>
    <r>
      <rPr>
        <sz val="16"/>
        <color theme="1"/>
        <rFont val="Arial"/>
        <family val="2"/>
      </rPr>
      <t>A</t>
    </r>
    <r>
      <rPr>
        <vertAlign val="subscript"/>
        <sz val="16"/>
        <color theme="1"/>
        <rFont val="Arial"/>
        <family val="2"/>
      </rPr>
      <t>1,2</t>
    </r>
    <r>
      <rPr>
        <sz val="16"/>
        <color theme="1"/>
        <rFont val="Arial"/>
        <family val="2"/>
      </rPr>
      <t>F</t>
    </r>
    <r>
      <rPr>
        <vertAlign val="subscript"/>
        <sz val="16"/>
        <color theme="1"/>
        <rFont val="Arial"/>
        <family val="2"/>
      </rPr>
      <t>4</t>
    </r>
    <r>
      <rPr>
        <sz val="11"/>
        <color theme="1"/>
        <rFont val="Arial"/>
        <family val="2"/>
      </rPr>
      <t xml:space="preserve">  Solicitar a la Dirección de Talento Humano capacitaciones en las temáticas requeridas por el personal adscrito a la Oficina  asignado para elaborar el informe y realizar internamente la multiplicación de la capacitación. </t>
    </r>
  </si>
  <si>
    <r>
      <t>5.</t>
    </r>
    <r>
      <rPr>
        <b/>
        <sz val="10"/>
        <color theme="1"/>
        <rFont val="Arial"/>
        <family val="2"/>
      </rPr>
      <t xml:space="preserve"> </t>
    </r>
    <r>
      <rPr>
        <sz val="10"/>
        <color theme="1"/>
        <rFont val="Arial"/>
        <family val="2"/>
      </rPr>
      <t xml:space="preserve">Conocimiento de la entidad,  proceso y procedimientos documentados </t>
    </r>
  </si>
  <si>
    <t>Inobservancia a los líneamientos establecidos en el  Código de Ética del Auditor Interno, estatuto de auditoria y lineamientos  antisoborno establecidos en la politica del  SIG,  en el desarrollo de las auditorías</t>
  </si>
  <si>
    <r>
      <rPr>
        <b/>
        <sz val="14"/>
        <color theme="1"/>
        <rFont val="Arial"/>
        <family val="2"/>
      </rPr>
      <t>A</t>
    </r>
    <r>
      <rPr>
        <b/>
        <vertAlign val="subscript"/>
        <sz val="14"/>
        <color theme="1"/>
        <rFont val="Arial"/>
        <family val="2"/>
      </rPr>
      <t>5</t>
    </r>
    <r>
      <rPr>
        <b/>
        <sz val="14"/>
        <color theme="1"/>
        <rFont val="Arial"/>
        <family val="2"/>
      </rPr>
      <t>F</t>
    </r>
    <r>
      <rPr>
        <b/>
        <vertAlign val="subscript"/>
        <sz val="14"/>
        <color theme="1"/>
        <rFont val="Arial"/>
        <family val="2"/>
      </rPr>
      <t>4,9</t>
    </r>
    <r>
      <rPr>
        <sz val="14"/>
        <color theme="1"/>
        <rFont val="Arial"/>
        <family val="2"/>
      </rPr>
      <t xml:space="preserve"> </t>
    </r>
    <r>
      <rPr>
        <sz val="11"/>
        <color theme="1"/>
        <rFont val="Arial"/>
        <family val="2"/>
      </rPr>
      <t xml:space="preserve"> Generar  observaciones en los procesos auditados que presenten falencias en la documentación de procedimientos, orientadas a que los líderes de los procesos con su equipos de trabajo implementen las mejoras requeridas actualizando los procedimientos, no obstante si los líderes de los procesos lo solicitan  </t>
    </r>
  </si>
  <si>
    <t>Codigo:FOR-13-PRO-SIG-04</t>
  </si>
  <si>
    <t>Versión: 04</t>
  </si>
  <si>
    <t>Fecha: 2020/06/26</t>
  </si>
  <si>
    <t>Pagina: 1 de 15</t>
  </si>
  <si>
    <t>Pagina:2 de 15</t>
  </si>
  <si>
    <t>Pagina: 3 de 15</t>
  </si>
  <si>
    <t>Codigo: FOR-13-PRO-SIG-04</t>
  </si>
  <si>
    <t>Pagina: 5 de 15</t>
  </si>
  <si>
    <t>Pagina: 6 de 15</t>
  </si>
  <si>
    <t>Pagina: 7 de 15</t>
  </si>
  <si>
    <t xml:space="preserve">Codigo:FOR-13-PRO-SIG-04                             </t>
  </si>
  <si>
    <t>Pagina: 8 de 15</t>
  </si>
  <si>
    <t xml:space="preserve">Codigo: FOR-13-PRO-SIG-04           </t>
  </si>
  <si>
    <t>Pagina: 10 de 15</t>
  </si>
  <si>
    <t>Versión:04</t>
  </si>
  <si>
    <t>Pagina: 11 de 15</t>
  </si>
  <si>
    <t>Pagina: 12 de 15</t>
  </si>
  <si>
    <t>Pagina: 13 de 15</t>
  </si>
  <si>
    <t>Pagina: 14 de 15</t>
  </si>
  <si>
    <t>Pagina: 15 de 15</t>
  </si>
  <si>
    <t xml:space="preserve">1) El Jefe de la Oficina de Control Interno, 2) semestralmente 3) con el propósito de verificar el cumplimiento de principios y lineamientos de conducta, establecidos en el  Código de Ética del Auditor Interno,  el cumplimiento de los   lineamientos antisoborno  establecidos en la política del SIG; así como la identificación y declaración del conflicto de interés  4) constata que el personal auditor adscrito a la Oficina,  no se encuentre  inmerso en procesos de  investigacion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lComo Evidencia de aplicación del control  queda el momorando de solicitud de información a control disciplinario y el memorando de respuesta, en caso de presentarse investigaciones disciplinarias: El fallo del proceso con la respectiva sanción,  la solictud  y  traslado del funcionario en caso de confirmarse la falta. </t>
  </si>
  <si>
    <t xml:space="preserve">1) El Jefe de la Oficina de Control Interno, 2) semestralmente 3) con el propósito de verificar el cumplimiento de principios y lineamientos de conducta, establecidos en el  Código de Ética del Auditor Interno,  el cumplimiento de los   lineamientos antisoborno  establecidos en la política del SIG; así como la identificación y declaración del conflicto de interés  4) constata que el personal auditor adscrito a la Oficina,  no se encuentre  inmerso en procesos de  investigacion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lComo Evidencia de aplicación del control  queda el momorando de solicitud de información a control disciplinario y el memorando de respuesta, en caso de presentarse investigaciones disciplinarias: El fallo del proceso con la respectiva sanción,  la solictud  y  traslado del funcionario en caso de confirmarse la falta. </t>
  </si>
  <si>
    <r>
      <rPr>
        <b/>
        <sz val="12"/>
        <color theme="1"/>
        <rFont val="Arial"/>
        <family val="2"/>
      </rPr>
      <t>A</t>
    </r>
    <r>
      <rPr>
        <b/>
        <vertAlign val="subscript"/>
        <sz val="12"/>
        <color theme="1"/>
        <rFont val="Arial"/>
        <family val="2"/>
      </rPr>
      <t>1</t>
    </r>
    <r>
      <rPr>
        <b/>
        <sz val="12"/>
        <color theme="1"/>
        <rFont val="Arial"/>
        <family val="2"/>
      </rPr>
      <t>F</t>
    </r>
    <r>
      <rPr>
        <b/>
        <vertAlign val="subscript"/>
        <sz val="12"/>
        <color theme="1"/>
        <rFont val="Arial"/>
        <family val="2"/>
      </rPr>
      <t xml:space="preserve">4 </t>
    </r>
    <r>
      <rPr>
        <sz val="12"/>
        <color theme="1"/>
        <rFont val="Arial"/>
        <family val="2"/>
      </rPr>
      <t xml:space="preserve"> </t>
    </r>
    <r>
      <rPr>
        <sz val="10"/>
        <color theme="1"/>
        <rFont val="Arial"/>
        <family val="2"/>
      </rPr>
      <t>Solicitar  a talento humano capacitación en las   actualizaciones  normativas y realizar jornadas internas de actualización.</t>
    </r>
  </si>
  <si>
    <r>
      <t>F</t>
    </r>
    <r>
      <rPr>
        <vertAlign val="subscript"/>
        <sz val="16"/>
        <color theme="1"/>
        <rFont val="Arial"/>
        <family val="2"/>
      </rPr>
      <t>7</t>
    </r>
    <r>
      <rPr>
        <sz val="16"/>
        <color theme="1"/>
        <rFont val="Arial"/>
        <family val="2"/>
      </rPr>
      <t>A</t>
    </r>
    <r>
      <rPr>
        <vertAlign val="subscript"/>
        <sz val="16"/>
        <color theme="1"/>
        <rFont val="Arial"/>
        <family val="2"/>
      </rPr>
      <t xml:space="preserve">6   Socializar  los  principios y valores   establecidos en  el Código del Auditor Interno y  el Estatuto de Auditoría.  </t>
    </r>
  </si>
  <si>
    <t xml:space="preserve">Jefe  de la Oficina de Control Interno   y   auditores de la Oficina de Control Interno </t>
  </si>
  <si>
    <t>Jefe  de la Oficina de Control Interno</t>
  </si>
  <si>
    <t>Ausencia  de formulación controles  y  de registros en los procedimientos a auditar.</t>
  </si>
  <si>
    <t>Falta de compromiso de los líderes de los procesos en la implementación de mejoras, asociadas a los planes de mejoramiento y en atención a las recomendaciones establecidas en los informes emitidos por la Oficina de Control Interno.</t>
  </si>
  <si>
    <t>Disposición final de elementos que contaminan  el medio ambiente (baterías, tóner,  residuos de aparatos eléctricos y electrónicos).</t>
  </si>
  <si>
    <t xml:space="preserve">Deficiencia en la infraestructura tecnológica que soporta la plataforma pisami, generando lentitud e indisponibilidad del sistema de información. </t>
  </si>
  <si>
    <t xml:space="preserve">Nota: se incluye en la Dofa los que estén sobre &gt;=4.0 </t>
  </si>
  <si>
    <t xml:space="preserve">1. Constantes cambios normativos y diversidad jurídica </t>
  </si>
  <si>
    <t xml:space="preserve">Deficiencia  del personal  en  redacción de  informes y formulación de hallazgos. </t>
  </si>
  <si>
    <t xml:space="preserve">2.Deficiencia  del personal  en  redacción de  informes y formulación de hallazgos. </t>
  </si>
  <si>
    <t xml:space="preserve">5. Programa  Institucional de Capacitación </t>
  </si>
  <si>
    <t>6. Plan de previsión del talento humano. ( Dirección de Talento Humano)</t>
  </si>
  <si>
    <t xml:space="preserve">7. Mesas de trabajo con las unidades administrativas.  </t>
  </si>
  <si>
    <t xml:space="preserve">9. Oficina de Control Disciplinario. </t>
  </si>
  <si>
    <t xml:space="preserve">10. Guía para la identificación y declaración del conflicto de intereses en el sector público colombiano, expedida por el DAFP en abril de 2019. </t>
  </si>
  <si>
    <t xml:space="preserve">13. Entidad certificada ISO 9001:2015, ISO 14001:2015 y ISO 45001:  2018 </t>
  </si>
  <si>
    <r>
      <rPr>
        <b/>
        <sz val="12"/>
        <color theme="1"/>
        <rFont val="Arial"/>
        <family val="2"/>
      </rPr>
      <t>D</t>
    </r>
    <r>
      <rPr>
        <b/>
        <vertAlign val="subscript"/>
        <sz val="12"/>
        <color theme="1"/>
        <rFont val="Arial"/>
        <family val="2"/>
      </rPr>
      <t>2</t>
    </r>
    <r>
      <rPr>
        <b/>
        <sz val="12"/>
        <color theme="1"/>
        <rFont val="Arial"/>
        <family val="2"/>
      </rPr>
      <t>O</t>
    </r>
    <r>
      <rPr>
        <b/>
        <vertAlign val="subscript"/>
        <sz val="12"/>
        <color theme="1"/>
        <rFont val="Arial"/>
        <family val="2"/>
      </rPr>
      <t>5</t>
    </r>
    <r>
      <rPr>
        <b/>
        <vertAlign val="subscript"/>
        <sz val="10"/>
        <color theme="1"/>
        <rFont val="Arial"/>
        <family val="2"/>
      </rPr>
      <t xml:space="preserve"> </t>
    </r>
    <r>
      <rPr>
        <sz val="10"/>
        <color theme="1"/>
        <rFont val="Arial"/>
        <family val="2"/>
      </rPr>
      <t xml:space="preserve"> Solicitar  a la  Dirección de Talento Humano capacitación al personal auditor  en  redacción de informes y  formulación de hallazgos. </t>
    </r>
  </si>
  <si>
    <r>
      <rPr>
        <b/>
        <sz val="12"/>
        <color theme="1"/>
        <rFont val="Arial"/>
        <family val="2"/>
      </rPr>
      <t>D</t>
    </r>
    <r>
      <rPr>
        <b/>
        <vertAlign val="subscript"/>
        <sz val="12"/>
        <color theme="1"/>
        <rFont val="Arial"/>
        <family val="2"/>
      </rPr>
      <t>4</t>
    </r>
    <r>
      <rPr>
        <b/>
        <sz val="12"/>
        <color theme="1"/>
        <rFont val="Arial"/>
        <family val="2"/>
      </rPr>
      <t>O</t>
    </r>
    <r>
      <rPr>
        <b/>
        <vertAlign val="subscript"/>
        <sz val="12"/>
        <color theme="1"/>
        <rFont val="Arial"/>
        <family val="2"/>
      </rPr>
      <t xml:space="preserve">7 </t>
    </r>
    <r>
      <rPr>
        <b/>
        <vertAlign val="subscript"/>
        <sz val="10"/>
        <color theme="1"/>
        <rFont val="Arial"/>
        <family val="2"/>
      </rPr>
      <t xml:space="preserve"> </t>
    </r>
    <r>
      <rPr>
        <sz val="10"/>
        <color theme="1"/>
        <rFont val="Arial"/>
        <family val="2"/>
      </rPr>
      <t xml:space="preserve">Realizar mesas de trabajo con la Dirección de Fortalecimiento Institucional y Dirección de Planeación del Desarrollo para tratar temas asociados a la evaluación de la gestión por dependencias y a la gestión de riesgos . </t>
    </r>
  </si>
  <si>
    <r>
      <rPr>
        <b/>
        <sz val="12"/>
        <color theme="1"/>
        <rFont val="Arial"/>
        <family val="2"/>
      </rPr>
      <t>F</t>
    </r>
    <r>
      <rPr>
        <b/>
        <vertAlign val="subscript"/>
        <sz val="12"/>
        <color theme="1"/>
        <rFont val="Arial"/>
        <family val="2"/>
      </rPr>
      <t>4</t>
    </r>
    <r>
      <rPr>
        <b/>
        <sz val="12"/>
        <color theme="1"/>
        <rFont val="Arial"/>
        <family val="2"/>
      </rPr>
      <t>O</t>
    </r>
    <r>
      <rPr>
        <b/>
        <vertAlign val="subscript"/>
        <sz val="12"/>
        <color theme="1"/>
        <rFont val="Arial"/>
        <family val="2"/>
      </rPr>
      <t>5</t>
    </r>
    <r>
      <rPr>
        <b/>
        <sz val="12"/>
        <color theme="1"/>
        <rFont val="Arial"/>
        <family val="2"/>
      </rPr>
      <t xml:space="preserve">. </t>
    </r>
    <r>
      <rPr>
        <sz val="10"/>
        <color theme="1"/>
        <rFont val="Arial"/>
        <family val="2"/>
      </rPr>
      <t xml:space="preserve">Solicitar a la Dirección de Talento Humano capacitaciones en las temáticas requeridas por el personal adscrito a la Oficina  asignado para elaborar el informe y realizar internamente la multiplicación de la capacitación. </t>
    </r>
  </si>
  <si>
    <r>
      <rPr>
        <b/>
        <sz val="14"/>
        <color theme="1"/>
        <rFont val="Arial"/>
        <family val="2"/>
      </rPr>
      <t>A</t>
    </r>
    <r>
      <rPr>
        <b/>
        <vertAlign val="subscript"/>
        <sz val="14"/>
        <color theme="1"/>
        <rFont val="Arial"/>
        <family val="2"/>
      </rPr>
      <t>1,2</t>
    </r>
    <r>
      <rPr>
        <b/>
        <sz val="14"/>
        <color theme="1"/>
        <rFont val="Arial"/>
        <family val="2"/>
      </rPr>
      <t>F</t>
    </r>
    <r>
      <rPr>
        <b/>
        <vertAlign val="subscript"/>
        <sz val="14"/>
        <color theme="1"/>
        <rFont val="Arial"/>
        <family val="2"/>
      </rPr>
      <t>6,8</t>
    </r>
    <r>
      <rPr>
        <sz val="14"/>
        <color theme="1"/>
        <rFont val="Arial"/>
        <family val="2"/>
      </rPr>
      <t xml:space="preserve"> </t>
    </r>
    <r>
      <rPr>
        <sz val="10"/>
        <color theme="1"/>
        <rFont val="Arial"/>
        <family val="2"/>
      </rPr>
      <t xml:space="preserve">Ajustar el Plan anual de Auditoria, programando actividades a cargo de la Oficina producto de  actualizaciones normativas. </t>
    </r>
  </si>
  <si>
    <r>
      <rPr>
        <b/>
        <sz val="12"/>
        <color theme="1"/>
        <rFont val="Arial"/>
        <family val="2"/>
      </rPr>
      <t>A</t>
    </r>
    <r>
      <rPr>
        <b/>
        <vertAlign val="subscript"/>
        <sz val="12"/>
        <color theme="1"/>
        <rFont val="Arial"/>
        <family val="2"/>
      </rPr>
      <t>3,4,</t>
    </r>
    <r>
      <rPr>
        <b/>
        <sz val="12"/>
        <color theme="1"/>
        <rFont val="Arial"/>
        <family val="2"/>
      </rPr>
      <t>D</t>
    </r>
    <r>
      <rPr>
        <b/>
        <vertAlign val="subscript"/>
        <sz val="12"/>
        <color theme="1"/>
        <rFont val="Arial"/>
        <family val="2"/>
      </rPr>
      <t>5</t>
    </r>
    <r>
      <rPr>
        <vertAlign val="subscript"/>
        <sz val="10"/>
        <color theme="1"/>
        <rFont val="Arial"/>
        <family val="2"/>
      </rPr>
      <t xml:space="preserve">  </t>
    </r>
    <r>
      <rPr>
        <sz val="10"/>
        <color theme="1"/>
        <rFont val="Arial"/>
        <family val="2"/>
      </rPr>
      <t xml:space="preserve"> Tomar pantallazos de las fallas en el aplicativo y solicitar el cargue extemporáneo de informes  a  entes de entes de control, anexando evidencia de las fallas. </t>
    </r>
  </si>
  <si>
    <t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t>
  </si>
  <si>
    <t xml:space="preserve">8. desconocimiento de actualización normativa </t>
  </si>
  <si>
    <t xml:space="preserve">Ausencia de perfil profesional de planta:  Ingeniero ambiental </t>
  </si>
  <si>
    <t>Omisión en la aplicación de la normativa asociada al seguimiento y/o evaluación</t>
  </si>
  <si>
    <t xml:space="preserve">Omitir información relevante para la auditoría, con conocimiento de causa. </t>
  </si>
  <si>
    <t xml:space="preserve">La deforestación </t>
  </si>
  <si>
    <t xml:space="preserve">Falta de cultura  en la  clasificación  de residuos al depositarlos en los  recipientes destinados para hacerlo.  </t>
  </si>
  <si>
    <t xml:space="preserve">Cambio climático - altas temperaturas   por el fenomeno del niño. </t>
  </si>
  <si>
    <t xml:space="preserve">La inclusión  social </t>
  </si>
  <si>
    <t xml:space="preserve">Adquisición de equipos eficientes energéticamente (con menor consumo de energía). </t>
  </si>
  <si>
    <t xml:space="preserve">Conflicto de interés no comunicado </t>
  </si>
  <si>
    <t xml:space="preserve">Conflicto de interes no comunicado </t>
  </si>
  <si>
    <t xml:space="preserve">Cambios de Gobierno  ( estilos de dirección) </t>
  </si>
  <si>
    <t>Fallas en aplicativos por congestión  para cargue o reporte de información a entes de control.</t>
  </si>
  <si>
    <t xml:space="preserve">6. Ausencia de perfil profesional de planta:  Ingeniero ambiental </t>
  </si>
  <si>
    <t xml:space="preserve">9. Deficiencia en la infraestructura tecnológica que soporta la plataforma pisami, generando lentitud e indisponibilidad del sistema de información. </t>
  </si>
  <si>
    <t>5. Ausencia de formulación de  controles y de registros en los procedimientos a auditar</t>
  </si>
  <si>
    <t xml:space="preserve">5. Equipos tecnológicos obsoletos. </t>
  </si>
  <si>
    <t>8.  Sistemas de Información no integrados</t>
  </si>
  <si>
    <t xml:space="preserve">Equipos tecnologicos obsoletos, </t>
  </si>
  <si>
    <t xml:space="preserve">Sistemas de información no integrados </t>
  </si>
  <si>
    <t xml:space="preserve">12.. línea antifraude </t>
  </si>
  <si>
    <t xml:space="preserve">18. Código de integridad y buen gobierno documentado e implementado en la entidad. </t>
  </si>
  <si>
    <t>14. Comité de Coordinación de Control Interno, creado e implementado</t>
  </si>
  <si>
    <t xml:space="preserve">16. Política antisoborno integrada a las política  del Sistema integrado de la Alcaldía. </t>
  </si>
  <si>
    <t xml:space="preserve">8. Convocar y  establecer las temáticas a tratar en el Comité Institucional de Coordinación de Control Interno y ejercer la secretaría técnica </t>
  </si>
  <si>
    <r>
      <rPr>
        <b/>
        <sz val="12"/>
        <color theme="1"/>
        <rFont val="Arial"/>
        <family val="2"/>
      </rPr>
      <t>F</t>
    </r>
    <r>
      <rPr>
        <b/>
        <vertAlign val="subscript"/>
        <sz val="12"/>
        <color theme="1"/>
        <rFont val="Arial"/>
        <family val="2"/>
      </rPr>
      <t>1,8</t>
    </r>
    <r>
      <rPr>
        <b/>
        <sz val="12"/>
        <color theme="1"/>
        <rFont val="Arial"/>
        <family val="2"/>
      </rPr>
      <t>O</t>
    </r>
    <r>
      <rPr>
        <b/>
        <vertAlign val="subscript"/>
        <sz val="12"/>
        <color theme="1"/>
        <rFont val="Arial"/>
        <family val="2"/>
      </rPr>
      <t>14</t>
    </r>
    <r>
      <rPr>
        <sz val="10"/>
        <color theme="1"/>
        <rFont val="Arial"/>
        <family val="2"/>
      </rPr>
      <t>Socializar los informes de la Oficina en Comité de Coordinación, generando alertas tempranas para la toma de decisiones.</t>
    </r>
  </si>
  <si>
    <r>
      <rPr>
        <b/>
        <sz val="12"/>
        <color theme="1"/>
        <rFont val="Arial"/>
        <family val="2"/>
      </rPr>
      <t>F</t>
    </r>
    <r>
      <rPr>
        <b/>
        <vertAlign val="subscript"/>
        <sz val="12"/>
        <color theme="1"/>
        <rFont val="Arial"/>
        <family val="2"/>
      </rPr>
      <t>3</t>
    </r>
    <r>
      <rPr>
        <b/>
        <sz val="12"/>
        <color theme="1"/>
        <rFont val="Arial"/>
        <family val="2"/>
      </rPr>
      <t>,</t>
    </r>
    <r>
      <rPr>
        <b/>
        <vertAlign val="subscript"/>
        <sz val="12"/>
        <color theme="1"/>
        <rFont val="Arial"/>
        <family val="2"/>
      </rPr>
      <t>5,8,9</t>
    </r>
    <r>
      <rPr>
        <b/>
        <sz val="12"/>
        <color theme="1"/>
        <rFont val="Arial"/>
        <family val="2"/>
      </rPr>
      <t>O</t>
    </r>
    <r>
      <rPr>
        <b/>
        <vertAlign val="subscript"/>
        <sz val="12"/>
        <color theme="1"/>
        <rFont val="Arial"/>
        <family val="2"/>
      </rPr>
      <t>7,14.</t>
    </r>
    <r>
      <rPr>
        <b/>
        <sz val="10"/>
        <color theme="1"/>
        <rFont val="Arial"/>
        <family val="2"/>
      </rPr>
      <t xml:space="preserve"> </t>
    </r>
    <r>
      <rPr>
        <sz val="10"/>
        <color theme="1"/>
        <rFont val="Arial"/>
        <family val="2"/>
      </rPr>
      <t>Asesorar  al nivel directivo en  el Comité de Coordinación de Control Interno.</t>
    </r>
  </si>
  <si>
    <t>01/02/2024  - 31/12/2024</t>
  </si>
  <si>
    <t xml:space="preserve">Sancion disciplinaria </t>
  </si>
  <si>
    <t xml:space="preserve">La combinanción de factores como: Asignación de auditorias a procesos no acordes al perfil profesional del auditor; Trafico de influencias; Inobservancia a los líneamientos establecidos en el  Código de Ética del Auditor Interno, estatuto de auditoria, política antisoborno en el desarrollo de las auditorías; prevalencia de los intereses generales sobre los particulares y no declaración del conflicto de interés;   pueden ocasionar   desvio de los resultados de la auditoria en beneficio propio o del auditado. </t>
  </si>
  <si>
    <r>
      <rPr>
        <b/>
        <sz val="14"/>
        <color theme="1"/>
        <rFont val="Arial"/>
        <family val="2"/>
      </rPr>
      <t>A</t>
    </r>
    <r>
      <rPr>
        <b/>
        <vertAlign val="subscript"/>
        <sz val="14"/>
        <color theme="1"/>
        <rFont val="Arial"/>
        <family val="2"/>
      </rPr>
      <t>6</t>
    </r>
    <r>
      <rPr>
        <b/>
        <sz val="14"/>
        <color theme="1"/>
        <rFont val="Arial"/>
        <family val="2"/>
      </rPr>
      <t>D</t>
    </r>
    <r>
      <rPr>
        <b/>
        <vertAlign val="subscript"/>
        <sz val="14"/>
        <color theme="1"/>
        <rFont val="Arial"/>
        <family val="2"/>
      </rPr>
      <t>7</t>
    </r>
    <r>
      <rPr>
        <vertAlign val="subscript"/>
        <sz val="11"/>
        <color theme="1"/>
        <rFont val="Arial"/>
        <family val="2"/>
      </rPr>
      <t xml:space="preserve"> </t>
    </r>
    <r>
      <rPr>
        <sz val="11"/>
        <color theme="1"/>
        <rFont val="Arial"/>
        <family val="2"/>
      </rPr>
      <t xml:space="preserve">Reportar  a Control Disciplinario los  eventos de faltas con posible incidencia disciplinaria, en los que se encuentre inmerso de personal adscrito a la Oficina de Control interno.   </t>
    </r>
  </si>
  <si>
    <r>
      <rPr>
        <b/>
        <sz val="12"/>
        <color theme="1"/>
        <rFont val="Arial"/>
        <family val="2"/>
      </rPr>
      <t>A</t>
    </r>
    <r>
      <rPr>
        <b/>
        <vertAlign val="subscript"/>
        <sz val="12"/>
        <color theme="1"/>
        <rFont val="Arial"/>
        <family val="2"/>
      </rPr>
      <t>6</t>
    </r>
    <r>
      <rPr>
        <b/>
        <sz val="12"/>
        <color theme="1"/>
        <rFont val="Arial"/>
        <family val="2"/>
      </rPr>
      <t>D</t>
    </r>
    <r>
      <rPr>
        <b/>
        <vertAlign val="subscript"/>
        <sz val="12"/>
        <color theme="1"/>
        <rFont val="Arial"/>
        <family val="2"/>
      </rPr>
      <t>7</t>
    </r>
    <r>
      <rPr>
        <vertAlign val="subscript"/>
        <sz val="12"/>
        <color theme="1"/>
        <rFont val="Arial"/>
        <family val="2"/>
      </rPr>
      <t xml:space="preserve"> </t>
    </r>
    <r>
      <rPr>
        <sz val="12"/>
        <color theme="1"/>
        <rFont val="Arial"/>
        <family val="2"/>
      </rPr>
      <t xml:space="preserve">Reportar  a Control Disciplinario los  eventos de faltas con posible incidencia disciplinaria, en los que se encuentre inmerso de personal adscrito a la Oficina de Control interno.  </t>
    </r>
  </si>
  <si>
    <r>
      <rPr>
        <b/>
        <sz val="20"/>
        <color theme="1"/>
        <rFont val="Arial"/>
        <family val="2"/>
      </rPr>
      <t>D</t>
    </r>
    <r>
      <rPr>
        <b/>
        <vertAlign val="subscript"/>
        <sz val="20"/>
        <color theme="1"/>
        <rFont val="Arial"/>
        <family val="2"/>
      </rPr>
      <t>7,9,10</t>
    </r>
    <r>
      <rPr>
        <b/>
        <sz val="20"/>
        <color theme="1"/>
        <rFont val="Arial"/>
        <family val="2"/>
      </rPr>
      <t>O</t>
    </r>
    <r>
      <rPr>
        <b/>
        <vertAlign val="subscript"/>
        <sz val="20"/>
        <color theme="1"/>
        <rFont val="Arial"/>
        <family val="2"/>
      </rPr>
      <t>12,15,16,18</t>
    </r>
    <r>
      <rPr>
        <b/>
        <sz val="20"/>
        <color theme="1"/>
        <rFont val="Arial"/>
        <family val="2"/>
      </rPr>
      <t xml:space="preserve">. </t>
    </r>
    <r>
      <rPr>
        <sz val="12"/>
        <color theme="1"/>
        <rFont val="Calibri"/>
        <family val="2"/>
        <scheme val="minor"/>
      </rPr>
      <t xml:space="preserve">  Socializar y aplicar  los principios y valores establecidos en   el Código de integridad y buen gobierno  incluidos los lineamientos  para identificar y declarar el conflicto de interés, los lineamientos antisoborno establecidos  en la politica del SIG. </t>
    </r>
  </si>
  <si>
    <r>
      <rPr>
        <b/>
        <sz val="20"/>
        <color theme="1"/>
        <rFont val="Arial"/>
        <family val="2"/>
      </rPr>
      <t>F</t>
    </r>
    <r>
      <rPr>
        <b/>
        <vertAlign val="subscript"/>
        <sz val="20"/>
        <color theme="1"/>
        <rFont val="Arial"/>
        <family val="2"/>
      </rPr>
      <t>7</t>
    </r>
    <r>
      <rPr>
        <b/>
        <sz val="20"/>
        <color theme="1"/>
        <rFont val="Arial"/>
        <family val="2"/>
      </rPr>
      <t>A</t>
    </r>
    <r>
      <rPr>
        <b/>
        <vertAlign val="subscript"/>
        <sz val="20"/>
        <color theme="1"/>
        <rFont val="Arial"/>
        <family val="2"/>
      </rPr>
      <t xml:space="preserve">6 </t>
    </r>
    <r>
      <rPr>
        <vertAlign val="subscript"/>
        <sz val="12"/>
        <color theme="1"/>
        <rFont val="Calibri"/>
        <family val="2"/>
        <scheme val="minor"/>
      </rPr>
      <t xml:space="preserve">  </t>
    </r>
    <r>
      <rPr>
        <sz val="12"/>
        <color theme="1"/>
        <rFont val="Calibri"/>
        <family val="2"/>
        <scheme val="minor"/>
      </rPr>
      <t xml:space="preserve">Socializar  los  principios y valores   establecidos en  el Código del Auditor Interno y  el Estatuto de Auditoría.  </t>
    </r>
  </si>
  <si>
    <t xml:space="preserve">Acta de comité técnico o Oficio. </t>
  </si>
  <si>
    <t xml:space="preserve">Acta de comité técnico  </t>
  </si>
  <si>
    <t xml:space="preserve">1)El Jefe de Oficina de Control Interno, 2) anualmente o en el evento en que se realicen ajustes al Plan Anual de Auditoría, 3) con el propósito de asegurar  el cumplimiento del  principio de competencia establecido en el  Código de Ética del Auditor Interno 4)  programa y asigna   auditorias e informes  de acuerdo al perfil profesional de los auditores; 5) en el caso  que por error el jefe de  Control Interno realice  asignación no  acorde con el perfil del auditor; es obligación del auditor en aplicación del principio de competencia manifestarlo por escrito  o  ponerlo  en conocimiento del Jefe de la Oficina de Control Interno en el momento de la asignación 6) Dejando como evidencia el registro del control  el acta de Comité Técnico  que contiene en el orden del día la  elaboración o actualización del Plan Anual de Auditoría u oficio de manifestación del  auditor  de no cumplimiento del perfil profesional para desarrrollar la auditoria. </t>
  </si>
  <si>
    <t>Posibilidad  de desvío de los resultados  de la auditoría en beneficio propio o del auditado.</t>
  </si>
  <si>
    <t xml:space="preserve">Asignación  por líderes de proceso  a personal vinculado por  contrato de prestación de servicios,  la responsabilidad   del diligenciamiento de los formatos  para rendición de informes de ley a entes de control y a su vez,   la  emisión de respuesta a  requerimiento del ente de control. </t>
  </si>
  <si>
    <t xml:space="preserve">Falta de asignación en las unidades  administrativas de un   funcionario   responsable de  consultar  diariamente  la correspondencia,  generando en los líderes de proceso el   desconocimiento de  los requerimientos   y  la emisión extemporánea   a la fecha limite fijada por la Oficina,  para emitir la respuesta al requerimientos de entes de control. </t>
  </si>
  <si>
    <t>Entidades públicas realizando cargue  de informes de ley  a través de aplicativos de entes de control,  de forma simultanea. (Control interno contable, derechos de autor y furag)</t>
  </si>
  <si>
    <t xml:space="preserve">Aumento de la demanda de servicios </t>
  </si>
  <si>
    <t xml:space="preserve">Olvido de los informes  generados  por la Oficina de control interno  y  pendientes de socialización  a la Alta Dirección  en el Comité de Coordinación de Control Interno, en el momento previo a la  convocatoria  para la  elaboración del orden del dia. </t>
  </si>
  <si>
    <t xml:space="preserve">Desconocimiento del personal adscrito a la Oficina de control interno de los  cambios normativos que impliquen  nuevos informes a cargo de la Oficina  o modificaciones a la periodicidad del reporte de los informes de ley. </t>
  </si>
  <si>
    <t>12.Desconocimiento del personal adscrito a la Oficina de control interno de los  cambios normativos que impliquen  nuevos informes a cargo de la Oficina  o modificaciones a la periodicidad del reporte de los informes de ley.</t>
  </si>
  <si>
    <t xml:space="preserve">10. Aplicación cultural  oportuna de  los indicadores del proceso. </t>
  </si>
  <si>
    <r>
      <rPr>
        <b/>
        <sz val="12"/>
        <color theme="1"/>
        <rFont val="Arial"/>
        <family val="2"/>
      </rPr>
      <t>D</t>
    </r>
    <r>
      <rPr>
        <b/>
        <vertAlign val="subscript"/>
        <sz val="12"/>
        <color theme="1"/>
        <rFont val="Arial"/>
        <family val="2"/>
      </rPr>
      <t>11</t>
    </r>
    <r>
      <rPr>
        <b/>
        <sz val="12"/>
        <color theme="1"/>
        <rFont val="Arial"/>
        <family val="2"/>
      </rPr>
      <t xml:space="preserve"> O</t>
    </r>
    <r>
      <rPr>
        <b/>
        <vertAlign val="subscript"/>
        <sz val="12"/>
        <color theme="1"/>
        <rFont val="Arial"/>
        <family val="2"/>
      </rPr>
      <t>14</t>
    </r>
    <r>
      <rPr>
        <b/>
        <sz val="12"/>
        <color theme="1"/>
        <rFont val="Arial"/>
        <family val="2"/>
      </rPr>
      <t>F</t>
    </r>
    <r>
      <rPr>
        <b/>
        <vertAlign val="subscript"/>
        <sz val="12"/>
        <color theme="1"/>
        <rFont val="Arial"/>
        <family val="2"/>
      </rPr>
      <t xml:space="preserve">6,10 </t>
    </r>
    <r>
      <rPr>
        <b/>
        <sz val="10"/>
        <color theme="1"/>
        <rFont val="Arial"/>
        <family val="2"/>
      </rPr>
      <t xml:space="preserve">  </t>
    </r>
    <r>
      <rPr>
        <sz val="10"/>
        <color theme="1"/>
        <rFont val="Arial"/>
        <family val="2"/>
      </rPr>
      <t xml:space="preserve">Establecer el orden del día del Comité de Coordinación de Control Interno previa  consulta de la aplicación  trimestral  del indicador   índice de informes  socializados  en el  Comité y el acta anterior del comité.  </t>
    </r>
  </si>
  <si>
    <t>10.Entidades públicas realizando cargue  de informes de ley  a través de aplicativos de entes de control,  de forma simultanea. (Control interno contable, derechos de autor y furag)</t>
  </si>
  <si>
    <t xml:space="preserve">11. Asignación  por líderes de proceso  a personal vinculado por  contrato de prestación de servicios,  la   responsabilidad  del diligenciamiento de los formatos  para rendición de informes de ley a entes de control y a su vez,   la  emisión de respuesta a  requerimiento del ente de control. </t>
  </si>
  <si>
    <t xml:space="preserve">12. Falta de asignación en las unidades  administrativas de un   funcionario   responsable de  consultar  diariamente  la correspondencia,  generando en los líderes de proceso el   desconocimiento de  los requerimientos   y  la emisión extemporánea   a la fecha limite fijada por la Oficina,  para emitir la respuesta al requerimiento de entes de control. </t>
  </si>
  <si>
    <r>
      <rPr>
        <b/>
        <sz val="14"/>
        <rFont val="Arial"/>
        <family val="2"/>
      </rPr>
      <t>A</t>
    </r>
    <r>
      <rPr>
        <b/>
        <vertAlign val="subscript"/>
        <sz val="14"/>
        <rFont val="Arial"/>
        <family val="2"/>
      </rPr>
      <t>12</t>
    </r>
    <r>
      <rPr>
        <b/>
        <sz val="14"/>
        <rFont val="Arial"/>
        <family val="2"/>
      </rPr>
      <t>F</t>
    </r>
    <r>
      <rPr>
        <b/>
        <vertAlign val="subscript"/>
        <sz val="14"/>
        <rFont val="Arial"/>
        <family val="2"/>
      </rPr>
      <t>8</t>
    </r>
    <r>
      <rPr>
        <b/>
        <sz val="14"/>
        <rFont val="Arial"/>
        <family val="2"/>
      </rPr>
      <t xml:space="preserve"> </t>
    </r>
    <r>
      <rPr>
        <sz val="11"/>
        <rFont val="Arial"/>
        <family val="2"/>
      </rPr>
      <t xml:space="preserve"> Recomendar a la alta dirección en el Comité de Coordinación de Control Interno,  asignar en personal de plata el responsable de la consulta diaria de la correspondencia y los correos institucionales;  con el fin de emitir respuesta oportuna a los requerimientos de la oficina y  evitar sanciones por respuesta inoportuna a los entes  de control.   </t>
    </r>
  </si>
  <si>
    <t xml:space="preserve">Codigo:                        </t>
  </si>
  <si>
    <t>FOR-13-PRO-SIG-04</t>
  </si>
  <si>
    <t>Fecha:</t>
  </si>
  <si>
    <t xml:space="preserve"> 4 de 15</t>
  </si>
  <si>
    <t>Riesgo de corrupción asociado al trámite</t>
  </si>
  <si>
    <t>Posibles causas de hechos de corrupción en actividades asociadas al trámite</t>
  </si>
  <si>
    <r>
      <t>RESPUESTA 
(</t>
    </r>
    <r>
      <rPr>
        <b/>
        <i/>
        <sz val="10"/>
        <color theme="1"/>
        <rFont val="Arial"/>
        <family val="2"/>
      </rPr>
      <t>seleccione con</t>
    </r>
    <r>
      <rPr>
        <b/>
        <sz val="10"/>
        <color theme="1"/>
        <rFont val="Arial"/>
        <family val="2"/>
      </rPr>
      <t xml:space="preserve"> X)</t>
    </r>
  </si>
  <si>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</si>
  <si>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</si>
  <si>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</si>
  <si>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</si>
  <si>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</si>
  <si>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</si>
  <si>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</si>
  <si>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</si>
  <si>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</si>
  <si>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</si>
  <si>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</si>
  <si>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</si>
  <si>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</si>
  <si>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</si>
  <si>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</si>
  <si>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</si>
  <si>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</si>
  <si>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</si>
  <si>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</si>
  <si>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</si>
  <si>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</si>
  <si>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</si>
  <si>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</si>
  <si>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</si>
  <si>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</si>
  <si>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</si>
  <si>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</si>
  <si>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</si>
  <si>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</si>
  <si>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</si>
  <si>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</si>
  <si>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</si>
  <si>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</si>
  <si>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</si>
  <si>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</si>
  <si>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</si>
  <si>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22"/>
        <color theme="1"/>
        <rFont val="Arial"/>
        <family val="2"/>
      </rPr>
      <t>D</t>
    </r>
    <r>
      <rPr>
        <b/>
        <vertAlign val="subscript"/>
        <sz val="22"/>
        <color theme="1"/>
        <rFont val="Arial"/>
        <family val="2"/>
      </rPr>
      <t>3</t>
    </r>
    <r>
      <rPr>
        <b/>
        <sz val="22"/>
        <color theme="1"/>
        <rFont val="Arial"/>
        <family val="2"/>
      </rPr>
      <t>O</t>
    </r>
    <r>
      <rPr>
        <b/>
        <vertAlign val="subscript"/>
        <sz val="22"/>
        <color theme="1"/>
        <rFont val="Arial"/>
        <family val="2"/>
      </rPr>
      <t>11</t>
    </r>
    <r>
      <rPr>
        <b/>
        <sz val="22"/>
        <color theme="1"/>
        <rFont val="Arial"/>
        <family val="2"/>
      </rPr>
      <t xml:space="preserve"> </t>
    </r>
    <r>
      <rPr>
        <sz val="12"/>
        <color theme="1"/>
        <rFont val="Arial"/>
        <family val="2"/>
      </rPr>
      <t xml:space="preserve">Cumplir con  las reglas  de conducta para aplicar el  Principio:  Competencia,  estabecido en en el código del auditor interno,  informando al jefe de la Oficina de Control Interno  en el  momento de elaboración  o actualización del plan anual de auditoria o por escrito;   en el  caso que  por error involuntario  la jefe de la oficina  asigne auditorias a profesionales que  no cuenten  con la competencia o la  formación profesional indicada para realizarla. </t>
    </r>
  </si>
  <si>
    <t xml:space="preserve">11. línea Rita de  Secretaria de Transparencia  de Presidencia de la Republica  y sistema general de alertas -SIGAP de la CGR. </t>
  </si>
  <si>
    <t xml:space="preserve">11. Comité municipal de auditoria  presidido por la Jefe de la oficina de control interno. </t>
  </si>
  <si>
    <r>
      <rPr>
        <b/>
        <sz val="12"/>
        <color theme="1"/>
        <rFont val="Arial"/>
        <family val="2"/>
      </rPr>
      <t>D</t>
    </r>
    <r>
      <rPr>
        <b/>
        <vertAlign val="subscript"/>
        <sz val="12"/>
        <color theme="1"/>
        <rFont val="Arial"/>
        <family val="2"/>
      </rPr>
      <t>1,6,</t>
    </r>
    <r>
      <rPr>
        <b/>
        <sz val="12"/>
        <color theme="1"/>
        <rFont val="Arial"/>
        <family val="2"/>
      </rPr>
      <t>O</t>
    </r>
    <r>
      <rPr>
        <b/>
        <vertAlign val="subscript"/>
        <sz val="12"/>
        <color theme="1"/>
        <rFont val="Arial"/>
        <family val="2"/>
      </rPr>
      <t>6,17</t>
    </r>
    <r>
      <rPr>
        <b/>
        <sz val="12"/>
        <color theme="1"/>
        <rFont val="Arial"/>
        <family val="2"/>
      </rPr>
      <t>.</t>
    </r>
    <r>
      <rPr>
        <sz val="10"/>
        <color theme="1"/>
        <rFont val="Arial"/>
        <family val="2"/>
      </rPr>
      <t xml:space="preserve"> Solicitar a la Dirección de Talento Humano la contratación o nombramiento de personal profesional en ingeniería ambiental. </t>
    </r>
  </si>
  <si>
    <t xml:space="preserve">4. Asistencia al Comité de gestión y desempeño y demás comités como invitado </t>
  </si>
  <si>
    <r>
      <rPr>
        <b/>
        <sz val="12"/>
        <color theme="1"/>
        <rFont val="Arial"/>
        <family val="2"/>
      </rPr>
      <t>D</t>
    </r>
    <r>
      <rPr>
        <b/>
        <vertAlign val="subscript"/>
        <sz val="12"/>
        <color theme="1"/>
        <rFont val="Arial"/>
        <family val="2"/>
      </rPr>
      <t>8</t>
    </r>
    <r>
      <rPr>
        <b/>
        <sz val="12"/>
        <color theme="1"/>
        <rFont val="Arial"/>
        <family val="2"/>
      </rPr>
      <t>O</t>
    </r>
    <r>
      <rPr>
        <b/>
        <vertAlign val="subscript"/>
        <sz val="12"/>
        <color theme="1"/>
        <rFont val="Arial"/>
        <family val="2"/>
      </rPr>
      <t>19</t>
    </r>
    <r>
      <rPr>
        <sz val="12"/>
        <color theme="1"/>
        <rFont val="Arial"/>
        <family val="2"/>
      </rPr>
      <t xml:space="preserve">  </t>
    </r>
    <r>
      <rPr>
        <sz val="10"/>
        <color theme="1"/>
        <rFont val="Arial"/>
        <family val="2"/>
      </rPr>
      <t xml:space="preserve">Consultar los cambios normativos que aplican a control interno  socializados en el grupo WhatsApp Mi Tolima y darlos a conocer al equipo de control interno y en caso que la jefe de la Oficina lo considere necesario solicitar a talento humano capacitación y multiplicarla a los compañeros de trabajo. </t>
    </r>
  </si>
  <si>
    <r>
      <rPr>
        <b/>
        <sz val="12"/>
        <color theme="1"/>
        <rFont val="Arial"/>
        <family val="2"/>
      </rPr>
      <t>F</t>
    </r>
    <r>
      <rPr>
        <b/>
        <vertAlign val="subscript"/>
        <sz val="12"/>
        <color theme="1"/>
        <rFont val="Arial"/>
        <family val="2"/>
      </rPr>
      <t>6,7</t>
    </r>
    <r>
      <rPr>
        <b/>
        <sz val="12"/>
        <color theme="1"/>
        <rFont val="Arial"/>
        <family val="2"/>
      </rPr>
      <t>O</t>
    </r>
    <r>
      <rPr>
        <b/>
        <vertAlign val="subscript"/>
        <sz val="12"/>
        <color theme="1"/>
        <rFont val="Arial"/>
        <family val="2"/>
      </rPr>
      <t xml:space="preserve">10,11. </t>
    </r>
    <r>
      <rPr>
        <vertAlign val="subscript"/>
        <sz val="12"/>
        <color theme="1"/>
        <rFont val="Arial"/>
        <family val="2"/>
      </rPr>
      <t xml:space="preserve">    </t>
    </r>
    <r>
      <rPr>
        <sz val="12"/>
        <color theme="1"/>
        <rFont val="Arial"/>
        <family val="2"/>
      </rPr>
      <t xml:space="preserve">Cumplir con el principio y regla de conducta:  Competencia establecido en en el código del auditor interno,  informando   en el  momento de elaboración del plan anual de auditoria;  o por escrito;   cuando por error involuntario  la jefe de la oficina le asigne  realizar  actividades  para las  cuales  no cuente con la competencia o formación profesional indicada para realizarla.  </t>
    </r>
  </si>
  <si>
    <r>
      <rPr>
        <b/>
        <sz val="16"/>
        <color theme="1"/>
        <rFont val="Arial"/>
        <family val="2"/>
      </rPr>
      <t>D</t>
    </r>
    <r>
      <rPr>
        <b/>
        <vertAlign val="subscript"/>
        <sz val="16"/>
        <color theme="1"/>
        <rFont val="Arial"/>
        <family val="2"/>
      </rPr>
      <t>7,9,10</t>
    </r>
    <r>
      <rPr>
        <b/>
        <sz val="16"/>
        <color theme="1"/>
        <rFont val="Arial"/>
        <family val="2"/>
      </rPr>
      <t>O</t>
    </r>
    <r>
      <rPr>
        <b/>
        <vertAlign val="subscript"/>
        <sz val="16"/>
        <color theme="1"/>
        <rFont val="Arial"/>
        <family val="2"/>
      </rPr>
      <t xml:space="preserve">12,15,16,18. </t>
    </r>
    <r>
      <rPr>
        <sz val="16"/>
        <color theme="4"/>
        <rFont val="Arial"/>
        <family val="2"/>
      </rPr>
      <t xml:space="preserve"> </t>
    </r>
    <r>
      <rPr>
        <sz val="16"/>
        <color theme="1"/>
        <rFont val="Arial"/>
        <family val="2"/>
      </rPr>
      <t xml:space="preserve"> </t>
    </r>
    <r>
      <rPr>
        <sz val="10"/>
        <color theme="1"/>
        <rFont val="Arial"/>
        <family val="2"/>
      </rPr>
      <t>Socializar y</t>
    </r>
    <r>
      <rPr>
        <sz val="10"/>
        <color rgb="FFFF0000"/>
        <rFont val="Arial"/>
        <family val="2"/>
      </rPr>
      <t xml:space="preserve"> </t>
    </r>
    <r>
      <rPr>
        <sz val="10"/>
        <rFont val="Arial"/>
        <family val="2"/>
      </rPr>
      <t>aplicar  los principios y valores establecidos en   el Código de integridad y buen gobierno  incluidos los lineamientos  para identificar y declarar el conflicto de interés,</t>
    </r>
    <r>
      <rPr>
        <sz val="10"/>
        <color theme="1"/>
        <rFont val="Arial"/>
        <family val="2"/>
      </rPr>
      <t xml:space="preserve"> los lineamientos antisoborno establecidos  en la política del SIG. </t>
    </r>
  </si>
  <si>
    <t xml:space="preserve"> 8 Código de integridad y buen gobierno actualizado y adoptado en la entidad  en el que se establece:   Valores, principios y lineamientos para identificar y declarar los conflictos de interés ( Adoptado mediante el  Decreto 612 del 24 de noviembre de 2020) </t>
  </si>
  <si>
    <r>
      <rPr>
        <b/>
        <sz val="14"/>
        <rFont val="Arial"/>
        <family val="2"/>
      </rPr>
      <t>D</t>
    </r>
    <r>
      <rPr>
        <b/>
        <vertAlign val="subscript"/>
        <sz val="14"/>
        <rFont val="Arial"/>
        <family val="2"/>
      </rPr>
      <t>3</t>
    </r>
    <r>
      <rPr>
        <b/>
        <sz val="14"/>
        <rFont val="Arial"/>
        <family val="2"/>
      </rPr>
      <t>O</t>
    </r>
    <r>
      <rPr>
        <b/>
        <vertAlign val="subscript"/>
        <sz val="14"/>
        <rFont val="Arial"/>
        <family val="2"/>
      </rPr>
      <t>11</t>
    </r>
    <r>
      <rPr>
        <sz val="11"/>
        <rFont val="Arial"/>
        <family val="2"/>
      </rPr>
      <t xml:space="preserve"> </t>
    </r>
    <r>
      <rPr>
        <sz val="10"/>
        <rFont val="Arial"/>
        <family val="2"/>
      </rPr>
      <t xml:space="preserve"> Cumplir con  las reglas  de conducta para aplicar el  principio:  Competencia: Competencia,  establecido en en el código del auditor interno,  informando al jefe de la Oficina de Control Interno  en el  momento de elaboración o actualización  del plan anual de auditoria o por escrito;  en el caso que por error involuntario  la jefe de la oficina  asigne auditorias a profesionales que  no cuenten  con la competencia o la  formación profesional indicada para realizarla. </t>
    </r>
  </si>
  <si>
    <t>15..Alcaldía  de Ibagué en  proceso de implementación del Sistema de Gestión Antisoborno bajo la norma ISO 37001: 2016, integrándola  a los demás sistemas Integrados actualmente implementados y mantenidos</t>
  </si>
  <si>
    <t xml:space="preserve">17.  Reorganización  y rediseño de la administración municipal  en el programa de gobierno de la Alcaldesa y el Plan de desarrollo municipal </t>
  </si>
  <si>
    <t xml:space="preserve">19. Creación del  grupo Mi Tolima por experto técnico en temas de control interno  conformado por jefes de control interno de entidades públicas, en el cual se  socializa cambios normativos que competen al área de control interno. </t>
  </si>
  <si>
    <r>
      <rPr>
        <b/>
        <sz val="12"/>
        <color theme="1"/>
        <rFont val="Arial"/>
        <family val="2"/>
      </rPr>
      <t>A</t>
    </r>
    <r>
      <rPr>
        <b/>
        <vertAlign val="subscript"/>
        <sz val="12"/>
        <color theme="1"/>
        <rFont val="Arial"/>
        <family val="2"/>
      </rPr>
      <t>1,2</t>
    </r>
    <r>
      <rPr>
        <b/>
        <sz val="12"/>
        <color theme="1"/>
        <rFont val="Arial"/>
        <family val="2"/>
      </rPr>
      <t>D</t>
    </r>
    <r>
      <rPr>
        <b/>
        <vertAlign val="subscript"/>
        <sz val="12"/>
        <color theme="1"/>
        <rFont val="Arial"/>
        <family val="2"/>
      </rPr>
      <t xml:space="preserve">1,3, 8  </t>
    </r>
    <r>
      <rPr>
        <sz val="10"/>
        <color theme="1"/>
        <rFont val="Arial"/>
        <family val="2"/>
      </rPr>
      <t>Solicitar personal en comisión o por contrato de prestación de servicios, con conocimientos y experiencia que aporten al cumplimiento de las actividades propias de la Oficina de Control Interno.</t>
    </r>
  </si>
  <si>
    <r>
      <t>A</t>
    </r>
    <r>
      <rPr>
        <b/>
        <vertAlign val="subscript"/>
        <sz val="14"/>
        <color theme="1"/>
        <rFont val="Arial"/>
        <family val="2"/>
      </rPr>
      <t>2</t>
    </r>
    <r>
      <rPr>
        <b/>
        <sz val="14"/>
        <color theme="1"/>
        <rFont val="Arial"/>
        <family val="2"/>
      </rPr>
      <t>D</t>
    </r>
    <r>
      <rPr>
        <b/>
        <vertAlign val="subscript"/>
        <sz val="14"/>
        <color theme="1"/>
        <rFont val="Arial"/>
        <family val="2"/>
      </rPr>
      <t xml:space="preserve">1,3.  Solicitar a la Dirección de  Talento Humano, capacitación sobre los cambios normativos que apliquen a la oficina de control interno. </t>
    </r>
  </si>
  <si>
    <r>
      <rPr>
        <b/>
        <sz val="11"/>
        <color theme="1"/>
        <rFont val="Arial"/>
        <family val="2"/>
      </rPr>
      <t>A</t>
    </r>
    <r>
      <rPr>
        <b/>
        <vertAlign val="subscript"/>
        <sz val="11"/>
        <color theme="1"/>
        <rFont val="Arial"/>
        <family val="2"/>
      </rPr>
      <t>3</t>
    </r>
    <r>
      <rPr>
        <b/>
        <sz val="11"/>
        <color theme="1"/>
        <rFont val="Arial"/>
        <family val="2"/>
      </rPr>
      <t>F</t>
    </r>
    <r>
      <rPr>
        <b/>
        <vertAlign val="subscript"/>
        <sz val="11"/>
        <color theme="1"/>
        <rFont val="Arial"/>
        <family val="2"/>
      </rPr>
      <t xml:space="preserve">5 </t>
    </r>
    <r>
      <rPr>
        <b/>
        <sz val="11"/>
        <color theme="1"/>
        <rFont val="Arial"/>
        <family val="2"/>
      </rPr>
      <t xml:space="preserve"> T</t>
    </r>
    <r>
      <rPr>
        <sz val="11"/>
        <color theme="1"/>
        <rFont val="Arial"/>
        <family val="2"/>
      </rPr>
      <t xml:space="preserve">omar pantallazos como evidencia de fallas en el aplicativo   y solicitar  prórroga al ente de control,  fundamentando fuerza mayor y caso fortuito, en cumplimiento de los lineamientos establecidos en   las  guías adoptadas e implementadas   para elaborar  los informes con entes de  control y así vez, las resoluciones vigentes para la rendición de la cuenta,  expedidas por los entes de  control; con el fin de obtener  disponibilidad del aplicativo  para  realizar el  cargue del informe. </t>
    </r>
  </si>
  <si>
    <r>
      <rPr>
        <b/>
        <sz val="14"/>
        <color theme="1"/>
        <rFont val="Arial"/>
        <family val="2"/>
      </rPr>
      <t>A</t>
    </r>
    <r>
      <rPr>
        <b/>
        <vertAlign val="subscript"/>
        <sz val="14"/>
        <color theme="1"/>
        <rFont val="Arial"/>
        <family val="2"/>
      </rPr>
      <t>4,7,11</t>
    </r>
    <r>
      <rPr>
        <b/>
        <sz val="14"/>
        <color theme="1"/>
        <rFont val="Arial"/>
        <family val="2"/>
      </rPr>
      <t>F</t>
    </r>
    <r>
      <rPr>
        <b/>
        <vertAlign val="subscript"/>
        <sz val="14"/>
        <color theme="1"/>
        <rFont val="Arial"/>
        <family val="2"/>
      </rPr>
      <t>8</t>
    </r>
    <r>
      <rPr>
        <sz val="11"/>
        <color theme="1"/>
        <rFont val="Arial"/>
        <family val="2"/>
      </rPr>
      <t xml:space="preserve"> Incluir dentro de las temáticas a tratar en Comité de Coordinación de Control Interno, la falta de compromiso por parte de los líderes de los procesos   con   la implementación  de acciones de mejora  formuladas  en  planes de mejoramiento, la responsabilidad  de asignar en personal de planta los reportes a entes de control solicitados por la Oficina de Control Interno,  atención a las recomendaciones de la Oficina de Control Interno y  la  oportunidad en la entrega de la información sobre los requerimientos generados por la Oficina.</t>
    </r>
  </si>
  <si>
    <r>
      <rPr>
        <b/>
        <sz val="14"/>
        <rFont val="Arial"/>
        <family val="2"/>
      </rPr>
      <t>A</t>
    </r>
    <r>
      <rPr>
        <b/>
        <vertAlign val="subscript"/>
        <sz val="14"/>
        <rFont val="Arial"/>
        <family val="2"/>
      </rPr>
      <t>9</t>
    </r>
    <r>
      <rPr>
        <b/>
        <sz val="14"/>
        <rFont val="Arial"/>
        <family val="2"/>
      </rPr>
      <t xml:space="preserve"> F</t>
    </r>
    <r>
      <rPr>
        <b/>
        <vertAlign val="subscript"/>
        <sz val="14"/>
        <rFont val="Arial"/>
        <family val="2"/>
      </rPr>
      <t>2</t>
    </r>
    <r>
      <rPr>
        <sz val="11"/>
        <rFont val="Arial"/>
        <family val="2"/>
      </rPr>
      <t xml:space="preserve">, Solicitar a la Dirección de Recursos físicos, equipos tecnológicos que agilicen la labor de auditoria. </t>
    </r>
  </si>
  <si>
    <t>Código: FOR-13-PRO-SIG-04</t>
  </si>
  <si>
    <t>7. Inobservancia a los lineamientos establecidos en el  Código de Ética del Auditor Interno, estatuto de auditoria y lineamientos  antisoborno establecidos en la política del  SIG,  en el desarrollo de las auditorías</t>
  </si>
  <si>
    <t xml:space="preserve">9. Conflicto de interés no comunicado </t>
  </si>
  <si>
    <t xml:space="preserve">10.Prevalencia de los intereses particulares sobre los generales. </t>
  </si>
  <si>
    <t xml:space="preserve">11.Olvido de los informes  generados  por la Oficina de control interno  y  pendientes de socialización  a la Alta Dirección  en el Comité de Coordinación de Control Interno, en el momento previo a la  convocatoria  para la  elaboración del orden del día. </t>
  </si>
  <si>
    <t>SEGUIMIENTO
MARZO-ABRIL 2024</t>
  </si>
  <si>
    <t xml:space="preserve">El día 29 de abril sobre las 3:00pm, cada uno de los funcionarios procede a Socializar la actividad programada detallada así:
Política de Operación del Proceso de Evaluación y seguimiento – Julián Orozco.
Código de Integridad y Buen Gobierno – Carlos Machado y Carmen rozo.
Código de Auditor – Linda Cerquera.
Decreto N°1000-0445 del 2022. Estatuto de Auditoria Interna – Adriana Silva.
</t>
  </si>
  <si>
    <t>FORMATO: MAPA DE RIESGOS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</si>
</sst>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67" x14ac:knownFonts="1">
    <font>
      <sz val="11"/>
      <color theme="1"/>
      <name val="Calibri"/>
      <family val="2"/>
      <scheme val="minor"/>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b/>
      <u/>
      <sz val="10"/>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sz val="10"/>
      <color rgb="FFFF0000"/>
      <name val="Arial"/>
      <family val="2"/>
    </font>
    <font>
      <sz val="9"/>
      <color indexed="81"/>
      <name val="Tahoma"/>
      <family val="2"/>
    </font>
    <font>
      <b/>
      <vertAlign val="subscript"/>
      <sz val="12"/>
      <color theme="1"/>
      <name val="Arial"/>
      <family val="2"/>
    </font>
    <font>
      <vertAlign val="subscript"/>
      <sz val="12"/>
      <color theme="1"/>
      <name val="Arial"/>
      <family val="2"/>
    </font>
    <font>
      <b/>
      <sz val="9"/>
      <color indexed="81"/>
      <name val="Tahoma"/>
      <family val="2"/>
    </font>
    <font>
      <vertAlign val="subscript"/>
      <sz val="10"/>
      <color theme="1"/>
      <name val="Arial"/>
      <family val="2"/>
    </font>
    <font>
      <b/>
      <i/>
      <sz val="11"/>
      <color rgb="FFC00000"/>
      <name val="Arial"/>
      <family val="2"/>
    </font>
    <font>
      <b/>
      <vertAlign val="subscript"/>
      <sz val="14"/>
      <color theme="1"/>
      <name val="Arial"/>
      <family val="2"/>
    </font>
    <font>
      <b/>
      <vertAlign val="subscript"/>
      <sz val="16"/>
      <color theme="1"/>
      <name val="Arial"/>
      <family val="2"/>
    </font>
    <font>
      <sz val="16"/>
      <color theme="1"/>
      <name val="Arial"/>
      <family val="2"/>
    </font>
    <font>
      <vertAlign val="subscript"/>
      <sz val="16"/>
      <color theme="1"/>
      <name val="Arial"/>
      <family val="2"/>
    </font>
    <font>
      <sz val="16"/>
      <color theme="4"/>
      <name val="Arial"/>
      <family val="2"/>
    </font>
    <font>
      <b/>
      <sz val="14"/>
      <name val="Arial"/>
      <family val="2"/>
    </font>
    <font>
      <b/>
      <vertAlign val="subscript"/>
      <sz val="14"/>
      <name val="Arial"/>
      <family val="2"/>
    </font>
    <font>
      <vertAlign val="subscript"/>
      <sz val="11"/>
      <color theme="1"/>
      <name val="Arial"/>
      <family val="2"/>
    </font>
    <font>
      <b/>
      <vertAlign val="subscript"/>
      <sz val="11"/>
      <color theme="1"/>
      <name val="Arial"/>
      <family val="2"/>
    </font>
    <font>
      <b/>
      <vertAlign val="subscript"/>
      <sz val="10"/>
      <color theme="1"/>
      <name val="Arial"/>
      <family val="2"/>
    </font>
    <font>
      <b/>
      <vertAlign val="subscript"/>
      <sz val="20"/>
      <color theme="1"/>
      <name val="Arial"/>
      <family val="2"/>
    </font>
    <font>
      <b/>
      <vertAlign val="subscript"/>
      <sz val="22"/>
      <color theme="1"/>
      <name val="Arial"/>
      <family val="2"/>
    </font>
    <font>
      <vertAlign val="subscript"/>
      <sz val="12"/>
      <color theme="1"/>
      <name val="Calibri"/>
      <family val="2"/>
      <scheme val="minor"/>
    </font>
    <font>
      <sz val="11"/>
      <color theme="1"/>
      <name val="Calibri"/>
      <family val="2"/>
      <scheme val="minor"/>
    </font>
    <font>
      <b/>
      <i/>
      <sz val="10"/>
      <color theme="1"/>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6" tint="0.59999389629810485"/>
        <bgColor indexed="64"/>
      </patternFill>
    </fill>
    <fill>
      <patternFill patternType="solid">
        <fgColor theme="0" tint="-0.14999847407452621"/>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right style="medium">
        <color theme="0"/>
      </right>
      <top/>
      <bottom style="medium">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s>
  <cellStyleXfs count="2">
    <xf numFmtId="0" fontId="0" fillId="0" borderId="0"/>
    <xf numFmtId="0" fontId="65" fillId="0" borderId="0"/>
  </cellStyleXfs>
  <cellXfs count="1109">
    <xf numFmtId="0" fontId="0" fillId="0" borderId="0" xfId="0"/>
    <xf numFmtId="0" fontId="4" fillId="0" borderId="0" xfId="0" applyFont="1"/>
    <xf numFmtId="0" fontId="1" fillId="0" borderId="0" xfId="0" applyFont="1" applyAlignment="1">
      <alignment vertical="center" wrapText="1"/>
    </xf>
    <xf numFmtId="0" fontId="3" fillId="0" borderId="1" xfId="0" applyFont="1" applyBorder="1" applyAlignment="1">
      <alignment vertical="center" wrapText="1"/>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5"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6" fillId="0" borderId="0" xfId="0" applyFont="1" applyAlignment="1">
      <alignment wrapText="1"/>
    </xf>
    <xf numFmtId="0" fontId="0" fillId="0" borderId="11" xfId="0" applyBorder="1"/>
    <xf numFmtId="0" fontId="0" fillId="0" borderId="12" xfId="0" applyBorder="1"/>
    <xf numFmtId="0" fontId="4" fillId="5" borderId="5" xfId="0" applyFont="1" applyFill="1" applyBorder="1" applyAlignment="1">
      <alignment horizontal="center"/>
    </xf>
    <xf numFmtId="0" fontId="7" fillId="5" borderId="10" xfId="0" applyFont="1" applyFill="1" applyBorder="1" applyAlignment="1">
      <alignment horizontal="center" vertical="center"/>
    </xf>
    <xf numFmtId="0" fontId="7" fillId="5" borderId="13" xfId="0" applyFont="1" applyFill="1" applyBorder="1" applyAlignment="1">
      <alignment horizontal="center" vertical="center"/>
    </xf>
    <xf numFmtId="0" fontId="0" fillId="3" borderId="41" xfId="0" applyFill="1" applyBorder="1"/>
    <xf numFmtId="0" fontId="9" fillId="3" borderId="22" xfId="0" applyFont="1" applyFill="1" applyBorder="1" applyAlignment="1">
      <alignment horizontal="center" vertical="center"/>
    </xf>
    <xf numFmtId="0" fontId="0" fillId="3" borderId="40" xfId="0" applyFill="1" applyBorder="1"/>
    <xf numFmtId="0" fontId="7" fillId="5" borderId="25" xfId="0" applyFont="1" applyFill="1" applyBorder="1" applyAlignment="1">
      <alignment horizontal="center" vertical="center"/>
    </xf>
    <xf numFmtId="0" fontId="7" fillId="5" borderId="10" xfId="0" applyFont="1" applyFill="1" applyBorder="1" applyAlignment="1">
      <alignment horizontal="center" vertical="center" wrapText="1"/>
    </xf>
    <xf numFmtId="0" fontId="13" fillId="0" borderId="0" xfId="0" applyFont="1"/>
    <xf numFmtId="0" fontId="6" fillId="0" borderId="0" xfId="0" applyFont="1"/>
    <xf numFmtId="0" fontId="13" fillId="0" borderId="0" xfId="0" applyFont="1" applyAlignment="1">
      <alignment horizontal="center" vertical="center"/>
    </xf>
    <xf numFmtId="0" fontId="4" fillId="0" borderId="1"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4" fillId="0" borderId="0" xfId="0" applyFont="1" applyAlignment="1">
      <alignment horizontal="center"/>
    </xf>
    <xf numFmtId="0" fontId="7" fillId="5" borderId="10" xfId="0" applyFont="1" applyFill="1" applyBorder="1" applyAlignment="1">
      <alignment vertical="center"/>
    </xf>
    <xf numFmtId="0" fontId="0" fillId="0" borderId="5" xfId="0" applyBorder="1"/>
    <xf numFmtId="0" fontId="0" fillId="0" borderId="6" xfId="0" applyBorder="1"/>
    <xf numFmtId="0" fontId="11"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9"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4" fillId="0" borderId="17" xfId="0" applyFont="1" applyBorder="1" applyAlignment="1">
      <alignment horizontal="left" vertical="center" wrapText="1"/>
    </xf>
    <xf numFmtId="0" fontId="0" fillId="4" borderId="0" xfId="0" applyFill="1" applyAlignment="1">
      <alignment vertical="center"/>
    </xf>
    <xf numFmtId="0" fontId="13" fillId="0" borderId="0" xfId="0" applyFont="1" applyAlignment="1">
      <alignment wrapText="1"/>
    </xf>
    <xf numFmtId="0" fontId="13" fillId="0" borderId="0" xfId="0" applyFont="1" applyAlignment="1">
      <alignment vertical="top" wrapText="1"/>
    </xf>
    <xf numFmtId="0" fontId="13" fillId="14" borderId="0" xfId="0" applyFont="1" applyFill="1"/>
    <xf numFmtId="0" fontId="4" fillId="0" borderId="36" xfId="0" applyFont="1" applyBorder="1" applyAlignment="1">
      <alignment horizontal="left" vertical="center" wrapText="1"/>
    </xf>
    <xf numFmtId="0" fontId="5" fillId="13" borderId="5" xfId="0" applyFont="1" applyFill="1" applyBorder="1" applyAlignment="1">
      <alignment horizontal="center" vertical="center"/>
    </xf>
    <xf numFmtId="0" fontId="5" fillId="12" borderId="5" xfId="0" applyFont="1" applyFill="1" applyBorder="1" applyAlignment="1">
      <alignment horizontal="center" vertical="center" wrapText="1"/>
    </xf>
    <xf numFmtId="0" fontId="5" fillId="0" borderId="19" xfId="0" applyFont="1" applyBorder="1" applyAlignment="1">
      <alignment vertical="center"/>
    </xf>
    <xf numFmtId="0" fontId="5" fillId="0" borderId="0" xfId="0" applyFont="1" applyAlignment="1">
      <alignment vertical="center"/>
    </xf>
    <xf numFmtId="0" fontId="4"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4" fillId="5" borderId="5" xfId="0" applyFont="1" applyFill="1" applyBorder="1" applyAlignment="1">
      <alignment horizontal="center" wrapText="1"/>
    </xf>
    <xf numFmtId="0" fontId="4" fillId="5" borderId="6" xfId="0" applyFont="1" applyFill="1" applyBorder="1" applyAlignment="1">
      <alignment horizontal="center"/>
    </xf>
    <xf numFmtId="0" fontId="4" fillId="0" borderId="41" xfId="0" applyFont="1" applyBorder="1"/>
    <xf numFmtId="0" fontId="4" fillId="0" borderId="0" xfId="0" applyFont="1" applyBorder="1"/>
    <xf numFmtId="0" fontId="1" fillId="0" borderId="0" xfId="0" applyFont="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4" fillId="0" borderId="28" xfId="0" applyFont="1" applyBorder="1" applyAlignment="1" applyProtection="1">
      <alignment horizontal="center" vertical="center"/>
      <protection locked="0"/>
    </xf>
    <xf numFmtId="0" fontId="0" fillId="0" borderId="0" xfId="0" applyBorder="1"/>
    <xf numFmtId="0" fontId="14" fillId="15" borderId="28" xfId="0" applyFont="1" applyFill="1" applyBorder="1" applyAlignment="1" applyProtection="1">
      <alignment horizontal="center" vertical="center" wrapText="1"/>
      <protection locked="0"/>
    </xf>
    <xf numFmtId="0" fontId="18" fillId="15" borderId="28" xfId="0" applyFont="1" applyFill="1" applyBorder="1" applyAlignment="1" applyProtection="1">
      <alignment horizontal="center" vertical="center" wrapText="1"/>
      <protection locked="0"/>
    </xf>
    <xf numFmtId="0" fontId="4" fillId="0" borderId="22" xfId="0" applyFont="1" applyBorder="1"/>
    <xf numFmtId="0" fontId="8" fillId="0" borderId="0" xfId="0" applyFont="1"/>
    <xf numFmtId="1" fontId="5" fillId="15" borderId="11" xfId="0" applyNumberFormat="1" applyFont="1" applyFill="1" applyBorder="1" applyAlignment="1" applyProtection="1">
      <alignment horizontal="center" vertical="center" wrapText="1"/>
      <protection locked="0"/>
    </xf>
    <xf numFmtId="1" fontId="4" fillId="0" borderId="0" xfId="0" applyNumberFormat="1" applyFont="1"/>
    <xf numFmtId="0" fontId="6" fillId="0" borderId="3" xfId="0" applyFont="1" applyBorder="1" applyAlignment="1">
      <alignment horizontal="center" vertical="center"/>
    </xf>
    <xf numFmtId="0" fontId="5" fillId="14" borderId="1" xfId="0" applyFont="1" applyFill="1" applyBorder="1"/>
    <xf numFmtId="0" fontId="4" fillId="3" borderId="39" xfId="0" applyFont="1" applyFill="1" applyBorder="1"/>
    <xf numFmtId="0" fontId="4" fillId="3" borderId="40" xfId="0" applyFont="1" applyFill="1" applyBorder="1"/>
    <xf numFmtId="0" fontId="4" fillId="3" borderId="41" xfId="0" applyFont="1" applyFill="1" applyBorder="1"/>
    <xf numFmtId="0" fontId="4" fillId="3" borderId="24" xfId="0" applyFont="1" applyFill="1" applyBorder="1"/>
    <xf numFmtId="0" fontId="4" fillId="3" borderId="0" xfId="0" applyFont="1" applyFill="1" applyBorder="1"/>
    <xf numFmtId="0" fontId="14" fillId="0" borderId="0" xfId="0" applyFont="1" applyAlignment="1">
      <alignment horizontal="center"/>
    </xf>
    <xf numFmtId="0" fontId="14" fillId="16" borderId="2" xfId="0" applyFont="1" applyFill="1" applyBorder="1" applyAlignment="1">
      <alignment horizontal="left" vertical="center"/>
    </xf>
    <xf numFmtId="0" fontId="8" fillId="0" borderId="0" xfId="0" applyFont="1" applyBorder="1"/>
    <xf numFmtId="0" fontId="4" fillId="5" borderId="30" xfId="0" applyFont="1" applyFill="1" applyBorder="1" applyAlignment="1">
      <alignment vertical="center"/>
    </xf>
    <xf numFmtId="0" fontId="4" fillId="5" borderId="65" xfId="0" applyFont="1" applyFill="1" applyBorder="1" applyAlignment="1">
      <alignment horizontal="center" vertical="center" wrapText="1"/>
    </xf>
    <xf numFmtId="0" fontId="4" fillId="5" borderId="65" xfId="0" applyFont="1" applyFill="1" applyBorder="1" applyAlignment="1">
      <alignment horizontal="center" vertical="center"/>
    </xf>
    <xf numFmtId="0" fontId="4" fillId="5" borderId="43"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7"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7" fillId="5" borderId="26" xfId="0" applyFont="1" applyFill="1" applyBorder="1" applyAlignment="1">
      <alignment horizontal="center" vertical="center"/>
    </xf>
    <xf numFmtId="0" fontId="7" fillId="5" borderId="43" xfId="0" applyFont="1" applyFill="1" applyBorder="1" applyAlignment="1">
      <alignment horizontal="center" vertical="center"/>
    </xf>
    <xf numFmtId="0" fontId="5" fillId="15" borderId="3" xfId="0" applyFont="1" applyFill="1" applyBorder="1" applyAlignment="1">
      <alignment horizontal="center" vertical="center"/>
    </xf>
    <xf numFmtId="0" fontId="6" fillId="0" borderId="6" xfId="0" applyFont="1" applyBorder="1" applyAlignment="1">
      <alignment horizontal="center" vertical="center"/>
    </xf>
    <xf numFmtId="0" fontId="7" fillId="15" borderId="5" xfId="0" applyFont="1" applyFill="1" applyBorder="1" applyAlignment="1">
      <alignment horizontal="center"/>
    </xf>
    <xf numFmtId="0" fontId="7" fillId="15" borderId="5" xfId="0" applyFont="1" applyFill="1" applyBorder="1"/>
    <xf numFmtId="0" fontId="1" fillId="16" borderId="81" xfId="0" applyFont="1" applyFill="1" applyBorder="1" applyAlignment="1">
      <alignment vertical="center" wrapText="1"/>
    </xf>
    <xf numFmtId="0" fontId="4" fillId="0" borderId="85" xfId="0" applyFont="1" applyBorder="1"/>
    <xf numFmtId="0" fontId="5" fillId="14" borderId="1" xfId="0" applyFont="1" applyFill="1" applyBorder="1" applyAlignment="1">
      <alignment horizontal="center" vertical="center"/>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5" fillId="13" borderId="5" xfId="0" applyFont="1" applyFill="1" applyBorder="1" applyAlignment="1">
      <alignment horizontal="center" vertical="center" wrapText="1"/>
    </xf>
    <xf numFmtId="0" fontId="6" fillId="0" borderId="1" xfId="0" applyFont="1" applyBorder="1" applyAlignment="1">
      <alignment horizontal="left" vertical="center"/>
    </xf>
    <xf numFmtId="0" fontId="4" fillId="0" borderId="1" xfId="0" applyFont="1" applyBorder="1" applyAlignment="1">
      <alignment horizontal="left" vertical="center"/>
    </xf>
    <xf numFmtId="0" fontId="4" fillId="0" borderId="10" xfId="0" applyFont="1" applyBorder="1" applyAlignment="1">
      <alignment horizontal="left" vertical="center"/>
    </xf>
    <xf numFmtId="0" fontId="4" fillId="0" borderId="5" xfId="0" applyFont="1" applyBorder="1" applyAlignment="1">
      <alignment horizontal="left" vertical="center"/>
    </xf>
    <xf numFmtId="0" fontId="4" fillId="0" borderId="3" xfId="0" applyFont="1" applyBorder="1" applyAlignment="1">
      <alignment horizontal="left" vertical="center" wrapText="1"/>
    </xf>
    <xf numFmtId="1" fontId="6" fillId="0" borderId="1" xfId="0" applyNumberFormat="1" applyFont="1" applyBorder="1" applyAlignment="1">
      <alignment horizontal="center" vertical="center"/>
    </xf>
    <xf numFmtId="1" fontId="6" fillId="0" borderId="5" xfId="0" applyNumberFormat="1" applyFont="1" applyBorder="1" applyAlignment="1">
      <alignment horizontal="center" vertical="center"/>
    </xf>
    <xf numFmtId="0" fontId="4" fillId="13" borderId="41" xfId="0" applyFont="1" applyFill="1" applyBorder="1"/>
    <xf numFmtId="0" fontId="4" fillId="13" borderId="24" xfId="0" applyFont="1" applyFill="1" applyBorder="1"/>
    <xf numFmtId="0" fontId="5" fillId="0" borderId="0" xfId="0" applyFont="1" applyBorder="1" applyAlignment="1">
      <alignment vertical="center"/>
    </xf>
    <xf numFmtId="0" fontId="4" fillId="13" borderId="80" xfId="0" applyFont="1" applyFill="1" applyBorder="1" applyAlignment="1">
      <alignment vertical="center" wrapText="1"/>
    </xf>
    <xf numFmtId="0" fontId="4" fillId="13" borderId="5" xfId="0" applyFont="1" applyFill="1" applyBorder="1" applyAlignment="1">
      <alignment vertical="center" wrapText="1"/>
    </xf>
    <xf numFmtId="0" fontId="4" fillId="0" borderId="28" xfId="0" applyFont="1" applyBorder="1" applyAlignment="1">
      <alignment horizontal="left" vertical="center" wrapText="1"/>
    </xf>
    <xf numFmtId="0" fontId="4" fillId="0" borderId="28" xfId="0" applyFont="1" applyBorder="1" applyAlignment="1">
      <alignment horizontal="center" vertical="center"/>
    </xf>
    <xf numFmtId="0" fontId="4" fillId="5" borderId="5" xfId="0" applyFont="1" applyFill="1" applyBorder="1" applyAlignment="1">
      <alignment horizontal="center" vertical="center"/>
    </xf>
    <xf numFmtId="0" fontId="4" fillId="5" borderId="5" xfId="0" applyFont="1" applyFill="1" applyBorder="1" applyAlignment="1">
      <alignment horizontal="center" vertical="center" wrapText="1"/>
    </xf>
    <xf numFmtId="0" fontId="4" fillId="5" borderId="48" xfId="0" applyFont="1" applyFill="1" applyBorder="1" applyAlignment="1">
      <alignment horizontal="center"/>
    </xf>
    <xf numFmtId="0" fontId="4" fillId="13" borderId="5" xfId="0" applyFont="1" applyFill="1" applyBorder="1"/>
    <xf numFmtId="0" fontId="4" fillId="13" borderId="6" xfId="0" applyFont="1" applyFill="1" applyBorder="1"/>
    <xf numFmtId="0" fontId="0" fillId="0" borderId="1" xfId="0" applyFont="1" applyBorder="1" applyAlignment="1">
      <alignment horizontal="center" vertical="center" wrapText="1"/>
    </xf>
    <xf numFmtId="0" fontId="20" fillId="0" borderId="1" xfId="0" applyFont="1" applyBorder="1" applyAlignment="1">
      <alignment horizontal="left" vertical="center" wrapText="1"/>
    </xf>
    <xf numFmtId="1" fontId="4" fillId="13" borderId="10" xfId="0" applyNumberFormat="1" applyFont="1" applyFill="1" applyBorder="1" applyAlignment="1">
      <alignment horizontal="center" vertical="center"/>
    </xf>
    <xf numFmtId="1" fontId="4" fillId="13" borderId="5" xfId="0" applyNumberFormat="1" applyFont="1" applyFill="1" applyBorder="1" applyAlignment="1">
      <alignment horizontal="center" vertical="center"/>
    </xf>
    <xf numFmtId="0" fontId="4"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2" fillId="16" borderId="88" xfId="0" applyFont="1" applyFill="1" applyBorder="1" applyAlignment="1">
      <alignment vertical="center" wrapText="1"/>
    </xf>
    <xf numFmtId="0" fontId="1" fillId="16" borderId="88" xfId="0" applyFont="1" applyFill="1" applyBorder="1" applyAlignment="1">
      <alignment vertical="center" wrapText="1"/>
    </xf>
    <xf numFmtId="0" fontId="1" fillId="16" borderId="88"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2" fillId="16" borderId="88" xfId="0" quotePrefix="1" applyFont="1" applyFill="1" applyBorder="1" applyAlignment="1">
      <alignment vertical="center" wrapText="1"/>
    </xf>
    <xf numFmtId="0" fontId="1" fillId="16" borderId="89" xfId="0" applyFont="1" applyFill="1" applyBorder="1" applyAlignment="1">
      <alignment vertical="center" wrapText="1"/>
    </xf>
    <xf numFmtId="0" fontId="4" fillId="0" borderId="0" xfId="0" applyFont="1" applyFill="1" applyBorder="1"/>
    <xf numFmtId="0" fontId="4" fillId="0" borderId="0" xfId="0" applyFont="1" applyFill="1" applyBorder="1" applyAlignment="1">
      <alignment horizontal="center"/>
    </xf>
    <xf numFmtId="0" fontId="4" fillId="0" borderId="0" xfId="0" applyFont="1" applyFill="1" applyBorder="1" applyAlignment="1">
      <alignment horizontal="center" vertical="top"/>
    </xf>
    <xf numFmtId="0" fontId="5" fillId="0" borderId="0" xfId="0" applyFont="1" applyFill="1" applyBorder="1"/>
    <xf numFmtId="0" fontId="1" fillId="0" borderId="0" xfId="0" applyFont="1" applyFill="1" applyBorder="1" applyAlignment="1">
      <alignment vertical="center" wrapText="1"/>
    </xf>
    <xf numFmtId="0" fontId="2" fillId="0" borderId="0" xfId="0" applyFont="1" applyFill="1" applyBorder="1" applyAlignment="1">
      <alignment vertical="center" wrapText="1"/>
    </xf>
    <xf numFmtId="0" fontId="5" fillId="0" borderId="0" xfId="0" applyFont="1" applyFill="1" applyBorder="1" applyAlignment="1">
      <alignment horizontal="center" vertical="center"/>
    </xf>
    <xf numFmtId="0" fontId="4" fillId="0" borderId="1" xfId="0" applyFont="1" applyBorder="1" applyAlignment="1">
      <alignment vertical="center" wrapText="1"/>
    </xf>
    <xf numFmtId="0" fontId="7" fillId="5" borderId="7" xfId="0" applyFont="1" applyFill="1" applyBorder="1" applyAlignment="1">
      <alignment horizontal="center" vertical="center"/>
    </xf>
    <xf numFmtId="0" fontId="6" fillId="0" borderId="1" xfId="0" applyFont="1" applyBorder="1" applyAlignment="1">
      <alignment horizontal="left" vertical="center" wrapText="1"/>
    </xf>
    <xf numFmtId="0" fontId="4" fillId="3" borderId="0" xfId="0" applyFont="1" applyFill="1" applyBorder="1" applyAlignment="1">
      <alignment horizontal="center" vertical="center"/>
    </xf>
    <xf numFmtId="0" fontId="4" fillId="3" borderId="22"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5" fillId="0" borderId="8" xfId="0" applyFont="1" applyBorder="1" applyAlignment="1">
      <alignment horizontal="left" vertical="center"/>
    </xf>
    <xf numFmtId="0" fontId="5" fillId="0" borderId="4" xfId="0" applyFont="1" applyBorder="1" applyAlignment="1">
      <alignment horizontal="left" vertical="center"/>
    </xf>
    <xf numFmtId="0" fontId="33" fillId="10" borderId="0" xfId="0" applyFont="1" applyFill="1" applyBorder="1" applyAlignment="1">
      <alignment horizontal="center" vertical="center"/>
    </xf>
    <xf numFmtId="0" fontId="33" fillId="3" borderId="0" xfId="0" applyFont="1" applyFill="1" applyBorder="1" applyAlignment="1">
      <alignment horizontal="center" vertical="center"/>
    </xf>
    <xf numFmtId="0" fontId="33" fillId="9" borderId="0" xfId="0" applyFont="1" applyFill="1" applyBorder="1" applyAlignment="1">
      <alignment horizontal="center" vertical="center"/>
    </xf>
    <xf numFmtId="0" fontId="33" fillId="0" borderId="0" xfId="0" applyFont="1" applyBorder="1" applyAlignment="1">
      <alignment horizontal="center" vertical="center"/>
    </xf>
    <xf numFmtId="0" fontId="33" fillId="8" borderId="0" xfId="0" applyFont="1" applyFill="1" applyBorder="1" applyAlignment="1">
      <alignment horizontal="center" vertical="center"/>
    </xf>
    <xf numFmtId="0" fontId="33"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4" fillId="0" borderId="0" xfId="0" applyFont="1" applyBorder="1" applyAlignment="1">
      <alignment horizontal="center" vertical="center"/>
    </xf>
    <xf numFmtId="0" fontId="4" fillId="0" borderId="22" xfId="0" applyFont="1" applyBorder="1" applyAlignment="1">
      <alignment horizontal="center" vertical="center"/>
    </xf>
    <xf numFmtId="0" fontId="9" fillId="3" borderId="0" xfId="0" applyFont="1" applyFill="1" applyBorder="1" applyAlignment="1">
      <alignment horizontal="center" vertical="center"/>
    </xf>
    <xf numFmtId="0" fontId="0" fillId="3" borderId="35" xfId="0" applyFill="1" applyBorder="1" applyAlignment="1">
      <alignment horizontal="center" vertical="center"/>
    </xf>
    <xf numFmtId="0" fontId="4" fillId="3" borderId="39" xfId="0" applyFont="1" applyFill="1" applyBorder="1" applyAlignment="1">
      <alignment horizontal="center" vertical="center"/>
    </xf>
    <xf numFmtId="0" fontId="4" fillId="3" borderId="78"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Border="1" applyAlignment="1">
      <alignment horizontal="center" vertical="center"/>
    </xf>
    <xf numFmtId="0" fontId="39" fillId="3" borderId="0" xfId="0" applyFont="1" applyFill="1" applyBorder="1" applyAlignment="1">
      <alignment horizontal="center" vertical="center"/>
    </xf>
    <xf numFmtId="0" fontId="39" fillId="9" borderId="0" xfId="0" applyFont="1" applyFill="1" applyBorder="1" applyAlignment="1">
      <alignment horizontal="center" vertical="center"/>
    </xf>
    <xf numFmtId="0" fontId="39" fillId="0" borderId="0" xfId="0" applyFont="1" applyBorder="1" applyAlignment="1">
      <alignment horizontal="center" vertical="center"/>
    </xf>
    <xf numFmtId="0" fontId="39" fillId="8" borderId="0" xfId="0" applyFont="1" applyFill="1" applyBorder="1" applyAlignment="1">
      <alignment horizontal="center" vertical="center"/>
    </xf>
    <xf numFmtId="0" fontId="39" fillId="11" borderId="0" xfId="0" applyFont="1" applyFill="1" applyBorder="1" applyAlignment="1">
      <alignment horizontal="center" vertical="center"/>
    </xf>
    <xf numFmtId="0" fontId="40" fillId="3" borderId="0" xfId="0" applyFont="1" applyFill="1" applyBorder="1" applyAlignment="1">
      <alignment horizontal="center" vertical="center"/>
    </xf>
    <xf numFmtId="0" fontId="4" fillId="16" borderId="88" xfId="0" applyFont="1" applyFill="1" applyBorder="1" applyAlignment="1">
      <alignment horizontal="center" vertical="center"/>
    </xf>
    <xf numFmtId="0" fontId="4" fillId="16" borderId="88" xfId="0" applyFont="1" applyFill="1" applyBorder="1"/>
    <xf numFmtId="0" fontId="0" fillId="16" borderId="88" xfId="0" applyFill="1" applyBorder="1"/>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7" fillId="16" borderId="84" xfId="0" applyFont="1" applyFill="1" applyBorder="1" applyAlignment="1">
      <alignment horizontal="left" vertical="center"/>
    </xf>
    <xf numFmtId="0" fontId="4" fillId="0" borderId="0" xfId="0" applyFont="1" applyBorder="1" applyAlignment="1">
      <alignment vertical="center" wrapText="1"/>
    </xf>
    <xf numFmtId="0" fontId="4" fillId="0" borderId="0" xfId="0" applyFont="1" applyBorder="1" applyAlignment="1">
      <alignment horizontal="left" vertical="center"/>
    </xf>
    <xf numFmtId="0" fontId="6" fillId="0" borderId="0" xfId="0" applyFont="1" applyBorder="1" applyAlignment="1">
      <alignment horizontal="left" vertical="center" wrapText="1"/>
    </xf>
    <xf numFmtId="0" fontId="23" fillId="0" borderId="0" xfId="0" applyFont="1" applyBorder="1" applyAlignment="1">
      <alignment horizontal="left" vertical="center" wrapText="1"/>
    </xf>
    <xf numFmtId="0" fontId="6" fillId="0" borderId="0" xfId="0" applyFont="1" applyBorder="1" applyAlignment="1">
      <alignment horizontal="left" vertical="center"/>
    </xf>
    <xf numFmtId="0" fontId="23" fillId="0" borderId="0" xfId="0" applyFont="1" applyBorder="1" applyAlignment="1">
      <alignment horizontal="left" vertical="center"/>
    </xf>
    <xf numFmtId="0" fontId="7" fillId="5" borderId="30" xfId="0" applyFont="1" applyFill="1" applyBorder="1" applyAlignment="1">
      <alignment vertical="center"/>
    </xf>
    <xf numFmtId="0" fontId="7" fillId="5" borderId="65" xfId="0" applyFont="1" applyFill="1" applyBorder="1" applyAlignment="1">
      <alignment horizontal="center" vertical="center"/>
    </xf>
    <xf numFmtId="0" fontId="7"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4" fillId="23" borderId="2" xfId="0" applyFont="1" applyFill="1" applyBorder="1" applyAlignment="1">
      <alignment vertical="center" wrapText="1"/>
    </xf>
    <xf numFmtId="0" fontId="4" fillId="23" borderId="4" xfId="0" applyFont="1" applyFill="1" applyBorder="1" applyAlignment="1">
      <alignment vertical="center" wrapText="1"/>
    </xf>
    <xf numFmtId="0" fontId="4" fillId="23" borderId="1" xfId="0" applyFont="1" applyFill="1" applyBorder="1" applyAlignment="1">
      <alignment vertical="center" wrapText="1"/>
    </xf>
    <xf numFmtId="0" fontId="4" fillId="23" borderId="5" xfId="0" applyFont="1" applyFill="1" applyBorder="1" applyAlignment="1">
      <alignment vertical="center" wrapText="1"/>
    </xf>
    <xf numFmtId="0" fontId="4" fillId="0" borderId="0" xfId="0" applyFont="1" applyAlignment="1">
      <alignment vertical="top"/>
    </xf>
    <xf numFmtId="0" fontId="6" fillId="0" borderId="0" xfId="0" applyFont="1" applyAlignment="1">
      <alignment horizontal="left" vertical="center" wrapText="1"/>
    </xf>
    <xf numFmtId="0" fontId="18" fillId="24" borderId="1" xfId="0" applyFont="1" applyFill="1" applyBorder="1" applyAlignment="1">
      <alignment horizontal="center" vertical="center" wrapText="1"/>
    </xf>
    <xf numFmtId="0" fontId="4"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6" fillId="3" borderId="28" xfId="0" applyFont="1" applyFill="1" applyBorder="1" applyAlignment="1" applyProtection="1">
      <alignment horizontal="center" vertical="center" wrapText="1"/>
      <protection locked="0"/>
    </xf>
    <xf numFmtId="0" fontId="6" fillId="3" borderId="66"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top" wrapText="1"/>
      <protection locked="0"/>
    </xf>
    <xf numFmtId="0" fontId="4" fillId="0" borderId="1" xfId="0" applyFont="1" applyBorder="1" applyAlignment="1" applyProtection="1">
      <alignment vertical="top" wrapText="1"/>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horizontal="center" vertical="center"/>
      <protection locked="0"/>
    </xf>
    <xf numFmtId="0" fontId="6" fillId="0" borderId="2" xfId="0" applyFont="1" applyBorder="1" applyAlignment="1" applyProtection="1">
      <alignment horizontal="left" vertical="top"/>
      <protection locked="0"/>
    </xf>
    <xf numFmtId="0" fontId="6" fillId="0" borderId="1" xfId="0" applyFont="1" applyBorder="1" applyAlignment="1" applyProtection="1">
      <alignment horizontal="left" vertical="top"/>
      <protection locked="0"/>
    </xf>
    <xf numFmtId="0" fontId="4" fillId="0" borderId="2" xfId="0" applyFont="1" applyBorder="1" applyProtection="1">
      <protection locked="0"/>
    </xf>
    <xf numFmtId="0" fontId="4" fillId="0" borderId="1" xfId="0" applyFont="1" applyBorder="1" applyProtection="1">
      <protection locked="0"/>
    </xf>
    <xf numFmtId="0" fontId="4" fillId="0" borderId="25" xfId="0" applyFont="1" applyBorder="1" applyProtection="1">
      <protection locked="0"/>
    </xf>
    <xf numFmtId="0" fontId="4" fillId="0" borderId="10" xfId="0" applyFont="1" applyBorder="1" applyProtection="1">
      <protection locked="0"/>
    </xf>
    <xf numFmtId="0" fontId="4" fillId="0" borderId="4" xfId="0" applyFont="1" applyBorder="1" applyProtection="1">
      <protection locked="0"/>
    </xf>
    <xf numFmtId="0" fontId="4" fillId="0" borderId="5" xfId="0" applyFont="1" applyBorder="1" applyProtection="1">
      <protection locked="0"/>
    </xf>
    <xf numFmtId="0" fontId="4" fillId="0" borderId="0" xfId="0" applyFont="1" applyBorder="1" applyAlignment="1" applyProtection="1">
      <alignment horizontal="left" vertical="center" wrapText="1"/>
    </xf>
    <xf numFmtId="0" fontId="4" fillId="0" borderId="22" xfId="0" applyFont="1" applyBorder="1" applyAlignment="1" applyProtection="1">
      <alignment horizontal="left" vertical="center" wrapText="1"/>
    </xf>
    <xf numFmtId="0" fontId="4" fillId="0" borderId="0" xfId="0" applyFont="1" applyBorder="1" applyProtection="1"/>
    <xf numFmtId="0" fontId="4" fillId="0" borderId="22" xfId="0" applyFont="1" applyBorder="1" applyProtection="1"/>
    <xf numFmtId="0" fontId="4" fillId="0" borderId="41" xfId="0" applyFont="1" applyBorder="1" applyProtection="1"/>
    <xf numFmtId="0" fontId="4" fillId="0" borderId="24" xfId="0" applyFont="1" applyBorder="1" applyProtection="1"/>
    <xf numFmtId="0" fontId="4" fillId="0" borderId="0" xfId="0" applyFont="1" applyProtection="1"/>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1" xfId="0" applyFont="1" applyBorder="1" applyAlignment="1">
      <alignment horizontal="left" vertical="center" wrapText="1"/>
    </xf>
    <xf numFmtId="0" fontId="4" fillId="3" borderId="1" xfId="0" applyFont="1" applyFill="1" applyBorder="1" applyAlignment="1">
      <alignment horizontal="justify" vertical="top" wrapText="1"/>
    </xf>
    <xf numFmtId="0" fontId="4" fillId="3" borderId="1" xfId="0" applyFont="1" applyFill="1" applyBorder="1" applyAlignment="1">
      <alignment horizontal="left" vertical="center" wrapText="1"/>
    </xf>
    <xf numFmtId="0" fontId="0" fillId="0" borderId="1" xfId="0" applyBorder="1" applyAlignment="1" applyProtection="1">
      <alignment horizontal="center" vertical="center"/>
      <protection locked="0"/>
    </xf>
    <xf numFmtId="0" fontId="19" fillId="0" borderId="0" xfId="0" applyFont="1" applyAlignment="1">
      <alignment horizontal="justify" vertical="top"/>
    </xf>
    <xf numFmtId="0" fontId="4" fillId="0" borderId="1" xfId="0" applyFont="1" applyBorder="1" applyAlignment="1">
      <alignment horizontal="center" vertical="center" wrapText="1"/>
    </xf>
    <xf numFmtId="0" fontId="4" fillId="0" borderId="3" xfId="0" applyFont="1" applyBorder="1" applyAlignment="1">
      <alignment vertical="center" wrapText="1"/>
    </xf>
    <xf numFmtId="0" fontId="4" fillId="3" borderId="28" xfId="0" applyFont="1" applyFill="1" applyBorder="1" applyAlignment="1" applyProtection="1">
      <alignment horizontal="left" vertical="center" wrapText="1"/>
      <protection locked="0"/>
    </xf>
    <xf numFmtId="0" fontId="4" fillId="0" borderId="71" xfId="0" applyFont="1" applyBorder="1" applyAlignment="1">
      <alignment vertical="center"/>
    </xf>
    <xf numFmtId="0" fontId="4" fillId="0" borderId="37" xfId="0" applyFont="1" applyBorder="1" applyAlignment="1">
      <alignment vertical="center"/>
    </xf>
    <xf numFmtId="0" fontId="4" fillId="0" borderId="2" xfId="0" applyFont="1" applyBorder="1" applyAlignment="1" applyProtection="1">
      <alignment horizontal="center" vertical="center"/>
    </xf>
    <xf numFmtId="0" fontId="4" fillId="0" borderId="4" xfId="0" applyFont="1" applyBorder="1" applyAlignment="1" applyProtection="1">
      <alignment horizontal="center" vertical="center"/>
    </xf>
    <xf numFmtId="0" fontId="5" fillId="15" borderId="1" xfId="0" applyFont="1" applyFill="1" applyBorder="1" applyAlignment="1" applyProtection="1">
      <alignment horizontal="center" vertical="center" wrapText="1"/>
    </xf>
    <xf numFmtId="0" fontId="4" fillId="0" borderId="27" xfId="0" applyFont="1" applyBorder="1" applyAlignment="1" applyProtection="1">
      <alignment horizontal="center" vertical="center"/>
    </xf>
    <xf numFmtId="0" fontId="0" fillId="0" borderId="28" xfId="0" applyBorder="1" applyAlignment="1" applyProtection="1">
      <alignment horizontal="center" vertical="center"/>
      <protection locked="0"/>
    </xf>
    <xf numFmtId="0" fontId="4" fillId="0" borderId="28" xfId="0" applyFont="1" applyFill="1" applyBorder="1" applyAlignment="1" applyProtection="1">
      <alignment horizontal="center" vertical="center"/>
      <protection locked="0"/>
    </xf>
    <xf numFmtId="0" fontId="4" fillId="0" borderId="28" xfId="0" applyFont="1" applyFill="1" applyBorder="1" applyAlignment="1" applyProtection="1">
      <alignment horizontal="center" vertical="center"/>
    </xf>
    <xf numFmtId="165" fontId="4" fillId="0" borderId="16" xfId="0" applyNumberFormat="1" applyFont="1" applyFill="1" applyBorder="1" applyAlignment="1" applyProtection="1">
      <alignment horizontal="center" vertical="center"/>
    </xf>
    <xf numFmtId="0" fontId="0" fillId="0" borderId="86" xfId="0" quotePrefix="1" applyFill="1" applyBorder="1" applyAlignment="1" applyProtection="1">
      <alignment horizontal="center" vertical="center"/>
    </xf>
    <xf numFmtId="0" fontId="14" fillId="15" borderId="1" xfId="0" applyFont="1" applyFill="1" applyBorder="1" applyAlignment="1" applyProtection="1">
      <alignment horizontal="center" vertical="center" wrapText="1"/>
    </xf>
    <xf numFmtId="0" fontId="18" fillId="15" borderId="1" xfId="0" applyFont="1" applyFill="1" applyBorder="1" applyAlignment="1" applyProtection="1">
      <alignment horizontal="center" vertical="center" wrapText="1"/>
    </xf>
    <xf numFmtId="164" fontId="18" fillId="15" borderId="1" xfId="0" applyNumberFormat="1" applyFont="1" applyFill="1" applyBorder="1" applyAlignment="1" applyProtection="1">
      <alignment horizontal="center" vertical="center" wrapText="1"/>
    </xf>
    <xf numFmtId="0" fontId="9" fillId="15" borderId="1" xfId="0" applyFont="1" applyFill="1" applyBorder="1" applyAlignment="1" applyProtection="1">
      <alignment horizontal="center" vertical="center" wrapText="1"/>
    </xf>
    <xf numFmtId="0" fontId="4"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8" fillId="16" borderId="89" xfId="0" applyFont="1" applyFill="1" applyBorder="1" applyAlignment="1">
      <alignment horizontal="left" vertical="center"/>
    </xf>
    <xf numFmtId="0" fontId="4" fillId="3" borderId="0" xfId="0" applyFont="1" applyFill="1" applyBorder="1" applyAlignment="1">
      <alignment horizontal="center" vertical="center"/>
    </xf>
    <xf numFmtId="0" fontId="6" fillId="3" borderId="0" xfId="0" applyFont="1" applyFill="1" applyBorder="1" applyAlignment="1">
      <alignment horizontal="center" vertical="center"/>
    </xf>
    <xf numFmtId="0" fontId="23" fillId="3" borderId="37" xfId="0" applyFont="1" applyFill="1" applyBorder="1" applyAlignment="1" applyProtection="1">
      <alignment horizontal="left" vertical="center"/>
      <protection locked="0"/>
    </xf>
    <xf numFmtId="0" fontId="23" fillId="3" borderId="15" xfId="0" applyFont="1" applyFill="1" applyBorder="1" applyAlignment="1" applyProtection="1">
      <alignment horizontal="left" vertical="center"/>
      <protection locked="0"/>
    </xf>
    <xf numFmtId="0" fontId="23" fillId="3" borderId="14" xfId="0" applyFont="1" applyFill="1" applyBorder="1" applyAlignment="1" applyProtection="1">
      <alignment horizontal="left" vertical="center"/>
      <protection locked="0"/>
    </xf>
    <xf numFmtId="0" fontId="23" fillId="3" borderId="14" xfId="0" applyFont="1" applyFill="1" applyBorder="1" applyAlignment="1" applyProtection="1">
      <alignment horizontal="justify" vertical="top"/>
      <protection locked="0"/>
    </xf>
    <xf numFmtId="0" fontId="19" fillId="0" borderId="1" xfId="0" applyFont="1" applyBorder="1" applyAlignment="1">
      <alignment horizontal="left" vertical="center" wrapText="1"/>
    </xf>
    <xf numFmtId="0" fontId="6" fillId="0" borderId="1" xfId="0" applyFont="1" applyBorder="1" applyAlignment="1">
      <alignment horizontal="justify" vertical="top" wrapText="1"/>
    </xf>
    <xf numFmtId="0" fontId="4" fillId="0" borderId="10" xfId="0" applyFont="1" applyBorder="1" applyAlignment="1" applyProtection="1">
      <alignment horizontal="center" vertical="center"/>
      <protection locked="0"/>
    </xf>
    <xf numFmtId="0" fontId="6" fillId="0" borderId="1" xfId="0" applyFont="1" applyBorder="1" applyAlignment="1">
      <alignment horizontal="left" vertical="center" wrapText="1"/>
    </xf>
    <xf numFmtId="0" fontId="4" fillId="0" borderId="1" xfId="0" applyFont="1" applyBorder="1" applyAlignment="1">
      <alignment horizontal="left" vertical="center" wrapText="1"/>
    </xf>
    <xf numFmtId="0" fontId="4" fillId="0" borderId="12" xfId="0" applyFont="1" applyBorder="1" applyAlignment="1">
      <alignment horizontal="center" vertical="center"/>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 xfId="0" applyFont="1" applyBorder="1" applyAlignment="1">
      <alignment horizontal="center" vertical="center" wrapText="1"/>
    </xf>
    <xf numFmtId="0" fontId="4" fillId="13" borderId="1" xfId="0" applyFont="1" applyFill="1" applyBorder="1" applyAlignment="1">
      <alignment horizontal="center" vertical="center"/>
    </xf>
    <xf numFmtId="0" fontId="0" fillId="7" borderId="0" xfId="0" applyFill="1"/>
    <xf numFmtId="0" fontId="4" fillId="3" borderId="28" xfId="0" applyFont="1" applyFill="1" applyBorder="1" applyAlignment="1">
      <alignment horizontal="justify" vertical="top" wrapText="1"/>
    </xf>
    <xf numFmtId="0" fontId="4" fillId="0" borderId="0" xfId="0" applyFont="1" applyAlignment="1">
      <alignment horizontal="justify" vertical="top" wrapText="1"/>
    </xf>
    <xf numFmtId="0" fontId="17" fillId="15" borderId="1" xfId="0" applyFont="1" applyFill="1" applyBorder="1" applyAlignment="1">
      <alignment horizontal="center" vertical="center" textRotation="255"/>
    </xf>
    <xf numFmtId="0" fontId="6" fillId="3" borderId="1" xfId="0" applyFont="1" applyFill="1" applyBorder="1" applyAlignment="1">
      <alignment horizontal="left" vertical="center" wrapText="1"/>
    </xf>
    <xf numFmtId="0" fontId="20" fillId="0" borderId="1" xfId="0" applyFont="1" applyBorder="1" applyAlignment="1">
      <alignment horizontal="justify" vertical="top" wrapText="1"/>
    </xf>
    <xf numFmtId="0" fontId="17" fillId="15" borderId="1" xfId="0" applyFont="1" applyFill="1" applyBorder="1" applyAlignment="1">
      <alignment horizontal="center" vertical="center" textRotation="255"/>
    </xf>
    <xf numFmtId="0" fontId="4" fillId="0" borderId="5" xfId="0" applyFont="1" applyBorder="1" applyAlignment="1">
      <alignment vertical="center" wrapText="1"/>
    </xf>
    <xf numFmtId="0" fontId="6" fillId="3" borderId="28" xfId="0" applyFont="1" applyFill="1" applyBorder="1" applyAlignment="1" applyProtection="1">
      <alignment horizontal="center" vertical="center" wrapText="1"/>
      <protection locked="0"/>
    </xf>
    <xf numFmtId="0" fontId="6" fillId="3" borderId="1" xfId="0" applyFont="1" applyFill="1" applyBorder="1" applyAlignment="1">
      <alignment horizontal="center" vertical="center" wrapText="1"/>
    </xf>
    <xf numFmtId="1" fontId="6" fillId="3" borderId="1" xfId="0" applyNumberFormat="1" applyFont="1" applyFill="1" applyBorder="1" applyAlignment="1">
      <alignment horizontal="center" vertical="center"/>
    </xf>
    <xf numFmtId="0" fontId="6" fillId="3" borderId="3" xfId="0" applyFont="1" applyFill="1" applyBorder="1" applyAlignment="1">
      <alignment horizontal="center" vertical="center"/>
    </xf>
    <xf numFmtId="0" fontId="13" fillId="3" borderId="1" xfId="0" applyFont="1" applyFill="1" applyBorder="1" applyAlignment="1" applyProtection="1">
      <alignment horizontal="left" vertical="center"/>
      <protection locked="0"/>
    </xf>
    <xf numFmtId="0" fontId="17" fillId="15" borderId="1" xfId="0" applyFont="1" applyFill="1" applyBorder="1" applyAlignment="1">
      <alignment horizontal="center" vertical="center" textRotation="255"/>
    </xf>
    <xf numFmtId="0" fontId="4" fillId="3" borderId="1" xfId="0" applyFont="1" applyFill="1" applyBorder="1" applyAlignment="1" applyProtection="1">
      <alignment horizontal="left" vertical="center" wrapText="1"/>
    </xf>
    <xf numFmtId="0" fontId="0" fillId="0" borderId="15" xfId="0" applyBorder="1" applyAlignment="1">
      <alignment horizontal="left" vertical="center"/>
    </xf>
    <xf numFmtId="0" fontId="0" fillId="0" borderId="37" xfId="0" applyBorder="1" applyAlignment="1">
      <alignment horizontal="left" vertical="center"/>
    </xf>
    <xf numFmtId="0" fontId="6" fillId="3" borderId="1" xfId="0" applyFont="1" applyFill="1" applyBorder="1" applyAlignment="1" applyProtection="1">
      <alignment horizontal="center" vertical="center" wrapText="1"/>
      <protection locked="0"/>
    </xf>
    <xf numFmtId="14" fontId="6" fillId="3" borderId="1" xfId="0" applyNumberFormat="1" applyFont="1" applyFill="1" applyBorder="1" applyAlignment="1" applyProtection="1">
      <alignment horizontal="center" vertical="center" wrapText="1"/>
      <protection locked="0"/>
    </xf>
    <xf numFmtId="0" fontId="14" fillId="5" borderId="1" xfId="0" applyFont="1" applyFill="1" applyBorder="1" applyAlignment="1">
      <alignment horizontal="center" vertical="center" wrapText="1"/>
    </xf>
    <xf numFmtId="0" fontId="14" fillId="5" borderId="1" xfId="0" applyFont="1" applyFill="1" applyBorder="1" applyAlignment="1">
      <alignment horizontal="center" vertical="center"/>
    </xf>
    <xf numFmtId="0" fontId="4" fillId="23" borderId="27" xfId="0" applyFont="1" applyFill="1" applyBorder="1" applyAlignment="1">
      <alignment horizontal="center" vertical="center" wrapText="1"/>
    </xf>
    <xf numFmtId="0" fontId="4" fillId="23" borderId="25" xfId="0" applyFont="1" applyFill="1" applyBorder="1" applyAlignment="1">
      <alignment horizontal="center" vertical="center" wrapText="1"/>
    </xf>
    <xf numFmtId="0" fontId="4" fillId="23" borderId="25" xfId="0" applyFont="1" applyFill="1" applyBorder="1" applyAlignment="1">
      <alignment vertical="center" wrapText="1"/>
    </xf>
    <xf numFmtId="0" fontId="0" fillId="0" borderId="27" xfId="0" applyBorder="1" applyAlignment="1">
      <alignment vertical="center" wrapText="1"/>
    </xf>
    <xf numFmtId="0" fontId="4" fillId="23" borderId="1" xfId="0" applyFont="1" applyFill="1" applyBorder="1" applyAlignment="1">
      <alignment horizontal="center" vertical="center"/>
    </xf>
    <xf numFmtId="0" fontId="4" fillId="3" borderId="1" xfId="0" applyFont="1" applyFill="1" applyBorder="1" applyAlignment="1">
      <alignment horizontal="justify" vertical="top"/>
    </xf>
    <xf numFmtId="0" fontId="4" fillId="23" borderId="1" xfId="0" applyFont="1" applyFill="1" applyBorder="1" applyAlignment="1">
      <alignment horizontal="center" vertical="center" wrapText="1"/>
    </xf>
    <xf numFmtId="0" fontId="4" fillId="23" borderId="1" xfId="0" applyFont="1" applyFill="1" applyBorder="1"/>
    <xf numFmtId="0" fontId="4" fillId="0" borderId="1" xfId="0" applyFont="1" applyBorder="1"/>
    <xf numFmtId="164" fontId="4" fillId="8" borderId="48" xfId="0" applyNumberFormat="1" applyFont="1" applyFill="1" applyBorder="1" applyAlignment="1" applyProtection="1">
      <alignment vertical="center"/>
    </xf>
    <xf numFmtId="0" fontId="4" fillId="3" borderId="9" xfId="0" applyFont="1" applyFill="1" applyBorder="1" applyAlignment="1">
      <alignment horizontal="left" vertical="center" wrapText="1"/>
    </xf>
    <xf numFmtId="0" fontId="0" fillId="3" borderId="1" xfId="0" applyFill="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4" fillId="0" borderId="1" xfId="0" applyFont="1" applyBorder="1" applyAlignment="1">
      <alignment horizontal="left" vertical="center" wrapText="1"/>
    </xf>
    <xf numFmtId="0" fontId="4" fillId="3" borderId="1" xfId="0" applyFont="1" applyFill="1" applyBorder="1" applyAlignment="1">
      <alignment horizontal="justify" vertical="top" wrapText="1"/>
    </xf>
    <xf numFmtId="0" fontId="4" fillId="3" borderId="60" xfId="0" applyFont="1" applyFill="1" applyBorder="1" applyAlignment="1">
      <alignment horizontal="justify" vertical="top" wrapText="1"/>
    </xf>
    <xf numFmtId="0" fontId="0" fillId="0" borderId="20" xfId="0"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center" vertical="center" wrapText="1"/>
    </xf>
    <xf numFmtId="0" fontId="6" fillId="0" borderId="11" xfId="0" applyFont="1" applyBorder="1" applyAlignment="1" applyProtection="1">
      <alignment horizontal="center" vertical="center"/>
      <protection locked="0"/>
    </xf>
    <xf numFmtId="0" fontId="6" fillId="0" borderId="28" xfId="0" applyFont="1" applyBorder="1" applyAlignment="1" applyProtection="1">
      <alignment horizontal="center" vertical="center"/>
      <protection locked="0"/>
    </xf>
    <xf numFmtId="0" fontId="4" fillId="0" borderId="3" xfId="0" applyFont="1" applyBorder="1" applyAlignment="1">
      <alignment horizontal="center" vertical="center" wrapText="1"/>
    </xf>
    <xf numFmtId="0" fontId="6" fillId="0" borderId="11" xfId="0" applyFont="1" applyBorder="1" applyAlignment="1">
      <alignment horizontal="center" vertical="center"/>
    </xf>
    <xf numFmtId="0" fontId="0" fillId="0" borderId="11" xfId="0" applyBorder="1" applyAlignment="1">
      <alignment horizontal="center" vertical="center"/>
    </xf>
    <xf numFmtId="0" fontId="0" fillId="0" borderId="28" xfId="0" applyBorder="1" applyAlignment="1">
      <alignment horizontal="center" vertical="center"/>
    </xf>
    <xf numFmtId="0" fontId="6" fillId="0" borderId="11" xfId="0" applyFont="1" applyBorder="1" applyAlignment="1" applyProtection="1">
      <alignment horizontal="justify" vertical="center" wrapText="1"/>
      <protection locked="0"/>
    </xf>
    <xf numFmtId="0" fontId="0" fillId="0" borderId="11" xfId="0" applyBorder="1" applyAlignment="1">
      <alignment vertical="center"/>
    </xf>
    <xf numFmtId="0" fontId="0" fillId="0" borderId="28" xfId="0" applyBorder="1" applyAlignment="1">
      <alignment vertical="center"/>
    </xf>
    <xf numFmtId="0" fontId="0" fillId="0" borderId="18" xfId="0" applyBorder="1" applyAlignment="1">
      <alignment horizontal="justify" vertical="center" wrapText="1"/>
    </xf>
    <xf numFmtId="0" fontId="0" fillId="0" borderId="22" xfId="0" applyBorder="1" applyAlignment="1">
      <alignment horizontal="justify" vertical="center" wrapText="1"/>
    </xf>
    <xf numFmtId="0" fontId="0" fillId="0" borderId="16" xfId="0" applyBorder="1" applyAlignment="1">
      <alignment horizontal="justify" vertical="center" wrapText="1"/>
    </xf>
    <xf numFmtId="0" fontId="0" fillId="0" borderId="64" xfId="0" applyBorder="1" applyAlignment="1">
      <alignment horizontal="justify" vertical="center" wrapText="1"/>
    </xf>
    <xf numFmtId="0" fontId="4" fillId="0" borderId="28" xfId="0" applyFont="1" applyBorder="1" applyAlignment="1">
      <alignment horizontal="center" vertical="center"/>
    </xf>
    <xf numFmtId="0" fontId="4" fillId="0" borderId="20" xfId="0" applyFont="1" applyBorder="1" applyAlignment="1">
      <alignment horizontal="center" vertical="center" wrapText="1"/>
    </xf>
    <xf numFmtId="0" fontId="0" fillId="0" borderId="12" xfId="0" applyBorder="1" applyAlignment="1">
      <alignment horizontal="center" vertical="center" wrapText="1"/>
    </xf>
    <xf numFmtId="0" fontId="0" fillId="0" borderId="20" xfId="0" applyBorder="1" applyAlignment="1">
      <alignment horizontal="center" vertical="center" wrapText="1"/>
    </xf>
    <xf numFmtId="0" fontId="6" fillId="0" borderId="1" xfId="0" applyFont="1" applyBorder="1" applyAlignment="1" applyProtection="1">
      <alignment horizontal="justify" vertical="top" wrapText="1"/>
      <protection locked="0"/>
    </xf>
    <xf numFmtId="0" fontId="6" fillId="0" borderId="1" xfId="0" applyFont="1" applyBorder="1" applyAlignment="1">
      <alignment horizontal="center" vertical="center" wrapText="1"/>
    </xf>
    <xf numFmtId="0" fontId="4" fillId="3" borderId="3" xfId="0" applyFont="1" applyFill="1" applyBorder="1" applyAlignment="1">
      <alignment vertical="center" wrapText="1"/>
    </xf>
    <xf numFmtId="0" fontId="0" fillId="3" borderId="15" xfId="0" applyFill="1" applyBorder="1" applyAlignment="1">
      <alignment horizontal="justify" vertical="top"/>
    </xf>
    <xf numFmtId="0" fontId="8" fillId="3" borderId="1" xfId="0" applyFont="1" applyFill="1" applyBorder="1" applyAlignment="1" applyProtection="1">
      <alignment vertical="center" wrapText="1"/>
      <protection locked="0"/>
    </xf>
    <xf numFmtId="0" fontId="6" fillId="3" borderId="1" xfId="0" applyFont="1" applyFill="1" applyBorder="1" applyAlignment="1" applyProtection="1">
      <alignment horizontal="left" vertical="top"/>
      <protection locked="0"/>
    </xf>
    <xf numFmtId="0" fontId="4" fillId="15" borderId="1" xfId="0" applyFont="1" applyFill="1" applyBorder="1" applyAlignment="1">
      <alignment horizontal="center" vertical="center"/>
    </xf>
    <xf numFmtId="0" fontId="8" fillId="24" borderId="1" xfId="0" applyFont="1" applyFill="1" applyBorder="1" applyAlignment="1" applyProtection="1">
      <alignment horizontal="left" vertical="center" wrapText="1"/>
      <protection locked="0"/>
    </xf>
    <xf numFmtId="0" fontId="8" fillId="3" borderId="1" xfId="0" applyFont="1" applyFill="1" applyBorder="1" applyAlignment="1" applyProtection="1">
      <alignment horizontal="justify" vertical="top" wrapText="1"/>
      <protection locked="0"/>
    </xf>
    <xf numFmtId="0" fontId="54" fillId="3" borderId="1" xfId="0" applyFont="1" applyFill="1" applyBorder="1" applyAlignment="1" applyProtection="1">
      <alignment horizontal="center" vertical="center" wrapText="1"/>
      <protection locked="0"/>
    </xf>
    <xf numFmtId="0" fontId="11" fillId="3" borderId="1" xfId="0" applyFont="1" applyFill="1" applyBorder="1" applyAlignment="1">
      <alignment vertical="top" wrapText="1"/>
    </xf>
    <xf numFmtId="0" fontId="4" fillId="23" borderId="1" xfId="0" applyFont="1" applyFill="1" applyBorder="1" applyAlignment="1">
      <alignment vertical="center" wrapText="1"/>
    </xf>
    <xf numFmtId="0" fontId="0" fillId="0" borderId="1" xfId="0" applyBorder="1" applyAlignment="1">
      <alignment horizontal="center" vertical="center" wrapText="1"/>
    </xf>
    <xf numFmtId="0" fontId="4" fillId="3" borderId="1" xfId="0" applyFont="1" applyFill="1" applyBorder="1" applyAlignment="1">
      <alignment horizontal="justify" vertical="top" wrapText="1"/>
    </xf>
    <xf numFmtId="0" fontId="4" fillId="3" borderId="60" xfId="0" applyFont="1" applyFill="1" applyBorder="1" applyAlignment="1">
      <alignment horizontal="justify" vertical="top" wrapText="1"/>
    </xf>
    <xf numFmtId="0" fontId="6" fillId="0" borderId="1" xfId="0"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0" fontId="6" fillId="0" borderId="5" xfId="0" applyFont="1" applyBorder="1" applyAlignment="1">
      <alignment horizontal="center" vertical="center" wrapText="1"/>
    </xf>
    <xf numFmtId="0" fontId="0" fillId="0" borderId="17" xfId="0" applyBorder="1" applyAlignment="1">
      <alignment horizontal="center" vertical="center"/>
    </xf>
    <xf numFmtId="0" fontId="4" fillId="3" borderId="7" xfId="0" applyFont="1" applyFill="1" applyBorder="1" applyAlignment="1">
      <alignment horizontal="justify" vertical="top" wrapText="1"/>
    </xf>
    <xf numFmtId="0" fontId="4" fillId="3" borderId="7" xfId="0" applyFont="1" applyFill="1" applyBorder="1" applyAlignment="1">
      <alignment horizontal="left" vertical="center" wrapText="1"/>
    </xf>
    <xf numFmtId="0" fontId="4" fillId="3" borderId="28" xfId="0" applyFont="1" applyFill="1" applyBorder="1" applyAlignment="1">
      <alignment horizontal="left" vertical="center" wrapText="1"/>
    </xf>
    <xf numFmtId="0" fontId="4" fillId="3" borderId="0" xfId="0" applyFont="1" applyFill="1" applyAlignment="1">
      <alignment horizontal="justify" vertical="top"/>
    </xf>
    <xf numFmtId="0" fontId="4" fillId="3" borderId="62" xfId="0" applyFont="1" applyFill="1" applyBorder="1" applyAlignment="1">
      <alignment horizontal="left" vertical="center" wrapText="1"/>
    </xf>
    <xf numFmtId="0" fontId="4" fillId="3" borderId="62" xfId="0" applyFont="1" applyFill="1" applyBorder="1" applyAlignment="1">
      <alignment horizontal="justify" vertical="top" wrapText="1"/>
    </xf>
    <xf numFmtId="0" fontId="42" fillId="3" borderId="62" xfId="0" applyFont="1" applyFill="1" applyBorder="1" applyAlignment="1">
      <alignment horizontal="justify" vertical="top" wrapText="1"/>
    </xf>
    <xf numFmtId="0" fontId="4" fillId="3" borderId="0" xfId="0" applyFont="1" applyFill="1" applyAlignment="1">
      <alignment horizontal="justify" vertical="top" wrapText="1"/>
    </xf>
    <xf numFmtId="0" fontId="42" fillId="3" borderId="1" xfId="0" applyFont="1" applyFill="1" applyBorder="1" applyAlignment="1">
      <alignment horizontal="left" vertical="center" wrapText="1"/>
    </xf>
    <xf numFmtId="0" fontId="4" fillId="3" borderId="29" xfId="0" applyFont="1" applyFill="1" applyBorder="1" applyAlignment="1">
      <alignment horizontal="justify" vertical="top" wrapText="1"/>
    </xf>
    <xf numFmtId="0" fontId="4" fillId="3" borderId="3" xfId="0" applyFont="1" applyFill="1" applyBorder="1" applyAlignment="1">
      <alignment horizontal="justify" vertical="top" wrapText="1"/>
    </xf>
    <xf numFmtId="0" fontId="4" fillId="3" borderId="13" xfId="0" applyFont="1" applyFill="1" applyBorder="1" applyAlignment="1">
      <alignment horizontal="justify" vertical="top" wrapText="1"/>
    </xf>
    <xf numFmtId="0" fontId="4" fillId="3" borderId="37" xfId="0" applyFont="1" applyFill="1" applyBorder="1" applyAlignment="1">
      <alignment horizontal="justify" vertical="top" wrapText="1"/>
    </xf>
    <xf numFmtId="0" fontId="42" fillId="3" borderId="62" xfId="0" applyFont="1" applyFill="1" applyBorder="1" applyAlignment="1">
      <alignment horizontal="left" vertical="center" wrapText="1"/>
    </xf>
    <xf numFmtId="0" fontId="4" fillId="0" borderId="39" xfId="0" applyFont="1" applyBorder="1" applyAlignment="1" applyProtection="1">
      <alignment horizontal="center" vertical="center"/>
    </xf>
    <xf numFmtId="0" fontId="0" fillId="3" borderId="10" xfId="0" applyFill="1" applyBorder="1" applyAlignment="1" applyProtection="1">
      <alignment horizontal="center" vertical="center"/>
      <protection locked="0"/>
    </xf>
    <xf numFmtId="0" fontId="4" fillId="0" borderId="11" xfId="0" applyFont="1" applyFill="1" applyBorder="1" applyAlignment="1" applyProtection="1">
      <alignment horizontal="center" vertical="center"/>
    </xf>
    <xf numFmtId="165" fontId="4" fillId="0" borderId="18" xfId="0" applyNumberFormat="1" applyFont="1" applyFill="1" applyBorder="1" applyAlignment="1" applyProtection="1">
      <alignment horizontal="center" vertical="center"/>
    </xf>
    <xf numFmtId="0" fontId="0" fillId="0" borderId="54" xfId="0" quotePrefix="1" applyFill="1" applyBorder="1" applyAlignment="1" applyProtection="1">
      <alignment horizontal="center" vertical="center"/>
    </xf>
    <xf numFmtId="164" fontId="4" fillId="17" borderId="16" xfId="0" applyNumberFormat="1" applyFont="1" applyFill="1" applyBorder="1" applyAlignment="1" applyProtection="1">
      <alignment vertical="center"/>
    </xf>
    <xf numFmtId="0" fontId="0" fillId="0" borderId="28" xfId="0" applyBorder="1"/>
    <xf numFmtId="0" fontId="4" fillId="3" borderId="1" xfId="0" applyFont="1" applyFill="1" applyBorder="1" applyAlignment="1" applyProtection="1">
      <alignment horizontal="center" vertical="center"/>
    </xf>
    <xf numFmtId="165" fontId="4" fillId="3" borderId="1" xfId="0" applyNumberFormat="1" applyFont="1" applyFill="1" applyBorder="1" applyAlignment="1" applyProtection="1">
      <alignment horizontal="center" vertical="center"/>
    </xf>
    <xf numFmtId="0" fontId="0" fillId="3" borderId="1" xfId="0" quotePrefix="1" applyFill="1" applyBorder="1" applyAlignment="1" applyProtection="1">
      <alignment horizontal="center" vertical="center"/>
    </xf>
    <xf numFmtId="0" fontId="4" fillId="0" borderId="99" xfId="0" applyFont="1" applyBorder="1" applyAlignment="1">
      <alignment horizontal="center" vertical="center"/>
    </xf>
    <xf numFmtId="0" fontId="4" fillId="3" borderId="99" xfId="0" applyFont="1" applyFill="1" applyBorder="1" applyAlignment="1">
      <alignment horizontal="justify" vertical="top" wrapText="1"/>
    </xf>
    <xf numFmtId="0" fontId="4" fillId="0" borderId="100" xfId="0" applyFont="1" applyBorder="1" applyAlignment="1">
      <alignment horizontal="center" vertical="center"/>
    </xf>
    <xf numFmtId="0" fontId="4" fillId="0" borderId="60" xfId="0" applyFont="1" applyBorder="1" applyAlignment="1">
      <alignment horizontal="center" vertical="center"/>
    </xf>
    <xf numFmtId="164" fontId="4" fillId="0" borderId="1" xfId="0" applyNumberFormat="1" applyFont="1" applyBorder="1" applyAlignment="1">
      <alignment horizontal="center" vertical="center"/>
    </xf>
    <xf numFmtId="0" fontId="0" fillId="0" borderId="64" xfId="0" quotePrefix="1" applyFill="1" applyBorder="1" applyAlignment="1" applyProtection="1">
      <alignment horizontal="center" vertical="center"/>
    </xf>
    <xf numFmtId="0" fontId="4" fillId="0" borderId="99" xfId="0" applyFont="1" applyBorder="1" applyAlignment="1">
      <alignment horizontal="justify" vertical="top" wrapText="1"/>
    </xf>
    <xf numFmtId="0" fontId="0" fillId="3" borderId="0" xfId="0" applyFill="1" applyAlignment="1" applyProtection="1">
      <alignment horizontal="justify" vertical="top" wrapText="1"/>
      <protection locked="0"/>
    </xf>
    <xf numFmtId="0" fontId="4" fillId="3" borderId="10" xfId="0" applyFont="1" applyFill="1" applyBorder="1" applyAlignment="1" applyProtection="1">
      <alignment horizontal="left" vertical="center" wrapText="1"/>
    </xf>
    <xf numFmtId="0" fontId="4" fillId="3" borderId="28" xfId="0" applyFont="1" applyFill="1" applyBorder="1" applyAlignment="1" applyProtection="1">
      <alignment horizontal="left"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0" fontId="6" fillId="0" borderId="1" xfId="0" applyFont="1" applyBorder="1" applyAlignment="1">
      <alignment vertical="center" wrapText="1"/>
    </xf>
    <xf numFmtId="14" fontId="6" fillId="0" borderId="1" xfId="0" applyNumberFormat="1" applyFont="1" applyBorder="1" applyAlignment="1">
      <alignment horizontal="center" vertical="center" wrapText="1"/>
    </xf>
    <xf numFmtId="0" fontId="6" fillId="0" borderId="5" xfId="0" applyFont="1" applyBorder="1" applyAlignment="1">
      <alignment vertical="center" wrapText="1"/>
    </xf>
    <xf numFmtId="0" fontId="5" fillId="14" borderId="3" xfId="0" applyFont="1" applyFill="1" applyBorder="1" applyAlignment="1">
      <alignment horizontal="center" vertical="center"/>
    </xf>
    <xf numFmtId="0" fontId="4" fillId="0" borderId="3" xfId="0" applyFont="1" applyBorder="1" applyAlignment="1" applyProtection="1">
      <alignment horizontal="left" vertical="center" wrapText="1"/>
      <protection locked="0"/>
    </xf>
    <xf numFmtId="0" fontId="4" fillId="0" borderId="3"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0" fillId="0" borderId="0" xfId="0" applyAlignment="1">
      <alignment horizontal="center"/>
    </xf>
    <xf numFmtId="0" fontId="14" fillId="4" borderId="1" xfId="0" applyFont="1" applyFill="1" applyBorder="1" applyAlignment="1">
      <alignment horizontal="center" vertical="center" wrapText="1"/>
    </xf>
    <xf numFmtId="0" fontId="13" fillId="0" borderId="1" xfId="0" applyFont="1" applyBorder="1"/>
    <xf numFmtId="0" fontId="5" fillId="9" borderId="81" xfId="0" applyFont="1" applyFill="1" applyBorder="1" applyAlignment="1">
      <alignment horizontal="center" vertical="center"/>
    </xf>
    <xf numFmtId="0" fontId="5" fillId="9" borderId="97" xfId="0" applyFont="1" applyFill="1" applyBorder="1" applyAlignment="1">
      <alignment horizontal="center" vertical="center"/>
    </xf>
    <xf numFmtId="0" fontId="5" fillId="9" borderId="98" xfId="0" applyFont="1" applyFill="1" applyBorder="1" applyAlignment="1">
      <alignment horizontal="center" vertical="center"/>
    </xf>
    <xf numFmtId="0" fontId="4" fillId="0" borderId="26" xfId="0" applyFont="1" applyBorder="1" applyAlignment="1">
      <alignment horizontal="left" vertical="top" wrapText="1"/>
    </xf>
    <xf numFmtId="0" fontId="4" fillId="0" borderId="19" xfId="0" applyFont="1" applyBorder="1" applyAlignment="1">
      <alignment horizontal="left" vertical="top" wrapText="1"/>
    </xf>
    <xf numFmtId="0" fontId="4" fillId="0" borderId="21" xfId="0" applyFont="1" applyBorder="1" applyAlignment="1">
      <alignment horizontal="left" vertical="top" wrapText="1"/>
    </xf>
    <xf numFmtId="0" fontId="4" fillId="0" borderId="40" xfId="0" applyFont="1" applyBorder="1" applyAlignment="1">
      <alignment horizontal="left" vertical="top" wrapText="1"/>
    </xf>
    <xf numFmtId="0" fontId="4" fillId="0" borderId="41" xfId="0" applyFont="1" applyBorder="1" applyAlignment="1">
      <alignment horizontal="left" vertical="top" wrapText="1"/>
    </xf>
    <xf numFmtId="0" fontId="4" fillId="0" borderId="24" xfId="0" applyFont="1" applyBorder="1" applyAlignment="1">
      <alignment horizontal="left" vertical="top" wrapText="1"/>
    </xf>
    <xf numFmtId="0" fontId="4" fillId="0" borderId="0" xfId="0" applyFont="1" applyBorder="1" applyAlignment="1">
      <alignment horizontal="center"/>
    </xf>
    <xf numFmtId="0" fontId="5" fillId="8" borderId="8"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9" xfId="0" applyFont="1" applyFill="1"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5" fillId="8" borderId="90" xfId="0" applyFont="1" applyFill="1" applyBorder="1" applyAlignment="1">
      <alignment horizontal="center" vertical="center"/>
    </xf>
    <xf numFmtId="0" fontId="5" fillId="8" borderId="91" xfId="0" applyFont="1" applyFill="1" applyBorder="1" applyAlignment="1">
      <alignment horizontal="center" vertical="center"/>
    </xf>
    <xf numFmtId="0" fontId="5" fillId="8" borderId="92" xfId="0" applyFont="1" applyFill="1" applyBorder="1" applyAlignment="1">
      <alignment horizontal="center" vertical="center"/>
    </xf>
    <xf numFmtId="0" fontId="4" fillId="0" borderId="93" xfId="0" applyFont="1" applyBorder="1" applyAlignment="1">
      <alignment horizontal="left" vertical="center" wrapText="1"/>
    </xf>
    <xf numFmtId="0" fontId="4" fillId="0" borderId="94" xfId="0" applyFont="1" applyBorder="1" applyAlignment="1">
      <alignment horizontal="left" vertical="center" wrapText="1"/>
    </xf>
    <xf numFmtId="0" fontId="4" fillId="0" borderId="95" xfId="0" applyFont="1" applyBorder="1" applyAlignment="1">
      <alignment horizontal="left" vertical="center" wrapText="1"/>
    </xf>
    <xf numFmtId="0" fontId="5" fillId="2" borderId="30" xfId="0" applyFont="1" applyFill="1" applyBorder="1" applyAlignment="1">
      <alignment horizontal="center" vertical="center"/>
    </xf>
    <xf numFmtId="0" fontId="5" fillId="2" borderId="65" xfId="0" applyFont="1" applyFill="1" applyBorder="1" applyAlignment="1">
      <alignment horizontal="center" vertical="center"/>
    </xf>
    <xf numFmtId="0" fontId="5" fillId="2" borderId="46"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9" xfId="0" applyFont="1" applyFill="1" applyBorder="1" applyAlignment="1">
      <alignment horizontal="center" vertical="center"/>
    </xf>
    <xf numFmtId="0" fontId="5" fillId="19" borderId="8" xfId="0" applyFont="1" applyFill="1" applyBorder="1" applyAlignment="1">
      <alignment horizontal="center" vertical="center"/>
    </xf>
    <xf numFmtId="0" fontId="5" fillId="19" borderId="7" xfId="0" applyFont="1" applyFill="1" applyBorder="1" applyAlignment="1">
      <alignment horizontal="center" vertical="center"/>
    </xf>
    <xf numFmtId="0" fontId="5" fillId="19" borderId="9" xfId="0" applyFont="1" applyFill="1" applyBorder="1" applyAlignment="1">
      <alignment horizontal="center" vertical="center"/>
    </xf>
    <xf numFmtId="0" fontId="4" fillId="0" borderId="26" xfId="0" applyFont="1" applyBorder="1" applyAlignment="1">
      <alignment horizontal="left" vertical="center" wrapText="1"/>
    </xf>
    <xf numFmtId="0" fontId="4" fillId="0" borderId="19" xfId="0" applyFont="1" applyBorder="1" applyAlignment="1">
      <alignment horizontal="left" vertical="center" wrapText="1"/>
    </xf>
    <xf numFmtId="0" fontId="4" fillId="0" borderId="21"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24" xfId="0" applyFont="1" applyBorder="1" applyAlignment="1">
      <alignment horizontal="left" vertical="center" wrapText="1"/>
    </xf>
    <xf numFmtId="0" fontId="5" fillId="20" borderId="8" xfId="0" applyFont="1" applyFill="1" applyBorder="1" applyAlignment="1">
      <alignment horizontal="center" vertical="center"/>
    </xf>
    <xf numFmtId="0" fontId="5" fillId="20" borderId="7" xfId="0" applyFont="1" applyFill="1" applyBorder="1" applyAlignment="1">
      <alignment horizontal="center" vertical="center"/>
    </xf>
    <xf numFmtId="0" fontId="5" fillId="20" borderId="9" xfId="0" applyFont="1" applyFill="1" applyBorder="1" applyAlignment="1">
      <alignment horizontal="center" vertical="center"/>
    </xf>
    <xf numFmtId="0" fontId="5" fillId="22" borderId="87" xfId="0" applyFont="1" applyFill="1" applyBorder="1" applyAlignment="1">
      <alignment horizontal="center" vertical="center"/>
    </xf>
    <xf numFmtId="0" fontId="5" fillId="22" borderId="57" xfId="0" applyFont="1" applyFill="1" applyBorder="1" applyAlignment="1">
      <alignment horizontal="center" vertical="center"/>
    </xf>
    <xf numFmtId="0" fontId="5" fillId="22" borderId="67" xfId="0" applyFont="1" applyFill="1" applyBorder="1" applyAlignment="1">
      <alignment horizontal="center" vertical="center"/>
    </xf>
    <xf numFmtId="0" fontId="4" fillId="0" borderId="80" xfId="0" applyFont="1" applyBorder="1" applyAlignment="1">
      <alignment horizontal="left" vertical="top" wrapText="1"/>
    </xf>
    <xf numFmtId="0" fontId="4" fillId="0" borderId="49" xfId="0" applyFont="1" applyBorder="1" applyAlignment="1">
      <alignment horizontal="left" vertical="top" wrapText="1"/>
    </xf>
    <xf numFmtId="0" fontId="4" fillId="0" borderId="50" xfId="0" applyFont="1" applyBorder="1" applyAlignment="1">
      <alignment horizontal="left" vertical="top" wrapText="1"/>
    </xf>
    <xf numFmtId="0" fontId="5" fillId="0" borderId="18" xfId="0" applyFont="1" applyBorder="1" applyAlignment="1">
      <alignment horizontal="center" vertical="center"/>
    </xf>
    <xf numFmtId="0" fontId="5" fillId="0" borderId="0" xfId="0" applyFont="1" applyBorder="1" applyAlignment="1">
      <alignment horizontal="center" vertical="center"/>
    </xf>
    <xf numFmtId="0" fontId="1" fillId="0" borderId="8" xfId="0" applyFont="1" applyBorder="1" applyAlignment="1">
      <alignment vertical="center" wrapText="1"/>
    </xf>
    <xf numFmtId="0" fontId="1" fillId="0" borderId="2" xfId="0" applyFont="1" applyBorder="1" applyAlignment="1">
      <alignment vertical="center" wrapText="1"/>
    </xf>
    <xf numFmtId="0" fontId="1" fillId="0" borderId="4" xfId="0" applyFont="1" applyBorder="1" applyAlignment="1">
      <alignment vertical="center" wrapText="1"/>
    </xf>
    <xf numFmtId="0" fontId="3" fillId="0" borderId="9"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4" fillId="0" borderId="7" xfId="0" applyFont="1" applyBorder="1" applyAlignment="1">
      <alignment horizontal="left" vertical="center" wrapText="1"/>
    </xf>
    <xf numFmtId="0" fontId="4" fillId="0" borderId="9" xfId="0" applyFont="1" applyBorder="1" applyAlignment="1">
      <alignment horizontal="left" vertical="center" wrapText="1"/>
    </xf>
    <xf numFmtId="0" fontId="5" fillId="0" borderId="0" xfId="0" applyFont="1" applyBorder="1" applyAlignment="1">
      <alignment horizontal="center" vertical="center" wrapText="1"/>
    </xf>
    <xf numFmtId="0" fontId="5" fillId="0" borderId="19" xfId="0" applyFont="1" applyBorder="1" applyAlignment="1">
      <alignment horizontal="center" vertical="center"/>
    </xf>
    <xf numFmtId="0" fontId="5" fillId="21" borderId="8" xfId="0" applyFont="1" applyFill="1" applyBorder="1" applyAlignment="1">
      <alignment horizontal="center" vertical="center"/>
    </xf>
    <xf numFmtId="0" fontId="5" fillId="21" borderId="7" xfId="0" applyFont="1" applyFill="1" applyBorder="1" applyAlignment="1">
      <alignment horizontal="center" vertical="center"/>
    </xf>
    <xf numFmtId="0" fontId="5" fillId="21" borderId="9" xfId="0" applyFont="1" applyFill="1" applyBorder="1" applyAlignment="1">
      <alignment horizontal="center" vertical="center"/>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5" fillId="18" borderId="8" xfId="0" applyFont="1" applyFill="1" applyBorder="1" applyAlignment="1">
      <alignment horizontal="center" vertical="center"/>
    </xf>
    <xf numFmtId="0" fontId="5" fillId="18" borderId="7" xfId="0" applyFont="1" applyFill="1" applyBorder="1" applyAlignment="1">
      <alignment horizontal="center" vertical="center"/>
    </xf>
    <xf numFmtId="0" fontId="5" fillId="18" borderId="9" xfId="0" applyFont="1" applyFill="1" applyBorder="1" applyAlignment="1">
      <alignment horizontal="center" vertical="center"/>
    </xf>
    <xf numFmtId="0" fontId="1" fillId="0" borderId="0" xfId="0" applyFont="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4" fillId="23" borderId="25" xfId="0" applyFont="1" applyFill="1" applyBorder="1" applyAlignment="1">
      <alignment horizontal="center" vertical="center" wrapText="1"/>
    </xf>
    <xf numFmtId="0" fontId="4" fillId="23" borderId="20" xfId="0" applyFont="1" applyFill="1" applyBorder="1" applyAlignment="1">
      <alignment horizontal="center" vertical="center" wrapText="1"/>
    </xf>
    <xf numFmtId="0" fontId="0" fillId="0" borderId="27" xfId="0" applyBorder="1" applyAlignment="1">
      <alignment horizontal="center" vertical="center" wrapText="1"/>
    </xf>
    <xf numFmtId="0" fontId="4" fillId="23" borderId="14" xfId="0" applyFont="1" applyFill="1" applyBorder="1" applyAlignment="1">
      <alignment horizontal="center" vertical="center" wrapText="1"/>
    </xf>
    <xf numFmtId="0" fontId="0" fillId="0" borderId="18" xfId="0" applyBorder="1" applyAlignment="1">
      <alignment horizontal="center" vertical="center" wrapText="1"/>
    </xf>
    <xf numFmtId="0" fontId="0" fillId="0" borderId="16" xfId="0" applyBorder="1" applyAlignment="1">
      <alignment horizontal="center" vertical="center" wrapText="1"/>
    </xf>
    <xf numFmtId="0" fontId="4" fillId="23" borderId="53" xfId="0" applyFont="1" applyFill="1" applyBorder="1" applyAlignment="1">
      <alignment horizontal="center" vertical="center" wrapText="1"/>
    </xf>
    <xf numFmtId="0" fontId="0" fillId="0" borderId="54" xfId="0" applyBorder="1" applyAlignment="1">
      <alignment horizontal="center" vertical="center" wrapText="1"/>
    </xf>
    <xf numFmtId="0" fontId="4" fillId="23" borderId="1" xfId="0" applyFont="1" applyFill="1" applyBorder="1" applyAlignment="1">
      <alignment vertical="center" wrapText="1"/>
    </xf>
    <xf numFmtId="0" fontId="0" fillId="0" borderId="1" xfId="0" applyBorder="1" applyAlignment="1"/>
    <xf numFmtId="0" fontId="4" fillId="23" borderId="1" xfId="0" applyFont="1" applyFill="1" applyBorder="1" applyAlignment="1">
      <alignment horizontal="center" vertical="center" wrapText="1"/>
    </xf>
    <xf numFmtId="0" fontId="0" fillId="0" borderId="1" xfId="0" applyBorder="1" applyAlignment="1">
      <alignment horizontal="center" vertical="center" wrapText="1"/>
    </xf>
    <xf numFmtId="0" fontId="4" fillId="23" borderId="30" xfId="0" applyFont="1" applyFill="1" applyBorder="1" applyAlignment="1">
      <alignment horizontal="center" vertical="center" wrapText="1"/>
    </xf>
    <xf numFmtId="0" fontId="0" fillId="0" borderId="20" xfId="0" applyBorder="1" applyAlignment="1">
      <alignment horizontal="center" vertical="center"/>
    </xf>
    <xf numFmtId="0" fontId="0" fillId="0" borderId="27" xfId="0" applyBorder="1" applyAlignment="1">
      <alignment horizontal="center" vertical="center"/>
    </xf>
    <xf numFmtId="0" fontId="16" fillId="3" borderId="0" xfId="0" applyFont="1" applyFill="1" applyBorder="1" applyAlignment="1">
      <alignment horizontal="center" vertical="center" wrapText="1"/>
    </xf>
    <xf numFmtId="0" fontId="1" fillId="0" borderId="68"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9" xfId="0" applyFont="1" applyBorder="1" applyAlignment="1">
      <alignment horizontal="center" vertical="center" wrapText="1"/>
    </xf>
    <xf numFmtId="0" fontId="4" fillId="16" borderId="2" xfId="0" applyFont="1" applyFill="1" applyBorder="1" applyAlignment="1">
      <alignment horizontal="left" vertical="center"/>
    </xf>
    <xf numFmtId="0" fontId="4" fillId="16" borderId="1" xfId="0" applyFont="1" applyFill="1" applyBorder="1" applyAlignment="1">
      <alignment horizontal="left" vertical="center"/>
    </xf>
    <xf numFmtId="0" fontId="4" fillId="16" borderId="3" xfId="0" applyFont="1" applyFill="1" applyBorder="1" applyAlignment="1">
      <alignment horizontal="left" vertical="center"/>
    </xf>
    <xf numFmtId="0" fontId="16" fillId="16" borderId="4" xfId="0" applyFont="1" applyFill="1" applyBorder="1" applyAlignment="1">
      <alignment horizontal="justify" vertical="top" wrapText="1"/>
    </xf>
    <xf numFmtId="0" fontId="16" fillId="16" borderId="5" xfId="0" applyFont="1" applyFill="1" applyBorder="1" applyAlignment="1">
      <alignment horizontal="justify" vertical="top" wrapText="1"/>
    </xf>
    <xf numFmtId="0" fontId="16" fillId="16" borderId="6" xfId="0" applyFont="1" applyFill="1" applyBorder="1" applyAlignment="1">
      <alignment horizontal="justify" vertical="top" wrapText="1"/>
    </xf>
    <xf numFmtId="0" fontId="7" fillId="16" borderId="2" xfId="0" applyFont="1" applyFill="1" applyBorder="1" applyAlignment="1">
      <alignment horizontal="center" vertical="center" wrapText="1"/>
    </xf>
    <xf numFmtId="0" fontId="7" fillId="16" borderId="1"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5" fillId="17" borderId="4" xfId="0" applyFont="1" applyFill="1" applyBorder="1" applyAlignment="1" applyProtection="1">
      <alignment horizontal="right" vertical="center"/>
    </xf>
    <xf numFmtId="0" fontId="5" fillId="17" borderId="5" xfId="0" applyFont="1" applyFill="1" applyBorder="1" applyAlignment="1" applyProtection="1">
      <alignment horizontal="right" vertical="center"/>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5" fillId="17" borderId="26" xfId="0" applyFont="1" applyFill="1" applyBorder="1" applyAlignment="1" applyProtection="1">
      <alignment horizontal="right" vertical="center"/>
    </xf>
    <xf numFmtId="0" fontId="5" fillId="17" borderId="0" xfId="0" applyFont="1" applyFill="1" applyBorder="1" applyAlignment="1" applyProtection="1">
      <alignment horizontal="right" vertical="center"/>
    </xf>
    <xf numFmtId="0" fontId="5" fillId="17" borderId="36"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4" fillId="24" borderId="5" xfId="0" applyFont="1" applyFill="1" applyBorder="1" applyAlignment="1" applyProtection="1">
      <alignment horizontal="left" vertical="center" wrapText="1"/>
    </xf>
    <xf numFmtId="0" fontId="4" fillId="24" borderId="1" xfId="0" applyFont="1" applyFill="1" applyBorder="1" applyAlignment="1" applyProtection="1">
      <alignment vertical="center"/>
    </xf>
    <xf numFmtId="0" fontId="15" fillId="0" borderId="0" xfId="0" applyFont="1" applyBorder="1" applyAlignment="1" applyProtection="1">
      <alignment horizontal="center" vertical="center" wrapText="1"/>
    </xf>
    <xf numFmtId="0" fontId="15" fillId="0" borderId="36" xfId="0" applyFont="1" applyBorder="1" applyAlignment="1" applyProtection="1">
      <alignment horizontal="center" vertical="center" wrapText="1"/>
    </xf>
    <xf numFmtId="0" fontId="15" fillId="0" borderId="38" xfId="0" applyFont="1" applyBorder="1" applyAlignment="1" applyProtection="1">
      <alignment horizontal="center" vertical="center" wrapText="1"/>
    </xf>
    <xf numFmtId="0" fontId="15" fillId="0" borderId="17" xfId="0" applyFont="1" applyBorder="1" applyAlignment="1" applyProtection="1">
      <alignment horizontal="center" vertical="center" wrapText="1"/>
    </xf>
    <xf numFmtId="0" fontId="15" fillId="0" borderId="19" xfId="0" applyFont="1" applyBorder="1" applyAlignment="1" applyProtection="1">
      <alignment horizontal="center" vertical="center" wrapText="1"/>
    </xf>
    <xf numFmtId="0" fontId="15" fillId="0" borderId="44" xfId="0" applyFont="1" applyBorder="1" applyAlignment="1" applyProtection="1">
      <alignment horizontal="center" vertical="center" wrapText="1"/>
    </xf>
    <xf numFmtId="0" fontId="0" fillId="0" borderId="17" xfId="0" applyBorder="1" applyAlignment="1" applyProtection="1">
      <alignment horizontal="center"/>
    </xf>
    <xf numFmtId="0" fontId="7" fillId="15" borderId="19" xfId="0" applyFont="1" applyFill="1" applyBorder="1" applyAlignment="1" applyProtection="1">
      <alignment horizontal="center" vertical="center" wrapText="1"/>
    </xf>
    <xf numFmtId="0" fontId="7" fillId="15" borderId="44" xfId="0" applyFont="1" applyFill="1" applyBorder="1" applyAlignment="1" applyProtection="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1" fillId="0" borderId="8"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5" fillId="0" borderId="14" xfId="0" applyFont="1" applyBorder="1" applyAlignment="1">
      <alignment horizontal="center" vertical="center" wrapText="1"/>
    </xf>
    <xf numFmtId="0" fontId="15" fillId="0" borderId="37" xfId="0" applyFont="1" applyBorder="1" applyAlignment="1">
      <alignment horizontal="center" vertical="center" wrapText="1"/>
    </xf>
    <xf numFmtId="0" fontId="7" fillId="5" borderId="8"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9" xfId="0" applyFont="1" applyFill="1" applyBorder="1" applyAlignment="1">
      <alignment horizontal="center" vertical="center"/>
    </xf>
    <xf numFmtId="0" fontId="5" fillId="14" borderId="8"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7" fillId="14" borderId="7" xfId="0" applyFont="1" applyFill="1" applyBorder="1" applyAlignment="1">
      <alignment horizontal="center" vertical="center"/>
    </xf>
    <xf numFmtId="0" fontId="7" fillId="14" borderId="1" xfId="0" applyFont="1" applyFill="1" applyBorder="1" applyAlignment="1">
      <alignment horizontal="center" vertical="center"/>
    </xf>
    <xf numFmtId="0" fontId="5" fillId="15" borderId="1" xfId="0" applyFont="1" applyFill="1" applyBorder="1" applyAlignment="1">
      <alignment horizontal="left" vertical="center" wrapText="1"/>
    </xf>
    <xf numFmtId="0" fontId="5" fillId="15" borderId="3" xfId="0" applyFont="1" applyFill="1" applyBorder="1" applyAlignment="1">
      <alignment horizontal="left" vertical="center" wrapText="1"/>
    </xf>
    <xf numFmtId="0" fontId="14" fillId="14" borderId="7" xfId="0" applyFont="1" applyFill="1" applyBorder="1" applyAlignment="1">
      <alignment horizontal="center" vertical="center" wrapText="1"/>
    </xf>
    <xf numFmtId="0" fontId="14" fillId="14" borderId="9" xfId="0" applyFont="1" applyFill="1" applyBorder="1" applyAlignment="1">
      <alignment horizontal="center" vertical="center" wrapText="1"/>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 xfId="0" applyFont="1" applyBorder="1" applyAlignment="1">
      <alignment horizontal="left" vertical="top"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4" xfId="0" applyFont="1" applyBorder="1" applyAlignment="1">
      <alignment horizontal="center"/>
    </xf>
    <xf numFmtId="0" fontId="6" fillId="0" borderId="46"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47"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4" fillId="0" borderId="39" xfId="0" applyFont="1" applyBorder="1" applyAlignment="1">
      <alignment horizontal="center"/>
    </xf>
    <xf numFmtId="0" fontId="4" fillId="0" borderId="0" xfId="0" applyFont="1" applyAlignment="1">
      <alignment horizontal="center"/>
    </xf>
    <xf numFmtId="0" fontId="5" fillId="17" borderId="8" xfId="0" applyFont="1" applyFill="1" applyBorder="1" applyAlignment="1">
      <alignment horizontal="left" vertical="center"/>
    </xf>
    <xf numFmtId="0" fontId="5" fillId="17" borderId="7" xfId="0" applyFont="1" applyFill="1" applyBorder="1" applyAlignment="1">
      <alignment horizontal="left" vertical="center"/>
    </xf>
    <xf numFmtId="0" fontId="5" fillId="17" borderId="9" xfId="0" applyFont="1" applyFill="1" applyBorder="1" applyAlignment="1">
      <alignment horizontal="left" vertical="center"/>
    </xf>
    <xf numFmtId="0" fontId="5" fillId="17" borderId="2" xfId="0" applyFont="1" applyFill="1" applyBorder="1" applyAlignment="1">
      <alignment horizontal="left" vertical="center"/>
    </xf>
    <xf numFmtId="0" fontId="5" fillId="17" borderId="1" xfId="0" applyFont="1" applyFill="1" applyBorder="1" applyAlignment="1">
      <alignment horizontal="left" vertical="center"/>
    </xf>
    <xf numFmtId="0" fontId="5" fillId="17" borderId="3" xfId="0" applyFont="1" applyFill="1" applyBorder="1" applyAlignment="1">
      <alignment horizontal="left" vertical="center"/>
    </xf>
    <xf numFmtId="0" fontId="20" fillId="17" borderId="2" xfId="0" applyFont="1" applyFill="1" applyBorder="1" applyAlignment="1">
      <alignment horizontal="left" vertical="center" wrapText="1"/>
    </xf>
    <xf numFmtId="0" fontId="20" fillId="17" borderId="1" xfId="0" applyFont="1" applyFill="1" applyBorder="1" applyAlignment="1">
      <alignment horizontal="left" vertical="center" wrapText="1"/>
    </xf>
    <xf numFmtId="0" fontId="20" fillId="17" borderId="3" xfId="0" applyFont="1" applyFill="1" applyBorder="1" applyAlignment="1">
      <alignment horizontal="left" vertical="center" wrapText="1"/>
    </xf>
    <xf numFmtId="0" fontId="20" fillId="17" borderId="4" xfId="0" applyFont="1" applyFill="1" applyBorder="1" applyAlignment="1">
      <alignment horizontal="left" vertical="center" wrapText="1"/>
    </xf>
    <xf numFmtId="0" fontId="20" fillId="17" borderId="5" xfId="0" applyFont="1" applyFill="1" applyBorder="1" applyAlignment="1">
      <alignment horizontal="left" vertical="center" wrapText="1"/>
    </xf>
    <xf numFmtId="0" fontId="20" fillId="17" borderId="6" xfId="0" applyFont="1" applyFill="1" applyBorder="1" applyAlignment="1">
      <alignment horizontal="left" vertical="center" wrapText="1"/>
    </xf>
    <xf numFmtId="0" fontId="20" fillId="3" borderId="41" xfId="0" applyFont="1" applyFill="1" applyBorder="1" applyAlignment="1">
      <alignment horizontal="center" vertical="center" wrapText="1"/>
    </xf>
    <xf numFmtId="0" fontId="4" fillId="3" borderId="60" xfId="0" applyFont="1" applyFill="1" applyBorder="1" applyAlignment="1">
      <alignment horizontal="justify" vertical="top" wrapText="1"/>
    </xf>
    <xf numFmtId="0" fontId="0" fillId="3" borderId="62" xfId="0" applyFont="1" applyFill="1" applyBorder="1" applyAlignment="1">
      <alignment horizontal="justify" vertical="top" wrapText="1"/>
    </xf>
    <xf numFmtId="0" fontId="23" fillId="3" borderId="60" xfId="0" applyFont="1" applyFill="1" applyBorder="1" applyAlignment="1" applyProtection="1">
      <alignment horizontal="justify" vertical="top"/>
      <protection locked="0"/>
    </xf>
    <xf numFmtId="0" fontId="0" fillId="3" borderId="62" xfId="0" applyFill="1" applyBorder="1" applyAlignment="1">
      <alignment horizontal="justify" vertical="top"/>
    </xf>
    <xf numFmtId="0" fontId="6" fillId="3" borderId="1" xfId="0" applyFont="1" applyFill="1" applyBorder="1" applyAlignment="1">
      <alignment horizontal="justify" vertical="center" wrapText="1"/>
    </xf>
    <xf numFmtId="0" fontId="6" fillId="3" borderId="60" xfId="1" applyFont="1" applyFill="1" applyBorder="1" applyAlignment="1" applyProtection="1">
      <alignment horizontal="justify" vertical="top" wrapText="1"/>
      <protection locked="0"/>
    </xf>
    <xf numFmtId="0" fontId="6" fillId="3" borderId="62" xfId="1" applyFont="1" applyFill="1" applyBorder="1" applyAlignment="1" applyProtection="1">
      <alignment horizontal="justify" vertical="top" wrapText="1"/>
      <protection locked="0"/>
    </xf>
    <xf numFmtId="0" fontId="45" fillId="3" borderId="60" xfId="0" applyFont="1" applyFill="1" applyBorder="1" applyAlignment="1" applyProtection="1">
      <alignment horizontal="justify" vertical="top" wrapText="1"/>
      <protection locked="0"/>
    </xf>
    <xf numFmtId="0" fontId="45" fillId="3" borderId="62" xfId="0" applyFont="1" applyFill="1" applyBorder="1" applyAlignment="1" applyProtection="1">
      <alignment horizontal="justify" vertical="top" wrapText="1"/>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6" fillId="3" borderId="16" xfId="0" applyFont="1" applyFill="1" applyBorder="1" applyAlignment="1" applyProtection="1">
      <alignment horizontal="justify" vertical="top" wrapText="1"/>
      <protection locked="0"/>
    </xf>
    <xf numFmtId="0" fontId="6" fillId="3" borderId="17" xfId="0" applyFont="1" applyFill="1" applyBorder="1" applyAlignment="1" applyProtection="1">
      <alignment horizontal="justify" vertical="top" wrapText="1"/>
      <protection locked="0"/>
    </xf>
    <xf numFmtId="0" fontId="6" fillId="3" borderId="60" xfId="1" applyFont="1" applyFill="1" applyBorder="1" applyAlignment="1" applyProtection="1">
      <alignment horizontal="justify" vertical="top"/>
      <protection locked="0"/>
    </xf>
    <xf numFmtId="0" fontId="6" fillId="3" borderId="62" xfId="1" applyFont="1" applyFill="1" applyBorder="1" applyAlignment="1" applyProtection="1">
      <alignment horizontal="justify" vertical="top"/>
      <protection locked="0"/>
    </xf>
    <xf numFmtId="0" fontId="4" fillId="3" borderId="60" xfId="0" applyFont="1" applyFill="1" applyBorder="1" applyAlignment="1">
      <alignment horizontal="justify" vertical="top"/>
    </xf>
    <xf numFmtId="0" fontId="0" fillId="3" borderId="62" xfId="0" applyFont="1" applyFill="1" applyBorder="1" applyAlignment="1">
      <alignment horizontal="justify" vertical="top"/>
    </xf>
    <xf numFmtId="0" fontId="4" fillId="15" borderId="60" xfId="0" applyFont="1" applyFill="1" applyBorder="1" applyAlignment="1">
      <alignment horizontal="justify" vertical="top" wrapText="1"/>
    </xf>
    <xf numFmtId="0" fontId="0" fillId="15" borderId="62" xfId="0" applyFill="1" applyBorder="1" applyAlignment="1">
      <alignment horizontal="justify" vertical="top" wrapText="1"/>
    </xf>
    <xf numFmtId="0" fontId="0" fillId="0" borderId="62" xfId="0" applyBorder="1" applyAlignment="1">
      <alignment horizontal="left" vertical="center"/>
    </xf>
    <xf numFmtId="0" fontId="6" fillId="3" borderId="1" xfId="0" applyFont="1" applyFill="1" applyBorder="1" applyAlignment="1">
      <alignment horizontal="center" vertical="center"/>
    </xf>
    <xf numFmtId="0" fontId="0" fillId="0" borderId="62" xfId="0" applyBorder="1" applyAlignment="1">
      <alignment horizontal="justify" vertical="top"/>
    </xf>
    <xf numFmtId="0" fontId="4" fillId="3" borderId="14" xfId="0" applyFont="1" applyFill="1" applyBorder="1" applyAlignment="1">
      <alignment horizontal="justify" vertical="top" wrapText="1"/>
    </xf>
    <xf numFmtId="0" fontId="0" fillId="3" borderId="15" xfId="0" applyFill="1" applyBorder="1" applyAlignment="1">
      <alignment horizontal="justify" vertical="top" wrapText="1"/>
    </xf>
    <xf numFmtId="0" fontId="23" fillId="3" borderId="0" xfId="0" applyFont="1" applyFill="1" applyAlignment="1">
      <alignment horizontal="left"/>
    </xf>
    <xf numFmtId="0" fontId="17" fillId="15" borderId="1" xfId="0" applyFont="1" applyFill="1" applyBorder="1" applyAlignment="1">
      <alignment horizontal="center" vertical="center" textRotation="255"/>
    </xf>
    <xf numFmtId="0" fontId="17" fillId="15" borderId="10" xfId="0" applyFont="1" applyFill="1" applyBorder="1" applyAlignment="1">
      <alignment horizontal="center" wrapText="1"/>
    </xf>
    <xf numFmtId="0" fontId="17" fillId="15" borderId="10" xfId="0" applyFont="1" applyFill="1" applyBorder="1" applyAlignment="1">
      <alignment horizontal="center"/>
    </xf>
    <xf numFmtId="0" fontId="6" fillId="16" borderId="1" xfId="0" applyFont="1" applyFill="1" applyBorder="1" applyAlignment="1">
      <alignment horizontal="justify" vertical="center" wrapText="1"/>
    </xf>
    <xf numFmtId="0" fontId="17" fillId="15" borderId="10" xfId="0" applyFont="1" applyFill="1" applyBorder="1" applyAlignment="1">
      <alignment horizontal="center" vertical="center" wrapText="1"/>
    </xf>
    <xf numFmtId="0" fontId="17" fillId="15" borderId="10" xfId="0" applyFont="1" applyFill="1" applyBorder="1" applyAlignment="1">
      <alignment horizontal="center" vertical="center"/>
    </xf>
    <xf numFmtId="0" fontId="23" fillId="3" borderId="56" xfId="0" applyFont="1" applyFill="1" applyBorder="1" applyAlignment="1" applyProtection="1">
      <alignment horizontal="left" vertical="center"/>
      <protection locked="0"/>
    </xf>
    <xf numFmtId="0" fontId="6" fillId="3" borderId="28" xfId="0" applyFont="1" applyFill="1" applyBorder="1" applyAlignment="1" applyProtection="1">
      <alignment horizontal="justify" vertical="top" wrapText="1"/>
      <protection locked="0"/>
    </xf>
    <xf numFmtId="0" fontId="6" fillId="3" borderId="60" xfId="0" applyFont="1" applyFill="1" applyBorder="1" applyAlignment="1">
      <alignment horizontal="justify" vertical="top" wrapText="1"/>
    </xf>
    <xf numFmtId="0" fontId="13" fillId="3" borderId="62" xfId="0" applyFont="1" applyFill="1" applyBorder="1" applyAlignment="1">
      <alignment horizontal="justify" vertical="top" wrapText="1"/>
    </xf>
    <xf numFmtId="0" fontId="4" fillId="3" borderId="16" xfId="0" applyFont="1" applyFill="1" applyBorder="1" applyAlignment="1">
      <alignment horizontal="justify" vertical="top" wrapText="1"/>
    </xf>
    <xf numFmtId="0" fontId="0" fillId="3" borderId="17" xfId="0" applyFill="1" applyBorder="1" applyAlignment="1">
      <alignment horizontal="justify" vertical="top" wrapText="1"/>
    </xf>
    <xf numFmtId="0" fontId="17" fillId="15" borderId="14" xfId="0" applyFont="1" applyFill="1" applyBorder="1" applyAlignment="1">
      <alignment horizontal="center" vertical="top" wrapText="1"/>
    </xf>
    <xf numFmtId="0" fontId="17" fillId="15" borderId="37" xfId="0" applyFont="1" applyFill="1" applyBorder="1" applyAlignment="1">
      <alignment horizontal="center" vertical="top"/>
    </xf>
    <xf numFmtId="0" fontId="17" fillId="15" borderId="15" xfId="0" applyFont="1" applyFill="1" applyBorder="1" applyAlignment="1">
      <alignment horizontal="center" vertical="top"/>
    </xf>
    <xf numFmtId="0" fontId="17" fillId="15" borderId="60" xfId="0" applyFont="1" applyFill="1" applyBorder="1" applyAlignment="1">
      <alignment horizontal="center" vertical="center" textRotation="255"/>
    </xf>
    <xf numFmtId="0" fontId="23" fillId="3" borderId="1" xfId="0" applyFont="1" applyFill="1" applyBorder="1" applyAlignment="1" applyProtection="1">
      <alignment horizontal="left" vertical="center"/>
      <protection locked="0"/>
    </xf>
    <xf numFmtId="0" fontId="6" fillId="3" borderId="60" xfId="0" applyFont="1" applyFill="1" applyBorder="1" applyAlignment="1">
      <alignment horizontal="justify" vertical="center" wrapText="1"/>
    </xf>
    <xf numFmtId="0" fontId="6" fillId="3" borderId="1" xfId="0" applyFont="1" applyFill="1" applyBorder="1" applyAlignment="1">
      <alignment horizontal="justify" vertical="center"/>
    </xf>
    <xf numFmtId="0" fontId="6" fillId="25" borderId="1" xfId="0" applyFont="1" applyFill="1" applyBorder="1" applyAlignment="1">
      <alignment horizontal="justify" vertical="top" wrapText="1"/>
    </xf>
    <xf numFmtId="0" fontId="13" fillId="25" borderId="1" xfId="0" applyFont="1" applyFill="1" applyBorder="1" applyAlignment="1">
      <alignment horizontal="justify" vertical="top" wrapText="1"/>
    </xf>
    <xf numFmtId="0" fontId="23" fillId="3" borderId="1" xfId="0" applyFont="1" applyFill="1" applyBorder="1" applyAlignment="1">
      <alignment horizontal="justify" vertical="top" wrapText="1"/>
    </xf>
    <xf numFmtId="0" fontId="6" fillId="3" borderId="1" xfId="0" applyFont="1" applyFill="1" applyBorder="1" applyAlignment="1">
      <alignment horizontal="left" vertical="top" wrapText="1"/>
    </xf>
    <xf numFmtId="0" fontId="13" fillId="3" borderId="1" xfId="0" applyFont="1" applyFill="1" applyBorder="1" applyAlignment="1">
      <alignment horizontal="left" vertical="top"/>
    </xf>
    <xf numFmtId="0" fontId="6" fillId="3" borderId="1" xfId="0" applyFont="1" applyFill="1" applyBorder="1" applyAlignment="1">
      <alignment horizontal="justify" vertical="top" wrapText="1"/>
    </xf>
    <xf numFmtId="0" fontId="13" fillId="3" borderId="1" xfId="0" applyFont="1" applyFill="1" applyBorder="1" applyAlignment="1">
      <alignment horizontal="justify" vertical="top" wrapText="1"/>
    </xf>
    <xf numFmtId="0" fontId="45" fillId="3" borderId="1" xfId="0" applyFont="1" applyFill="1" applyBorder="1" applyAlignment="1">
      <alignment horizontal="justify" vertical="center" wrapText="1"/>
    </xf>
    <xf numFmtId="0" fontId="4" fillId="0" borderId="60" xfId="0" applyFont="1" applyBorder="1" applyAlignment="1"/>
    <xf numFmtId="0" fontId="0" fillId="0" borderId="56" xfId="0" applyBorder="1" applyAlignment="1"/>
    <xf numFmtId="0" fontId="0" fillId="0" borderId="56" xfId="0" applyBorder="1" applyAlignment="1">
      <alignment horizontal="left" vertical="center"/>
    </xf>
    <xf numFmtId="0" fontId="8" fillId="3" borderId="1" xfId="0" applyFont="1" applyFill="1" applyBorder="1" applyAlignment="1">
      <alignment horizontal="justify" vertical="center" wrapText="1"/>
    </xf>
    <xf numFmtId="0" fontId="4" fillId="3" borderId="1" xfId="0" applyFont="1" applyFill="1" applyBorder="1" applyAlignment="1">
      <alignment horizontal="justify" vertical="top" wrapText="1"/>
    </xf>
    <xf numFmtId="0" fontId="8" fillId="3" borderId="10" xfId="0" applyFont="1" applyFill="1" applyBorder="1" applyAlignment="1">
      <alignment horizontal="justify" vertical="top" wrapText="1"/>
    </xf>
    <xf numFmtId="0" fontId="6" fillId="3" borderId="62" xfId="0" applyFont="1" applyFill="1" applyBorder="1" applyAlignment="1">
      <alignment horizontal="justify" vertical="top" wrapText="1"/>
    </xf>
    <xf numFmtId="0" fontId="54" fillId="16" borderId="28" xfId="0" applyFont="1" applyFill="1" applyBorder="1" applyAlignment="1">
      <alignment horizontal="justify" vertical="top" wrapText="1"/>
    </xf>
    <xf numFmtId="0" fontId="13" fillId="16" borderId="28" xfId="0" applyFont="1" applyFill="1" applyBorder="1" applyAlignment="1">
      <alignment horizontal="justify" vertical="top" wrapText="1"/>
    </xf>
    <xf numFmtId="0" fontId="4" fillId="16" borderId="1" xfId="0" applyFont="1" applyFill="1" applyBorder="1" applyAlignment="1">
      <alignment horizontal="justify" vertical="center" wrapText="1"/>
    </xf>
    <xf numFmtId="0" fontId="0" fillId="3" borderId="56" xfId="0" applyFont="1" applyFill="1" applyBorder="1" applyAlignment="1">
      <alignment horizontal="justify" vertical="top" wrapText="1"/>
    </xf>
    <xf numFmtId="0" fontId="6" fillId="25" borderId="60" xfId="0" applyFont="1" applyFill="1" applyBorder="1" applyAlignment="1" applyProtection="1">
      <alignment horizontal="left" vertical="center" wrapText="1"/>
      <protection locked="0"/>
    </xf>
    <xf numFmtId="0" fontId="6" fillId="25" borderId="62" xfId="0" applyFont="1" applyFill="1" applyBorder="1" applyAlignment="1" applyProtection="1">
      <alignment horizontal="left" vertical="center" wrapText="1"/>
      <protection locked="0"/>
    </xf>
    <xf numFmtId="0" fontId="42" fillId="16" borderId="62" xfId="0" applyFont="1" applyFill="1" applyBorder="1" applyAlignment="1" applyProtection="1">
      <alignment horizontal="justify" vertical="top" wrapText="1"/>
      <protection locked="0"/>
    </xf>
    <xf numFmtId="0" fontId="42" fillId="16" borderId="1" xfId="0" applyFont="1" applyFill="1" applyBorder="1" applyAlignment="1" applyProtection="1">
      <alignment horizontal="justify" vertical="top" wrapText="1"/>
      <protection locked="0"/>
    </xf>
    <xf numFmtId="0" fontId="45" fillId="3" borderId="1" xfId="0" applyFont="1" applyFill="1" applyBorder="1" applyAlignment="1" applyProtection="1">
      <alignment horizontal="justify" vertical="top" wrapText="1"/>
      <protection locked="0"/>
    </xf>
    <xf numFmtId="0" fontId="23" fillId="3" borderId="10" xfId="0" applyFont="1" applyFill="1" applyBorder="1" applyAlignment="1" applyProtection="1">
      <alignment horizontal="left" vertical="center"/>
      <protection locked="0"/>
    </xf>
    <xf numFmtId="0" fontId="23" fillId="3" borderId="16" xfId="0" applyFont="1" applyFill="1" applyBorder="1" applyAlignment="1" applyProtection="1">
      <alignment horizontal="center" vertical="center"/>
      <protection locked="0"/>
    </xf>
    <xf numFmtId="0" fontId="23" fillId="3" borderId="17" xfId="0" applyFont="1" applyFill="1" applyBorder="1" applyAlignment="1" applyProtection="1">
      <alignment horizontal="center" vertical="center"/>
      <protection locked="0"/>
    </xf>
    <xf numFmtId="0" fontId="42" fillId="26" borderId="60" xfId="0" applyFont="1" applyFill="1" applyBorder="1" applyAlignment="1" applyProtection="1">
      <alignment horizontal="justify" vertical="top" wrapText="1"/>
      <protection locked="0"/>
    </xf>
    <xf numFmtId="0" fontId="0" fillId="26" borderId="56" xfId="0" applyFont="1" applyFill="1" applyBorder="1" applyAlignment="1">
      <alignment horizontal="justify" vertical="top" wrapText="1"/>
    </xf>
    <xf numFmtId="0" fontId="0" fillId="26" borderId="62" xfId="0" applyFont="1" applyFill="1" applyBorder="1" applyAlignment="1">
      <alignment horizontal="justify" vertical="top" wrapText="1"/>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42" fillId="26" borderId="56" xfId="0" applyFont="1" applyFill="1" applyBorder="1" applyAlignment="1" applyProtection="1">
      <alignment horizontal="justify" vertical="top" wrapText="1"/>
      <protection locked="0"/>
    </xf>
    <xf numFmtId="0" fontId="42" fillId="26" borderId="62" xfId="0" applyFont="1" applyFill="1" applyBorder="1" applyAlignment="1" applyProtection="1">
      <alignment horizontal="justify" vertical="top" wrapText="1"/>
      <protection locked="0"/>
    </xf>
    <xf numFmtId="0" fontId="6" fillId="3" borderId="60" xfId="0" applyFont="1" applyFill="1" applyBorder="1" applyAlignment="1" applyProtection="1">
      <alignment horizontal="left" vertical="center" wrapText="1"/>
      <protection locked="0"/>
    </xf>
    <xf numFmtId="0" fontId="6" fillId="3" borderId="56" xfId="0" applyFont="1" applyFill="1" applyBorder="1" applyAlignment="1" applyProtection="1">
      <alignment horizontal="left" vertical="center" wrapText="1"/>
      <protection locked="0"/>
    </xf>
    <xf numFmtId="0" fontId="17" fillId="15" borderId="1" xfId="0" applyFont="1" applyFill="1" applyBorder="1" applyAlignment="1">
      <alignment horizontal="center" vertical="center" wrapText="1"/>
    </xf>
    <xf numFmtId="0" fontId="17" fillId="15" borderId="1" xfId="0" applyFont="1" applyFill="1" applyBorder="1" applyAlignment="1">
      <alignment horizontal="center" vertical="center"/>
    </xf>
    <xf numFmtId="0" fontId="17" fillId="15" borderId="14" xfId="0" applyFont="1" applyFill="1" applyBorder="1" applyAlignment="1">
      <alignment horizontal="center"/>
    </xf>
    <xf numFmtId="0" fontId="17" fillId="15" borderId="37" xfId="0" applyFont="1" applyFill="1" applyBorder="1" applyAlignment="1">
      <alignment horizontal="center"/>
    </xf>
    <xf numFmtId="0" fontId="17" fillId="15" borderId="15" xfId="0" applyFont="1" applyFill="1" applyBorder="1" applyAlignment="1">
      <alignment horizontal="center"/>
    </xf>
    <xf numFmtId="0" fontId="15" fillId="0" borderId="26"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17" xfId="0" applyFont="1" applyBorder="1" applyAlignment="1">
      <alignment horizontal="center" vertical="center" wrapText="1"/>
    </xf>
    <xf numFmtId="0" fontId="5" fillId="17" borderId="71" xfId="0" applyFont="1" applyFill="1" applyBorder="1" applyAlignment="1">
      <alignment horizontal="left" vertical="center"/>
    </xf>
    <xf numFmtId="0" fontId="5" fillId="17" borderId="37" xfId="0" applyFont="1" applyFill="1" applyBorder="1" applyAlignment="1">
      <alignment horizontal="left" vertical="center"/>
    </xf>
    <xf numFmtId="0" fontId="5" fillId="17" borderId="63" xfId="0" applyFont="1" applyFill="1" applyBorder="1" applyAlignment="1">
      <alignment horizontal="left" vertical="center"/>
    </xf>
    <xf numFmtId="0" fontId="5" fillId="17" borderId="40" xfId="0" applyFont="1" applyFill="1" applyBorder="1" applyAlignment="1">
      <alignment horizontal="left" vertical="center"/>
    </xf>
    <xf numFmtId="0" fontId="5" fillId="17" borderId="41" xfId="0" applyFont="1" applyFill="1" applyBorder="1" applyAlignment="1">
      <alignment horizontal="left" vertical="center"/>
    </xf>
    <xf numFmtId="0" fontId="5" fillId="17" borderId="24" xfId="0" applyFont="1" applyFill="1" applyBorder="1" applyAlignment="1">
      <alignment horizontal="left" vertical="center"/>
    </xf>
    <xf numFmtId="0" fontId="15" fillId="0" borderId="68"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69"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29" xfId="0" applyFont="1" applyBorder="1" applyAlignment="1">
      <alignment horizontal="center" vertical="center" wrapText="1"/>
    </xf>
    <xf numFmtId="0" fontId="32" fillId="3" borderId="1" xfId="0" applyFont="1" applyFill="1" applyBorder="1" applyAlignment="1">
      <alignment horizontal="justify" vertical="center" wrapText="1"/>
    </xf>
    <xf numFmtId="0" fontId="6" fillId="25" borderId="56" xfId="0" applyFont="1" applyFill="1" applyBorder="1" applyAlignment="1" applyProtection="1">
      <alignment horizontal="left" vertical="center" wrapText="1"/>
      <protection locked="0"/>
    </xf>
    <xf numFmtId="0" fontId="32" fillId="3" borderId="1" xfId="0" applyFont="1" applyFill="1" applyBorder="1" applyAlignment="1">
      <alignment horizontal="justify" vertical="top" wrapText="1"/>
    </xf>
    <xf numFmtId="0" fontId="6" fillId="3" borderId="1" xfId="0" applyFont="1" applyFill="1" applyBorder="1" applyAlignment="1" applyProtection="1">
      <alignment horizontal="justify" vertical="top" wrapText="1"/>
      <protection locked="0"/>
    </xf>
    <xf numFmtId="0" fontId="14" fillId="3" borderId="38" xfId="0" applyFont="1" applyFill="1" applyBorder="1" applyAlignment="1" applyProtection="1">
      <alignment horizontal="justify" vertical="top" wrapText="1"/>
      <protection locked="0"/>
    </xf>
    <xf numFmtId="0" fontId="14" fillId="3" borderId="17" xfId="0" applyFont="1" applyFill="1" applyBorder="1" applyAlignment="1" applyProtection="1">
      <alignment horizontal="justify" vertical="top" wrapText="1"/>
      <protection locked="0"/>
    </xf>
    <xf numFmtId="0" fontId="23" fillId="3" borderId="1" xfId="0" applyFont="1" applyFill="1" applyBorder="1" applyAlignment="1">
      <alignment horizontal="justify" vertical="center" wrapText="1"/>
    </xf>
    <xf numFmtId="0" fontId="23" fillId="3" borderId="60" xfId="0" applyFont="1" applyFill="1" applyBorder="1" applyAlignment="1">
      <alignment horizontal="justify" vertical="center" wrapText="1"/>
    </xf>
    <xf numFmtId="0" fontId="17" fillId="15" borderId="14" xfId="0" applyFont="1" applyFill="1" applyBorder="1" applyAlignment="1">
      <alignment horizontal="center" vertical="center" wrapText="1"/>
    </xf>
    <xf numFmtId="0" fontId="17" fillId="15" borderId="37" xfId="0" applyFont="1" applyFill="1" applyBorder="1" applyAlignment="1">
      <alignment horizontal="center" vertical="center"/>
    </xf>
    <xf numFmtId="0" fontId="17" fillId="15" borderId="15" xfId="0" applyFont="1" applyFill="1" applyBorder="1" applyAlignment="1">
      <alignment horizontal="center" vertical="center"/>
    </xf>
    <xf numFmtId="0" fontId="14" fillId="3" borderId="1" xfId="0" applyFont="1" applyFill="1" applyBorder="1" applyAlignment="1">
      <alignment horizontal="justify" vertical="center" wrapText="1"/>
    </xf>
    <xf numFmtId="0" fontId="45" fillId="3" borderId="56" xfId="0" applyFont="1" applyFill="1" applyBorder="1" applyAlignment="1" applyProtection="1">
      <alignment horizontal="justify" vertical="top" wrapText="1"/>
      <protection locked="0"/>
    </xf>
    <xf numFmtId="0" fontId="6" fillId="3" borderId="60" xfId="1" applyFont="1" applyFill="1" applyBorder="1" applyAlignment="1" applyProtection="1">
      <alignment horizontal="left" vertical="center" wrapText="1"/>
      <protection locked="0"/>
    </xf>
    <xf numFmtId="0" fontId="0" fillId="3" borderId="62" xfId="0" applyFont="1" applyFill="1" applyBorder="1" applyAlignment="1">
      <alignment horizontal="left" vertical="center" wrapText="1"/>
    </xf>
    <xf numFmtId="0" fontId="17" fillId="15" borderId="60" xfId="0" applyFont="1" applyFill="1" applyBorder="1" applyAlignment="1">
      <alignment horizontal="center" vertical="center" wrapText="1"/>
    </xf>
    <xf numFmtId="0" fontId="17" fillId="15" borderId="56" xfId="0" applyFont="1" applyFill="1" applyBorder="1" applyAlignment="1">
      <alignment horizontal="center" vertical="center" wrapText="1"/>
    </xf>
    <xf numFmtId="0" fontId="17"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6" fillId="3" borderId="60" xfId="0" applyFont="1" applyFill="1" applyBorder="1" applyAlignment="1" applyProtection="1">
      <alignment horizontal="justify" vertical="top" wrapText="1"/>
      <protection locked="0"/>
    </xf>
    <xf numFmtId="0" fontId="0" fillId="3" borderId="56" xfId="0" applyFill="1" applyBorder="1" applyAlignment="1">
      <alignment horizontal="justify" vertical="top" wrapText="1"/>
    </xf>
    <xf numFmtId="0" fontId="0" fillId="3" borderId="62" xfId="0" applyFill="1" applyBorder="1" applyAlignment="1">
      <alignment horizontal="justify" vertical="top" wrapText="1"/>
    </xf>
    <xf numFmtId="0" fontId="18" fillId="0" borderId="10"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0" fillId="0" borderId="11" xfId="0" applyBorder="1" applyAlignment="1"/>
    <xf numFmtId="0" fontId="0" fillId="0" borderId="28" xfId="0" applyBorder="1" applyAlignment="1"/>
    <xf numFmtId="0" fontId="4" fillId="0" borderId="13" xfId="0" applyFont="1" applyBorder="1" applyAlignment="1">
      <alignment horizontal="center" vertical="center" wrapText="1"/>
    </xf>
    <xf numFmtId="0" fontId="0" fillId="0" borderId="12" xfId="0" applyBorder="1" applyAlignment="1">
      <alignment horizontal="center" vertical="center" wrapText="1"/>
    </xf>
    <xf numFmtId="0" fontId="0" fillId="0" borderId="29" xfId="0" applyBorder="1" applyAlignment="1">
      <alignment horizontal="center" vertical="center" wrapText="1"/>
    </xf>
    <xf numFmtId="0" fontId="1" fillId="0" borderId="39" xfId="0" applyFont="1" applyBorder="1" applyAlignment="1">
      <alignment horizontal="center" vertical="center" wrapText="1"/>
    </xf>
    <xf numFmtId="0" fontId="1" fillId="0" borderId="0" xfId="0" applyFont="1" applyBorder="1" applyAlignment="1">
      <alignment horizontal="center" vertical="center" wrapText="1"/>
    </xf>
    <xf numFmtId="0" fontId="1" fillId="0" borderId="22" xfId="0" applyFont="1" applyBorder="1" applyAlignment="1">
      <alignment horizontal="center" vertical="center" wrapText="1"/>
    </xf>
    <xf numFmtId="0" fontId="6" fillId="17" borderId="40" xfId="0" applyFont="1" applyFill="1" applyBorder="1" applyAlignment="1">
      <alignment horizontal="left" vertical="center" wrapText="1"/>
    </xf>
    <xf numFmtId="0" fontId="6" fillId="17" borderId="41" xfId="0" applyFont="1" applyFill="1" applyBorder="1" applyAlignment="1">
      <alignment horizontal="left" vertical="center" wrapText="1"/>
    </xf>
    <xf numFmtId="0" fontId="6" fillId="17" borderId="24" xfId="0" applyFont="1" applyFill="1" applyBorder="1" applyAlignment="1">
      <alignment horizontal="left" vertical="center" wrapText="1"/>
    </xf>
    <xf numFmtId="0" fontId="7" fillId="17" borderId="68" xfId="0" applyFont="1" applyFill="1" applyBorder="1" applyAlignment="1">
      <alignment horizontal="left" vertical="center"/>
    </xf>
    <xf numFmtId="0" fontId="7" fillId="17" borderId="56" xfId="0" applyFont="1" applyFill="1" applyBorder="1" applyAlignment="1">
      <alignment horizontal="left" vertical="center"/>
    </xf>
    <xf numFmtId="0" fontId="7" fillId="17" borderId="69" xfId="0" applyFont="1" applyFill="1" applyBorder="1" applyAlignment="1">
      <alignment horizontal="left" vertical="center"/>
    </xf>
    <xf numFmtId="0" fontId="7" fillId="17" borderId="1" xfId="0" applyFont="1" applyFill="1" applyBorder="1" applyAlignment="1">
      <alignment horizontal="center" vertical="center"/>
    </xf>
    <xf numFmtId="0" fontId="6" fillId="3" borderId="0" xfId="0" applyFont="1" applyFill="1" applyBorder="1" applyAlignment="1">
      <alignment horizontal="center" vertical="center" wrapText="1"/>
    </xf>
    <xf numFmtId="0" fontId="8" fillId="0" borderId="25" xfId="0" applyFont="1" applyBorder="1" applyAlignment="1" applyProtection="1">
      <alignment horizontal="center" vertical="center" wrapText="1"/>
      <protection locked="0"/>
    </xf>
    <xf numFmtId="0" fontId="8" fillId="0" borderId="20" xfId="0" applyFont="1" applyBorder="1" applyAlignment="1" applyProtection="1">
      <alignment horizontal="center" vertical="center" wrapText="1"/>
      <protection locked="0"/>
    </xf>
    <xf numFmtId="0" fontId="0" fillId="0" borderId="20" xfId="0" applyBorder="1" applyAlignment="1"/>
    <xf numFmtId="0" fontId="0" fillId="0" borderId="27" xfId="0" applyBorder="1" applyAlignment="1"/>
    <xf numFmtId="0" fontId="8" fillId="0" borderId="10"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8" fillId="0" borderId="10" xfId="0" applyFont="1" applyBorder="1" applyAlignment="1" applyProtection="1">
      <alignment vertical="center" wrapText="1"/>
      <protection locked="0"/>
    </xf>
    <xf numFmtId="0" fontId="0" fillId="0" borderId="11" xfId="0" applyBorder="1" applyAlignment="1">
      <alignment vertical="center" wrapText="1"/>
    </xf>
    <xf numFmtId="0" fontId="8" fillId="0" borderId="1" xfId="0" applyFont="1" applyBorder="1" applyAlignment="1" applyProtection="1">
      <alignment horizontal="center" vertical="center" wrapText="1"/>
      <protection locked="0"/>
    </xf>
    <xf numFmtId="0" fontId="0" fillId="0" borderId="1" xfId="0" applyBorder="1" applyAlignment="1">
      <alignment horizontal="center" vertical="center"/>
    </xf>
    <xf numFmtId="0" fontId="4" fillId="0" borderId="9" xfId="0" applyFont="1" applyBorder="1" applyAlignment="1">
      <alignment horizontal="center"/>
    </xf>
    <xf numFmtId="0" fontId="4" fillId="0" borderId="3" xfId="0" applyFont="1" applyBorder="1" applyAlignment="1">
      <alignment horizontal="center"/>
    </xf>
    <xf numFmtId="0" fontId="4" fillId="0" borderId="6" xfId="0" applyFont="1" applyBorder="1" applyAlignment="1">
      <alignment horizontal="center"/>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28" xfId="0" applyFont="1" applyBorder="1" applyAlignment="1" applyProtection="1">
      <alignment horizontal="center" vertical="center"/>
      <protection locked="0"/>
    </xf>
    <xf numFmtId="0" fontId="4" fillId="0" borderId="3" xfId="0" applyFont="1" applyBorder="1" applyAlignment="1">
      <alignment horizontal="center" vertical="center" wrapText="1"/>
    </xf>
    <xf numFmtId="0" fontId="4" fillId="0" borderId="10"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66"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0" fontId="5" fillId="17" borderId="68" xfId="0" applyFont="1" applyFill="1" applyBorder="1" applyAlignment="1">
      <alignment horizontal="left" vertical="center"/>
    </xf>
    <xf numFmtId="0" fontId="5" fillId="17" borderId="56" xfId="0" applyFont="1" applyFill="1" applyBorder="1" applyAlignment="1">
      <alignment horizontal="left" vertical="center"/>
    </xf>
    <xf numFmtId="0" fontId="5" fillId="17" borderId="69" xfId="0" applyFont="1" applyFill="1" applyBorder="1" applyAlignment="1">
      <alignment horizontal="left" vertical="center"/>
    </xf>
    <xf numFmtId="0" fontId="6" fillId="17" borderId="80" xfId="0" applyFont="1" applyFill="1" applyBorder="1" applyAlignment="1">
      <alignment vertical="center" wrapText="1"/>
    </xf>
    <xf numFmtId="0" fontId="6" fillId="17" borderId="49" xfId="0" applyFont="1" applyFill="1" applyBorder="1" applyAlignment="1">
      <alignment vertical="center" wrapText="1"/>
    </xf>
    <xf numFmtId="0" fontId="6" fillId="17" borderId="50" xfId="0" applyFont="1" applyFill="1" applyBorder="1" applyAlignment="1">
      <alignment vertical="center" wrapText="1"/>
    </xf>
    <xf numFmtId="0" fontId="7" fillId="17" borderId="2" xfId="0" applyFont="1" applyFill="1" applyBorder="1" applyAlignment="1">
      <alignment horizontal="center" vertical="center"/>
    </xf>
    <xf numFmtId="0" fontId="7" fillId="17" borderId="3" xfId="0" applyFont="1" applyFill="1" applyBorder="1" applyAlignment="1">
      <alignment horizontal="center" vertical="center"/>
    </xf>
    <xf numFmtId="0" fontId="6" fillId="0" borderId="60" xfId="0" applyFont="1" applyBorder="1" applyAlignment="1">
      <alignment horizontal="left" vertical="center"/>
    </xf>
    <xf numFmtId="0" fontId="6" fillId="0" borderId="69" xfId="0" applyFont="1" applyBorder="1" applyAlignment="1">
      <alignment horizontal="left" vertical="center"/>
    </xf>
    <xf numFmtId="0" fontId="6" fillId="0" borderId="25" xfId="0" applyFont="1" applyBorder="1" applyAlignment="1">
      <alignment horizontal="center" vertical="center"/>
    </xf>
    <xf numFmtId="0" fontId="6" fillId="0" borderId="20" xfId="0" applyFont="1" applyBorder="1" applyAlignment="1">
      <alignment horizontal="center" vertical="center"/>
    </xf>
    <xf numFmtId="0" fontId="6" fillId="0" borderId="27" xfId="0" applyFont="1" applyBorder="1" applyAlignment="1">
      <alignment horizontal="center" vertical="center"/>
    </xf>
    <xf numFmtId="0" fontId="6" fillId="3" borderId="36" xfId="0" applyFont="1" applyFill="1" applyBorder="1" applyAlignment="1">
      <alignment horizontal="center" vertical="center" wrapText="1"/>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28" xfId="0" applyFont="1" applyBorder="1" applyAlignment="1" applyProtection="1">
      <alignment horizontal="left" vertical="center"/>
      <protection locked="0"/>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8" xfId="0" applyFont="1" applyBorder="1" applyAlignment="1">
      <alignment horizontal="center" vertical="center"/>
    </xf>
    <xf numFmtId="0" fontId="6" fillId="0" borderId="1" xfId="0" applyFont="1" applyBorder="1" applyAlignment="1">
      <alignment horizontal="left" vertical="center" wrapText="1"/>
    </xf>
    <xf numFmtId="0" fontId="6" fillId="0" borderId="3" xfId="0" applyFont="1" applyBorder="1" applyAlignment="1">
      <alignment horizontal="left" vertical="center" wrapText="1"/>
    </xf>
    <xf numFmtId="0" fontId="6" fillId="0" borderId="1" xfId="0" applyFont="1" applyBorder="1" applyAlignment="1">
      <alignment horizontal="center" vertical="center"/>
    </xf>
    <xf numFmtId="0" fontId="6" fillId="0" borderId="1" xfId="0" applyFont="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4" fillId="0" borderId="25" xfId="0" applyFont="1" applyBorder="1" applyAlignment="1">
      <alignment horizontal="center" vertical="center"/>
    </xf>
    <xf numFmtId="0" fontId="4" fillId="0" borderId="20" xfId="0" applyFont="1" applyBorder="1" applyAlignment="1">
      <alignment horizontal="center" vertical="center"/>
    </xf>
    <xf numFmtId="0" fontId="4" fillId="0" borderId="27"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28" xfId="0" applyFont="1" applyBorder="1" applyAlignment="1">
      <alignment horizontal="center" vertical="center"/>
    </xf>
    <xf numFmtId="0" fontId="4" fillId="0" borderId="60" xfId="0" applyFont="1" applyBorder="1" applyAlignment="1">
      <alignment horizontal="left" vertical="center"/>
    </xf>
    <xf numFmtId="0" fontId="4" fillId="0" borderId="69" xfId="0" applyFont="1" applyBorder="1" applyAlignment="1">
      <alignment horizontal="left" vertical="center"/>
    </xf>
    <xf numFmtId="0" fontId="4" fillId="0" borderId="66" xfId="0" applyFont="1" applyBorder="1" applyAlignment="1">
      <alignment horizontal="center" vertical="center"/>
    </xf>
    <xf numFmtId="0" fontId="4" fillId="0" borderId="45" xfId="0" applyFont="1" applyBorder="1" applyAlignment="1">
      <alignment horizontal="center" vertical="center"/>
    </xf>
    <xf numFmtId="0" fontId="4" fillId="0" borderId="48" xfId="0" applyFont="1" applyBorder="1" applyAlignment="1">
      <alignment horizontal="left" vertical="center"/>
    </xf>
    <xf numFmtId="0" fontId="4" fillId="0" borderId="50" xfId="0" applyFont="1" applyBorder="1" applyAlignment="1">
      <alignment horizontal="left" vertical="center"/>
    </xf>
    <xf numFmtId="0" fontId="4" fillId="0" borderId="10"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28" xfId="0" applyFont="1" applyBorder="1" applyAlignment="1" applyProtection="1">
      <alignment horizontal="left" vertical="center"/>
      <protection locked="0"/>
    </xf>
    <xf numFmtId="0" fontId="4" fillId="0" borderId="66" xfId="0" applyFont="1" applyBorder="1" applyAlignment="1" applyProtection="1">
      <alignment horizontal="left" vertical="center"/>
      <protection locked="0"/>
    </xf>
    <xf numFmtId="0" fontId="6" fillId="0" borderId="71" xfId="0" applyFont="1" applyBorder="1" applyAlignment="1">
      <alignment horizontal="left" vertical="top"/>
    </xf>
    <xf numFmtId="0" fontId="6" fillId="0" borderId="15" xfId="0" applyFont="1" applyBorder="1" applyAlignment="1">
      <alignment horizontal="left" vertical="top"/>
    </xf>
    <xf numFmtId="0" fontId="6" fillId="0" borderId="4" xfId="0" applyFont="1" applyBorder="1" applyAlignment="1">
      <alignment horizontal="left" vertical="top"/>
    </xf>
    <xf numFmtId="0" fontId="6" fillId="0" borderId="5" xfId="0" applyFont="1" applyBorder="1" applyAlignment="1">
      <alignment horizontal="left" vertical="top"/>
    </xf>
    <xf numFmtId="0" fontId="15" fillId="0" borderId="15" xfId="0" applyFont="1" applyBorder="1" applyAlignment="1">
      <alignment horizontal="center" vertical="center" wrapText="1"/>
    </xf>
    <xf numFmtId="0" fontId="7" fillId="15" borderId="26" xfId="0" applyFont="1" applyFill="1" applyBorder="1" applyAlignment="1">
      <alignment horizontal="center" vertical="center"/>
    </xf>
    <xf numFmtId="0" fontId="7" fillId="15" borderId="19" xfId="0" applyFont="1" applyFill="1" applyBorder="1" applyAlignment="1">
      <alignment horizontal="center" vertical="center"/>
    </xf>
    <xf numFmtId="0" fontId="7" fillId="15" borderId="70" xfId="0" applyFont="1" applyFill="1" applyBorder="1" applyAlignment="1">
      <alignment horizontal="center" vertical="center"/>
    </xf>
    <xf numFmtId="0" fontId="7" fillId="15" borderId="38" xfId="0" applyFont="1" applyFill="1" applyBorder="1" applyAlignment="1">
      <alignment horizontal="center" vertical="center"/>
    </xf>
    <xf numFmtId="0" fontId="7" fillId="15" borderId="7" xfId="0" applyFont="1" applyFill="1" applyBorder="1" applyAlignment="1">
      <alignment horizontal="center" vertical="center" wrapText="1"/>
    </xf>
    <xf numFmtId="0" fontId="7" fillId="15" borderId="7" xfId="0" applyFont="1" applyFill="1" applyBorder="1" applyAlignment="1">
      <alignment horizontal="center" vertical="center"/>
    </xf>
    <xf numFmtId="0" fontId="7" fillId="15" borderId="9" xfId="0" applyFont="1" applyFill="1" applyBorder="1" applyAlignment="1">
      <alignment horizontal="center" vertical="center"/>
    </xf>
    <xf numFmtId="0" fontId="6" fillId="0" borderId="71" xfId="0" applyFont="1" applyBorder="1" applyAlignment="1">
      <alignment horizontal="justify" vertical="top" wrapText="1"/>
    </xf>
    <xf numFmtId="0" fontId="6" fillId="0" borderId="15" xfId="0" applyFont="1" applyBorder="1" applyAlignment="1">
      <alignment horizontal="justify" vertical="top" wrapText="1"/>
    </xf>
    <xf numFmtId="0" fontId="6" fillId="3" borderId="71" xfId="0" applyFont="1" applyFill="1" applyBorder="1" applyAlignment="1">
      <alignment horizontal="left" vertical="top" wrapText="1"/>
    </xf>
    <xf numFmtId="0" fontId="6" fillId="3" borderId="15" xfId="0" applyFont="1" applyFill="1" applyBorder="1" applyAlignment="1">
      <alignment horizontal="left" vertical="top" wrapText="1"/>
    </xf>
    <xf numFmtId="0" fontId="6" fillId="17" borderId="80" xfId="0" applyFont="1" applyFill="1" applyBorder="1" applyAlignment="1">
      <alignment horizontal="left" vertical="center" wrapText="1"/>
    </xf>
    <xf numFmtId="0" fontId="6" fillId="17" borderId="49" xfId="0" applyFont="1" applyFill="1" applyBorder="1" applyAlignment="1">
      <alignment horizontal="left" vertical="center" wrapText="1"/>
    </xf>
    <xf numFmtId="0" fontId="6" fillId="17" borderId="50" xfId="0" applyFont="1" applyFill="1" applyBorder="1" applyAlignment="1">
      <alignment horizontal="left" vertical="center" wrapText="1"/>
    </xf>
    <xf numFmtId="0" fontId="7" fillId="17" borderId="71" xfId="0" applyFont="1" applyFill="1" applyBorder="1" applyAlignment="1">
      <alignment horizontal="center" vertical="center"/>
    </xf>
    <xf numFmtId="0" fontId="7" fillId="17" borderId="37" xfId="0" applyFont="1" applyFill="1" applyBorder="1" applyAlignment="1">
      <alignment horizontal="center" vertical="center"/>
    </xf>
    <xf numFmtId="0" fontId="7" fillId="17" borderId="63" xfId="0" applyFont="1" applyFill="1" applyBorder="1" applyAlignment="1">
      <alignment horizontal="center" vertical="center"/>
    </xf>
    <xf numFmtId="0" fontId="7" fillId="17" borderId="70" xfId="0" applyFont="1" applyFill="1" applyBorder="1" applyAlignment="1">
      <alignment horizontal="center" vertical="center"/>
    </xf>
    <xf numFmtId="0" fontId="7" fillId="17" borderId="38" xfId="0" applyFont="1" applyFill="1" applyBorder="1" applyAlignment="1">
      <alignment horizontal="center" vertical="center"/>
    </xf>
    <xf numFmtId="0" fontId="7" fillId="17" borderId="64" xfId="0" applyFont="1" applyFill="1" applyBorder="1" applyAlignment="1">
      <alignment horizontal="center" vertical="center"/>
    </xf>
    <xf numFmtId="0" fontId="4" fillId="0" borderId="2"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5" fillId="14" borderId="9" xfId="0" applyFont="1" applyFill="1" applyBorder="1" applyAlignment="1">
      <alignment horizontal="center" vertical="center" wrapText="1"/>
    </xf>
    <xf numFmtId="0" fontId="5" fillId="14" borderId="3" xfId="0" applyFont="1" applyFill="1" applyBorder="1" applyAlignment="1">
      <alignment horizontal="center" vertical="center" wrapText="1"/>
    </xf>
    <xf numFmtId="0" fontId="7" fillId="14" borderId="8" xfId="0" applyFont="1" applyFill="1" applyBorder="1" applyAlignment="1">
      <alignment horizontal="center" vertical="center"/>
    </xf>
    <xf numFmtId="0" fontId="7" fillId="14" borderId="2" xfId="0" applyFont="1" applyFill="1" applyBorder="1" applyAlignment="1">
      <alignment horizontal="center" vertical="center"/>
    </xf>
    <xf numFmtId="0" fontId="5" fillId="14" borderId="7" xfId="0" applyFont="1" applyFill="1" applyBorder="1" applyAlignment="1">
      <alignment horizontal="center" wrapText="1"/>
    </xf>
    <xf numFmtId="0" fontId="7" fillId="14" borderId="48" xfId="0" applyFont="1" applyFill="1" applyBorder="1" applyAlignment="1">
      <alignment horizontal="center"/>
    </xf>
    <xf numFmtId="0" fontId="7" fillId="14" borderId="58" xfId="0" applyFont="1" applyFill="1" applyBorder="1" applyAlignment="1">
      <alignment horizontal="center"/>
    </xf>
    <xf numFmtId="0" fontId="4" fillId="0" borderId="18" xfId="0" applyFont="1" applyBorder="1" applyAlignment="1">
      <alignment horizontal="center"/>
    </xf>
    <xf numFmtId="0" fontId="4" fillId="0" borderId="36" xfId="0" applyFont="1" applyBorder="1" applyAlignment="1">
      <alignment horizontal="center"/>
    </xf>
    <xf numFmtId="0" fontId="4" fillId="0" borderId="68" xfId="0" applyFont="1" applyBorder="1" applyAlignment="1">
      <alignment horizontal="center"/>
    </xf>
    <xf numFmtId="0" fontId="4" fillId="0" borderId="56" xfId="0" applyFont="1" applyBorder="1" applyAlignment="1">
      <alignment horizontal="center"/>
    </xf>
    <xf numFmtId="0" fontId="4" fillId="0" borderId="69" xfId="0" applyFont="1" applyBorder="1" applyAlignment="1">
      <alignment horizontal="center"/>
    </xf>
    <xf numFmtId="0" fontId="4" fillId="0" borderId="13" xfId="0" applyFont="1" applyBorder="1" applyAlignment="1">
      <alignment horizontal="center" vertical="center"/>
    </xf>
    <xf numFmtId="0" fontId="4" fillId="0" borderId="12" xfId="0" applyFont="1" applyBorder="1" applyAlignment="1">
      <alignment horizontal="center" vertical="center"/>
    </xf>
    <xf numFmtId="0" fontId="4" fillId="0" borderId="47" xfId="0" applyFont="1" applyBorder="1" applyAlignment="1">
      <alignment horizontal="center" vertical="center"/>
    </xf>
    <xf numFmtId="0" fontId="6" fillId="0" borderId="7" xfId="0" applyFont="1" applyBorder="1" applyAlignment="1">
      <alignment horizontal="left"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8" fillId="16" borderId="89" xfId="0" applyFont="1" applyFill="1" applyBorder="1" applyAlignment="1">
      <alignment horizontal="left" vertical="center"/>
    </xf>
    <xf numFmtId="0" fontId="8" fillId="16" borderId="84" xfId="0" applyFont="1" applyFill="1" applyBorder="1" applyAlignment="1">
      <alignment horizontal="left" vertical="center"/>
    </xf>
    <xf numFmtId="0" fontId="7" fillId="16" borderId="84" xfId="0" applyFont="1" applyFill="1" applyBorder="1" applyAlignment="1">
      <alignment horizontal="left" vertical="center"/>
    </xf>
    <xf numFmtId="0" fontId="4" fillId="16" borderId="89" xfId="0" applyFont="1" applyFill="1" applyBorder="1" applyAlignment="1" applyProtection="1">
      <alignment horizontal="left" vertical="center"/>
      <protection locked="0"/>
    </xf>
    <xf numFmtId="0" fontId="4" fillId="16" borderId="84" xfId="0" applyFont="1" applyFill="1" applyBorder="1" applyAlignment="1" applyProtection="1">
      <alignment horizontal="left" vertical="center"/>
      <protection locked="0"/>
    </xf>
    <xf numFmtId="0" fontId="34" fillId="7" borderId="75" xfId="0" applyFont="1" applyFill="1" applyBorder="1" applyAlignment="1" applyProtection="1">
      <alignment horizontal="center" vertical="center"/>
      <protection locked="0"/>
    </xf>
    <xf numFmtId="0" fontId="34" fillId="7" borderId="73"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Border="1" applyAlignment="1">
      <alignment horizontal="center" vertical="center"/>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2" fillId="16" borderId="89"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4" fillId="10" borderId="72" xfId="0" applyFont="1" applyFill="1" applyBorder="1" applyAlignment="1" applyProtection="1">
      <alignment horizontal="center" vertical="center" wrapText="1"/>
      <protection locked="0"/>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22" xfId="0" applyFont="1" applyFill="1" applyBorder="1" applyAlignment="1">
      <alignment horizontal="center" vertical="center"/>
    </xf>
    <xf numFmtId="0" fontId="9" fillId="3" borderId="0" xfId="0" applyFont="1" applyFill="1" applyBorder="1" applyAlignment="1">
      <alignment horizontal="center" vertical="center"/>
    </xf>
    <xf numFmtId="0" fontId="9" fillId="3" borderId="22" xfId="0" applyFont="1" applyFill="1" applyBorder="1" applyAlignment="1">
      <alignment horizontal="center" vertical="center"/>
    </xf>
    <xf numFmtId="0" fontId="10" fillId="0" borderId="39" xfId="0" applyFont="1" applyBorder="1" applyAlignment="1">
      <alignment horizontal="center" vertical="center" textRotation="90"/>
    </xf>
    <xf numFmtId="0" fontId="36" fillId="10"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2" fillId="16" borderId="82" xfId="0" applyFont="1" applyFill="1" applyBorder="1" applyAlignment="1">
      <alignment horizontal="left" vertical="center" wrapText="1"/>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6" fillId="9"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3" fillId="0" borderId="7" xfId="0" applyFont="1" applyBorder="1" applyAlignment="1">
      <alignment horizontal="center" vertical="center" wrapText="1"/>
    </xf>
    <xf numFmtId="0" fontId="3" fillId="0" borderId="1" xfId="0" applyFont="1" applyBorder="1" applyAlignment="1">
      <alignment horizontal="center" vertical="center" wrapText="1"/>
    </xf>
    <xf numFmtId="0" fontId="1"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5" fillId="16" borderId="2" xfId="0" applyFont="1" applyFill="1" applyBorder="1" applyAlignment="1">
      <alignment horizontal="center" vertical="center"/>
    </xf>
    <xf numFmtId="0" fontId="5" fillId="16" borderId="1" xfId="0" applyFont="1" applyFill="1" applyBorder="1" applyAlignment="1">
      <alignment horizontal="center" vertical="center"/>
    </xf>
    <xf numFmtId="0" fontId="5" fillId="16" borderId="3" xfId="0" applyFont="1" applyFill="1" applyBorder="1" applyAlignment="1">
      <alignment horizontal="center" vertical="center"/>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10" fillId="3" borderId="0" xfId="0" applyFont="1" applyFill="1" applyBorder="1" applyAlignment="1">
      <alignment horizontal="center" vertical="center"/>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2" fillId="16" borderId="89" xfId="0" applyFont="1" applyFill="1" applyBorder="1" applyAlignment="1">
      <alignment vertical="center" wrapText="1"/>
    </xf>
    <xf numFmtId="0" fontId="2" fillId="16" borderId="83" xfId="0" applyFont="1" applyFill="1" applyBorder="1" applyAlignment="1">
      <alignment vertical="center" wrapText="1"/>
    </xf>
    <xf numFmtId="0" fontId="2" fillId="16" borderId="84" xfId="0" applyFont="1" applyFill="1" applyBorder="1" applyAlignment="1">
      <alignment vertical="center" wrapText="1"/>
    </xf>
    <xf numFmtId="0" fontId="4" fillId="0" borderId="30"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5" fillId="13" borderId="8" xfId="0" applyFont="1" applyFill="1" applyBorder="1" applyAlignment="1">
      <alignment horizontal="center" vertical="center"/>
    </xf>
    <xf numFmtId="0" fontId="5" fillId="13" borderId="4" xfId="0" applyFont="1" applyFill="1" applyBorder="1" applyAlignment="1">
      <alignment horizontal="center" vertical="center"/>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5" fillId="13" borderId="7" xfId="0" applyFont="1" applyFill="1" applyBorder="1" applyAlignment="1">
      <alignment horizontal="center" vertical="center"/>
    </xf>
    <xf numFmtId="0" fontId="0" fillId="0" borderId="30" xfId="0" applyBorder="1" applyAlignment="1">
      <alignment horizontal="center"/>
    </xf>
    <xf numFmtId="0" fontId="15" fillId="0" borderId="0" xfId="0" applyFont="1" applyAlignment="1">
      <alignment horizontal="center" vertical="center" wrapText="1"/>
    </xf>
    <xf numFmtId="0" fontId="7" fillId="16" borderId="0" xfId="0" applyFont="1" applyFill="1" applyBorder="1" applyAlignment="1">
      <alignment horizontal="left" vertical="center"/>
    </xf>
    <xf numFmtId="0" fontId="7" fillId="16" borderId="36" xfId="0" applyFont="1" applyFill="1" applyBorder="1" applyAlignment="1">
      <alignment horizontal="left" vertic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9" fillId="12" borderId="7"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5" fillId="13" borderId="65" xfId="0" applyFont="1" applyFill="1" applyBorder="1" applyAlignment="1">
      <alignment horizontal="center" vertical="center"/>
    </xf>
    <xf numFmtId="0" fontId="5" fillId="13" borderId="66" xfId="0" applyFont="1" applyFill="1" applyBorder="1" applyAlignment="1">
      <alignment horizontal="center" vertical="center"/>
    </xf>
    <xf numFmtId="0" fontId="6" fillId="16" borderId="0" xfId="0" applyFont="1" applyFill="1" applyBorder="1" applyAlignment="1">
      <alignment horizontal="left" vertical="center" wrapText="1"/>
    </xf>
    <xf numFmtId="0" fontId="6" fillId="16" borderId="36" xfId="0" applyFont="1" applyFill="1" applyBorder="1" applyAlignment="1">
      <alignment horizontal="left" vertical="center" wrapText="1"/>
    </xf>
    <xf numFmtId="0" fontId="14" fillId="13" borderId="9"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4" fillId="3" borderId="20" xfId="0" applyFont="1" applyFill="1" applyBorder="1" applyAlignment="1">
      <alignment horizontal="justify" vertical="center" wrapText="1"/>
    </xf>
    <xf numFmtId="0" fontId="4" fillId="3" borderId="27" xfId="0" applyFont="1" applyFill="1" applyBorder="1" applyAlignment="1">
      <alignment horizontal="justify" vertical="center" wrapText="1"/>
    </xf>
    <xf numFmtId="0" fontId="4" fillId="0" borderId="28" xfId="0" applyFont="1" applyBorder="1" applyAlignment="1">
      <alignment horizontal="center" vertical="center" wrapText="1"/>
    </xf>
    <xf numFmtId="0" fontId="4" fillId="0" borderId="1" xfId="0" applyFont="1" applyBorder="1" applyAlignment="1">
      <alignment horizontal="center" vertical="center" wrapText="1"/>
    </xf>
    <xf numFmtId="0" fontId="17" fillId="0" borderId="29" xfId="0" applyFont="1" applyBorder="1" applyAlignment="1">
      <alignment horizontal="center" vertical="center"/>
    </xf>
    <xf numFmtId="0" fontId="17" fillId="0" borderId="3" xfId="0" applyFont="1" applyBorder="1" applyAlignment="1">
      <alignment horizontal="center" vertical="center"/>
    </xf>
    <xf numFmtId="0" fontId="4" fillId="0" borderId="11" xfId="0" applyFont="1" applyBorder="1" applyAlignment="1">
      <alignment horizontal="left" vertical="center" wrapText="1"/>
    </xf>
    <xf numFmtId="0" fontId="4" fillId="0" borderId="1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8"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3" borderId="20" xfId="0" applyFont="1" applyFill="1" applyBorder="1" applyAlignment="1">
      <alignment horizontal="justify" vertical="top" wrapText="1"/>
    </xf>
    <xf numFmtId="0" fontId="4" fillId="3" borderId="27" xfId="0" applyFont="1" applyFill="1" applyBorder="1" applyAlignment="1">
      <alignment horizontal="justify" vertical="top" wrapText="1"/>
    </xf>
    <xf numFmtId="0" fontId="4" fillId="0" borderId="30" xfId="0" applyFont="1" applyBorder="1" applyAlignment="1">
      <alignment horizontal="justify" vertical="top" wrapText="1"/>
    </xf>
    <xf numFmtId="0" fontId="4" fillId="0" borderId="20" xfId="0" applyFont="1" applyBorder="1" applyAlignment="1">
      <alignment horizontal="justify" vertical="top" wrapText="1"/>
    </xf>
    <xf numFmtId="0" fontId="4" fillId="0" borderId="27" xfId="0" applyFont="1" applyBorder="1" applyAlignment="1">
      <alignment horizontal="justify" vertical="top" wrapText="1"/>
    </xf>
    <xf numFmtId="0" fontId="4" fillId="0" borderId="65" xfId="0" applyFont="1" applyBorder="1" applyAlignment="1">
      <alignment horizontal="left" vertical="center" wrapText="1"/>
    </xf>
    <xf numFmtId="0" fontId="4" fillId="0" borderId="6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5"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17" fillId="0" borderId="46" xfId="0" applyFont="1" applyBorder="1" applyAlignment="1">
      <alignment horizontal="center" vertical="center"/>
    </xf>
    <xf numFmtId="0" fontId="17" fillId="0" borderId="12" xfId="0" applyFont="1" applyBorder="1" applyAlignment="1">
      <alignment horizontal="center" vertical="center"/>
    </xf>
    <xf numFmtId="0" fontId="5" fillId="13" borderId="30" xfId="0" applyFont="1" applyFill="1" applyBorder="1" applyAlignment="1">
      <alignment horizontal="center" vertical="center"/>
    </xf>
    <xf numFmtId="0" fontId="5" fillId="13" borderId="45" xfId="0" applyFont="1" applyFill="1" applyBorder="1" applyAlignment="1">
      <alignment horizontal="center" vertical="center"/>
    </xf>
    <xf numFmtId="0" fontId="5" fillId="13" borderId="65" xfId="0" applyFont="1" applyFill="1" applyBorder="1" applyAlignment="1">
      <alignment horizontal="center" vertical="center" wrapText="1"/>
    </xf>
    <xf numFmtId="0" fontId="5" fillId="13" borderId="66" xfId="0" applyFont="1" applyFill="1" applyBorder="1" applyAlignment="1">
      <alignment horizontal="center" vertical="center" wrapText="1"/>
    </xf>
    <xf numFmtId="0" fontId="5" fillId="13" borderId="59" xfId="0" applyFont="1" applyFill="1" applyBorder="1" applyAlignment="1">
      <alignment horizontal="center" vertical="center"/>
    </xf>
    <xf numFmtId="0" fontId="5" fillId="13" borderId="57" xfId="0" applyFont="1" applyFill="1" applyBorder="1" applyAlignment="1">
      <alignment horizontal="center" vertical="center"/>
    </xf>
    <xf numFmtId="0" fontId="5" fillId="13" borderId="61" xfId="0" applyFont="1" applyFill="1" applyBorder="1" applyAlignment="1">
      <alignment horizontal="center" vertical="center"/>
    </xf>
    <xf numFmtId="0" fontId="9" fillId="12" borderId="65" xfId="0" applyFont="1" applyFill="1" applyBorder="1" applyAlignment="1">
      <alignment horizontal="center" vertical="center" wrapText="1"/>
    </xf>
    <xf numFmtId="0" fontId="9" fillId="12" borderId="66" xfId="0" applyFont="1" applyFill="1" applyBorder="1" applyAlignment="1">
      <alignment horizontal="center" vertical="center" wrapText="1"/>
    </xf>
    <xf numFmtId="0" fontId="14" fillId="13" borderId="46" xfId="0" applyFont="1" applyFill="1" applyBorder="1" applyAlignment="1">
      <alignment horizontal="center" vertical="center" wrapText="1"/>
    </xf>
    <xf numFmtId="0" fontId="14" fillId="13" borderId="47" xfId="0" applyFont="1" applyFill="1" applyBorder="1" applyAlignment="1">
      <alignment horizontal="center" vertical="center" wrapText="1"/>
    </xf>
    <xf numFmtId="0" fontId="4" fillId="3" borderId="20" xfId="0" applyFont="1" applyFill="1" applyBorder="1" applyAlignment="1">
      <alignment horizontal="left" vertical="center" wrapText="1"/>
    </xf>
    <xf numFmtId="0" fontId="4" fillId="3" borderId="27" xfId="0" applyFont="1" applyFill="1" applyBorder="1" applyAlignment="1">
      <alignment horizontal="left" vertical="center" wrapText="1"/>
    </xf>
    <xf numFmtId="0" fontId="4" fillId="3" borderId="46"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0" borderId="26" xfId="0" applyFont="1" applyBorder="1" applyAlignment="1">
      <alignment horizontal="justify" vertical="top" wrapText="1"/>
    </xf>
    <xf numFmtId="0" fontId="0" fillId="0" borderId="39" xfId="0" applyBorder="1" applyAlignment="1">
      <alignment horizontal="justify" vertical="top" wrapText="1"/>
    </xf>
    <xf numFmtId="0" fontId="0" fillId="0" borderId="70" xfId="0" applyBorder="1" applyAlignment="1">
      <alignment horizontal="justify" vertical="top" wrapText="1"/>
    </xf>
    <xf numFmtId="0" fontId="0" fillId="0" borderId="20" xfId="0" applyBorder="1" applyAlignment="1">
      <alignment horizontal="justify" vertical="top" wrapText="1"/>
    </xf>
    <xf numFmtId="0" fontId="0" fillId="0" borderId="27" xfId="0" applyBorder="1" applyAlignment="1">
      <alignment horizontal="justify" vertical="top" wrapText="1"/>
    </xf>
    <xf numFmtId="0" fontId="4"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4" fillId="13" borderId="1" xfId="0" applyFont="1" applyFill="1" applyBorder="1" applyAlignment="1">
      <alignment horizontal="center" vertical="center"/>
    </xf>
    <xf numFmtId="0" fontId="4" fillId="13" borderId="1" xfId="0" applyFont="1" applyFill="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4"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8" fillId="16" borderId="87" xfId="0" applyFont="1" applyFill="1" applyBorder="1" applyAlignment="1">
      <alignment horizontal="left" vertical="center"/>
    </xf>
    <xf numFmtId="0" fontId="8" fillId="16" borderId="57" xfId="0" applyFont="1" applyFill="1" applyBorder="1" applyAlignment="1">
      <alignment horizontal="left" vertical="center"/>
    </xf>
    <xf numFmtId="0" fontId="8" fillId="16" borderId="67" xfId="0" applyFont="1" applyFill="1" applyBorder="1" applyAlignment="1">
      <alignment horizontal="left" vertical="center"/>
    </xf>
    <xf numFmtId="0" fontId="8" fillId="0" borderId="25"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7" xfId="0" applyFont="1" applyBorder="1" applyAlignment="1">
      <alignment horizontal="center" vertical="center" wrapText="1"/>
    </xf>
    <xf numFmtId="0" fontId="4" fillId="0" borderId="80" xfId="0" applyFont="1" applyBorder="1" applyAlignment="1">
      <alignment horizontal="center" vertical="center"/>
    </xf>
    <xf numFmtId="0" fontId="4" fillId="0" borderId="49" xfId="0" applyFont="1" applyBorder="1" applyAlignment="1">
      <alignment horizontal="center" vertical="center"/>
    </xf>
    <xf numFmtId="0" fontId="4" fillId="0" borderId="58" xfId="0" applyFont="1" applyBorder="1" applyAlignment="1">
      <alignment horizontal="center" vertical="center"/>
    </xf>
    <xf numFmtId="0" fontId="2" fillId="16" borderId="80" xfId="0" applyFont="1" applyFill="1" applyBorder="1" applyAlignment="1">
      <alignment horizontal="left" vertical="center" wrapText="1"/>
    </xf>
    <xf numFmtId="0" fontId="2" fillId="16" borderId="49" xfId="0" applyFont="1" applyFill="1" applyBorder="1" applyAlignment="1">
      <alignment horizontal="left" vertical="center" wrapText="1"/>
    </xf>
    <xf numFmtId="0" fontId="2" fillId="16" borderId="50" xfId="0" applyFont="1" applyFill="1" applyBorder="1" applyAlignment="1">
      <alignment horizontal="left" vertical="center" wrapText="1"/>
    </xf>
    <xf numFmtId="0" fontId="4" fillId="0" borderId="25" xfId="0" applyFont="1" applyBorder="1" applyAlignment="1">
      <alignment horizontal="center" vertical="center" wrapText="1"/>
    </xf>
    <xf numFmtId="0" fontId="0" fillId="0" borderId="68" xfId="0" applyFont="1" applyBorder="1" applyAlignment="1">
      <alignment horizontal="center" vertical="center" wrapText="1"/>
    </xf>
    <xf numFmtId="0" fontId="0" fillId="0" borderId="56" xfId="0" applyFont="1" applyBorder="1" applyAlignment="1">
      <alignment horizontal="center" vertical="center" wrapText="1"/>
    </xf>
    <xf numFmtId="0" fontId="0" fillId="0" borderId="62" xfId="0" applyFont="1" applyBorder="1" applyAlignment="1">
      <alignment horizontal="center" vertical="center" wrapText="1"/>
    </xf>
    <xf numFmtId="0" fontId="4" fillId="0" borderId="71" xfId="0" applyFont="1" applyBorder="1" applyAlignment="1">
      <alignment horizontal="center" vertical="top" wrapText="1"/>
    </xf>
    <xf numFmtId="0" fontId="0" fillId="0" borderId="37" xfId="0" applyBorder="1" applyAlignment="1">
      <alignment vertical="top" wrapText="1"/>
    </xf>
    <xf numFmtId="0" fontId="0" fillId="0" borderId="15" xfId="0" applyBorder="1" applyAlignment="1">
      <alignment vertical="top" wrapText="1"/>
    </xf>
    <xf numFmtId="0" fontId="4" fillId="0" borderId="1" xfId="0" applyFont="1" applyBorder="1" applyAlignment="1">
      <alignment horizontal="center" vertical="center"/>
    </xf>
    <xf numFmtId="0" fontId="0" fillId="0" borderId="20" xfId="0" applyBorder="1" applyAlignment="1">
      <alignment horizontal="center" vertical="center" wrapText="1"/>
    </xf>
    <xf numFmtId="0" fontId="2" fillId="16" borderId="19" xfId="0" applyFont="1" applyFill="1" applyBorder="1" applyAlignment="1">
      <alignment horizontal="left" vertical="center" wrapText="1"/>
    </xf>
    <xf numFmtId="0" fontId="2" fillId="16" borderId="21" xfId="0" applyFont="1" applyFill="1" applyBorder="1" applyAlignment="1">
      <alignment horizontal="left" vertical="center" wrapText="1"/>
    </xf>
    <xf numFmtId="0" fontId="2" fillId="16" borderId="41" xfId="0" applyFont="1" applyFill="1" applyBorder="1" applyAlignment="1">
      <alignment horizontal="left" vertical="center" wrapText="1"/>
    </xf>
    <xf numFmtId="0" fontId="2" fillId="16" borderId="24" xfId="0" applyFont="1" applyFill="1" applyBorder="1" applyAlignment="1">
      <alignment horizontal="left" vertical="center" wrapText="1"/>
    </xf>
    <xf numFmtId="0" fontId="7" fillId="16" borderId="89" xfId="0" applyFont="1" applyFill="1" applyBorder="1" applyAlignment="1">
      <alignment horizontal="left"/>
    </xf>
    <xf numFmtId="0" fontId="7" fillId="16" borderId="84" xfId="0" applyFont="1" applyFill="1" applyBorder="1" applyAlignment="1">
      <alignment horizontal="left"/>
    </xf>
    <xf numFmtId="0" fontId="1" fillId="16" borderId="53" xfId="0" applyFont="1" applyFill="1" applyBorder="1" applyAlignment="1">
      <alignment horizontal="left" vertical="center" wrapText="1"/>
    </xf>
    <xf numFmtId="0" fontId="1" fillId="16" borderId="54" xfId="0" applyFont="1" applyFill="1" applyBorder="1" applyAlignment="1">
      <alignment horizontal="left" vertical="center" wrapText="1"/>
    </xf>
    <xf numFmtId="0" fontId="1" fillId="16" borderId="55" xfId="0" applyFont="1" applyFill="1" applyBorder="1" applyAlignment="1">
      <alignment horizontal="left" vertical="center" wrapText="1"/>
    </xf>
    <xf numFmtId="0" fontId="1" fillId="16" borderId="83" xfId="0" applyFont="1" applyFill="1" applyBorder="1" applyAlignment="1">
      <alignment horizontal="left" vertical="center" wrapText="1"/>
    </xf>
    <xf numFmtId="0" fontId="1" fillId="16" borderId="84" xfId="0" applyFont="1" applyFill="1" applyBorder="1" applyAlignment="1">
      <alignment horizontal="left" vertical="center" wrapText="1"/>
    </xf>
    <xf numFmtId="0" fontId="7" fillId="16" borderId="83" xfId="0" applyFont="1" applyFill="1" applyBorder="1" applyAlignment="1">
      <alignment horizontal="left"/>
    </xf>
    <xf numFmtId="0" fontId="1" fillId="16" borderId="89" xfId="0" applyFont="1" applyFill="1" applyBorder="1" applyAlignment="1">
      <alignment horizontal="left" vertical="center" wrapText="1"/>
    </xf>
    <xf numFmtId="0" fontId="2" fillId="16" borderId="26" xfId="0" applyFont="1" applyFill="1" applyBorder="1" applyAlignment="1">
      <alignment horizontal="left" vertical="center" wrapText="1"/>
    </xf>
    <xf numFmtId="0" fontId="2" fillId="16" borderId="40" xfId="0" applyFont="1" applyFill="1" applyBorder="1" applyAlignment="1">
      <alignment horizontal="left" vertical="center" wrapText="1"/>
    </xf>
    <xf numFmtId="0" fontId="25" fillId="0" borderId="0" xfId="0" applyFont="1" applyFill="1" applyBorder="1" applyAlignment="1">
      <alignment horizontal="center" vertical="top"/>
    </xf>
    <xf numFmtId="0" fontId="4" fillId="0" borderId="0" xfId="0" applyFont="1" applyFill="1" applyBorder="1" applyAlignment="1">
      <alignment horizontal="center" vertical="center" wrapText="1"/>
    </xf>
    <xf numFmtId="0" fontId="4" fillId="0" borderId="0" xfId="0" applyFont="1" applyFill="1" applyBorder="1" applyAlignment="1">
      <alignment horizontal="center"/>
    </xf>
    <xf numFmtId="0" fontId="4" fillId="0" borderId="0" xfId="0" applyFont="1" applyFill="1" applyBorder="1" applyAlignment="1">
      <alignment horizontal="center" vertical="center"/>
    </xf>
    <xf numFmtId="0" fontId="5" fillId="0" borderId="0" xfId="0" applyFont="1" applyFill="1" applyBorder="1" applyAlignment="1">
      <alignment horizontal="center"/>
    </xf>
    <xf numFmtId="0" fontId="2" fillId="0" borderId="0" xfId="0" applyFont="1" applyFill="1" applyBorder="1" applyAlignment="1">
      <alignment horizontal="left" vertical="center" wrapText="1"/>
    </xf>
    <xf numFmtId="0" fontId="25" fillId="0" borderId="0" xfId="0" applyFont="1" applyFill="1" applyBorder="1" applyAlignment="1">
      <alignment vertical="center" textRotation="90"/>
    </xf>
    <xf numFmtId="0" fontId="19" fillId="0" borderId="0" xfId="0" applyFont="1" applyFill="1" applyBorder="1" applyAlignment="1">
      <alignment horizontal="center"/>
    </xf>
    <xf numFmtId="0" fontId="19" fillId="0" borderId="0" xfId="0" applyFont="1" applyFill="1" applyBorder="1" applyAlignment="1">
      <alignment horizontal="center" vertical="center"/>
    </xf>
    <xf numFmtId="0" fontId="36" fillId="9" borderId="96"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7" borderId="31"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8" fillId="16" borderId="89" xfId="0" applyFont="1" applyFill="1" applyBorder="1" applyAlignment="1">
      <alignment horizontal="center" vertical="center"/>
    </xf>
    <xf numFmtId="0" fontId="8" fillId="16" borderId="83" xfId="0" applyFont="1" applyFill="1" applyBorder="1" applyAlignment="1">
      <alignment horizontal="center" vertical="center"/>
    </xf>
    <xf numFmtId="0" fontId="8" fillId="16" borderId="84" xfId="0" applyFont="1" applyFill="1" applyBorder="1" applyAlignment="1">
      <alignment horizontal="center" vertical="center"/>
    </xf>
    <xf numFmtId="0" fontId="11" fillId="3" borderId="10" xfId="0" applyFont="1" applyFill="1" applyBorder="1" applyAlignment="1">
      <alignment horizontal="justify" vertical="top" wrapText="1"/>
    </xf>
    <xf numFmtId="0" fontId="11" fillId="3" borderId="11" xfId="0" applyFont="1" applyFill="1" applyBorder="1" applyAlignment="1">
      <alignment horizontal="justify" vertical="top" wrapText="1"/>
    </xf>
    <xf numFmtId="0" fontId="11" fillId="3" borderId="28" xfId="0" applyFont="1" applyFill="1" applyBorder="1" applyAlignment="1">
      <alignment horizontal="justify" vertical="top" wrapText="1"/>
    </xf>
    <xf numFmtId="0" fontId="6" fillId="0" borderId="1" xfId="0" applyFont="1" applyBorder="1" applyAlignment="1">
      <alignment horizontal="center"/>
    </xf>
    <xf numFmtId="0" fontId="6" fillId="3" borderId="10" xfId="0" applyFont="1" applyFill="1" applyBorder="1" applyAlignment="1" applyProtection="1">
      <alignment horizontal="justify" vertical="center" wrapText="1"/>
      <protection locked="0"/>
    </xf>
    <xf numFmtId="0" fontId="6" fillId="3" borderId="11" xfId="0" applyFont="1" applyFill="1" applyBorder="1" applyAlignment="1" applyProtection="1">
      <alignment horizontal="justify" vertical="center" wrapText="1"/>
      <protection locked="0"/>
    </xf>
    <xf numFmtId="0" fontId="0" fillId="0" borderId="28" xfId="0" applyBorder="1" applyAlignment="1">
      <alignment horizontal="justify" vertical="center" wrapText="1"/>
    </xf>
    <xf numFmtId="0" fontId="54" fillId="3" borderId="10" xfId="0" applyFont="1" applyFill="1" applyBorder="1" applyAlignment="1" applyProtection="1">
      <alignment horizontal="center" vertical="center" wrapText="1"/>
      <protection locked="0"/>
    </xf>
    <xf numFmtId="0" fontId="0" fillId="3" borderId="11" xfId="0" applyFill="1" applyBorder="1" applyAlignment="1">
      <alignment horizontal="center" vertical="center" wrapText="1"/>
    </xf>
    <xf numFmtId="0" fontId="0" fillId="3" borderId="28" xfId="0" applyFill="1" applyBorder="1" applyAlignment="1">
      <alignment horizontal="center" vertical="center" wrapText="1"/>
    </xf>
    <xf numFmtId="0" fontId="6" fillId="3" borderId="10" xfId="0" applyFont="1" applyFill="1" applyBorder="1" applyAlignment="1" applyProtection="1">
      <alignment horizontal="center" vertical="center" wrapText="1"/>
      <protection locked="0"/>
    </xf>
    <xf numFmtId="0" fontId="6" fillId="3" borderId="11" xfId="0" applyFont="1" applyFill="1" applyBorder="1" applyAlignment="1" applyProtection="1">
      <alignment horizontal="center" vertical="center" wrapText="1"/>
      <protection locked="0"/>
    </xf>
    <xf numFmtId="0" fontId="0" fillId="0" borderId="28" xfId="0" applyBorder="1" applyAlignment="1">
      <alignment horizontal="center" vertical="center" wrapText="1"/>
    </xf>
    <xf numFmtId="14" fontId="6" fillId="3" borderId="10" xfId="0" applyNumberFormat="1" applyFont="1" applyFill="1" applyBorder="1" applyAlignment="1" applyProtection="1">
      <alignment horizontal="center" vertical="center" wrapText="1"/>
      <protection locked="0"/>
    </xf>
    <xf numFmtId="0" fontId="14" fillId="0" borderId="1" xfId="0" applyFont="1" applyBorder="1" applyAlignment="1">
      <alignment horizontal="justify" vertical="top" wrapText="1"/>
    </xf>
    <xf numFmtId="0" fontId="13" fillId="0" borderId="1" xfId="0" applyFont="1" applyBorder="1" applyAlignment="1">
      <alignment horizontal="justify"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xf>
    <xf numFmtId="0" fontId="6" fillId="0" borderId="28" xfId="0" applyFont="1" applyBorder="1" applyAlignment="1">
      <alignment horizontal="left" vertical="top"/>
    </xf>
    <xf numFmtId="0" fontId="13" fillId="0" borderId="9" xfId="0" applyFont="1" applyBorder="1" applyAlignment="1">
      <alignment horizontal="center"/>
    </xf>
    <xf numFmtId="0" fontId="13" fillId="0" borderId="3" xfId="0" applyFont="1" applyBorder="1" applyAlignment="1">
      <alignment horizontal="center"/>
    </xf>
    <xf numFmtId="0" fontId="6" fillId="3" borderId="1" xfId="0" applyFont="1" applyFill="1" applyBorder="1" applyAlignment="1">
      <alignment horizontal="center" vertical="center" wrapText="1"/>
    </xf>
    <xf numFmtId="0" fontId="6" fillId="3" borderId="1" xfId="0" applyFont="1" applyFill="1" applyBorder="1" applyAlignment="1" applyProtection="1">
      <alignment horizontal="center" vertical="center"/>
      <protection locked="0"/>
    </xf>
    <xf numFmtId="0" fontId="12" fillId="0" borderId="68"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69" xfId="0" applyFont="1" applyBorder="1" applyAlignment="1">
      <alignment horizontal="center" vertical="center" wrapText="1"/>
    </xf>
    <xf numFmtId="0" fontId="6" fillId="0" borderId="1" xfId="0" applyFont="1" applyBorder="1" applyAlignment="1">
      <alignment horizontal="left"/>
    </xf>
    <xf numFmtId="0" fontId="6" fillId="0" borderId="3" xfId="0" applyFont="1" applyBorder="1" applyAlignment="1">
      <alignment horizontal="left"/>
    </xf>
    <xf numFmtId="0" fontId="12"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7" xfId="0" applyFont="1" applyBorder="1" applyAlignment="1">
      <alignment horizontal="center" vertical="center" wrapText="1"/>
    </xf>
  </cellXfs>
  <cellStyles count="2">
    <cellStyle name="Normal" xfId="0" builtinId="0"/>
    <cellStyle name="Normal 2" xfId="1"/>
  </cellStyles>
  <dxfs count="4">
    <dxf>
      <fill>
        <patternFill>
          <bgColor theme="6"/>
        </patternFill>
      </fill>
    </dxf>
    <dxf>
      <font>
        <b val="0"/>
        <i val="0"/>
        <color theme="1"/>
      </font>
      <fill>
        <patternFill>
          <bgColor theme="6"/>
        </patternFill>
      </fill>
    </dxf>
    <dxf>
      <font>
        <b val="0"/>
        <i val="0"/>
        <color theme="1"/>
      </font>
      <fill>
        <patternFill>
          <bgColor theme="6"/>
        </patternFill>
      </fill>
    </dxf>
    <dxf>
      <fill>
        <patternFill>
          <bgColor theme="6"/>
        </patternFill>
      </fill>
    </dxf>
  </dxfs>
  <tableStyles count="0" defaultTableStyle="TableStyleMedium2" defaultPivotStyle="PivotStyleLight16"/>
  <colors>
    <mruColors>
      <color rgb="FFFFA365"/>
      <color rgb="FFFF8837"/>
      <color rgb="FFFFD2B3"/>
      <color rgb="FFFFD253"/>
      <color rgb="FFA568D2"/>
      <color rgb="FFD862B1"/>
      <color rgb="FFCC3399"/>
      <color rgb="FF009999"/>
      <color rgb="FFEF79AC"/>
      <color rgb="FFE943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492918</xdr:colOff>
      <xdr:row>36</xdr:row>
      <xdr:rowOff>1647826</xdr:rowOff>
    </xdr:from>
    <xdr:to>
      <xdr:col>4</xdr:col>
      <xdr:colOff>1359693</xdr:colOff>
      <xdr:row>36</xdr:row>
      <xdr:rowOff>1871664</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22243" y="3452812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521494</xdr:colOff>
      <xdr:row>36</xdr:row>
      <xdr:rowOff>1914525</xdr:rowOff>
    </xdr:from>
    <xdr:to>
      <xdr:col>4</xdr:col>
      <xdr:colOff>1371600</xdr:colOff>
      <xdr:row>36</xdr:row>
      <xdr:rowOff>2095500</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50819" y="34794825"/>
          <a:ext cx="850106" cy="180975"/>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521495</xdr:colOff>
      <xdr:row>36</xdr:row>
      <xdr:rowOff>2143125</xdr:rowOff>
    </xdr:from>
    <xdr:to>
      <xdr:col>4</xdr:col>
      <xdr:colOff>1388270</xdr:colOff>
      <xdr:row>36</xdr:row>
      <xdr:rowOff>2381250</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50820" y="350234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542925</xdr:colOff>
      <xdr:row>36</xdr:row>
      <xdr:rowOff>2438400</xdr:rowOff>
    </xdr:from>
    <xdr:to>
      <xdr:col>4</xdr:col>
      <xdr:colOff>1419225</xdr:colOff>
      <xdr:row>36</xdr:row>
      <xdr:rowOff>2619375</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72250" y="35318700"/>
          <a:ext cx="876300" cy="1809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45</xdr:row>
      <xdr:rowOff>1883568</xdr:rowOff>
    </xdr:from>
    <xdr:to>
      <xdr:col>5</xdr:col>
      <xdr:colOff>878680</xdr:colOff>
      <xdr:row>45</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45</xdr:row>
      <xdr:rowOff>2143125</xdr:rowOff>
    </xdr:from>
    <xdr:to>
      <xdr:col>5</xdr:col>
      <xdr:colOff>885825</xdr:colOff>
      <xdr:row>45</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45</xdr:row>
      <xdr:rowOff>2407443</xdr:rowOff>
    </xdr:from>
    <xdr:to>
      <xdr:col>5</xdr:col>
      <xdr:colOff>888206</xdr:colOff>
      <xdr:row>45</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45</xdr:row>
      <xdr:rowOff>2683670</xdr:rowOff>
    </xdr:from>
    <xdr:to>
      <xdr:col>5</xdr:col>
      <xdr:colOff>885825</xdr:colOff>
      <xdr:row>45</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45</xdr:row>
      <xdr:rowOff>1685925</xdr:rowOff>
    </xdr:from>
    <xdr:to>
      <xdr:col>3</xdr:col>
      <xdr:colOff>2686050</xdr:colOff>
      <xdr:row>45</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45</xdr:row>
      <xdr:rowOff>1316831</xdr:rowOff>
    </xdr:from>
    <xdr:to>
      <xdr:col>4</xdr:col>
      <xdr:colOff>1543050</xdr:colOff>
      <xdr:row>45</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431800</xdr:colOff>
      <xdr:row>28</xdr:row>
      <xdr:rowOff>107950</xdr:rowOff>
    </xdr:from>
    <xdr:to>
      <xdr:col>15</xdr:col>
      <xdr:colOff>479425</xdr:colOff>
      <xdr:row>33</xdr:row>
      <xdr:rowOff>565150</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156700" y="26406475"/>
          <a:ext cx="6905625" cy="4333875"/>
        </a:xfrm>
        <a:prstGeom prst="rect">
          <a:avLst/>
        </a:prstGeom>
      </xdr:spPr>
    </xdr:pic>
    <xdr:clientData/>
  </xdr:twoCellAnchor>
  <xdr:twoCellAnchor editAs="oneCell">
    <xdr:from>
      <xdr:col>6</xdr:col>
      <xdr:colOff>460375</xdr:colOff>
      <xdr:row>33</xdr:row>
      <xdr:rowOff>530225</xdr:rowOff>
    </xdr:from>
    <xdr:to>
      <xdr:col>15</xdr:col>
      <xdr:colOff>492125</xdr:colOff>
      <xdr:row>36</xdr:row>
      <xdr:rowOff>631824</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185275" y="29390975"/>
          <a:ext cx="6889750" cy="2806700"/>
        </a:xfrm>
        <a:prstGeom prst="rect">
          <a:avLst/>
        </a:prstGeom>
      </xdr:spPr>
    </xdr:pic>
    <xdr:clientData/>
  </xdr:twoCellAnchor>
  <xdr:twoCellAnchor editAs="oneCell">
    <xdr:from>
      <xdr:col>6</xdr:col>
      <xdr:colOff>488156</xdr:colOff>
      <xdr:row>36</xdr:row>
      <xdr:rowOff>676274</xdr:rowOff>
    </xdr:from>
    <xdr:to>
      <xdr:col>14</xdr:col>
      <xdr:colOff>297657</xdr:colOff>
      <xdr:row>39</xdr:row>
      <xdr:rowOff>1104899</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13056" y="33556574"/>
          <a:ext cx="5905501" cy="3638550"/>
        </a:xfrm>
        <a:prstGeom prst="rect">
          <a:avLst/>
        </a:prstGeom>
      </xdr:spPr>
    </xdr:pic>
    <xdr:clientData/>
  </xdr:twoCellAnchor>
  <xdr:twoCellAnchor>
    <xdr:from>
      <xdr:col>0</xdr:col>
      <xdr:colOff>133350</xdr:colOff>
      <xdr:row>42</xdr:row>
      <xdr:rowOff>933450</xdr:rowOff>
    </xdr:from>
    <xdr:to>
      <xdr:col>1</xdr:col>
      <xdr:colOff>466725</xdr:colOff>
      <xdr:row>42</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42</xdr:row>
      <xdr:rowOff>895350</xdr:rowOff>
    </xdr:from>
    <xdr:to>
      <xdr:col>5</xdr:col>
      <xdr:colOff>857250</xdr:colOff>
      <xdr:row>42</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45</xdr:row>
      <xdr:rowOff>1381125</xdr:rowOff>
    </xdr:from>
    <xdr:to>
      <xdr:col>3</xdr:col>
      <xdr:colOff>2657475</xdr:colOff>
      <xdr:row>45</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20108</xdr:colOff>
      <xdr:row>45</xdr:row>
      <xdr:rowOff>3890432</xdr:rowOff>
    </xdr:from>
    <xdr:to>
      <xdr:col>5</xdr:col>
      <xdr:colOff>887942</xdr:colOff>
      <xdr:row>45</xdr:row>
      <xdr:rowOff>4514849</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8" y="46781507"/>
          <a:ext cx="8564034" cy="624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a:latin typeface="Arial" panose="020B0604020202020204" pitchFamily="34" charset="0"/>
              <a:cs typeface="Arial" panose="020B0604020202020204" pitchFamily="34" charset="0"/>
            </a:rPr>
            <a:t>                                                                                                                       </a:t>
          </a:r>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a:t>
          </a:r>
          <a:r>
            <a:rPr lang="es-CO" sz="1100" baseline="0">
              <a:latin typeface="Arial" panose="020B0604020202020204" pitchFamily="34" charset="0"/>
              <a:cs typeface="Arial" panose="020B0604020202020204" pitchFamily="34" charset="0"/>
            </a:rPr>
            <a:t> </a:t>
          </a:r>
          <a:r>
            <a:rPr lang="es-CO" sz="1100" b="1" baseline="0">
              <a:solidFill>
                <a:schemeClr val="dk1"/>
              </a:solidFill>
              <a:effectLst/>
              <a:latin typeface="+mn-lt"/>
              <a:ea typeface="+mn-ea"/>
              <a:cs typeface="+mn-cs"/>
            </a:rPr>
            <a:t>SELECCIONAR </a:t>
          </a:r>
          <a:r>
            <a:rPr lang="es-CO" sz="1100" b="0" baseline="0">
              <a:solidFill>
                <a:schemeClr val="dk1"/>
              </a:solidFill>
              <a:effectLst/>
              <a:latin typeface="+mn-lt"/>
              <a:ea typeface="+mn-ea"/>
              <a:cs typeface="+mn-cs"/>
            </a:rPr>
            <a:t>de la lista desplegable que aparece en las casillas de: probabilidad de ocurrencia e impacto, los resultados obtenidos con anterioridad, a fin de que se diligencien automáticamente en el formato posterior.</a:t>
          </a:r>
          <a:endParaRPr lang="es-CO">
            <a:effectLst/>
          </a:endParaRPr>
        </a:p>
        <a:p>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44</xdr:row>
      <xdr:rowOff>222250</xdr:rowOff>
    </xdr:from>
    <xdr:to>
      <xdr:col>14</xdr:col>
      <xdr:colOff>730249</xdr:colOff>
      <xdr:row>45</xdr:row>
      <xdr:rowOff>4074583</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xdr:from>
      <xdr:col>4</xdr:col>
      <xdr:colOff>838200</xdr:colOff>
      <xdr:row>45</xdr:row>
      <xdr:rowOff>1238250</xdr:rowOff>
    </xdr:from>
    <xdr:to>
      <xdr:col>6</xdr:col>
      <xdr:colOff>676275</xdr:colOff>
      <xdr:row>45</xdr:row>
      <xdr:rowOff>1733550</xdr:rowOff>
    </xdr:to>
    <xdr:cxnSp macro="">
      <xdr:nvCxnSpPr>
        <xdr:cNvPr id="16" name="Conector angular 15">
          <a:extLst>
            <a:ext uri="{FF2B5EF4-FFF2-40B4-BE49-F238E27FC236}">
              <a16:creationId xmlns:a16="http://schemas.microsoft.com/office/drawing/2014/main" id="{00000000-0008-0000-0000-000010000000}"/>
            </a:ext>
          </a:extLst>
        </xdr:cNvPr>
        <xdr:cNvCxnSpPr/>
      </xdr:nvCxnSpPr>
      <xdr:spPr>
        <a:xfrm>
          <a:off x="6867525" y="44129325"/>
          <a:ext cx="2533650" cy="495300"/>
        </a:xfrm>
        <a:prstGeom prst="bentConnector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285747</xdr:colOff>
      <xdr:row>47</xdr:row>
      <xdr:rowOff>81644</xdr:rowOff>
    </xdr:from>
    <xdr:to>
      <xdr:col>16</xdr:col>
      <xdr:colOff>122462</xdr:colOff>
      <xdr:row>48</xdr:row>
      <xdr:rowOff>3265715</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021533" y="47693037"/>
          <a:ext cx="7456715" cy="3537857"/>
        </a:xfrm>
        <a:prstGeom prst="rect">
          <a:avLst/>
        </a:prstGeom>
      </xdr:spPr>
    </xdr:pic>
    <xdr:clientData/>
  </xdr:twoCellAnchor>
  <xdr:twoCellAnchor>
    <xdr:from>
      <xdr:col>4</xdr:col>
      <xdr:colOff>222137</xdr:colOff>
      <xdr:row>48</xdr:row>
      <xdr:rowOff>1848871</xdr:rowOff>
    </xdr:from>
    <xdr:to>
      <xdr:col>6</xdr:col>
      <xdr:colOff>307862</xdr:colOff>
      <xdr:row>48</xdr:row>
      <xdr:rowOff>2010799</xdr:rowOff>
    </xdr:to>
    <xdr:cxnSp macro="">
      <xdr:nvCxnSpPr>
        <xdr:cNvPr id="24" name="Conector angular 23">
          <a:extLst>
            <a:ext uri="{FF2B5EF4-FFF2-40B4-BE49-F238E27FC236}">
              <a16:creationId xmlns:a16="http://schemas.microsoft.com/office/drawing/2014/main" id="{00000000-0008-0000-0000-000018000000}"/>
            </a:ext>
          </a:extLst>
        </xdr:cNvPr>
        <xdr:cNvCxnSpPr/>
      </xdr:nvCxnSpPr>
      <xdr:spPr>
        <a:xfrm flipV="1">
          <a:off x="6251462" y="49892971"/>
          <a:ext cx="2781300" cy="161928"/>
        </a:xfrm>
        <a:prstGeom prst="bentConnector3">
          <a:avLst>
            <a:gd name="adj1" fmla="val 7397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544287</xdr:colOff>
      <xdr:row>48</xdr:row>
      <xdr:rowOff>3401784</xdr:rowOff>
    </xdr:from>
    <xdr:to>
      <xdr:col>15</xdr:col>
      <xdr:colOff>693965</xdr:colOff>
      <xdr:row>49</xdr:row>
      <xdr:rowOff>653141</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xdr:from>
      <xdr:col>4</xdr:col>
      <xdr:colOff>657225</xdr:colOff>
      <xdr:row>48</xdr:row>
      <xdr:rowOff>3114675</xdr:rowOff>
    </xdr:from>
    <xdr:to>
      <xdr:col>8</xdr:col>
      <xdr:colOff>476250</xdr:colOff>
      <xdr:row>48</xdr:row>
      <xdr:rowOff>3648075</xdr:rowOff>
    </xdr:to>
    <xdr:cxnSp macro="">
      <xdr:nvCxnSpPr>
        <xdr:cNvPr id="30" name="Conector angular 29">
          <a:extLst>
            <a:ext uri="{FF2B5EF4-FFF2-40B4-BE49-F238E27FC236}">
              <a16:creationId xmlns:a16="http://schemas.microsoft.com/office/drawing/2014/main" id="{00000000-0008-0000-0000-00001E000000}"/>
            </a:ext>
          </a:extLst>
        </xdr:cNvPr>
        <xdr:cNvCxnSpPr/>
      </xdr:nvCxnSpPr>
      <xdr:spPr>
        <a:xfrm>
          <a:off x="6686550" y="51158775"/>
          <a:ext cx="4038600" cy="533400"/>
        </a:xfrm>
        <a:prstGeom prst="bentConnector3">
          <a:avLst>
            <a:gd name="adj1" fmla="val 55660"/>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638175</xdr:colOff>
      <xdr:row>30</xdr:row>
      <xdr:rowOff>1143000</xdr:rowOff>
    </xdr:from>
    <xdr:to>
      <xdr:col>6</xdr:col>
      <xdr:colOff>561975</xdr:colOff>
      <xdr:row>30</xdr:row>
      <xdr:rowOff>1562100</xdr:rowOff>
    </xdr:to>
    <xdr:cxnSp macro="">
      <xdr:nvCxnSpPr>
        <xdr:cNvPr id="60" name="Conector angular 59">
          <a:extLst>
            <a:ext uri="{FF2B5EF4-FFF2-40B4-BE49-F238E27FC236}">
              <a16:creationId xmlns:a16="http://schemas.microsoft.com/office/drawing/2014/main" id="{00000000-0008-0000-0000-00003C000000}"/>
            </a:ext>
          </a:extLst>
        </xdr:cNvPr>
        <xdr:cNvCxnSpPr/>
      </xdr:nvCxnSpPr>
      <xdr:spPr>
        <a:xfrm>
          <a:off x="2895600" y="27993975"/>
          <a:ext cx="6391275" cy="419100"/>
        </a:xfrm>
        <a:prstGeom prst="bentConnector3">
          <a:avLst>
            <a:gd name="adj1" fmla="val 9262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2981325</xdr:colOff>
      <xdr:row>36</xdr:row>
      <xdr:rowOff>1114425</xdr:rowOff>
    </xdr:from>
    <xdr:to>
      <xdr:col>6</xdr:col>
      <xdr:colOff>695325</xdr:colOff>
      <xdr:row>36</xdr:row>
      <xdr:rowOff>1447800</xdr:rowOff>
    </xdr:to>
    <xdr:cxnSp macro="">
      <xdr:nvCxnSpPr>
        <xdr:cNvPr id="67" name="Conector angular 66">
          <a:extLst>
            <a:ext uri="{FF2B5EF4-FFF2-40B4-BE49-F238E27FC236}">
              <a16:creationId xmlns:a16="http://schemas.microsoft.com/office/drawing/2014/main" id="{00000000-0008-0000-0000-000043000000}"/>
            </a:ext>
          </a:extLst>
        </xdr:cNvPr>
        <xdr:cNvCxnSpPr/>
      </xdr:nvCxnSpPr>
      <xdr:spPr>
        <a:xfrm>
          <a:off x="6000750" y="33994725"/>
          <a:ext cx="3419475" cy="333375"/>
        </a:xfrm>
        <a:prstGeom prst="bentConnector3">
          <a:avLst>
            <a:gd name="adj1" fmla="val 71170"/>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A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D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D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D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D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D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D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D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D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D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D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D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D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D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D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D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D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D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D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D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D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D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D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653143</xdr:colOff>
      <xdr:row>10</xdr:row>
      <xdr:rowOff>108856</xdr:rowOff>
    </xdr:from>
    <xdr:to>
      <xdr:col>21</xdr:col>
      <xdr:colOff>27214</xdr:colOff>
      <xdr:row>23</xdr:row>
      <xdr:rowOff>122465</xdr:rowOff>
    </xdr:to>
    <xdr:pic>
      <xdr:nvPicPr>
        <xdr:cNvPr id="28" name="Imagen 27">
          <a:extLst>
            <a:ext uri="{FF2B5EF4-FFF2-40B4-BE49-F238E27FC236}">
              <a16:creationId xmlns:a16="http://schemas.microsoft.com/office/drawing/2014/main" id="{00000000-0008-0000-0D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150929" y="2925535"/>
          <a:ext cx="6994071" cy="4367894"/>
        </a:xfrm>
        <a:prstGeom prst="rect">
          <a:avLst/>
        </a:prstGeom>
      </xdr:spPr>
    </xdr:pic>
    <xdr:clientData/>
  </xdr:twoCellAnchor>
  <xdr:twoCellAnchor>
    <xdr:from>
      <xdr:col>11</xdr:col>
      <xdr:colOff>0</xdr:colOff>
      <xdr:row>15</xdr:row>
      <xdr:rowOff>163286</xdr:rowOff>
    </xdr:from>
    <xdr:to>
      <xdr:col>12</xdr:col>
      <xdr:colOff>152400</xdr:colOff>
      <xdr:row>17</xdr:row>
      <xdr:rowOff>315686</xdr:rowOff>
    </xdr:to>
    <xdr:cxnSp macro="">
      <xdr:nvCxnSpPr>
        <xdr:cNvPr id="23" name="Conector angular 22">
          <a:extLst>
            <a:ext uri="{FF2B5EF4-FFF2-40B4-BE49-F238E27FC236}">
              <a16:creationId xmlns:a16="http://schemas.microsoft.com/office/drawing/2014/main" id="{00000000-0008-0000-0D00-000017000000}"/>
            </a:ext>
          </a:extLst>
        </xdr:cNvPr>
        <xdr:cNvCxnSpPr/>
      </xdr:nvCxnSpPr>
      <xdr:spPr>
        <a:xfrm>
          <a:off x="9497786" y="4286250"/>
          <a:ext cx="914400" cy="914400"/>
        </a:xfrm>
        <a:prstGeom prst="bentConnector3">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57150</xdr:colOff>
      <xdr:row>10</xdr:row>
      <xdr:rowOff>76200</xdr:rowOff>
    </xdr:from>
    <xdr:to>
      <xdr:col>11</xdr:col>
      <xdr:colOff>666750</xdr:colOff>
      <xdr:row>11</xdr:row>
      <xdr:rowOff>200025</xdr:rowOff>
    </xdr:to>
    <xdr:sp macro="" textlink="">
      <xdr:nvSpPr>
        <xdr:cNvPr id="29" name="Flecha: doblada 28">
          <a:extLst>
            <a:ext uri="{FF2B5EF4-FFF2-40B4-BE49-F238E27FC236}">
              <a16:creationId xmlns:a16="http://schemas.microsoft.com/office/drawing/2014/main" id="{F19F07A1-5E8C-4080-867B-A020226872A3}"/>
            </a:ext>
          </a:extLst>
        </xdr:cNvPr>
        <xdr:cNvSpPr/>
      </xdr:nvSpPr>
      <xdr:spPr>
        <a:xfrm rot="10800000">
          <a:off x="9563100" y="28860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1171575</xdr:colOff>
      <xdr:row>9</xdr:row>
      <xdr:rowOff>0</xdr:rowOff>
    </xdr:from>
    <xdr:to>
      <xdr:col>12</xdr:col>
      <xdr:colOff>666750</xdr:colOff>
      <xdr:row>10</xdr:row>
      <xdr:rowOff>142875</xdr:rowOff>
    </xdr:to>
    <xdr:sp macro="" textlink="">
      <xdr:nvSpPr>
        <xdr:cNvPr id="30" name="CuadroTexto 29">
          <a:extLst>
            <a:ext uri="{FF2B5EF4-FFF2-40B4-BE49-F238E27FC236}">
              <a16:creationId xmlns:a16="http://schemas.microsoft.com/office/drawing/2014/main" id="{E4353AAB-D25E-4F40-92D2-C9DB2AE656FE}"/>
            </a:ext>
          </a:extLst>
        </xdr:cNvPr>
        <xdr:cNvSpPr txBox="1"/>
      </xdr:nvSpPr>
      <xdr:spPr>
        <a:xfrm>
          <a:off x="9496425" y="256222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490435</xdr:colOff>
      <xdr:row>0</xdr:row>
      <xdr:rowOff>168613</xdr:rowOff>
    </xdr:from>
    <xdr:to>
      <xdr:col>9</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0F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490435</xdr:colOff>
      <xdr:row>0</xdr:row>
      <xdr:rowOff>168613</xdr:rowOff>
    </xdr:from>
    <xdr:to>
      <xdr:col>9</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232833</xdr:colOff>
      <xdr:row>0</xdr:row>
      <xdr:rowOff>179916</xdr:rowOff>
    </xdr:from>
    <xdr:to>
      <xdr:col>0</xdr:col>
      <xdr:colOff>1792552</xdr:colOff>
      <xdr:row>2</xdr:row>
      <xdr:rowOff>384968</xdr:rowOff>
    </xdr:to>
    <xdr:pic>
      <xdr:nvPicPr>
        <xdr:cNvPr id="5" name="4 Imagen" descr="logotipo alcaldia version para documentos word">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2"/>
        <a:srcRect/>
        <a:stretch>
          <a:fillRect/>
        </a:stretch>
      </xdr:blipFill>
      <xdr:spPr bwMode="auto">
        <a:xfrm>
          <a:off x="232833" y="179916"/>
          <a:ext cx="1559719" cy="607219"/>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1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1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1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1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1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1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1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1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1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14</xdr:row>
      <xdr:rowOff>47625</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100-00001A000000}"/>
            </a:ext>
          </a:extLst>
        </xdr:cNvPr>
        <xdr:cNvCxnSpPr/>
      </xdr:nvCxnSpPr>
      <xdr:spPr>
        <a:xfrm flipH="1" flipV="1">
          <a:off x="1514475" y="3352800"/>
          <a:ext cx="9525" cy="4413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1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133350</xdr:rowOff>
    </xdr:from>
    <xdr:to>
      <xdr:col>2</xdr:col>
      <xdr:colOff>0</xdr:colOff>
      <xdr:row>36</xdr:row>
      <xdr:rowOff>31751</xdr:rowOff>
    </xdr:to>
    <xdr:cxnSp macro="">
      <xdr:nvCxnSpPr>
        <xdr:cNvPr id="28" name="5 Conector recto de flecha">
          <a:extLst>
            <a:ext uri="{FF2B5EF4-FFF2-40B4-BE49-F238E27FC236}">
              <a16:creationId xmlns:a16="http://schemas.microsoft.com/office/drawing/2014/main" id="{00000000-0008-0000-1100-00001C000000}"/>
            </a:ext>
          </a:extLst>
        </xdr:cNvPr>
        <xdr:cNvCxnSpPr/>
      </xdr:nvCxnSpPr>
      <xdr:spPr>
        <a:xfrm flipH="1" flipV="1">
          <a:off x="1514475" y="9229725"/>
          <a:ext cx="9525" cy="3079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1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1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56</xdr:row>
      <xdr:rowOff>142875</xdr:rowOff>
    </xdr:from>
    <xdr:to>
      <xdr:col>2</xdr:col>
      <xdr:colOff>0</xdr:colOff>
      <xdr:row>57</xdr:row>
      <xdr:rowOff>31751</xdr:rowOff>
    </xdr:to>
    <xdr:cxnSp macro="">
      <xdr:nvCxnSpPr>
        <xdr:cNvPr id="32" name="5 Conector recto de flecha">
          <a:extLst>
            <a:ext uri="{FF2B5EF4-FFF2-40B4-BE49-F238E27FC236}">
              <a16:creationId xmlns:a16="http://schemas.microsoft.com/office/drawing/2014/main" id="{00000000-0008-0000-1100-000020000000}"/>
            </a:ext>
          </a:extLst>
        </xdr:cNvPr>
        <xdr:cNvCxnSpPr/>
      </xdr:nvCxnSpPr>
      <xdr:spPr>
        <a:xfrm flipH="1" flipV="1">
          <a:off x="1514475" y="15001875"/>
          <a:ext cx="9525" cy="3746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1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47625</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100-000022000000}"/>
            </a:ext>
          </a:extLst>
        </xdr:cNvPr>
        <xdr:cNvCxnSpPr/>
      </xdr:nvCxnSpPr>
      <xdr:spPr>
        <a:xfrm flipV="1">
          <a:off x="1524000" y="20754975"/>
          <a:ext cx="0" cy="5270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1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76200</xdr:rowOff>
    </xdr:from>
    <xdr:to>
      <xdr:col>2</xdr:col>
      <xdr:colOff>0</xdr:colOff>
      <xdr:row>99</xdr:row>
      <xdr:rowOff>31752</xdr:rowOff>
    </xdr:to>
    <xdr:cxnSp macro="">
      <xdr:nvCxnSpPr>
        <xdr:cNvPr id="36" name="5 Conector recto de flecha">
          <a:extLst>
            <a:ext uri="{FF2B5EF4-FFF2-40B4-BE49-F238E27FC236}">
              <a16:creationId xmlns:a16="http://schemas.microsoft.com/office/drawing/2014/main" id="{00000000-0008-0000-1100-000024000000}"/>
            </a:ext>
          </a:extLst>
        </xdr:cNvPr>
        <xdr:cNvCxnSpPr/>
      </xdr:nvCxnSpPr>
      <xdr:spPr>
        <a:xfrm flipV="1">
          <a:off x="1524000" y="26641425"/>
          <a:ext cx="0"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1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161925</xdr:rowOff>
    </xdr:from>
    <xdr:to>
      <xdr:col>2</xdr:col>
      <xdr:colOff>0</xdr:colOff>
      <xdr:row>120</xdr:row>
      <xdr:rowOff>31751</xdr:rowOff>
    </xdr:to>
    <xdr:cxnSp macro="">
      <xdr:nvCxnSpPr>
        <xdr:cNvPr id="38" name="5 Conector recto de flecha">
          <a:extLst>
            <a:ext uri="{FF2B5EF4-FFF2-40B4-BE49-F238E27FC236}">
              <a16:creationId xmlns:a16="http://schemas.microsoft.com/office/drawing/2014/main" id="{00000000-0008-0000-1100-000026000000}"/>
            </a:ext>
          </a:extLst>
        </xdr:cNvPr>
        <xdr:cNvCxnSpPr/>
      </xdr:nvCxnSpPr>
      <xdr:spPr>
        <a:xfrm flipV="1">
          <a:off x="1524000" y="32527875"/>
          <a:ext cx="0" cy="3746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1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200025</xdr:rowOff>
    </xdr:from>
    <xdr:to>
      <xdr:col>2</xdr:col>
      <xdr:colOff>0</xdr:colOff>
      <xdr:row>141</xdr:row>
      <xdr:rowOff>31751</xdr:rowOff>
    </xdr:to>
    <xdr:cxnSp macro="">
      <xdr:nvCxnSpPr>
        <xdr:cNvPr id="40" name="5 Conector recto de flecha">
          <a:extLst>
            <a:ext uri="{FF2B5EF4-FFF2-40B4-BE49-F238E27FC236}">
              <a16:creationId xmlns:a16="http://schemas.microsoft.com/office/drawing/2014/main" id="{00000000-0008-0000-1100-000028000000}"/>
            </a:ext>
          </a:extLst>
        </xdr:cNvPr>
        <xdr:cNvCxnSpPr/>
      </xdr:nvCxnSpPr>
      <xdr:spPr>
        <a:xfrm flipV="1">
          <a:off x="1524000" y="39023925"/>
          <a:ext cx="0" cy="4127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1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161</xdr:row>
      <xdr:rowOff>200025</xdr:rowOff>
    </xdr:from>
    <xdr:to>
      <xdr:col>2</xdr:col>
      <xdr:colOff>0</xdr:colOff>
      <xdr:row>162</xdr:row>
      <xdr:rowOff>31752</xdr:rowOff>
    </xdr:to>
    <xdr:cxnSp macro="">
      <xdr:nvCxnSpPr>
        <xdr:cNvPr id="42" name="5 Conector recto de flecha">
          <a:extLst>
            <a:ext uri="{FF2B5EF4-FFF2-40B4-BE49-F238E27FC236}">
              <a16:creationId xmlns:a16="http://schemas.microsoft.com/office/drawing/2014/main" id="{00000000-0008-0000-1100-00002A000000}"/>
            </a:ext>
          </a:extLst>
        </xdr:cNvPr>
        <xdr:cNvCxnSpPr/>
      </xdr:nvCxnSpPr>
      <xdr:spPr>
        <a:xfrm flipH="1" flipV="1">
          <a:off x="1514475" y="44958000"/>
          <a:ext cx="9525"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1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152400</xdr:rowOff>
    </xdr:from>
    <xdr:to>
      <xdr:col>2</xdr:col>
      <xdr:colOff>0</xdr:colOff>
      <xdr:row>184</xdr:row>
      <xdr:rowOff>31751</xdr:rowOff>
    </xdr:to>
    <xdr:cxnSp macro="">
      <xdr:nvCxnSpPr>
        <xdr:cNvPr id="44" name="5 Conector recto de flecha">
          <a:extLst>
            <a:ext uri="{FF2B5EF4-FFF2-40B4-BE49-F238E27FC236}">
              <a16:creationId xmlns:a16="http://schemas.microsoft.com/office/drawing/2014/main" id="{00000000-0008-0000-1100-00002C000000}"/>
            </a:ext>
          </a:extLst>
        </xdr:cNvPr>
        <xdr:cNvCxnSpPr/>
      </xdr:nvCxnSpPr>
      <xdr:spPr>
        <a:xfrm flipV="1">
          <a:off x="1524000" y="51177825"/>
          <a:ext cx="0" cy="40322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1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152400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100-00002E000000}"/>
            </a:ext>
          </a:extLst>
        </xdr:cNvPr>
        <xdr:cNvCxnSpPr/>
      </xdr:nvCxnSpPr>
      <xdr:spPr>
        <a:xfrm flipV="1">
          <a:off x="1524000" y="57054750"/>
          <a:ext cx="0" cy="40322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1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19050</xdr:colOff>
      <xdr:row>10</xdr:row>
      <xdr:rowOff>167367</xdr:rowOff>
    </xdr:from>
    <xdr:to>
      <xdr:col>19</xdr:col>
      <xdr:colOff>345282</xdr:colOff>
      <xdr:row>17</xdr:row>
      <xdr:rowOff>336096</xdr:rowOff>
    </xdr:to>
    <xdr:pic>
      <xdr:nvPicPr>
        <xdr:cNvPr id="48" name="Imagen 47">
          <a:extLst>
            <a:ext uri="{FF2B5EF4-FFF2-40B4-BE49-F238E27FC236}">
              <a16:creationId xmlns:a16="http://schemas.microsoft.com/office/drawing/2014/main" id="{00000000-0008-0000-11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267825" y="261529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1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23132</xdr:colOff>
      <xdr:row>8</xdr:row>
      <xdr:rowOff>566057</xdr:rowOff>
    </xdr:from>
    <xdr:to>
      <xdr:col>19</xdr:col>
      <xdr:colOff>281667</xdr:colOff>
      <xdr:row>10</xdr:row>
      <xdr:rowOff>161925</xdr:rowOff>
    </xdr:to>
    <xdr:sp macro="" textlink="">
      <xdr:nvSpPr>
        <xdr:cNvPr id="22" name="CuadroTexto 21">
          <a:extLst>
            <a:ext uri="{FF2B5EF4-FFF2-40B4-BE49-F238E27FC236}">
              <a16:creationId xmlns:a16="http://schemas.microsoft.com/office/drawing/2014/main" id="{00000000-0008-0000-1100-000016000000}"/>
            </a:ext>
          </a:extLst>
        </xdr:cNvPr>
        <xdr:cNvSpPr txBox="1"/>
      </xdr:nvSpPr>
      <xdr:spPr>
        <a:xfrm>
          <a:off x="9271907" y="209958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66674</xdr:colOff>
      <xdr:row>11</xdr:row>
      <xdr:rowOff>171449</xdr:rowOff>
    </xdr:from>
    <xdr:to>
      <xdr:col>11</xdr:col>
      <xdr:colOff>581024</xdr:colOff>
      <xdr:row>14</xdr:row>
      <xdr:rowOff>9524</xdr:rowOff>
    </xdr:to>
    <xdr:sp macro="" textlink="">
      <xdr:nvSpPr>
        <xdr:cNvPr id="49" name="Flecha: doblada 48">
          <a:extLst>
            <a:ext uri="{FF2B5EF4-FFF2-40B4-BE49-F238E27FC236}">
              <a16:creationId xmlns:a16="http://schemas.microsoft.com/office/drawing/2014/main" id="{0BA23EA6-CD42-4AAF-AB74-DC27C2C9A27F}"/>
            </a:ext>
          </a:extLst>
        </xdr:cNvPr>
        <xdr:cNvSpPr/>
      </xdr:nvSpPr>
      <xdr:spPr>
        <a:xfrm rot="10800000">
          <a:off x="8553449" y="2857499"/>
          <a:ext cx="514350" cy="466725"/>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0</xdr:colOff>
      <xdr:row>10</xdr:row>
      <xdr:rowOff>66675</xdr:rowOff>
    </xdr:from>
    <xdr:to>
      <xdr:col>12</xdr:col>
      <xdr:colOff>104775</xdr:colOff>
      <xdr:row>12</xdr:row>
      <xdr:rowOff>9525</xdr:rowOff>
    </xdr:to>
    <xdr:sp macro="" textlink="">
      <xdr:nvSpPr>
        <xdr:cNvPr id="51" name="CuadroTexto 50">
          <a:extLst>
            <a:ext uri="{FF2B5EF4-FFF2-40B4-BE49-F238E27FC236}">
              <a16:creationId xmlns:a16="http://schemas.microsoft.com/office/drawing/2014/main" id="{8DBFD14E-A196-47E7-9B07-5FFE2D0924F5}"/>
            </a:ext>
          </a:extLst>
        </xdr:cNvPr>
        <xdr:cNvSpPr txBox="1"/>
      </xdr:nvSpPr>
      <xdr:spPr>
        <a:xfrm>
          <a:off x="8486775" y="2514600"/>
          <a:ext cx="1057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10</xdr:col>
      <xdr:colOff>838200</xdr:colOff>
      <xdr:row>9</xdr:row>
      <xdr:rowOff>114300</xdr:rowOff>
    </xdr:from>
    <xdr:to>
      <xdr:col>12</xdr:col>
      <xdr:colOff>242202</xdr:colOff>
      <xdr:row>11</xdr:row>
      <xdr:rowOff>131312</xdr:rowOff>
    </xdr:to>
    <xdr:cxnSp macro="">
      <xdr:nvCxnSpPr>
        <xdr:cNvPr id="52" name="Conector: angular 51">
          <a:extLst>
            <a:ext uri="{FF2B5EF4-FFF2-40B4-BE49-F238E27FC236}">
              <a16:creationId xmlns:a16="http://schemas.microsoft.com/office/drawing/2014/main" id="{6CF512CD-749D-4C64-9529-A8A417904C3D}"/>
            </a:ext>
          </a:extLst>
        </xdr:cNvPr>
        <xdr:cNvCxnSpPr/>
      </xdr:nvCxnSpPr>
      <xdr:spPr>
        <a:xfrm rot="10800000" flipV="1">
          <a:off x="8334375" y="2362200"/>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2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154783</xdr:colOff>
      <xdr:row>0</xdr:row>
      <xdr:rowOff>71438</xdr:rowOff>
    </xdr:from>
    <xdr:to>
      <xdr:col>0</xdr:col>
      <xdr:colOff>1714502</xdr:colOff>
      <xdr:row>3</xdr:row>
      <xdr:rowOff>107157</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54783" y="71438"/>
          <a:ext cx="1559719" cy="6072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32756</xdr:rowOff>
    </xdr:from>
    <xdr:to>
      <xdr:col>1</xdr:col>
      <xdr:colOff>1294702</xdr:colOff>
      <xdr:row>3</xdr:row>
      <xdr:rowOff>67894</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0" y="32756"/>
          <a:ext cx="1643178" cy="592699"/>
        </a:xfrm>
        <a:prstGeom prst="rect">
          <a:avLst/>
        </a:prstGeom>
        <a:noFill/>
        <a:ln w="9525">
          <a:noFill/>
          <a:miter lim="800000"/>
          <a:headEnd/>
          <a:tailEnd/>
        </a:ln>
      </xdr:spPr>
    </xdr:pic>
    <xdr:clientData/>
  </xdr:twoCellAnchor>
  <xdr:twoCellAnchor>
    <xdr:from>
      <xdr:col>0</xdr:col>
      <xdr:colOff>0</xdr:colOff>
      <xdr:row>9</xdr:row>
      <xdr:rowOff>429203</xdr:rowOff>
    </xdr:from>
    <xdr:to>
      <xdr:col>0</xdr:col>
      <xdr:colOff>28576</xdr:colOff>
      <xdr:row>15</xdr:row>
      <xdr:rowOff>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16</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editAs="oneCell">
    <xdr:from>
      <xdr:col>19</xdr:col>
      <xdr:colOff>1833899</xdr:colOff>
      <xdr:row>0</xdr:row>
      <xdr:rowOff>80607</xdr:rowOff>
    </xdr:from>
    <xdr:to>
      <xdr:col>22</xdr:col>
      <xdr:colOff>303422</xdr:colOff>
      <xdr:row>3</xdr:row>
      <xdr:rowOff>167532</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432876" y="80607"/>
          <a:ext cx="475546" cy="649766"/>
        </a:xfrm>
        <a:prstGeom prst="rect">
          <a:avLst/>
        </a:prstGeom>
      </xdr:spPr>
    </xdr:pic>
    <xdr:clientData/>
  </xdr:twoCellAnchor>
  <xdr:twoCellAnchor>
    <xdr:from>
      <xdr:col>0</xdr:col>
      <xdr:colOff>0</xdr:colOff>
      <xdr:row>41</xdr:row>
      <xdr:rowOff>0</xdr:rowOff>
    </xdr:from>
    <xdr:to>
      <xdr:col>0</xdr:col>
      <xdr:colOff>2</xdr:colOff>
      <xdr:row>42</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32F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xdr:from>
      <xdr:col>0</xdr:col>
      <xdr:colOff>0</xdr:colOff>
      <xdr:row>16</xdr:row>
      <xdr:rowOff>429203</xdr:rowOff>
    </xdr:from>
    <xdr:to>
      <xdr:col>0</xdr:col>
      <xdr:colOff>28576</xdr:colOff>
      <xdr:row>28</xdr:row>
      <xdr:rowOff>0</xdr:rowOff>
    </xdr:to>
    <xdr:sp macro="" textlink="">
      <xdr:nvSpPr>
        <xdr:cNvPr id="8" name="CuadroTexto 7">
          <a:extLst>
            <a:ext uri="{FF2B5EF4-FFF2-40B4-BE49-F238E27FC236}">
              <a16:creationId xmlns:a16="http://schemas.microsoft.com/office/drawing/2014/main" id="{4A47B4F2-7EAB-4127-9E7C-671AE8729EB9}"/>
            </a:ext>
          </a:extLst>
        </xdr:cNvPr>
        <xdr:cNvSpPr txBox="1"/>
      </xdr:nvSpPr>
      <xdr:spPr>
        <a:xfrm rot="16200000">
          <a:off x="-1385714" y="5392600"/>
          <a:ext cx="2800004" cy="2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31</xdr:row>
      <xdr:rowOff>429203</xdr:rowOff>
    </xdr:from>
    <xdr:to>
      <xdr:col>0</xdr:col>
      <xdr:colOff>28576</xdr:colOff>
      <xdr:row>37</xdr:row>
      <xdr:rowOff>0</xdr:rowOff>
    </xdr:to>
    <xdr:sp macro="" textlink="">
      <xdr:nvSpPr>
        <xdr:cNvPr id="9" name="CuadroTexto 8">
          <a:extLst>
            <a:ext uri="{FF2B5EF4-FFF2-40B4-BE49-F238E27FC236}">
              <a16:creationId xmlns:a16="http://schemas.microsoft.com/office/drawing/2014/main" id="{E0AB735C-E244-471B-8CF7-4727E2B5C6BB}"/>
            </a:ext>
          </a:extLst>
        </xdr:cNvPr>
        <xdr:cNvSpPr txBox="1"/>
      </xdr:nvSpPr>
      <xdr:spPr>
        <a:xfrm rot="16200000">
          <a:off x="-1385714" y="5392600"/>
          <a:ext cx="2800004" cy="2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37</xdr:row>
      <xdr:rowOff>429203</xdr:rowOff>
    </xdr:from>
    <xdr:to>
      <xdr:col>0</xdr:col>
      <xdr:colOff>28576</xdr:colOff>
      <xdr:row>41</xdr:row>
      <xdr:rowOff>0</xdr:rowOff>
    </xdr:to>
    <xdr:sp macro="" textlink="">
      <xdr:nvSpPr>
        <xdr:cNvPr id="10" name="CuadroTexto 9">
          <a:extLst>
            <a:ext uri="{FF2B5EF4-FFF2-40B4-BE49-F238E27FC236}">
              <a16:creationId xmlns:a16="http://schemas.microsoft.com/office/drawing/2014/main" id="{FE24C9AA-B444-4614-AF04-639529163303}"/>
            </a:ext>
          </a:extLst>
        </xdr:cNvPr>
        <xdr:cNvSpPr txBox="1"/>
      </xdr:nvSpPr>
      <xdr:spPr>
        <a:xfrm rot="16200000">
          <a:off x="-1385714" y="5392600"/>
          <a:ext cx="2800004" cy="2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2" name="1 Imagen" descr="logocapitalmusical">
          <a:extLst>
            <a:ext uri="{FF2B5EF4-FFF2-40B4-BE49-F238E27FC236}">
              <a16:creationId xmlns:a16="http://schemas.microsoft.com/office/drawing/2014/main" id="{A93AD00D-FD30-4ABA-BEC8-C8CC3D9378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15475" y="76201"/>
          <a:ext cx="568094" cy="536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3" name="2 Imagen" descr="logotipo alcaldia version para documentos word">
          <a:extLst>
            <a:ext uri="{FF2B5EF4-FFF2-40B4-BE49-F238E27FC236}">
              <a16:creationId xmlns:a16="http://schemas.microsoft.com/office/drawing/2014/main" id="{759097C7-E0D0-41E9-8EA9-10C74F11242B}"/>
            </a:ext>
          </a:extLst>
        </xdr:cNvPr>
        <xdr:cNvPicPr/>
      </xdr:nvPicPr>
      <xdr:blipFill>
        <a:blip xmlns:r="http://schemas.openxmlformats.org/officeDocument/2006/relationships" r:embed="rId2"/>
        <a:srcRect/>
        <a:stretch>
          <a:fillRect/>
        </a:stretch>
      </xdr:blipFill>
      <xdr:spPr bwMode="auto">
        <a:xfrm>
          <a:off x="214745" y="67541"/>
          <a:ext cx="1547379" cy="47819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UDITORIAS%20A&#209;O%202022\DOCUMENTOS%20ESTRAT&#201;GICOS%20DE%20LA%20OCI%20%202022\mapa%20de%20riesgos%202022\MAPA%20DE%20RIESGOS%20%20CORRUPCION%20%20ACTUALIZADO%20%20DIC%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UDITORIAS%20%20A&#209;O%202023\DOCUEMENTOS%20%20ESTRATEGICOS%20%20%20DE%20LA%20OFICINA%20DE%20CONTROL%20INTERNO\MAPAS%20DE%20RIESGOS\MAPA%20DE%20RIESGOS%20%202023%20%20%20ADMON%20%20Y%20DE%20CORRUPCION\MAPA%20RIESGOS%20%20CORRUPCION%20%20ACTUALIZADO%20%20ENERO%20%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UDITORIAS%20Y%20COMPROMISOS%20A&#209;O%202024\DOCUMENTOS%20ESTRATEGICOS%20DE%20LA%20OFICINA%20DE%20CONTROL%20INTERNO\MAPA%20DE%20RIESGOS\MAPA%20DE%20RIESGOS%20%20FORMULADOS%20ENERO%202024\RIESGOS%20DE%20GESTION%20Y%20FISCAL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UDITORIAS%20Y%20COMPROMISOS%20A&#209;O%202024\DOCUMENTOS%20ESTRATEGICOS%20DE%20LA%20OFICINA%20DE%20CONTROL%20INTERNO\MAPA%20DE%20RIESGOS\Formato%20Mapa%20de%20riesgos%20de%20corrupc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QUI\BACKUP%20CARMEN%20RONDON%20AGOSTO\Edna_Jimenez\Documents\AUDITORIAS%20%20A&#209;O%202019\AUDITORIAS\MAPA%20DE%20RIESGOS%20OCI%20%20%20%20monitoreo%20%2030%20%20de%20abril%20%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Hoja2"/>
      <sheetName val="PRIORIZACIÓN DE CAUSA"/>
      <sheetName val="matriz definicion riesgo"/>
      <sheetName val="IDENTIFICACION"/>
      <sheetName val="DOFA"/>
      <sheetName val="IDENTIFICACION DE RIESGOS G Y C"/>
      <sheetName val="DESCRIPCION"/>
      <sheetName val="PROBABILIDAD"/>
      <sheetName val=" IMPACTO RIESGOS CORRUPCION"/>
      <sheetName val="VALORACIÓN ZONA RIESGO INHERENT"/>
      <sheetName val="Hoja7"/>
      <sheetName val="Hoja3"/>
      <sheetName val="CONTROLES Y EVALUACION"/>
      <sheetName val="Hoja8"/>
      <sheetName val="SOLIDEZ DE LOS CONTROLES"/>
      <sheetName val="VALORACIÓN ZONA-RIESGO RESIDUAL"/>
      <sheetName val="Hoja6"/>
      <sheetName val="MAPA DE RIESGO ADMON"/>
      <sheetName val="Hoja9"/>
      <sheetName val="Hoja5"/>
      <sheetName val="Hoja4"/>
    </sheetNames>
    <sheetDataSet>
      <sheetData sheetId="0"/>
      <sheetData sheetId="1"/>
      <sheetData sheetId="2"/>
      <sheetData sheetId="3"/>
      <sheetData sheetId="4">
        <row r="27">
          <cell r="C27">
            <v>4</v>
          </cell>
          <cell r="D27">
            <v>4</v>
          </cell>
          <cell r="E27">
            <v>4</v>
          </cell>
          <cell r="F27">
            <v>4</v>
          </cell>
          <cell r="G27">
            <v>4</v>
          </cell>
          <cell r="H27">
            <v>5</v>
          </cell>
        </row>
        <row r="32">
          <cell r="C32">
            <v>4</v>
          </cell>
          <cell r="D32">
            <v>4</v>
          </cell>
          <cell r="E32">
            <v>4</v>
          </cell>
          <cell r="F32">
            <v>4</v>
          </cell>
          <cell r="G32">
            <v>4</v>
          </cell>
          <cell r="H32">
            <v>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Hoja2"/>
      <sheetName val="PRIORIZACIÓN DE CAUSA"/>
      <sheetName val="matriz definicion riesgo"/>
      <sheetName val="IDENTIFICACION"/>
      <sheetName val="DOFA"/>
      <sheetName val="IDENTIFICACION DE RIESGOS G Y C"/>
      <sheetName val="DESCRIPCION"/>
      <sheetName val="PROBABILIDAD"/>
      <sheetName val=" IMPACTO RIESGOS CORRUPCION"/>
      <sheetName val="VALORACIÓN ZONA RIESGO INHERENT"/>
      <sheetName val="Hoja7"/>
      <sheetName val="Hoja3"/>
      <sheetName val="CONTROLES Y EVALUACION"/>
      <sheetName val="Hoja8"/>
      <sheetName val="SOLIDEZ DE LOS CONTROLES"/>
      <sheetName val="VALORACIÓN ZONA-RIESGO RESIDUAL"/>
      <sheetName val="Hoja6"/>
      <sheetName val="MAPA DE RIESGO ADMON"/>
      <sheetName val="Hoja9"/>
      <sheetName val="Hoja5"/>
      <sheetName val="Hoja4"/>
    </sheetNames>
    <sheetDataSet>
      <sheetData sheetId="0"/>
      <sheetData sheetId="1"/>
      <sheetData sheetId="2"/>
      <sheetData sheetId="3"/>
      <sheetData sheetId="4">
        <row r="24">
          <cell r="C24">
            <v>4</v>
          </cell>
          <cell r="D24">
            <v>3</v>
          </cell>
          <cell r="E24">
            <v>2</v>
          </cell>
          <cell r="F24">
            <v>3</v>
          </cell>
          <cell r="G24">
            <v>2</v>
          </cell>
          <cell r="H24">
            <v>1</v>
          </cell>
        </row>
        <row r="25">
          <cell r="C25">
            <v>4</v>
          </cell>
        </row>
        <row r="27">
          <cell r="C27">
            <v>4</v>
          </cell>
          <cell r="D27">
            <v>4</v>
          </cell>
          <cell r="E27">
            <v>4</v>
          </cell>
          <cell r="F27">
            <v>4</v>
          </cell>
          <cell r="G27">
            <v>4</v>
          </cell>
          <cell r="H27">
            <v>5</v>
          </cell>
        </row>
        <row r="28">
          <cell r="C28">
            <v>4</v>
          </cell>
          <cell r="D28">
            <v>4</v>
          </cell>
          <cell r="E28">
            <v>5</v>
          </cell>
          <cell r="F28">
            <v>5</v>
          </cell>
          <cell r="G28">
            <v>4</v>
          </cell>
          <cell r="H28">
            <v>4</v>
          </cell>
        </row>
        <row r="30">
          <cell r="C30">
            <v>3</v>
          </cell>
          <cell r="D30">
            <v>3</v>
          </cell>
          <cell r="E30">
            <v>3</v>
          </cell>
          <cell r="F30">
            <v>3</v>
          </cell>
          <cell r="G30">
            <v>3</v>
          </cell>
          <cell r="H30">
            <v>4</v>
          </cell>
        </row>
        <row r="33">
          <cell r="C33">
            <v>4</v>
          </cell>
          <cell r="D33">
            <v>4</v>
          </cell>
          <cell r="E33">
            <v>4</v>
          </cell>
          <cell r="F33">
            <v>4</v>
          </cell>
          <cell r="G33">
            <v>4</v>
          </cell>
          <cell r="H33">
            <v>5</v>
          </cell>
        </row>
        <row r="35">
          <cell r="C35">
            <v>3</v>
          </cell>
          <cell r="D35">
            <v>5</v>
          </cell>
          <cell r="E35">
            <v>3</v>
          </cell>
          <cell r="F35">
            <v>4</v>
          </cell>
          <cell r="G35">
            <v>5</v>
          </cell>
          <cell r="H35">
            <v>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Contexto"/>
      <sheetName val="Priorizacion de Causas"/>
      <sheetName val="DOFA"/>
      <sheetName val="Mapa final"/>
      <sheetName val="Matriz Calor Inherente (2)"/>
      <sheetName val="Matriz Calor Residual"/>
      <sheetName val="Tabla probabilidad"/>
      <sheetName val="Tabla Impacto"/>
      <sheetName val="Tabla Valoración controles"/>
      <sheetName val="Opciones Tratamiento"/>
      <sheetName val="Hoja1"/>
    </sheetNames>
    <sheetDataSet>
      <sheetData sheetId="0"/>
      <sheetData sheetId="1">
        <row r="14">
          <cell r="F14" t="str">
            <v>Ausencia  de formulación controles  y  de registros en los procedimientos a auditar.</v>
          </cell>
        </row>
        <row r="16">
          <cell r="F16" t="str">
            <v>Falta de compromiso de los líderes de los procesos en la implementación de mejoras, asociadas a los planes de mejoramiento y en atención a las recomendaciones establecidas en los informes emitidos por la Oficina de Control Interno.</v>
          </cell>
        </row>
        <row r="21">
          <cell r="B21" t="str">
            <v xml:space="preserve">Adquisición de equipos eficientes energéticamente (con menor consumo de energía). </v>
          </cell>
          <cell r="D21" t="str">
            <v>Omisión en la aplicación de la normativa asociada al seguimiento y/o evaluación</v>
          </cell>
        </row>
        <row r="24">
          <cell r="D24" t="str">
            <v xml:space="preserve">Omitir información relevante para la auditoría, con conocimiento de causa. </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CORRUPCIÓN"/>
      <sheetName val="Hoja13"/>
      <sheetName val="NOO"/>
      <sheetName val="NO"/>
    </sheetNames>
    <sheetDataSet>
      <sheetData sheetId="0" refreshError="1"/>
      <sheetData sheetId="1" refreshError="1">
        <row r="1">
          <cell r="B1" t="str">
            <v xml:space="preserve">PROCESO: </v>
          </cell>
        </row>
        <row r="8">
          <cell r="A8" t="str">
            <v xml:space="preserve">PROCESO: </v>
          </cell>
        </row>
        <row r="9">
          <cell r="A9" t="str">
            <v xml:space="preserve">OBJETIVO: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DOFA"/>
      <sheetName val="IDENTIFICACION(GyC)"/>
      <sheetName val="DESCRIPCION"/>
      <sheetName val="PROBABILIDAD"/>
      <sheetName val=" IMPACTO RIESGOS GESTION"/>
      <sheetName val=" IMPACTO RIESGOS CORRUPCION"/>
      <sheetName val="VALORACION RIESGO (1)"/>
      <sheetName val="VALORACION RIESGO (2)"/>
      <sheetName val="VALORACION RIESGO (3)"/>
      <sheetName val="Hoja3"/>
      <sheetName val="CONTROLES Y EVALUACION"/>
      <sheetName val="SOLIDEZ DE LOS CONTROLES"/>
      <sheetName val="MAPA DE RIESGO AD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J10" t="str">
            <v>Acta de Comité de Coordinación de Control Interno.</v>
          </cell>
        </row>
        <row r="21">
          <cell r="J21" t="str">
            <v>Memorando.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tabSelected="1" workbookViewId="0">
      <selection activeCell="A12" sqref="A12:F12"/>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450"/>
      <c r="B1" s="456" t="s">
        <v>255</v>
      </c>
      <c r="C1" s="457"/>
      <c r="D1" s="458"/>
      <c r="E1" s="28" t="s">
        <v>370</v>
      </c>
      <c r="F1" s="453"/>
    </row>
    <row r="2" spans="1:7" x14ac:dyDescent="0.2">
      <c r="A2" s="451"/>
      <c r="B2" s="459"/>
      <c r="C2" s="460"/>
      <c r="D2" s="461"/>
      <c r="E2" s="148" t="s">
        <v>371</v>
      </c>
      <c r="F2" s="454"/>
    </row>
    <row r="3" spans="1:7" ht="15" customHeight="1" x14ac:dyDescent="0.2">
      <c r="A3" s="451"/>
      <c r="B3" s="459"/>
      <c r="C3" s="460"/>
      <c r="D3" s="461"/>
      <c r="E3" s="148" t="s">
        <v>372</v>
      </c>
      <c r="F3" s="454"/>
    </row>
    <row r="4" spans="1:7" ht="15" thickBot="1" x14ac:dyDescent="0.25">
      <c r="A4" s="452"/>
      <c r="B4" s="462"/>
      <c r="C4" s="463"/>
      <c r="D4" s="464"/>
      <c r="E4" s="286" t="s">
        <v>373</v>
      </c>
      <c r="F4" s="455"/>
    </row>
    <row r="5" spans="1:7" ht="15" thickBot="1" x14ac:dyDescent="0.25"/>
    <row r="6" spans="1:7" ht="42.75" customHeight="1" x14ac:dyDescent="0.2">
      <c r="A6" s="155" t="s">
        <v>256</v>
      </c>
      <c r="B6" s="465" t="s">
        <v>266</v>
      </c>
      <c r="C6" s="465"/>
      <c r="D6" s="465"/>
      <c r="E6" s="465"/>
      <c r="F6" s="466"/>
    </row>
    <row r="7" spans="1:7" ht="50.25" customHeight="1" thickBot="1" x14ac:dyDescent="0.25">
      <c r="A7" s="156" t="s">
        <v>257</v>
      </c>
      <c r="B7" s="416" t="s">
        <v>258</v>
      </c>
      <c r="C7" s="416"/>
      <c r="D7" s="416"/>
      <c r="E7" s="416"/>
      <c r="F7" s="417"/>
    </row>
    <row r="8" spans="1:7" ht="17.25" customHeight="1" x14ac:dyDescent="0.2">
      <c r="A8" s="468"/>
      <c r="B8" s="468"/>
      <c r="C8" s="468"/>
      <c r="D8" s="468"/>
      <c r="E8" s="468"/>
      <c r="F8" s="468"/>
    </row>
    <row r="9" spans="1:7" ht="62.25" customHeight="1" x14ac:dyDescent="0.2">
      <c r="A9" s="467" t="s">
        <v>356</v>
      </c>
      <c r="B9" s="467"/>
      <c r="C9" s="467"/>
      <c r="D9" s="467"/>
      <c r="E9" s="467"/>
      <c r="F9" s="467"/>
    </row>
    <row r="10" spans="1:7" ht="18" customHeight="1" thickBot="1" x14ac:dyDescent="0.25">
      <c r="A10" s="448"/>
      <c r="B10" s="449"/>
      <c r="C10" s="449"/>
      <c r="D10" s="449"/>
      <c r="E10" s="449"/>
      <c r="F10" s="449"/>
      <c r="G10" s="449"/>
    </row>
    <row r="11" spans="1:7" ht="24.75" customHeight="1" x14ac:dyDescent="0.2">
      <c r="A11" s="412" t="s">
        <v>259</v>
      </c>
      <c r="B11" s="413"/>
      <c r="C11" s="413"/>
      <c r="D11" s="413"/>
      <c r="E11" s="413"/>
      <c r="F11" s="414"/>
    </row>
    <row r="12" spans="1:7" ht="283.5" customHeight="1" thickBot="1" x14ac:dyDescent="0.25">
      <c r="A12" s="415" t="s">
        <v>352</v>
      </c>
      <c r="B12" s="416"/>
      <c r="C12" s="416"/>
      <c r="D12" s="416"/>
      <c r="E12" s="416"/>
      <c r="F12" s="417"/>
    </row>
    <row r="13" spans="1:7" ht="18" customHeight="1" thickBot="1" x14ac:dyDescent="0.25">
      <c r="A13" s="411"/>
      <c r="B13" s="411"/>
      <c r="C13" s="411"/>
      <c r="D13" s="411"/>
      <c r="E13" s="411"/>
      <c r="F13" s="411"/>
    </row>
    <row r="14" spans="1:7" ht="26.25" customHeight="1" x14ac:dyDescent="0.2">
      <c r="A14" s="412" t="s">
        <v>260</v>
      </c>
      <c r="B14" s="413"/>
      <c r="C14" s="413"/>
      <c r="D14" s="413"/>
      <c r="E14" s="413"/>
      <c r="F14" s="414"/>
    </row>
    <row r="15" spans="1:7" ht="233.25" customHeight="1" thickBot="1" x14ac:dyDescent="0.25">
      <c r="A15" s="415" t="s">
        <v>358</v>
      </c>
      <c r="B15" s="416"/>
      <c r="C15" s="416"/>
      <c r="D15" s="416"/>
      <c r="E15" s="416"/>
      <c r="F15" s="417"/>
    </row>
    <row r="16" spans="1:7" ht="15" thickBot="1" x14ac:dyDescent="0.25"/>
    <row r="17" spans="1:7" ht="27" customHeight="1" x14ac:dyDescent="0.2">
      <c r="A17" s="418" t="s">
        <v>261</v>
      </c>
      <c r="B17" s="419"/>
      <c r="C17" s="419"/>
      <c r="D17" s="419"/>
      <c r="E17" s="419"/>
      <c r="F17" s="420"/>
      <c r="G17" s="59"/>
    </row>
    <row r="18" spans="1:7" ht="282.75" customHeight="1" thickBot="1" x14ac:dyDescent="0.25">
      <c r="A18" s="421" t="s">
        <v>353</v>
      </c>
      <c r="B18" s="422"/>
      <c r="C18" s="422"/>
      <c r="D18" s="422"/>
      <c r="E18" s="422"/>
      <c r="F18" s="423"/>
      <c r="G18" s="59"/>
    </row>
    <row r="19" spans="1:7" ht="15" thickBot="1" x14ac:dyDescent="0.25"/>
    <row r="20" spans="1:7" ht="28.5" customHeight="1" thickBot="1" x14ac:dyDescent="0.25">
      <c r="A20" s="424" t="s">
        <v>295</v>
      </c>
      <c r="B20" s="425"/>
      <c r="C20" s="425"/>
      <c r="D20" s="425"/>
      <c r="E20" s="425"/>
      <c r="F20" s="426"/>
    </row>
    <row r="21" spans="1:7" ht="375" customHeight="1" x14ac:dyDescent="0.2">
      <c r="A21" s="433" t="s">
        <v>354</v>
      </c>
      <c r="B21" s="434"/>
      <c r="C21" s="434"/>
      <c r="D21" s="434"/>
      <c r="E21" s="434"/>
      <c r="F21" s="435"/>
    </row>
    <row r="22" spans="1:7" ht="134.25" customHeight="1" thickBot="1" x14ac:dyDescent="0.25">
      <c r="A22" s="436"/>
      <c r="B22" s="437"/>
      <c r="C22" s="437"/>
      <c r="D22" s="437"/>
      <c r="E22" s="437"/>
      <c r="F22" s="438"/>
    </row>
    <row r="23" spans="1:7" ht="39" customHeight="1" thickBot="1" x14ac:dyDescent="0.25">
      <c r="A23" s="131"/>
      <c r="B23" s="131"/>
      <c r="C23" s="131"/>
      <c r="D23" s="131"/>
      <c r="E23" s="131"/>
      <c r="F23" s="131"/>
    </row>
    <row r="24" spans="1:7" ht="27" customHeight="1" x14ac:dyDescent="0.2">
      <c r="A24" s="427" t="s">
        <v>262</v>
      </c>
      <c r="B24" s="428"/>
      <c r="C24" s="428"/>
      <c r="D24" s="428"/>
      <c r="E24" s="428"/>
      <c r="F24" s="429"/>
    </row>
    <row r="25" spans="1:7" ht="225.75" customHeight="1" thickBot="1" x14ac:dyDescent="0.25">
      <c r="A25" s="415" t="s">
        <v>296</v>
      </c>
      <c r="B25" s="416"/>
      <c r="C25" s="416"/>
      <c r="D25" s="416"/>
      <c r="E25" s="416"/>
      <c r="F25" s="417"/>
    </row>
    <row r="26" spans="1:7" ht="15" thickBot="1" x14ac:dyDescent="0.25"/>
    <row r="27" spans="1:7" ht="30.75" customHeight="1" x14ac:dyDescent="0.2">
      <c r="A27" s="430" t="s">
        <v>263</v>
      </c>
      <c r="B27" s="431"/>
      <c r="C27" s="431"/>
      <c r="D27" s="431"/>
      <c r="E27" s="431"/>
      <c r="F27" s="432"/>
    </row>
    <row r="28" spans="1:7" ht="105" customHeight="1" thickBot="1" x14ac:dyDescent="0.25">
      <c r="A28" s="475" t="s">
        <v>297</v>
      </c>
      <c r="B28" s="476"/>
      <c r="C28" s="476"/>
      <c r="D28" s="476"/>
      <c r="E28" s="476"/>
      <c r="F28" s="477"/>
    </row>
    <row r="29" spans="1:7" ht="15" thickBot="1" x14ac:dyDescent="0.25"/>
    <row r="30" spans="1:7" ht="28.5" customHeight="1" x14ac:dyDescent="0.2">
      <c r="A30" s="478" t="s">
        <v>264</v>
      </c>
      <c r="B30" s="479"/>
      <c r="C30" s="479"/>
      <c r="D30" s="479"/>
      <c r="E30" s="479"/>
      <c r="F30" s="480"/>
    </row>
    <row r="31" spans="1:7" ht="219" customHeight="1" thickBot="1" x14ac:dyDescent="0.25">
      <c r="A31" s="415" t="s">
        <v>304</v>
      </c>
      <c r="B31" s="416"/>
      <c r="C31" s="416"/>
      <c r="D31" s="416"/>
      <c r="E31" s="416"/>
      <c r="F31" s="417"/>
    </row>
    <row r="32" spans="1:7" ht="15" thickBot="1" x14ac:dyDescent="0.25"/>
    <row r="33" spans="1:6" ht="27.75" customHeight="1" x14ac:dyDescent="0.2">
      <c r="A33" s="478" t="s">
        <v>265</v>
      </c>
      <c r="B33" s="479"/>
      <c r="C33" s="479"/>
      <c r="D33" s="479"/>
      <c r="E33" s="479"/>
      <c r="F33" s="480"/>
    </row>
    <row r="34" spans="1:6" ht="170.25" customHeight="1" thickBot="1" x14ac:dyDescent="0.25">
      <c r="A34" s="415" t="s">
        <v>305</v>
      </c>
      <c r="B34" s="416"/>
      <c r="C34" s="416"/>
      <c r="D34" s="416"/>
      <c r="E34" s="416"/>
      <c r="F34" s="417"/>
    </row>
    <row r="35" spans="1:6" ht="15" thickBot="1" x14ac:dyDescent="0.25"/>
    <row r="36" spans="1:6" ht="27.75" customHeight="1" x14ac:dyDescent="0.2">
      <c r="A36" s="439" t="s">
        <v>271</v>
      </c>
      <c r="B36" s="440"/>
      <c r="C36" s="440"/>
      <c r="D36" s="440"/>
      <c r="E36" s="440"/>
      <c r="F36" s="441"/>
    </row>
    <row r="37" spans="1:6" ht="208.5" customHeight="1" thickBot="1" x14ac:dyDescent="0.25">
      <c r="A37" s="415" t="s">
        <v>355</v>
      </c>
      <c r="B37" s="416"/>
      <c r="C37" s="416"/>
      <c r="D37" s="416"/>
      <c r="E37" s="416"/>
      <c r="F37" s="417"/>
    </row>
    <row r="38" spans="1:6" ht="15" thickBot="1" x14ac:dyDescent="0.25"/>
    <row r="39" spans="1:6" ht="29.25" customHeight="1" x14ac:dyDescent="0.2">
      <c r="A39" s="469" t="s">
        <v>359</v>
      </c>
      <c r="B39" s="470"/>
      <c r="C39" s="470"/>
      <c r="D39" s="470"/>
      <c r="E39" s="470"/>
      <c r="F39" s="471"/>
    </row>
    <row r="40" spans="1:6" ht="274.5" customHeight="1" thickBot="1" x14ac:dyDescent="0.25">
      <c r="A40" s="415" t="s">
        <v>298</v>
      </c>
      <c r="B40" s="416"/>
      <c r="C40" s="416"/>
      <c r="D40" s="416"/>
      <c r="E40" s="416"/>
      <c r="F40" s="417"/>
    </row>
    <row r="41" spans="1:6" ht="15" thickBot="1" x14ac:dyDescent="0.25"/>
    <row r="42" spans="1:6" ht="29.25" customHeight="1" x14ac:dyDescent="0.2">
      <c r="A42" s="469" t="s">
        <v>267</v>
      </c>
      <c r="B42" s="470"/>
      <c r="C42" s="470"/>
      <c r="D42" s="470"/>
      <c r="E42" s="470"/>
      <c r="F42" s="471"/>
    </row>
    <row r="43" spans="1:6" s="206" customFormat="1" ht="181.5" customHeight="1" thickBot="1" x14ac:dyDescent="0.3">
      <c r="A43" s="472" t="s">
        <v>299</v>
      </c>
      <c r="B43" s="473"/>
      <c r="C43" s="473"/>
      <c r="D43" s="473"/>
      <c r="E43" s="473"/>
      <c r="F43" s="474"/>
    </row>
    <row r="44" spans="1:6" ht="15.75" customHeight="1" thickBot="1" x14ac:dyDescent="0.25">
      <c r="A44" s="131"/>
      <c r="B44" s="131"/>
      <c r="C44" s="131"/>
      <c r="D44" s="131"/>
      <c r="E44" s="131"/>
      <c r="F44" s="131"/>
    </row>
    <row r="45" spans="1:6" ht="19.5" customHeight="1" x14ac:dyDescent="0.2">
      <c r="A45" s="442" t="s">
        <v>272</v>
      </c>
      <c r="B45" s="443"/>
      <c r="C45" s="443"/>
      <c r="D45" s="443"/>
      <c r="E45" s="443"/>
      <c r="F45" s="444"/>
    </row>
    <row r="46" spans="1:6" ht="363" customHeight="1" thickBot="1" x14ac:dyDescent="0.25">
      <c r="A46" s="445" t="s">
        <v>306</v>
      </c>
      <c r="B46" s="446"/>
      <c r="C46" s="446"/>
      <c r="D46" s="446"/>
      <c r="E46" s="446"/>
      <c r="F46" s="447"/>
    </row>
    <row r="47" spans="1:6" ht="15" thickBot="1" x14ac:dyDescent="0.25"/>
    <row r="48" spans="1:6" ht="27.75" customHeight="1" thickBot="1" x14ac:dyDescent="0.25">
      <c r="A48" s="402" t="s">
        <v>268</v>
      </c>
      <c r="B48" s="403"/>
      <c r="C48" s="403"/>
      <c r="D48" s="403"/>
      <c r="E48" s="403"/>
      <c r="F48" s="404"/>
    </row>
    <row r="49" spans="1:6" ht="409.6" customHeight="1" x14ac:dyDescent="0.2">
      <c r="A49" s="405" t="s">
        <v>307</v>
      </c>
      <c r="B49" s="406"/>
      <c r="C49" s="406"/>
      <c r="D49" s="406"/>
      <c r="E49" s="406"/>
      <c r="F49" s="407"/>
    </row>
    <row r="50" spans="1:6" ht="77.25" customHeight="1" thickBot="1" x14ac:dyDescent="0.25">
      <c r="A50" s="408"/>
      <c r="B50" s="409"/>
      <c r="C50" s="409"/>
      <c r="D50" s="409"/>
      <c r="E50" s="409"/>
      <c r="F50" s="410"/>
    </row>
  </sheetData>
  <sheetProtection selectLockedCells="1"/>
  <mergeCells count="35">
    <mergeCell ref="A39:F39"/>
    <mergeCell ref="A40:F40"/>
    <mergeCell ref="A42:F42"/>
    <mergeCell ref="A43:F43"/>
    <mergeCell ref="A28:F28"/>
    <mergeCell ref="A30:F30"/>
    <mergeCell ref="A31:F31"/>
    <mergeCell ref="A33:F33"/>
    <mergeCell ref="A34:F34"/>
    <mergeCell ref="A12:F12"/>
    <mergeCell ref="A10:G10"/>
    <mergeCell ref="A1:A4"/>
    <mergeCell ref="F1:F4"/>
    <mergeCell ref="A11:F11"/>
    <mergeCell ref="B1:D4"/>
    <mergeCell ref="B6:F6"/>
    <mergeCell ref="B7:F7"/>
    <mergeCell ref="A9:F9"/>
    <mergeCell ref="A8:F8"/>
    <mergeCell ref="A48:F48"/>
    <mergeCell ref="A49:F50"/>
    <mergeCell ref="A13:F13"/>
    <mergeCell ref="A14:F14"/>
    <mergeCell ref="A15:F15"/>
    <mergeCell ref="A17:F17"/>
    <mergeCell ref="A18:F18"/>
    <mergeCell ref="A20:F20"/>
    <mergeCell ref="A24:F24"/>
    <mergeCell ref="A25:F25"/>
    <mergeCell ref="A27:F27"/>
    <mergeCell ref="A21:F22"/>
    <mergeCell ref="A36:F36"/>
    <mergeCell ref="A37:F37"/>
    <mergeCell ref="A45:F45"/>
    <mergeCell ref="A46:F4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30"/>
  <sheetViews>
    <sheetView zoomScale="66" zoomScaleNormal="66" workbookViewId="0">
      <selection activeCell="A5" sqref="A5:J5"/>
    </sheetView>
  </sheetViews>
  <sheetFormatPr baseColWidth="10" defaultColWidth="11.42578125" defaultRowHeight="14.25" x14ac:dyDescent="0.2"/>
  <cols>
    <col min="1" max="1" width="31" style="1" customWidth="1"/>
    <col min="2" max="2" width="39.5703125" style="1" customWidth="1"/>
    <col min="3" max="3" width="29" style="1" customWidth="1"/>
    <col min="4" max="4" width="43.5703125"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542"/>
      <c r="B1" s="482" t="str">
        <f>CONTEXTO!B1</f>
        <v>PROCESO: GESTION INTEGRAL DE CALIDAD</v>
      </c>
      <c r="C1" s="482"/>
      <c r="D1" s="482"/>
      <c r="E1" s="482"/>
      <c r="F1" s="465" t="s">
        <v>370</v>
      </c>
      <c r="G1" s="465"/>
      <c r="H1" s="465"/>
      <c r="I1" s="465"/>
      <c r="J1" s="740"/>
    </row>
    <row r="2" spans="1:12" ht="14.25" customHeight="1" x14ac:dyDescent="0.2">
      <c r="A2" s="543"/>
      <c r="B2" s="483" t="str">
        <f>CONTEXTO!B3</f>
        <v>FORMATO: MAPA DE RIESGOS DE CORRUPCIÓN</v>
      </c>
      <c r="C2" s="483"/>
      <c r="D2" s="483"/>
      <c r="E2" s="483"/>
      <c r="F2" s="514" t="s">
        <v>371</v>
      </c>
      <c r="G2" s="514"/>
      <c r="H2" s="514"/>
      <c r="I2" s="514"/>
      <c r="J2" s="741"/>
    </row>
    <row r="3" spans="1:12" ht="15" customHeight="1" x14ac:dyDescent="0.2">
      <c r="A3" s="543"/>
      <c r="B3" s="483"/>
      <c r="C3" s="483"/>
      <c r="D3" s="483"/>
      <c r="E3" s="483"/>
      <c r="F3" s="514" t="s">
        <v>372</v>
      </c>
      <c r="G3" s="514"/>
      <c r="H3" s="514"/>
      <c r="I3" s="514"/>
      <c r="J3" s="741"/>
    </row>
    <row r="4" spans="1:12" ht="15" customHeight="1" thickBot="1" x14ac:dyDescent="0.25">
      <c r="A4" s="543"/>
      <c r="B4" s="483"/>
      <c r="C4" s="483"/>
      <c r="D4" s="483"/>
      <c r="E4" s="483"/>
      <c r="F4" s="514" t="s">
        <v>378</v>
      </c>
      <c r="G4" s="514"/>
      <c r="H4" s="514"/>
      <c r="I4" s="514"/>
      <c r="J4" s="742"/>
    </row>
    <row r="5" spans="1:12" ht="15.75" x14ac:dyDescent="0.2">
      <c r="A5" s="719"/>
      <c r="B5" s="720"/>
      <c r="C5" s="720"/>
      <c r="D5" s="720"/>
      <c r="E5" s="720"/>
      <c r="F5" s="720"/>
      <c r="G5" s="720"/>
      <c r="H5" s="720"/>
      <c r="I5" s="720"/>
      <c r="J5" s="721"/>
    </row>
    <row r="6" spans="1:12" ht="15" customHeight="1" x14ac:dyDescent="0.2">
      <c r="A6" s="728" t="s">
        <v>32</v>
      </c>
      <c r="B6" s="728"/>
      <c r="C6" s="728"/>
      <c r="D6" s="728"/>
      <c r="E6" s="728"/>
      <c r="F6" s="728"/>
      <c r="G6" s="728"/>
      <c r="H6" s="728"/>
      <c r="I6" s="728"/>
      <c r="J6" s="728"/>
    </row>
    <row r="7" spans="1:12" s="71" customFormat="1" ht="15.75" customHeight="1" x14ac:dyDescent="0.2">
      <c r="A7" s="728"/>
      <c r="B7" s="728"/>
      <c r="C7" s="728"/>
      <c r="D7" s="728"/>
      <c r="E7" s="728"/>
      <c r="F7" s="728"/>
      <c r="G7" s="728"/>
      <c r="H7" s="728"/>
      <c r="I7" s="728"/>
      <c r="J7" s="728"/>
    </row>
    <row r="8" spans="1:12" s="71" customFormat="1" ht="25.5" customHeight="1" x14ac:dyDescent="0.2">
      <c r="A8" s="725" t="str">
        <f>CONTEXTO!A8</f>
        <v xml:space="preserve">PROCESO: Gestión de Evaluación y  Seguimiento </v>
      </c>
      <c r="B8" s="726"/>
      <c r="C8" s="726"/>
      <c r="D8" s="726"/>
      <c r="E8" s="726"/>
      <c r="F8" s="726"/>
      <c r="G8" s="726"/>
      <c r="H8" s="726"/>
      <c r="I8" s="726"/>
      <c r="J8" s="727"/>
    </row>
    <row r="9" spans="1:12" s="71" customFormat="1" ht="69" customHeight="1" thickBot="1" x14ac:dyDescent="0.25">
      <c r="A9" s="722"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723"/>
      <c r="C9" s="723"/>
      <c r="D9" s="723"/>
      <c r="E9" s="723"/>
      <c r="F9" s="723"/>
      <c r="G9" s="723"/>
      <c r="H9" s="723"/>
      <c r="I9" s="723"/>
      <c r="J9" s="724"/>
    </row>
    <row r="10" spans="1:12" s="71" customFormat="1" ht="32.25" customHeight="1" thickBot="1" x14ac:dyDescent="0.25">
      <c r="A10" s="729"/>
      <c r="B10" s="729"/>
      <c r="C10" s="729"/>
      <c r="D10" s="729"/>
      <c r="E10" s="729"/>
      <c r="F10" s="729"/>
      <c r="G10" s="729"/>
      <c r="H10" s="729"/>
      <c r="I10" s="729"/>
      <c r="J10" s="729"/>
      <c r="K10" s="83"/>
      <c r="L10" s="83"/>
    </row>
    <row r="11" spans="1:12" ht="55.5" customHeight="1" x14ac:dyDescent="0.2">
      <c r="A11" s="84" t="s">
        <v>249</v>
      </c>
      <c r="B11" s="85" t="s">
        <v>248</v>
      </c>
      <c r="C11" s="86" t="s">
        <v>250</v>
      </c>
      <c r="D11" s="87" t="s">
        <v>75</v>
      </c>
      <c r="E11" s="88" t="s">
        <v>65</v>
      </c>
      <c r="F11" s="89" t="s">
        <v>66</v>
      </c>
      <c r="G11" s="89" t="s">
        <v>67</v>
      </c>
      <c r="H11" s="89" t="s">
        <v>68</v>
      </c>
      <c r="I11" s="89" t="s">
        <v>69</v>
      </c>
      <c r="J11" s="90" t="s">
        <v>70</v>
      </c>
    </row>
    <row r="12" spans="1:12" ht="50.25" customHeight="1" x14ac:dyDescent="0.2">
      <c r="A12" s="730" t="s">
        <v>336</v>
      </c>
      <c r="B12" s="215" t="str">
        <f>CONTEXTO!D19</f>
        <v>Asignación de auditorias a procesos no acordes al perfil profesional del auditor.</v>
      </c>
      <c r="C12" s="734" t="s">
        <v>337</v>
      </c>
      <c r="D12" s="216" t="s">
        <v>444</v>
      </c>
      <c r="E12" s="738" t="s">
        <v>453</v>
      </c>
      <c r="F12" s="712" t="s">
        <v>126</v>
      </c>
      <c r="G12" s="712" t="s">
        <v>126</v>
      </c>
      <c r="H12" s="712" t="s">
        <v>126</v>
      </c>
      <c r="I12" s="712" t="s">
        <v>126</v>
      </c>
      <c r="J12" s="716" t="str">
        <f>IF(F12="NA","GESTION",IF(G12="NA","GESTION",IF(H12="NA","GESTION",IF(I12="NA","GESTION",IF(F12&lt;&gt;"X"," ",IF(G12&lt;&gt;"X"," ",IF(H12&lt;&gt;"X"," ",IF(I12&lt;&gt;"X"," ","CORRUPCION"))))))))</f>
        <v>CORRUPCION</v>
      </c>
    </row>
    <row r="13" spans="1:12" ht="58.5" customHeight="1" x14ac:dyDescent="0.2">
      <c r="A13" s="731"/>
      <c r="B13" s="215" t="str">
        <f>CONTEXTO!D20</f>
        <v>Trafico de influencias.</v>
      </c>
      <c r="C13" s="735"/>
      <c r="D13" s="736" t="s">
        <v>338</v>
      </c>
      <c r="E13" s="738"/>
      <c r="F13" s="713"/>
      <c r="G13" s="713"/>
      <c r="H13" s="713"/>
      <c r="I13" s="713"/>
      <c r="J13" s="688"/>
    </row>
    <row r="14" spans="1:12" ht="89.25" customHeight="1" x14ac:dyDescent="0.2">
      <c r="A14" s="731"/>
      <c r="B14" s="340" t="str">
        <f>CONTEXTO!D23</f>
        <v>Prevalencia de intereses particulares sobre intereses generales.</v>
      </c>
      <c r="C14" s="735"/>
      <c r="D14" s="737"/>
      <c r="E14" s="738"/>
      <c r="F14" s="713"/>
      <c r="G14" s="713"/>
      <c r="H14" s="713"/>
      <c r="I14" s="713"/>
      <c r="J14" s="688"/>
    </row>
    <row r="15" spans="1:12" ht="49.5" customHeight="1" x14ac:dyDescent="0.2">
      <c r="A15" s="732"/>
      <c r="B15" s="341" t="str">
        <f>'PRIORIZACIÓN DE CAUSA'!B26</f>
        <v xml:space="preserve">Conflicto de interes no comunicado </v>
      </c>
      <c r="C15" s="714"/>
      <c r="D15" s="714"/>
      <c r="E15" s="739"/>
      <c r="F15" s="714"/>
      <c r="G15" s="714"/>
      <c r="H15" s="714"/>
      <c r="I15" s="714"/>
      <c r="J15" s="717"/>
    </row>
    <row r="16" spans="1:12" ht="81" customHeight="1" x14ac:dyDescent="0.2">
      <c r="A16" s="733"/>
      <c r="B16" s="336" t="str">
        <f>CONTEXTO!D14</f>
        <v>Inobservancia a los líneamientos establecidos en el  Código de Ética del Auditor Interno, estatuto de auditoria y lineamientos  antisoborno establecidos en la politica del  SIG,  en el desarrollo de las auditorías</v>
      </c>
      <c r="C16" s="715"/>
      <c r="D16" s="715"/>
      <c r="E16" s="739"/>
      <c r="F16" s="715"/>
      <c r="G16" s="715"/>
      <c r="H16" s="715"/>
      <c r="I16" s="715"/>
      <c r="J16" s="718"/>
    </row>
    <row r="17" spans="1:10" ht="68.25" customHeight="1" x14ac:dyDescent="0.2">
      <c r="A17" s="217"/>
      <c r="B17" s="218"/>
      <c r="C17" s="218"/>
      <c r="D17" s="218"/>
      <c r="E17" s="319"/>
      <c r="F17" s="218"/>
      <c r="G17" s="218"/>
      <c r="H17" s="218"/>
      <c r="I17" s="218"/>
      <c r="J17" s="321"/>
    </row>
    <row r="18" spans="1:10" ht="69" customHeight="1" x14ac:dyDescent="0.2">
      <c r="A18" s="217"/>
      <c r="B18" s="218"/>
      <c r="C18" s="218"/>
      <c r="D18" s="218"/>
      <c r="E18" s="320"/>
      <c r="F18" s="218"/>
      <c r="G18" s="218"/>
      <c r="H18" s="218"/>
      <c r="I18" s="218"/>
      <c r="J18" s="321"/>
    </row>
    <row r="19" spans="1:10" ht="59.25" customHeight="1" x14ac:dyDescent="0.2">
      <c r="A19" s="217"/>
      <c r="B19" s="218"/>
      <c r="C19" s="218"/>
      <c r="D19" s="218"/>
      <c r="E19" s="743" t="s">
        <v>251</v>
      </c>
      <c r="F19" s="218"/>
      <c r="G19" s="218"/>
      <c r="H19" s="218"/>
      <c r="I19" s="218"/>
      <c r="J19" s="746" t="str">
        <f>IF(F19="NA","GESTION",IF(G19="NA","GESTION",IF(H19="NA","GESTION",IF(I19="NA","GESTION",IF(F19&lt;&gt;"X"," ",IF(G19&lt;&gt;"X"," ",IF(H19&lt;&gt;"X"," ",IF(I19&lt;&gt;"X"," ","CORRUPCION"))))))))</f>
        <v xml:space="preserve"> </v>
      </c>
    </row>
    <row r="20" spans="1:10" ht="57" customHeight="1" x14ac:dyDescent="0.2">
      <c r="A20" s="217"/>
      <c r="B20" s="218"/>
      <c r="C20" s="218"/>
      <c r="D20" s="218"/>
      <c r="E20" s="744"/>
      <c r="F20" s="218"/>
      <c r="G20" s="218"/>
      <c r="H20" s="218"/>
      <c r="I20" s="218"/>
      <c r="J20" s="746"/>
    </row>
    <row r="21" spans="1:10" ht="61.5" customHeight="1" x14ac:dyDescent="0.2">
      <c r="A21" s="217"/>
      <c r="B21" s="218"/>
      <c r="C21" s="218"/>
      <c r="D21" s="218"/>
      <c r="E21" s="745"/>
      <c r="F21" s="218"/>
      <c r="G21" s="218"/>
      <c r="H21" s="218"/>
      <c r="I21" s="218"/>
      <c r="J21" s="746"/>
    </row>
    <row r="22" spans="1:10" ht="71.25" customHeight="1" x14ac:dyDescent="0.2">
      <c r="A22" s="217"/>
      <c r="B22" s="218"/>
      <c r="C22" s="218"/>
      <c r="D22" s="218"/>
      <c r="E22" s="743" t="s">
        <v>252</v>
      </c>
      <c r="F22" s="218"/>
      <c r="G22" s="218"/>
      <c r="H22" s="218"/>
      <c r="I22" s="218"/>
      <c r="J22" s="746" t="str">
        <f>IF(F22="NA","GESTION",IF(G22="NA","GESTION",IF(H22="NA","GESTION",IF(I22="NA","GESTION",IF(F22&lt;&gt;"X"," ",IF(G22&lt;&gt;"X"," ",IF(H22&lt;&gt;"X"," ",IF(I22&lt;&gt;"X"," ","CORRUPCION"))))))))</f>
        <v xml:space="preserve"> </v>
      </c>
    </row>
    <row r="23" spans="1:10" ht="64.5" customHeight="1" x14ac:dyDescent="0.2">
      <c r="A23" s="217"/>
      <c r="B23" s="218"/>
      <c r="C23" s="218"/>
      <c r="D23" s="218"/>
      <c r="E23" s="744"/>
      <c r="F23" s="218"/>
      <c r="G23" s="218"/>
      <c r="H23" s="218"/>
      <c r="I23" s="218"/>
      <c r="J23" s="746"/>
    </row>
    <row r="24" spans="1:10" ht="74.25" customHeight="1" x14ac:dyDescent="0.2">
      <c r="A24" s="217"/>
      <c r="B24" s="218"/>
      <c r="C24" s="218"/>
      <c r="D24" s="218"/>
      <c r="E24" s="745"/>
      <c r="F24" s="218"/>
      <c r="G24" s="218"/>
      <c r="H24" s="218"/>
      <c r="I24" s="218"/>
      <c r="J24" s="746"/>
    </row>
    <row r="25" spans="1:10" ht="54.75" customHeight="1" x14ac:dyDescent="0.2">
      <c r="A25" s="219"/>
      <c r="B25" s="220"/>
      <c r="C25" s="220"/>
      <c r="D25" s="220"/>
      <c r="E25" s="747" t="s">
        <v>253</v>
      </c>
      <c r="F25" s="220"/>
      <c r="G25" s="220"/>
      <c r="H25" s="220"/>
      <c r="I25" s="220"/>
      <c r="J25" s="746" t="str">
        <f>IF(F25="NA","GESTION",IF(G25="NA","GESTION",IF(H25="NA","GESTION",IF(I25="NA","GESTION",IF(F25&lt;&gt;"X"," ",IF(G25&lt;&gt;"X"," ",IF(H25&lt;&gt;"X"," ",IF(I25&lt;&gt;"X"," ","CORRUPCION"))))))))</f>
        <v xml:space="preserve"> </v>
      </c>
    </row>
    <row r="26" spans="1:10" ht="77.25" customHeight="1" x14ac:dyDescent="0.2">
      <c r="A26" s="221"/>
      <c r="B26" s="222"/>
      <c r="C26" s="222"/>
      <c r="D26" s="222"/>
      <c r="E26" s="748"/>
      <c r="F26" s="222"/>
      <c r="G26" s="222"/>
      <c r="H26" s="222"/>
      <c r="I26" s="222"/>
      <c r="J26" s="746"/>
    </row>
    <row r="27" spans="1:10" ht="66.75" customHeight="1" x14ac:dyDescent="0.2">
      <c r="A27" s="221"/>
      <c r="B27" s="222"/>
      <c r="C27" s="222"/>
      <c r="D27" s="222"/>
      <c r="E27" s="750"/>
      <c r="F27" s="222"/>
      <c r="G27" s="222"/>
      <c r="H27" s="222"/>
      <c r="I27" s="222"/>
      <c r="J27" s="746"/>
    </row>
    <row r="28" spans="1:10" ht="52.5" customHeight="1" x14ac:dyDescent="0.2">
      <c r="A28" s="221"/>
      <c r="B28" s="222"/>
      <c r="C28" s="222"/>
      <c r="D28" s="222"/>
      <c r="E28" s="747" t="s">
        <v>254</v>
      </c>
      <c r="F28" s="222"/>
      <c r="G28" s="222"/>
      <c r="H28" s="222"/>
      <c r="I28" s="222"/>
      <c r="J28" s="746" t="str">
        <f>IF(F28="NA","GESTION",IF(G28="NA","GESTION",IF(H28="NA","GESTION",IF(I28="NA","GESTION",IF(F28&lt;&gt;"X"," ",IF(G28&lt;&gt;"X"," ",IF(H28&lt;&gt;"X"," ",IF(I28&lt;&gt;"X"," ","CORRUPCION"))))))))</f>
        <v xml:space="preserve"> </v>
      </c>
    </row>
    <row r="29" spans="1:10" ht="66" customHeight="1" x14ac:dyDescent="0.2">
      <c r="A29" s="221"/>
      <c r="B29" s="222"/>
      <c r="C29" s="222"/>
      <c r="D29" s="222"/>
      <c r="E29" s="748"/>
      <c r="F29" s="222"/>
      <c r="G29" s="222"/>
      <c r="H29" s="222"/>
      <c r="I29" s="222"/>
      <c r="J29" s="746"/>
    </row>
    <row r="30" spans="1:10" ht="76.5" customHeight="1" thickBot="1" x14ac:dyDescent="0.25">
      <c r="A30" s="223"/>
      <c r="B30" s="224"/>
      <c r="C30" s="224"/>
      <c r="D30" s="224"/>
      <c r="E30" s="749"/>
      <c r="F30" s="224"/>
      <c r="G30" s="224"/>
      <c r="H30" s="224"/>
      <c r="I30" s="224"/>
      <c r="J30" s="746"/>
    </row>
  </sheetData>
  <sheetProtection selectLockedCells="1"/>
  <mergeCells count="30">
    <mergeCell ref="E19:E21"/>
    <mergeCell ref="J19:J21"/>
    <mergeCell ref="E22:E24"/>
    <mergeCell ref="J22:J24"/>
    <mergeCell ref="E28:E30"/>
    <mergeCell ref="J28:J30"/>
    <mergeCell ref="E25:E27"/>
    <mergeCell ref="J25:J27"/>
    <mergeCell ref="A1:A4"/>
    <mergeCell ref="J1:J4"/>
    <mergeCell ref="F1:I1"/>
    <mergeCell ref="F2:I2"/>
    <mergeCell ref="F3:I3"/>
    <mergeCell ref="F4:I4"/>
    <mergeCell ref="B1:E1"/>
    <mergeCell ref="B2:E4"/>
    <mergeCell ref="G12:G16"/>
    <mergeCell ref="H12:H16"/>
    <mergeCell ref="I12:I16"/>
    <mergeCell ref="J12:J16"/>
    <mergeCell ref="A5:J5"/>
    <mergeCell ref="A9:J9"/>
    <mergeCell ref="A8:J8"/>
    <mergeCell ref="A6:J7"/>
    <mergeCell ref="A10:J10"/>
    <mergeCell ref="A12:A16"/>
    <mergeCell ref="C12:C16"/>
    <mergeCell ref="D13:D16"/>
    <mergeCell ref="E12:E16"/>
    <mergeCell ref="F12:F1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Hoja3!$A$2:$A$4</xm:f>
          </x14:formula1>
          <xm:sqref>F12:I14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34"/>
  <sheetViews>
    <sheetView zoomScale="68" zoomScaleNormal="68" workbookViewId="0">
      <selection activeCell="A5" sqref="A5:F5"/>
    </sheetView>
  </sheetViews>
  <sheetFormatPr baseColWidth="10" defaultColWidth="11.42578125" defaultRowHeight="14.25" x14ac:dyDescent="0.2"/>
  <cols>
    <col min="1" max="1" width="43.28515625" style="1" customWidth="1"/>
    <col min="2" max="2" width="60.85546875" style="1" customWidth="1"/>
    <col min="3" max="3" width="27.28515625" style="1" customWidth="1"/>
    <col min="4" max="4" width="38.5703125" style="1" customWidth="1"/>
    <col min="5" max="5" width="15" style="1" customWidth="1"/>
    <col min="6" max="6" width="38.140625" style="1" customWidth="1"/>
    <col min="7" max="16384" width="11.42578125" style="1"/>
  </cols>
  <sheetData>
    <row r="1" spans="1:6" ht="28.5" customHeight="1" x14ac:dyDescent="0.2">
      <c r="A1" s="542"/>
      <c r="B1" s="482" t="str">
        <f>CONTEXTO!B1</f>
        <v>PROCESO: GESTION INTEGRAL DE CALIDAD</v>
      </c>
      <c r="C1" s="482"/>
      <c r="D1" s="465" t="s">
        <v>370</v>
      </c>
      <c r="E1" s="465"/>
      <c r="F1" s="740"/>
    </row>
    <row r="2" spans="1:6" x14ac:dyDescent="0.2">
      <c r="A2" s="543"/>
      <c r="B2" s="483" t="str">
        <f>CONTEXTO!B3</f>
        <v>FORMATO: MAPA DE RIESGOS DE CORRUPCIÓN</v>
      </c>
      <c r="C2" s="483"/>
      <c r="D2" s="514" t="s">
        <v>371</v>
      </c>
      <c r="E2" s="514"/>
      <c r="F2" s="741"/>
    </row>
    <row r="3" spans="1:6" ht="15" customHeight="1" x14ac:dyDescent="0.2">
      <c r="A3" s="543"/>
      <c r="B3" s="483"/>
      <c r="C3" s="483"/>
      <c r="D3" s="514" t="s">
        <v>372</v>
      </c>
      <c r="E3" s="514"/>
      <c r="F3" s="741"/>
    </row>
    <row r="4" spans="1:6" ht="15" thickBot="1" x14ac:dyDescent="0.25">
      <c r="A4" s="543"/>
      <c r="B4" s="483"/>
      <c r="C4" s="483"/>
      <c r="D4" s="514" t="s">
        <v>379</v>
      </c>
      <c r="E4" s="514"/>
      <c r="F4" s="742"/>
    </row>
    <row r="5" spans="1:6" ht="15.75" x14ac:dyDescent="0.2">
      <c r="A5" s="719"/>
      <c r="B5" s="720"/>
      <c r="C5" s="720"/>
      <c r="D5" s="720"/>
      <c r="E5" s="720"/>
      <c r="F5" s="721"/>
    </row>
    <row r="6" spans="1:6" ht="15" customHeight="1" x14ac:dyDescent="0.2">
      <c r="A6" s="757" t="s">
        <v>71</v>
      </c>
      <c r="B6" s="728"/>
      <c r="C6" s="728"/>
      <c r="D6" s="728"/>
      <c r="E6" s="728"/>
      <c r="F6" s="758"/>
    </row>
    <row r="7" spans="1:6" s="71" customFormat="1" ht="15.75" customHeight="1" x14ac:dyDescent="0.2">
      <c r="A7" s="757"/>
      <c r="B7" s="728"/>
      <c r="C7" s="728"/>
      <c r="D7" s="728"/>
      <c r="E7" s="728"/>
      <c r="F7" s="758"/>
    </row>
    <row r="8" spans="1:6" s="71" customFormat="1" ht="25.5" customHeight="1" x14ac:dyDescent="0.2">
      <c r="A8" s="751" t="str">
        <f>CONTEXTO!A8</f>
        <v xml:space="preserve">PROCESO: Gestión de Evaluación y  Seguimiento </v>
      </c>
      <c r="B8" s="752"/>
      <c r="C8" s="752"/>
      <c r="D8" s="752"/>
      <c r="E8" s="752"/>
      <c r="F8" s="753"/>
    </row>
    <row r="9" spans="1:6" s="71" customFormat="1" ht="65.25" customHeight="1" thickBot="1" x14ac:dyDescent="0.25">
      <c r="A9" s="754"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755"/>
      <c r="C9" s="755"/>
      <c r="D9" s="755"/>
      <c r="E9" s="755"/>
      <c r="F9" s="756"/>
    </row>
    <row r="10" spans="1:6" s="71" customFormat="1" ht="18.75" customHeight="1" thickBot="1" x14ac:dyDescent="0.25">
      <c r="A10" s="729"/>
      <c r="B10" s="729"/>
      <c r="C10" s="729"/>
      <c r="D10" s="729"/>
      <c r="E10" s="729"/>
      <c r="F10" s="764"/>
    </row>
    <row r="11" spans="1:6" ht="31.5" customHeight="1" x14ac:dyDescent="0.2">
      <c r="A11" s="91" t="s">
        <v>65</v>
      </c>
      <c r="B11" s="92" t="s">
        <v>72</v>
      </c>
      <c r="C11" s="92" t="s">
        <v>73</v>
      </c>
      <c r="D11" s="149" t="s">
        <v>74</v>
      </c>
      <c r="E11" s="553" t="s">
        <v>75</v>
      </c>
      <c r="F11" s="554"/>
    </row>
    <row r="12" spans="1:6" ht="53.25" customHeight="1" x14ac:dyDescent="0.2">
      <c r="A12" s="775" t="str">
        <f>'IDENTIFICACION DE RIESGOS G Y C'!E12:E14</f>
        <v>Posibilidad  de desvío de los resultados  de la auditoría en beneficio propio o del auditado.</v>
      </c>
      <c r="B12" s="774" t="s">
        <v>445</v>
      </c>
      <c r="C12" s="773" t="str">
        <f>'IDENTIFICACION DE RIESGOS G Y C'!J12:J14</f>
        <v>CORRUPCION</v>
      </c>
      <c r="D12" s="150" t="str">
        <f>'IDENTIFICACION DE RIESGOS G Y C'!B12</f>
        <v>Asignación de auditorias a procesos no acordes al perfil profesional del auditor.</v>
      </c>
      <c r="E12" s="771" t="str">
        <f>'IDENTIFICACION DE RIESGOS G Y C'!D12</f>
        <v xml:space="preserve">Sancion disciplinaria </v>
      </c>
      <c r="F12" s="772"/>
    </row>
    <row r="13" spans="1:6" ht="42.75" customHeight="1" x14ac:dyDescent="0.2">
      <c r="A13" s="775"/>
      <c r="B13" s="774"/>
      <c r="C13" s="773"/>
      <c r="D13" s="150" t="str">
        <f>'IDENTIFICACION DE RIESGOS G Y C'!B13</f>
        <v>Trafico de influencias.</v>
      </c>
      <c r="E13" s="771" t="str">
        <f>'IDENTIFICACION DE RIESGOS G Y C'!D13</f>
        <v>Pérdida de imagen y credibilidad de la Oficina de Control Interno y de la Entidad</v>
      </c>
      <c r="F13" s="771"/>
    </row>
    <row r="14" spans="1:6" ht="88.5" customHeight="1" x14ac:dyDescent="0.2">
      <c r="A14" s="775"/>
      <c r="B14" s="774"/>
      <c r="C14" s="773"/>
      <c r="D14" s="150" t="str">
        <f>'IDENTIFICACION DE RIESGOS G Y C'!B14</f>
        <v>Prevalencia de intereses particulares sobre intereses generales.</v>
      </c>
      <c r="E14" s="776"/>
      <c r="F14" s="776"/>
    </row>
    <row r="15" spans="1:6" ht="57" customHeight="1" x14ac:dyDescent="0.2">
      <c r="A15" s="495"/>
      <c r="B15" s="495"/>
      <c r="C15" s="739"/>
      <c r="D15" s="270" t="str">
        <f>'IDENTIFICACION DE RIESGOS G Y C'!B15</f>
        <v xml:space="preserve">Conflicto de interes no comunicado </v>
      </c>
      <c r="E15" s="777"/>
      <c r="F15" s="777"/>
    </row>
    <row r="16" spans="1:6" ht="93.75" customHeight="1" x14ac:dyDescent="0.2">
      <c r="A16" s="739"/>
      <c r="B16" s="495"/>
      <c r="C16" s="739"/>
      <c r="D16" s="272" t="str">
        <f>CONTEXTO!D14</f>
        <v>Inobservancia a los líneamientos establecidos en el  Código de Ética del Auditor Interno, estatuto de auditoria y lineamientos  antisoborno establecidos en la politica del  SIG,  en el desarrollo de las auditorías</v>
      </c>
      <c r="E16" s="777"/>
      <c r="F16" s="777"/>
    </row>
    <row r="17" spans="1:6" ht="60.75" customHeight="1" x14ac:dyDescent="0.2">
      <c r="A17" s="316"/>
      <c r="B17" s="325"/>
      <c r="C17" s="322"/>
      <c r="D17" s="272"/>
      <c r="E17" s="328"/>
      <c r="F17" s="329"/>
    </row>
    <row r="18" spans="1:6" ht="63" customHeight="1" x14ac:dyDescent="0.2">
      <c r="A18" s="316"/>
      <c r="B18" s="326"/>
      <c r="C18" s="323"/>
      <c r="D18" s="272"/>
      <c r="E18" s="328"/>
      <c r="F18" s="329"/>
    </row>
    <row r="19" spans="1:6" ht="87.75" customHeight="1" x14ac:dyDescent="0.2">
      <c r="A19" s="317"/>
      <c r="B19" s="327"/>
      <c r="C19" s="324"/>
      <c r="D19" s="272"/>
      <c r="E19" s="330"/>
      <c r="F19" s="331"/>
    </row>
    <row r="20" spans="1:6" ht="47.25" customHeight="1" x14ac:dyDescent="0.2">
      <c r="A20" s="761">
        <f>'IDENTIFICACION DE RIESGOS G Y C'!E16</f>
        <v>0</v>
      </c>
      <c r="B20" s="765"/>
      <c r="C20" s="768">
        <f>'IDENTIFICACION DE RIESGOS G Y C'!J16</f>
        <v>0</v>
      </c>
      <c r="D20" s="108" t="str">
        <f>'IDENTIFICACION DE RIESGOS G Y C'!B16</f>
        <v>Inobservancia a los líneamientos establecidos en el  Código de Ética del Auditor Interno, estatuto de auditoria y lineamientos  antisoborno establecidos en la politica del  SIG,  en el desarrollo de las auditorías</v>
      </c>
      <c r="E20" s="759">
        <f>'IDENTIFICACION DE RIESGOS G Y C'!D16</f>
        <v>0</v>
      </c>
      <c r="F20" s="760"/>
    </row>
    <row r="21" spans="1:6" ht="44.25" customHeight="1" x14ac:dyDescent="0.2">
      <c r="A21" s="762"/>
      <c r="B21" s="766"/>
      <c r="C21" s="769"/>
      <c r="D21" s="108">
        <f>'IDENTIFICACION DE RIESGOS G Y C'!B17</f>
        <v>0</v>
      </c>
      <c r="E21" s="759">
        <f>'IDENTIFICACION DE RIESGOS G Y C'!D17</f>
        <v>0</v>
      </c>
      <c r="F21" s="760"/>
    </row>
    <row r="22" spans="1:6" ht="45" customHeight="1" x14ac:dyDescent="0.2">
      <c r="A22" s="763"/>
      <c r="B22" s="767"/>
      <c r="C22" s="770"/>
      <c r="D22" s="108">
        <f>'IDENTIFICACION DE RIESGOS G Y C'!B18</f>
        <v>0</v>
      </c>
      <c r="E22" s="759">
        <f>'IDENTIFICACION DE RIESGOS G Y C'!D18</f>
        <v>0</v>
      </c>
      <c r="F22" s="760"/>
    </row>
    <row r="23" spans="1:6" ht="58.5" customHeight="1" x14ac:dyDescent="0.2">
      <c r="A23" s="761" t="str">
        <f>'IDENTIFICACION DE RIESGOS G Y C'!E19</f>
        <v>g</v>
      </c>
      <c r="B23" s="765"/>
      <c r="C23" s="768" t="str">
        <f>'IDENTIFICACION DE RIESGOS G Y C'!J19</f>
        <v xml:space="preserve"> </v>
      </c>
      <c r="D23" s="108">
        <f>'IDENTIFICACION DE RIESGOS G Y C'!B19</f>
        <v>0</v>
      </c>
      <c r="E23" s="759">
        <f>'IDENTIFICACION DE RIESGOS G Y C'!D19</f>
        <v>0</v>
      </c>
      <c r="F23" s="760"/>
    </row>
    <row r="24" spans="1:6" ht="55.5" customHeight="1" x14ac:dyDescent="0.2">
      <c r="A24" s="762"/>
      <c r="B24" s="766"/>
      <c r="C24" s="769"/>
      <c r="D24" s="108">
        <f>'IDENTIFICACION DE RIESGOS G Y C'!B20</f>
        <v>0</v>
      </c>
      <c r="E24" s="759">
        <f>'IDENTIFICACION DE RIESGOS G Y C'!D20</f>
        <v>0</v>
      </c>
      <c r="F24" s="760"/>
    </row>
    <row r="25" spans="1:6" ht="63.75" customHeight="1" x14ac:dyDescent="0.2">
      <c r="A25" s="763"/>
      <c r="B25" s="767"/>
      <c r="C25" s="770"/>
      <c r="D25" s="108">
        <f>'IDENTIFICACION DE RIESGOS G Y C'!B21</f>
        <v>0</v>
      </c>
      <c r="E25" s="759">
        <f>'IDENTIFICACION DE RIESGOS G Y C'!D21</f>
        <v>0</v>
      </c>
      <c r="F25" s="760"/>
    </row>
    <row r="26" spans="1:6" ht="47.25" customHeight="1" x14ac:dyDescent="0.2">
      <c r="A26" s="761" t="str">
        <f>'IDENTIFICACION DE RIESGOS G Y C'!E22</f>
        <v>h</v>
      </c>
      <c r="B26" s="765"/>
      <c r="C26" s="768" t="str">
        <f>'IDENTIFICACION DE RIESGOS G Y C'!J22</f>
        <v xml:space="preserve"> </v>
      </c>
      <c r="D26" s="108">
        <f>'IDENTIFICACION DE RIESGOS G Y C'!B22</f>
        <v>0</v>
      </c>
      <c r="E26" s="759">
        <f>'IDENTIFICACION DE RIESGOS G Y C'!D22</f>
        <v>0</v>
      </c>
      <c r="F26" s="760"/>
    </row>
    <row r="27" spans="1:6" ht="55.5" customHeight="1" x14ac:dyDescent="0.2">
      <c r="A27" s="762"/>
      <c r="B27" s="766"/>
      <c r="C27" s="769"/>
      <c r="D27" s="108">
        <f>'IDENTIFICACION DE RIESGOS G Y C'!B23</f>
        <v>0</v>
      </c>
      <c r="E27" s="759">
        <f>'IDENTIFICACION DE RIESGOS G Y C'!D23</f>
        <v>0</v>
      </c>
      <c r="F27" s="760"/>
    </row>
    <row r="28" spans="1:6" ht="57.75" customHeight="1" x14ac:dyDescent="0.2">
      <c r="A28" s="763"/>
      <c r="B28" s="767"/>
      <c r="C28" s="770"/>
      <c r="D28" s="108">
        <f>'IDENTIFICACION DE RIESGOS G Y C'!B24</f>
        <v>0</v>
      </c>
      <c r="E28" s="759">
        <f>'IDENTIFICACION DE RIESGOS G Y C'!D24</f>
        <v>0</v>
      </c>
      <c r="F28" s="760"/>
    </row>
    <row r="29" spans="1:6" ht="45.75" customHeight="1" x14ac:dyDescent="0.2">
      <c r="A29" s="778" t="str">
        <f>'IDENTIFICACION DE RIESGOS G Y C'!E25</f>
        <v>i</v>
      </c>
      <c r="B29" s="790"/>
      <c r="C29" s="781" t="str">
        <f>'IDENTIFICACION DE RIESGOS G Y C'!J25</f>
        <v xml:space="preserve"> </v>
      </c>
      <c r="D29" s="109">
        <f>'IDENTIFICACION DE RIESGOS G Y C'!B25</f>
        <v>0</v>
      </c>
      <c r="E29" s="784">
        <f>'IDENTIFICACION DE RIESGOS G Y C'!D25</f>
        <v>0</v>
      </c>
      <c r="F29" s="785"/>
    </row>
    <row r="30" spans="1:6" ht="57.75" customHeight="1" x14ac:dyDescent="0.2">
      <c r="A30" s="779"/>
      <c r="B30" s="791"/>
      <c r="C30" s="782"/>
      <c r="D30" s="110">
        <f>'IDENTIFICACION DE RIESGOS G Y C'!B26</f>
        <v>0</v>
      </c>
      <c r="E30" s="784">
        <f>'IDENTIFICACION DE RIESGOS G Y C'!D26</f>
        <v>0</v>
      </c>
      <c r="F30" s="785"/>
    </row>
    <row r="31" spans="1:6" ht="51" customHeight="1" x14ac:dyDescent="0.2">
      <c r="A31" s="780"/>
      <c r="B31" s="792"/>
      <c r="C31" s="783"/>
      <c r="D31" s="110">
        <f>'IDENTIFICACION DE RIESGOS G Y C'!B27</f>
        <v>0</v>
      </c>
      <c r="E31" s="784">
        <f>'IDENTIFICACION DE RIESGOS G Y C'!D27</f>
        <v>0</v>
      </c>
      <c r="F31" s="785"/>
    </row>
    <row r="32" spans="1:6" ht="51" customHeight="1" x14ac:dyDescent="0.2">
      <c r="A32" s="778" t="str">
        <f>'IDENTIFICACION DE RIESGOS G Y C'!E28</f>
        <v>j</v>
      </c>
      <c r="B32" s="790"/>
      <c r="C32" s="781">
        <f>'IDENTIFICACION DE RIESGOS G Y C'!J30</f>
        <v>0</v>
      </c>
      <c r="D32" s="110">
        <f>'IDENTIFICACION DE RIESGOS G Y C'!B28</f>
        <v>0</v>
      </c>
      <c r="E32" s="784">
        <f>'IDENTIFICACION DE RIESGOS G Y C'!D28</f>
        <v>0</v>
      </c>
      <c r="F32" s="785"/>
    </row>
    <row r="33" spans="1:6" ht="51" customHeight="1" x14ac:dyDescent="0.2">
      <c r="A33" s="779"/>
      <c r="B33" s="791"/>
      <c r="C33" s="782"/>
      <c r="D33" s="110">
        <f>'IDENTIFICACION DE RIESGOS G Y C'!B29</f>
        <v>0</v>
      </c>
      <c r="E33" s="784">
        <f>'IDENTIFICACION DE RIESGOS G Y C'!D29</f>
        <v>0</v>
      </c>
      <c r="F33" s="785"/>
    </row>
    <row r="34" spans="1:6" ht="54" customHeight="1" thickBot="1" x14ac:dyDescent="0.25">
      <c r="A34" s="787"/>
      <c r="B34" s="793"/>
      <c r="C34" s="786"/>
      <c r="D34" s="111">
        <f>'IDENTIFICACION DE RIESGOS G Y C'!B30</f>
        <v>0</v>
      </c>
      <c r="E34" s="788">
        <f>'IDENTIFICACION DE RIESGOS G Y C'!D30</f>
        <v>0</v>
      </c>
      <c r="F34" s="789"/>
    </row>
  </sheetData>
  <sheetProtection selectLockedCells="1"/>
  <mergeCells count="49">
    <mergeCell ref="A29:A31"/>
    <mergeCell ref="C29:C31"/>
    <mergeCell ref="E30:F30"/>
    <mergeCell ref="E31:F31"/>
    <mergeCell ref="C32:C34"/>
    <mergeCell ref="A32:A34"/>
    <mergeCell ref="E32:F32"/>
    <mergeCell ref="E33:F33"/>
    <mergeCell ref="E29:F29"/>
    <mergeCell ref="E34:F34"/>
    <mergeCell ref="B29:B31"/>
    <mergeCell ref="B32:B34"/>
    <mergeCell ref="A26:A28"/>
    <mergeCell ref="C26:C28"/>
    <mergeCell ref="E27:F27"/>
    <mergeCell ref="E28:F28"/>
    <mergeCell ref="E23:F23"/>
    <mergeCell ref="E26:F26"/>
    <mergeCell ref="B23:B25"/>
    <mergeCell ref="B26:B28"/>
    <mergeCell ref="A23:A25"/>
    <mergeCell ref="C23:C25"/>
    <mergeCell ref="E24:F24"/>
    <mergeCell ref="E25:F25"/>
    <mergeCell ref="E20:F20"/>
    <mergeCell ref="A20:A22"/>
    <mergeCell ref="A10:F10"/>
    <mergeCell ref="B20:B22"/>
    <mergeCell ref="C20:C22"/>
    <mergeCell ref="E21:F21"/>
    <mergeCell ref="E22:F22"/>
    <mergeCell ref="E12:F12"/>
    <mergeCell ref="C12:C16"/>
    <mergeCell ref="B12:B16"/>
    <mergeCell ref="A12:A16"/>
    <mergeCell ref="E13:F16"/>
    <mergeCell ref="A1:A4"/>
    <mergeCell ref="B1:C1"/>
    <mergeCell ref="D1:E1"/>
    <mergeCell ref="F1:F4"/>
    <mergeCell ref="B2:C4"/>
    <mergeCell ref="D2:E2"/>
    <mergeCell ref="D3:E3"/>
    <mergeCell ref="D4:E4"/>
    <mergeCell ref="A5:F5"/>
    <mergeCell ref="E11:F11"/>
    <mergeCell ref="A8:F8"/>
    <mergeCell ref="A9:F9"/>
    <mergeCell ref="A6:F7"/>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20"/>
  <sheetViews>
    <sheetView zoomScale="142" zoomScaleNormal="142" workbookViewId="0">
      <selection activeCell="A5" sqref="A5:T5"/>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3" customWidth="1"/>
    <col min="20" max="20" width="18.85546875" style="1" customWidth="1"/>
    <col min="21" max="16384" width="11.42578125" style="1"/>
  </cols>
  <sheetData>
    <row r="1" spans="1:20" ht="27.75" customHeight="1" x14ac:dyDescent="0.2">
      <c r="A1" s="542"/>
      <c r="B1" s="456" t="str">
        <f>CONTEXTO!B1</f>
        <v>PROCESO: GESTION INTEGRAL DE CALIDAD</v>
      </c>
      <c r="C1" s="457"/>
      <c r="D1" s="457"/>
      <c r="E1" s="457"/>
      <c r="F1" s="457"/>
      <c r="G1" s="457"/>
      <c r="H1" s="457"/>
      <c r="I1" s="457"/>
      <c r="J1" s="457"/>
      <c r="K1" s="457"/>
      <c r="L1" s="457"/>
      <c r="M1" s="457"/>
      <c r="N1" s="457"/>
      <c r="O1" s="457"/>
      <c r="P1" s="458"/>
      <c r="Q1" s="465" t="s">
        <v>380</v>
      </c>
      <c r="R1" s="465"/>
      <c r="S1" s="465"/>
      <c r="T1" s="740"/>
    </row>
    <row r="2" spans="1:20" ht="20.25" customHeight="1" x14ac:dyDescent="0.2">
      <c r="A2" s="543"/>
      <c r="B2" s="545"/>
      <c r="C2" s="546"/>
      <c r="D2" s="546"/>
      <c r="E2" s="546"/>
      <c r="F2" s="546"/>
      <c r="G2" s="546"/>
      <c r="H2" s="546"/>
      <c r="I2" s="546"/>
      <c r="J2" s="546"/>
      <c r="K2" s="546"/>
      <c r="L2" s="546"/>
      <c r="M2" s="546"/>
      <c r="N2" s="546"/>
      <c r="O2" s="546"/>
      <c r="P2" s="677"/>
      <c r="Q2" s="514" t="s">
        <v>371</v>
      </c>
      <c r="R2" s="514"/>
      <c r="S2" s="514"/>
      <c r="T2" s="741"/>
    </row>
    <row r="3" spans="1:20" ht="18.75" customHeight="1" x14ac:dyDescent="0.2">
      <c r="A3" s="543"/>
      <c r="B3" s="550" t="str">
        <f>CONTEXTO!B3</f>
        <v>FORMATO: MAPA DE RIESGOS DE CORRUPCIÓN</v>
      </c>
      <c r="C3" s="551"/>
      <c r="D3" s="551"/>
      <c r="E3" s="551"/>
      <c r="F3" s="551"/>
      <c r="G3" s="551"/>
      <c r="H3" s="551"/>
      <c r="I3" s="551"/>
      <c r="J3" s="551"/>
      <c r="K3" s="551"/>
      <c r="L3" s="551"/>
      <c r="M3" s="551"/>
      <c r="N3" s="551"/>
      <c r="O3" s="551"/>
      <c r="P3" s="798"/>
      <c r="Q3" s="514" t="s">
        <v>372</v>
      </c>
      <c r="R3" s="514"/>
      <c r="S3" s="514"/>
      <c r="T3" s="741"/>
    </row>
    <row r="4" spans="1:20" ht="19.5" customHeight="1" thickBot="1" x14ac:dyDescent="0.25">
      <c r="A4" s="544"/>
      <c r="B4" s="462"/>
      <c r="C4" s="463"/>
      <c r="D4" s="463"/>
      <c r="E4" s="463"/>
      <c r="F4" s="463"/>
      <c r="G4" s="463"/>
      <c r="H4" s="463"/>
      <c r="I4" s="463"/>
      <c r="J4" s="463"/>
      <c r="K4" s="463"/>
      <c r="L4" s="463"/>
      <c r="M4" s="463"/>
      <c r="N4" s="463"/>
      <c r="O4" s="463"/>
      <c r="P4" s="464"/>
      <c r="Q4" s="514" t="s">
        <v>381</v>
      </c>
      <c r="R4" s="514"/>
      <c r="S4" s="514"/>
      <c r="T4" s="742"/>
    </row>
    <row r="5" spans="1:20" ht="19.5" customHeight="1" x14ac:dyDescent="0.2">
      <c r="A5" s="719"/>
      <c r="B5" s="720"/>
      <c r="C5" s="720"/>
      <c r="D5" s="720"/>
      <c r="E5" s="720"/>
      <c r="F5" s="720"/>
      <c r="G5" s="720"/>
      <c r="H5" s="720"/>
      <c r="I5" s="720"/>
      <c r="J5" s="720"/>
      <c r="K5" s="720"/>
      <c r="L5" s="720"/>
      <c r="M5" s="720"/>
      <c r="N5" s="720"/>
      <c r="O5" s="720"/>
      <c r="P5" s="720"/>
      <c r="Q5" s="720"/>
      <c r="R5" s="720"/>
      <c r="S5" s="720"/>
      <c r="T5" s="721"/>
    </row>
    <row r="6" spans="1:20" x14ac:dyDescent="0.2">
      <c r="A6" s="813" t="s">
        <v>77</v>
      </c>
      <c r="B6" s="814"/>
      <c r="C6" s="814"/>
      <c r="D6" s="814"/>
      <c r="E6" s="814"/>
      <c r="F6" s="814"/>
      <c r="G6" s="814"/>
      <c r="H6" s="814"/>
      <c r="I6" s="814"/>
      <c r="J6" s="814"/>
      <c r="K6" s="814"/>
      <c r="L6" s="814"/>
      <c r="M6" s="814"/>
      <c r="N6" s="814"/>
      <c r="O6" s="814"/>
      <c r="P6" s="814"/>
      <c r="Q6" s="814"/>
      <c r="R6" s="814"/>
      <c r="S6" s="814"/>
      <c r="T6" s="815"/>
    </row>
    <row r="7" spans="1:20" ht="10.5" customHeight="1" x14ac:dyDescent="0.2">
      <c r="A7" s="816"/>
      <c r="B7" s="817"/>
      <c r="C7" s="817"/>
      <c r="D7" s="817"/>
      <c r="E7" s="817"/>
      <c r="F7" s="817"/>
      <c r="G7" s="817"/>
      <c r="H7" s="817"/>
      <c r="I7" s="817"/>
      <c r="J7" s="817"/>
      <c r="K7" s="817"/>
      <c r="L7" s="817"/>
      <c r="M7" s="817"/>
      <c r="N7" s="817"/>
      <c r="O7" s="817"/>
      <c r="P7" s="817"/>
      <c r="Q7" s="817"/>
      <c r="R7" s="817"/>
      <c r="S7" s="817"/>
      <c r="T7" s="818"/>
    </row>
    <row r="8" spans="1:20" ht="24.75" customHeight="1" x14ac:dyDescent="0.2">
      <c r="A8" s="751" t="str">
        <f>CONTEXTO!A8</f>
        <v xml:space="preserve">PROCESO: Gestión de Evaluación y  Seguimiento </v>
      </c>
      <c r="B8" s="752"/>
      <c r="C8" s="752"/>
      <c r="D8" s="752"/>
      <c r="E8" s="752"/>
      <c r="F8" s="752"/>
      <c r="G8" s="752"/>
      <c r="H8" s="752"/>
      <c r="I8" s="752"/>
      <c r="J8" s="752"/>
      <c r="K8" s="752"/>
      <c r="L8" s="752"/>
      <c r="M8" s="752"/>
      <c r="N8" s="752"/>
      <c r="O8" s="752"/>
      <c r="P8" s="752"/>
      <c r="Q8" s="752"/>
      <c r="R8" s="752"/>
      <c r="S8" s="752"/>
      <c r="T8" s="753"/>
    </row>
    <row r="9" spans="1:20" ht="66.75" customHeight="1" thickBot="1" x14ac:dyDescent="0.25">
      <c r="A9" s="810"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811"/>
      <c r="C9" s="811"/>
      <c r="D9" s="811"/>
      <c r="E9" s="811"/>
      <c r="F9" s="811"/>
      <c r="G9" s="811"/>
      <c r="H9" s="811"/>
      <c r="I9" s="811"/>
      <c r="J9" s="811"/>
      <c r="K9" s="811"/>
      <c r="L9" s="811"/>
      <c r="M9" s="811"/>
      <c r="N9" s="811"/>
      <c r="O9" s="811"/>
      <c r="P9" s="811"/>
      <c r="Q9" s="811"/>
      <c r="R9" s="811"/>
      <c r="S9" s="811"/>
      <c r="T9" s="812"/>
    </row>
    <row r="10" spans="1:20" ht="19.5" customHeight="1" thickBot="1" x14ac:dyDescent="0.25">
      <c r="A10" s="729"/>
      <c r="B10" s="729"/>
      <c r="C10" s="729"/>
      <c r="D10" s="729"/>
      <c r="E10" s="729"/>
      <c r="F10" s="729"/>
      <c r="G10" s="729"/>
      <c r="H10" s="729"/>
      <c r="I10" s="729"/>
      <c r="J10" s="729"/>
      <c r="K10" s="729"/>
      <c r="L10" s="729"/>
      <c r="M10" s="729"/>
      <c r="N10" s="729"/>
      <c r="O10" s="729"/>
      <c r="P10" s="729"/>
      <c r="Q10" s="729"/>
      <c r="R10" s="729"/>
      <c r="S10" s="729"/>
      <c r="T10" s="764"/>
    </row>
    <row r="11" spans="1:20" ht="37.5" customHeight="1" x14ac:dyDescent="0.2">
      <c r="A11" s="799" t="s">
        <v>65</v>
      </c>
      <c r="B11" s="800"/>
      <c r="C11" s="803" t="s">
        <v>78</v>
      </c>
      <c r="D11" s="804"/>
      <c r="E11" s="804"/>
      <c r="F11" s="804"/>
      <c r="G11" s="804"/>
      <c r="H11" s="804"/>
      <c r="I11" s="804"/>
      <c r="J11" s="804"/>
      <c r="K11" s="804"/>
      <c r="L11" s="804"/>
      <c r="M11" s="804"/>
      <c r="N11" s="804"/>
      <c r="O11" s="804"/>
      <c r="P11" s="804"/>
      <c r="Q11" s="804"/>
      <c r="R11" s="804"/>
      <c r="S11" s="804"/>
      <c r="T11" s="805"/>
    </row>
    <row r="12" spans="1:20" ht="25.5" customHeight="1" x14ac:dyDescent="0.2">
      <c r="A12" s="801"/>
      <c r="B12" s="802"/>
      <c r="C12" s="68" t="s">
        <v>41</v>
      </c>
      <c r="D12" s="68" t="s">
        <v>42</v>
      </c>
      <c r="E12" s="68" t="s">
        <v>43</v>
      </c>
      <c r="F12" s="68" t="s">
        <v>44</v>
      </c>
      <c r="G12" s="68" t="s">
        <v>45</v>
      </c>
      <c r="H12" s="68" t="s">
        <v>46</v>
      </c>
      <c r="I12" s="68" t="s">
        <v>47</v>
      </c>
      <c r="J12" s="68" t="s">
        <v>48</v>
      </c>
      <c r="K12" s="68" t="s">
        <v>49</v>
      </c>
      <c r="L12" s="68" t="s">
        <v>50</v>
      </c>
      <c r="M12" s="68" t="s">
        <v>51</v>
      </c>
      <c r="N12" s="68" t="s">
        <v>52</v>
      </c>
      <c r="O12" s="68" t="s">
        <v>53</v>
      </c>
      <c r="P12" s="68" t="s">
        <v>54</v>
      </c>
      <c r="Q12" s="68" t="s">
        <v>55</v>
      </c>
      <c r="R12" s="69" t="s">
        <v>56</v>
      </c>
      <c r="S12" s="72" t="s">
        <v>57</v>
      </c>
      <c r="T12" s="93" t="s">
        <v>79</v>
      </c>
    </row>
    <row r="13" spans="1:20" ht="39.75" customHeight="1" x14ac:dyDescent="0.2">
      <c r="A13" s="808" t="str">
        <f>DESCRIPCION!A12</f>
        <v>Posibilidad  de desvío de los resultados  de la auditoría en beneficio propio o del auditado.</v>
      </c>
      <c r="B13" s="809"/>
      <c r="C13" s="241">
        <v>3</v>
      </c>
      <c r="D13" s="241">
        <v>3</v>
      </c>
      <c r="E13" s="241">
        <v>2</v>
      </c>
      <c r="F13" s="241">
        <v>3</v>
      </c>
      <c r="G13" s="241">
        <v>3</v>
      </c>
      <c r="H13" s="241">
        <v>3</v>
      </c>
      <c r="I13" s="241">
        <v>3</v>
      </c>
      <c r="J13" s="241">
        <v>3</v>
      </c>
      <c r="K13" s="241">
        <v>2</v>
      </c>
      <c r="L13" s="241">
        <v>2</v>
      </c>
      <c r="M13" s="287"/>
      <c r="N13" s="287"/>
      <c r="O13" s="287"/>
      <c r="P13" s="287"/>
      <c r="Q13" s="287"/>
      <c r="R13" s="288">
        <f t="shared" ref="R13:R20" si="0">SUM(C13:Q13)</f>
        <v>27</v>
      </c>
      <c r="S13" s="289">
        <f t="shared" ref="S13:S20" si="1">IF(ISERROR(AVERAGE(C13:Q13)),0,AVERAGE(C13:Q13))</f>
        <v>2.7</v>
      </c>
      <c r="T13" s="290" t="str">
        <f t="shared" ref="T13:T20" si="2">IF(AND(S13&gt;=1,S13&lt;1.5),"Rara Vez",IF(AND(S13&gt;=1.6,S13&lt;2.5),"Improbable",IF(AND(S13&gt;=2.6,S13&lt;3.5),"Posible",IF(AND(S13&gt;=3.6,S13&lt;4.5),"Probable",IF(AND(S13&gt;=4.6),"Casi Seguro"," ")))))</f>
        <v>Posible</v>
      </c>
    </row>
    <row r="14" spans="1:20" ht="39.75" customHeight="1" x14ac:dyDescent="0.2">
      <c r="A14" s="806"/>
      <c r="B14" s="807"/>
      <c r="C14" s="211"/>
      <c r="D14" s="211"/>
      <c r="E14" s="211"/>
      <c r="F14" s="211"/>
      <c r="G14" s="211"/>
      <c r="H14" s="211"/>
      <c r="I14" s="211"/>
      <c r="J14" s="211"/>
      <c r="K14" s="211"/>
      <c r="L14" s="211"/>
      <c r="M14" s="211"/>
      <c r="N14" s="211"/>
      <c r="O14" s="211"/>
      <c r="P14" s="211"/>
      <c r="Q14" s="211"/>
      <c r="R14" s="105"/>
      <c r="S14" s="113"/>
      <c r="T14" s="74"/>
    </row>
    <row r="15" spans="1:20" ht="39.75" customHeight="1" x14ac:dyDescent="0.2">
      <c r="A15" s="794"/>
      <c r="B15" s="795"/>
      <c r="C15" s="211"/>
      <c r="D15" s="211"/>
      <c r="E15" s="211"/>
      <c r="F15" s="211"/>
      <c r="G15" s="211"/>
      <c r="H15" s="211"/>
      <c r="I15" s="211"/>
      <c r="J15" s="211"/>
      <c r="K15" s="211"/>
      <c r="L15" s="211"/>
      <c r="M15" s="211"/>
      <c r="N15" s="211"/>
      <c r="O15" s="211"/>
      <c r="P15" s="211"/>
      <c r="Q15" s="211"/>
      <c r="R15" s="105">
        <f t="shared" si="0"/>
        <v>0</v>
      </c>
      <c r="S15" s="113">
        <f t="shared" si="1"/>
        <v>0</v>
      </c>
      <c r="T15" s="74" t="str">
        <f t="shared" si="2"/>
        <v xml:space="preserve"> </v>
      </c>
    </row>
    <row r="16" spans="1:20" ht="39.75" customHeight="1" x14ac:dyDescent="0.2">
      <c r="A16" s="794">
        <f>DESCRIPCION!A20</f>
        <v>0</v>
      </c>
      <c r="B16" s="795"/>
      <c r="C16" s="211"/>
      <c r="D16" s="211"/>
      <c r="E16" s="211"/>
      <c r="F16" s="211"/>
      <c r="G16" s="211"/>
      <c r="H16" s="211"/>
      <c r="I16" s="211"/>
      <c r="J16" s="211"/>
      <c r="K16" s="211"/>
      <c r="L16" s="211"/>
      <c r="M16" s="211"/>
      <c r="N16" s="211"/>
      <c r="O16" s="211"/>
      <c r="P16" s="211"/>
      <c r="Q16" s="211"/>
      <c r="R16" s="105">
        <f t="shared" si="0"/>
        <v>0</v>
      </c>
      <c r="S16" s="113">
        <f t="shared" si="1"/>
        <v>0</v>
      </c>
      <c r="T16" s="74" t="str">
        <f t="shared" si="2"/>
        <v xml:space="preserve"> </v>
      </c>
    </row>
    <row r="17" spans="1:20" ht="39.75" customHeight="1" x14ac:dyDescent="0.2">
      <c r="A17" s="794" t="str">
        <f>DESCRIPCION!A23</f>
        <v>g</v>
      </c>
      <c r="B17" s="795"/>
      <c r="C17" s="211"/>
      <c r="D17" s="211"/>
      <c r="E17" s="211"/>
      <c r="F17" s="211"/>
      <c r="G17" s="211"/>
      <c r="H17" s="211"/>
      <c r="I17" s="211"/>
      <c r="J17" s="211"/>
      <c r="K17" s="211"/>
      <c r="L17" s="211"/>
      <c r="M17" s="211"/>
      <c r="N17" s="211"/>
      <c r="O17" s="211"/>
      <c r="P17" s="211"/>
      <c r="Q17" s="211"/>
      <c r="R17" s="105">
        <f t="shared" si="0"/>
        <v>0</v>
      </c>
      <c r="S17" s="113">
        <f t="shared" si="1"/>
        <v>0</v>
      </c>
      <c r="T17" s="74" t="str">
        <f t="shared" si="2"/>
        <v xml:space="preserve"> </v>
      </c>
    </row>
    <row r="18" spans="1:20" ht="39.75" customHeight="1" x14ac:dyDescent="0.2">
      <c r="A18" s="794" t="str">
        <f>DESCRIPCION!A26</f>
        <v>h</v>
      </c>
      <c r="B18" s="795"/>
      <c r="C18" s="211"/>
      <c r="D18" s="211"/>
      <c r="E18" s="211"/>
      <c r="F18" s="211"/>
      <c r="G18" s="211"/>
      <c r="H18" s="211"/>
      <c r="I18" s="211"/>
      <c r="J18" s="211"/>
      <c r="K18" s="211"/>
      <c r="L18" s="211"/>
      <c r="M18" s="211"/>
      <c r="N18" s="211"/>
      <c r="O18" s="211"/>
      <c r="P18" s="211"/>
      <c r="Q18" s="211"/>
      <c r="R18" s="105">
        <f t="shared" si="0"/>
        <v>0</v>
      </c>
      <c r="S18" s="113">
        <f t="shared" si="1"/>
        <v>0</v>
      </c>
      <c r="T18" s="74" t="str">
        <f t="shared" si="2"/>
        <v xml:space="preserve"> </v>
      </c>
    </row>
    <row r="19" spans="1:20" ht="39.75" customHeight="1" x14ac:dyDescent="0.2">
      <c r="A19" s="794" t="str">
        <f>DESCRIPCION!A29</f>
        <v>i</v>
      </c>
      <c r="B19" s="795"/>
      <c r="C19" s="211"/>
      <c r="D19" s="211"/>
      <c r="E19" s="211"/>
      <c r="F19" s="211"/>
      <c r="G19" s="211"/>
      <c r="H19" s="211"/>
      <c r="I19" s="211"/>
      <c r="J19" s="211"/>
      <c r="K19" s="211"/>
      <c r="L19" s="211"/>
      <c r="M19" s="211"/>
      <c r="N19" s="211"/>
      <c r="O19" s="211"/>
      <c r="P19" s="211"/>
      <c r="Q19" s="211"/>
      <c r="R19" s="105">
        <f t="shared" si="0"/>
        <v>0</v>
      </c>
      <c r="S19" s="113">
        <f t="shared" si="1"/>
        <v>0</v>
      </c>
      <c r="T19" s="74" t="str">
        <f t="shared" si="2"/>
        <v xml:space="preserve"> </v>
      </c>
    </row>
    <row r="20" spans="1:20" ht="39.75" customHeight="1" thickBot="1" x14ac:dyDescent="0.25">
      <c r="A20" s="796" t="str">
        <f>DESCRIPCION!A32</f>
        <v>j</v>
      </c>
      <c r="B20" s="797"/>
      <c r="C20" s="212"/>
      <c r="D20" s="212"/>
      <c r="E20" s="212"/>
      <c r="F20" s="212"/>
      <c r="G20" s="212"/>
      <c r="H20" s="212"/>
      <c r="I20" s="212"/>
      <c r="J20" s="212"/>
      <c r="K20" s="212"/>
      <c r="L20" s="212"/>
      <c r="M20" s="212"/>
      <c r="N20" s="212"/>
      <c r="O20" s="212"/>
      <c r="P20" s="212"/>
      <c r="Q20" s="212"/>
      <c r="R20" s="106">
        <f t="shared" si="0"/>
        <v>0</v>
      </c>
      <c r="S20" s="114">
        <f t="shared" si="1"/>
        <v>0</v>
      </c>
      <c r="T20" s="94" t="str">
        <f t="shared" si="2"/>
        <v xml:space="preserve"> </v>
      </c>
    </row>
  </sheetData>
  <sheetProtection selectLockedCells="1"/>
  <mergeCells count="23">
    <mergeCell ref="A10:T10"/>
    <mergeCell ref="Q1:S1"/>
    <mergeCell ref="Q2:S2"/>
    <mergeCell ref="Q3:S3"/>
    <mergeCell ref="Q4:S4"/>
    <mergeCell ref="A5:T5"/>
    <mergeCell ref="A1:A4"/>
    <mergeCell ref="A19:B19"/>
    <mergeCell ref="A20:B20"/>
    <mergeCell ref="B1:P2"/>
    <mergeCell ref="B3:P4"/>
    <mergeCell ref="A11:B12"/>
    <mergeCell ref="C11:T11"/>
    <mergeCell ref="A14:B14"/>
    <mergeCell ref="A15:B15"/>
    <mergeCell ref="A16:B16"/>
    <mergeCell ref="A17:B17"/>
    <mergeCell ref="A18:B18"/>
    <mergeCell ref="A13:B13"/>
    <mergeCell ref="T1:T4"/>
    <mergeCell ref="A8:T8"/>
    <mergeCell ref="A9:T9"/>
    <mergeCell ref="A6:T7"/>
  </mergeCells>
  <dataValidations count="1">
    <dataValidation type="whole" allowBlank="1" showInputMessage="1" showErrorMessage="1" sqref="C13: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124"/>
  <sheetViews>
    <sheetView workbookViewId="0">
      <selection activeCell="A5" sqref="A5:F5"/>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66"/>
      <c r="B1" s="482" t="str">
        <f>CONTEXTO!B1</f>
        <v>PROCESO: GESTION INTEGRAL DE CALIDAD</v>
      </c>
      <c r="C1" s="838" t="s">
        <v>382</v>
      </c>
      <c r="D1" s="838"/>
      <c r="E1" s="838"/>
      <c r="F1" s="839"/>
    </row>
    <row r="2" spans="1:6" ht="15.75" customHeight="1" x14ac:dyDescent="0.2">
      <c r="A2" s="567"/>
      <c r="B2" s="483"/>
      <c r="C2" s="771" t="s">
        <v>371</v>
      </c>
      <c r="D2" s="771"/>
      <c r="E2" s="771"/>
      <c r="F2" s="840"/>
    </row>
    <row r="3" spans="1:6" ht="15" customHeight="1" x14ac:dyDescent="0.2">
      <c r="A3" s="567"/>
      <c r="B3" s="483" t="str">
        <f>CONTEXTO!B3</f>
        <v>FORMATO: MAPA DE RIESGOS DE CORRUPCIÓN</v>
      </c>
      <c r="C3" s="771" t="s">
        <v>372</v>
      </c>
      <c r="D3" s="771"/>
      <c r="E3" s="771"/>
      <c r="F3" s="840"/>
    </row>
    <row r="4" spans="1:6" ht="15.75" customHeight="1" x14ac:dyDescent="0.2">
      <c r="A4" s="567"/>
      <c r="B4" s="483"/>
      <c r="C4" s="771" t="s">
        <v>383</v>
      </c>
      <c r="D4" s="771"/>
      <c r="E4" s="771"/>
      <c r="F4" s="840"/>
    </row>
    <row r="5" spans="1:6" ht="15.75" customHeight="1" x14ac:dyDescent="0.2">
      <c r="A5" s="832"/>
      <c r="B5" s="833"/>
      <c r="C5" s="833"/>
      <c r="D5" s="833"/>
      <c r="E5" s="833"/>
      <c r="F5" s="834"/>
    </row>
    <row r="6" spans="1:6" x14ac:dyDescent="0.2">
      <c r="A6" s="579" t="str">
        <f>+CONTEXTO!A8</f>
        <v xml:space="preserve">PROCESO: Gestión de Evaluación y  Seguimiento </v>
      </c>
      <c r="B6" s="580"/>
      <c r="C6" s="580"/>
      <c r="D6" s="580"/>
      <c r="E6" s="580"/>
      <c r="F6" s="581"/>
    </row>
    <row r="7" spans="1:6" ht="12.75" customHeight="1" x14ac:dyDescent="0.2">
      <c r="A7" s="579"/>
      <c r="B7" s="580"/>
      <c r="C7" s="580"/>
      <c r="D7" s="580"/>
      <c r="E7" s="580"/>
      <c r="F7" s="581"/>
    </row>
    <row r="8" spans="1:6" ht="60.75" customHeight="1" x14ac:dyDescent="0.2">
      <c r="A8" s="582"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8" s="583"/>
      <c r="C8" s="583"/>
      <c r="D8" s="583"/>
      <c r="E8" s="583"/>
      <c r="F8" s="584"/>
    </row>
    <row r="9" spans="1:6" ht="3.75" customHeight="1" thickBot="1" x14ac:dyDescent="0.25">
      <c r="A9" s="585"/>
      <c r="B9" s="586"/>
      <c r="C9" s="586"/>
      <c r="D9" s="586"/>
      <c r="E9" s="586"/>
      <c r="F9" s="587"/>
    </row>
    <row r="10" spans="1:6" ht="13.5" customHeight="1" thickBot="1" x14ac:dyDescent="0.25">
      <c r="A10" s="588"/>
      <c r="B10" s="588"/>
      <c r="C10" s="588"/>
      <c r="D10" s="588"/>
      <c r="E10" s="588"/>
      <c r="F10" s="588"/>
    </row>
    <row r="11" spans="1:6" ht="34.5" customHeight="1" x14ac:dyDescent="0.25">
      <c r="A11" s="825" t="s">
        <v>82</v>
      </c>
      <c r="B11" s="557" t="s">
        <v>83</v>
      </c>
      <c r="C11" s="557"/>
      <c r="D11" s="827" t="s">
        <v>84</v>
      </c>
      <c r="E11" s="827"/>
      <c r="F11" s="823" t="s">
        <v>85</v>
      </c>
    </row>
    <row r="12" spans="1:6" ht="21" customHeight="1" x14ac:dyDescent="0.2">
      <c r="A12" s="826"/>
      <c r="B12" s="558"/>
      <c r="C12" s="558"/>
      <c r="D12" s="99" t="s">
        <v>86</v>
      </c>
      <c r="E12" s="99" t="s">
        <v>87</v>
      </c>
      <c r="F12" s="824"/>
    </row>
    <row r="13" spans="1:6" ht="26.25" customHeight="1" x14ac:dyDescent="0.2">
      <c r="A13" s="563" t="str">
        <f>DESCRIPCION!$A$12</f>
        <v>Posibilidad  de desvío de los resultados  de la auditoría en beneficio propio o del auditado.</v>
      </c>
      <c r="B13" s="565" t="s">
        <v>88</v>
      </c>
      <c r="C13" s="565"/>
      <c r="D13" s="210" t="s">
        <v>126</v>
      </c>
      <c r="E13" s="210"/>
      <c r="F13" s="835" t="str">
        <f>IF(D28="X","CATASTROFICO",IF(AND(D32&gt;0,D32&lt;=5),"MODERADO",IF(AND(D32&gt;=6,D32&lt;=11),"MAYOR",IF(AND(D32&gt;=12,D32&lt;=19),"CATASTROFICO",IF(AND(D32=0),"MENOR")))))</f>
        <v>MAYOR</v>
      </c>
    </row>
    <row r="14" spans="1:6" ht="26.25" customHeight="1" x14ac:dyDescent="0.2">
      <c r="A14" s="563"/>
      <c r="B14" s="565" t="s">
        <v>89</v>
      </c>
      <c r="C14" s="565"/>
      <c r="D14" s="210" t="s">
        <v>126</v>
      </c>
      <c r="E14" s="210"/>
      <c r="F14" s="836"/>
    </row>
    <row r="15" spans="1:6" ht="26.25" customHeight="1" x14ac:dyDescent="0.2">
      <c r="A15" s="563"/>
      <c r="B15" s="565" t="s">
        <v>90</v>
      </c>
      <c r="C15" s="565"/>
      <c r="D15" s="210" t="s">
        <v>126</v>
      </c>
      <c r="E15" s="210"/>
      <c r="F15" s="836"/>
    </row>
    <row r="16" spans="1:6" ht="26.25" customHeight="1" x14ac:dyDescent="0.2">
      <c r="A16" s="563"/>
      <c r="B16" s="565" t="s">
        <v>91</v>
      </c>
      <c r="C16" s="565"/>
      <c r="D16" s="210" t="s">
        <v>126</v>
      </c>
      <c r="E16" s="210"/>
      <c r="F16" s="836"/>
    </row>
    <row r="17" spans="1:6" ht="26.25" customHeight="1" x14ac:dyDescent="0.2">
      <c r="A17" s="563"/>
      <c r="B17" s="565" t="s">
        <v>92</v>
      </c>
      <c r="C17" s="565"/>
      <c r="D17" s="210" t="s">
        <v>126</v>
      </c>
      <c r="E17" s="210"/>
      <c r="F17" s="836"/>
    </row>
    <row r="18" spans="1:6" ht="26.25" customHeight="1" x14ac:dyDescent="0.2">
      <c r="A18" s="563"/>
      <c r="B18" s="565" t="s">
        <v>93</v>
      </c>
      <c r="C18" s="565"/>
      <c r="D18" s="210"/>
      <c r="E18" s="210" t="s">
        <v>126</v>
      </c>
      <c r="F18" s="836"/>
    </row>
    <row r="19" spans="1:6" ht="26.25" customHeight="1" x14ac:dyDescent="0.2">
      <c r="A19" s="563"/>
      <c r="B19" s="565" t="s">
        <v>94</v>
      </c>
      <c r="C19" s="565"/>
      <c r="D19" s="210"/>
      <c r="E19" s="210" t="s">
        <v>126</v>
      </c>
      <c r="F19" s="836"/>
    </row>
    <row r="20" spans="1:6" ht="33" customHeight="1" x14ac:dyDescent="0.2">
      <c r="A20" s="563"/>
      <c r="B20" s="565" t="s">
        <v>95</v>
      </c>
      <c r="C20" s="565"/>
      <c r="D20" s="210"/>
      <c r="E20" s="210" t="s">
        <v>126</v>
      </c>
      <c r="F20" s="836"/>
    </row>
    <row r="21" spans="1:6" ht="26.25" customHeight="1" x14ac:dyDescent="0.2">
      <c r="A21" s="563"/>
      <c r="B21" s="565" t="s">
        <v>96</v>
      </c>
      <c r="C21" s="565"/>
      <c r="D21" s="210" t="s">
        <v>126</v>
      </c>
      <c r="E21" s="210"/>
      <c r="F21" s="836"/>
    </row>
    <row r="22" spans="1:6" ht="26.25" customHeight="1" x14ac:dyDescent="0.2">
      <c r="A22" s="563"/>
      <c r="B22" s="565" t="s">
        <v>97</v>
      </c>
      <c r="C22" s="565"/>
      <c r="D22" s="210" t="s">
        <v>126</v>
      </c>
      <c r="E22" s="210"/>
      <c r="F22" s="836"/>
    </row>
    <row r="23" spans="1:6" ht="26.25" customHeight="1" x14ac:dyDescent="0.2">
      <c r="A23" s="563"/>
      <c r="B23" s="565" t="s">
        <v>98</v>
      </c>
      <c r="C23" s="565"/>
      <c r="D23" s="210" t="s">
        <v>126</v>
      </c>
      <c r="E23" s="210"/>
      <c r="F23" s="836"/>
    </row>
    <row r="24" spans="1:6" ht="26.25" customHeight="1" x14ac:dyDescent="0.2">
      <c r="A24" s="563"/>
      <c r="B24" s="565" t="s">
        <v>99</v>
      </c>
      <c r="C24" s="565"/>
      <c r="D24" s="210" t="s">
        <v>126</v>
      </c>
      <c r="E24" s="210"/>
      <c r="F24" s="836"/>
    </row>
    <row r="25" spans="1:6" ht="26.25" customHeight="1" x14ac:dyDescent="0.2">
      <c r="A25" s="563"/>
      <c r="B25" s="565" t="s">
        <v>100</v>
      </c>
      <c r="C25" s="565"/>
      <c r="D25" s="210"/>
      <c r="E25" s="210" t="s">
        <v>126</v>
      </c>
      <c r="F25" s="836"/>
    </row>
    <row r="26" spans="1:6" ht="26.25" customHeight="1" x14ac:dyDescent="0.2">
      <c r="A26" s="563"/>
      <c r="B26" s="565" t="s">
        <v>101</v>
      </c>
      <c r="C26" s="565"/>
      <c r="D26" s="210" t="s">
        <v>126</v>
      </c>
      <c r="E26" s="210"/>
      <c r="F26" s="836"/>
    </row>
    <row r="27" spans="1:6" ht="26.25" customHeight="1" x14ac:dyDescent="0.2">
      <c r="A27" s="563"/>
      <c r="B27" s="565" t="s">
        <v>102</v>
      </c>
      <c r="C27" s="565"/>
      <c r="D27" s="210" t="s">
        <v>126</v>
      </c>
      <c r="E27" s="210"/>
      <c r="F27" s="836"/>
    </row>
    <row r="28" spans="1:6" ht="26.25" customHeight="1" x14ac:dyDescent="0.2">
      <c r="A28" s="563"/>
      <c r="B28" s="565" t="s">
        <v>103</v>
      </c>
      <c r="C28" s="565"/>
      <c r="D28" s="210"/>
      <c r="E28" s="210" t="s">
        <v>126</v>
      </c>
      <c r="F28" s="836"/>
    </row>
    <row r="29" spans="1:6" ht="26.25" customHeight="1" x14ac:dyDescent="0.2">
      <c r="A29" s="563"/>
      <c r="B29" s="565" t="s">
        <v>104</v>
      </c>
      <c r="C29" s="565"/>
      <c r="D29" s="210"/>
      <c r="E29" s="210" t="s">
        <v>126</v>
      </c>
      <c r="F29" s="836"/>
    </row>
    <row r="30" spans="1:6" ht="26.25" customHeight="1" x14ac:dyDescent="0.2">
      <c r="A30" s="563"/>
      <c r="B30" s="565" t="s">
        <v>105</v>
      </c>
      <c r="C30" s="565"/>
      <c r="D30" s="210"/>
      <c r="E30" s="210" t="s">
        <v>126</v>
      </c>
      <c r="F30" s="836"/>
    </row>
    <row r="31" spans="1:6" ht="26.25" customHeight="1" x14ac:dyDescent="0.2">
      <c r="A31" s="563"/>
      <c r="B31" s="565" t="s">
        <v>106</v>
      </c>
      <c r="C31" s="565"/>
      <c r="D31" s="210"/>
      <c r="E31" s="210" t="s">
        <v>126</v>
      </c>
      <c r="F31" s="836"/>
    </row>
    <row r="32" spans="1:6" ht="16.5" thickBot="1" x14ac:dyDescent="0.3">
      <c r="A32" s="564"/>
      <c r="B32" s="828" t="s">
        <v>56</v>
      </c>
      <c r="C32" s="829"/>
      <c r="D32" s="95">
        <f>+Hoja3!B54</f>
        <v>11</v>
      </c>
      <c r="E32" s="96"/>
      <c r="F32" s="837"/>
    </row>
    <row r="33" spans="1:6" ht="15.75" customHeight="1" thickBot="1" x14ac:dyDescent="0.25">
      <c r="A33" s="830"/>
      <c r="B33" s="411"/>
      <c r="C33" s="411"/>
      <c r="D33" s="411"/>
      <c r="E33" s="411"/>
      <c r="F33" s="831"/>
    </row>
    <row r="34" spans="1:6" ht="34.5" customHeight="1" x14ac:dyDescent="0.25">
      <c r="A34" s="825" t="s">
        <v>82</v>
      </c>
      <c r="B34" s="557" t="s">
        <v>83</v>
      </c>
      <c r="C34" s="557"/>
      <c r="D34" s="827" t="s">
        <v>84</v>
      </c>
      <c r="E34" s="827"/>
      <c r="F34" s="823" t="s">
        <v>85</v>
      </c>
    </row>
    <row r="35" spans="1:6" ht="21" customHeight="1" x14ac:dyDescent="0.25">
      <c r="A35" s="826"/>
      <c r="B35" s="558"/>
      <c r="C35" s="558"/>
      <c r="D35" s="75" t="s">
        <v>86</v>
      </c>
      <c r="E35" s="75" t="s">
        <v>87</v>
      </c>
      <c r="F35" s="824"/>
    </row>
    <row r="36" spans="1:6" ht="26.25" customHeight="1" x14ac:dyDescent="0.2">
      <c r="A36" s="563"/>
      <c r="B36" s="565" t="s">
        <v>88</v>
      </c>
      <c r="C36" s="565"/>
      <c r="D36" s="210"/>
      <c r="E36" s="210"/>
      <c r="F36" s="821" t="str">
        <f>IF(D51="X","CATASTROFICO",IF(AND(D55&gt;0,D55&lt;=5),"MODERADO",IF(AND(D55&gt;=6,D55&lt;=11),"MAYOR",IF(AND(D55&gt;=12,D55&lt;=19),"CATASTROFICO"," "))))</f>
        <v xml:space="preserve"> </v>
      </c>
    </row>
    <row r="37" spans="1:6" ht="26.25" customHeight="1" x14ac:dyDescent="0.2">
      <c r="A37" s="563"/>
      <c r="B37" s="565" t="s">
        <v>89</v>
      </c>
      <c r="C37" s="565"/>
      <c r="D37" s="210"/>
      <c r="E37" s="210"/>
      <c r="F37" s="821"/>
    </row>
    <row r="38" spans="1:6" ht="26.25" customHeight="1" x14ac:dyDescent="0.2">
      <c r="A38" s="563"/>
      <c r="B38" s="565" t="s">
        <v>90</v>
      </c>
      <c r="C38" s="565"/>
      <c r="D38" s="210"/>
      <c r="E38" s="210"/>
      <c r="F38" s="821"/>
    </row>
    <row r="39" spans="1:6" ht="26.25" customHeight="1" x14ac:dyDescent="0.2">
      <c r="A39" s="563"/>
      <c r="B39" s="565" t="s">
        <v>91</v>
      </c>
      <c r="C39" s="565"/>
      <c r="D39" s="210"/>
      <c r="E39" s="210"/>
      <c r="F39" s="821"/>
    </row>
    <row r="40" spans="1:6" ht="26.25" customHeight="1" x14ac:dyDescent="0.2">
      <c r="A40" s="563"/>
      <c r="B40" s="565" t="s">
        <v>92</v>
      </c>
      <c r="C40" s="565"/>
      <c r="D40" s="210"/>
      <c r="E40" s="210"/>
      <c r="F40" s="821"/>
    </row>
    <row r="41" spans="1:6" ht="26.25" customHeight="1" x14ac:dyDescent="0.2">
      <c r="A41" s="563"/>
      <c r="B41" s="565" t="s">
        <v>93</v>
      </c>
      <c r="C41" s="565"/>
      <c r="D41" s="210"/>
      <c r="E41" s="210"/>
      <c r="F41" s="821"/>
    </row>
    <row r="42" spans="1:6" ht="26.25" customHeight="1" x14ac:dyDescent="0.2">
      <c r="A42" s="563"/>
      <c r="B42" s="565" t="s">
        <v>94</v>
      </c>
      <c r="C42" s="565"/>
      <c r="D42" s="210"/>
      <c r="E42" s="210"/>
      <c r="F42" s="821"/>
    </row>
    <row r="43" spans="1:6" ht="33" customHeight="1" x14ac:dyDescent="0.2">
      <c r="A43" s="563"/>
      <c r="B43" s="565" t="s">
        <v>95</v>
      </c>
      <c r="C43" s="565"/>
      <c r="D43" s="210"/>
      <c r="E43" s="210"/>
      <c r="F43" s="821"/>
    </row>
    <row r="44" spans="1:6" ht="26.25" customHeight="1" x14ac:dyDescent="0.2">
      <c r="A44" s="563"/>
      <c r="B44" s="565" t="s">
        <v>96</v>
      </c>
      <c r="C44" s="565"/>
      <c r="D44" s="210"/>
      <c r="E44" s="210"/>
      <c r="F44" s="821"/>
    </row>
    <row r="45" spans="1:6" ht="26.25" customHeight="1" x14ac:dyDescent="0.2">
      <c r="A45" s="563"/>
      <c r="B45" s="565" t="s">
        <v>97</v>
      </c>
      <c r="C45" s="565"/>
      <c r="D45" s="210"/>
      <c r="E45" s="210"/>
      <c r="F45" s="821"/>
    </row>
    <row r="46" spans="1:6" ht="26.25" customHeight="1" x14ac:dyDescent="0.2">
      <c r="A46" s="563"/>
      <c r="B46" s="565" t="s">
        <v>98</v>
      </c>
      <c r="C46" s="565"/>
      <c r="D46" s="210"/>
      <c r="E46" s="210"/>
      <c r="F46" s="821"/>
    </row>
    <row r="47" spans="1:6" ht="26.25" customHeight="1" x14ac:dyDescent="0.2">
      <c r="A47" s="563"/>
      <c r="B47" s="565" t="s">
        <v>99</v>
      </c>
      <c r="C47" s="565"/>
      <c r="D47" s="213"/>
      <c r="E47" s="213"/>
      <c r="F47" s="821"/>
    </row>
    <row r="48" spans="1:6" ht="26.25" customHeight="1" x14ac:dyDescent="0.2">
      <c r="A48" s="563"/>
      <c r="B48" s="565" t="s">
        <v>100</v>
      </c>
      <c r="C48" s="565"/>
      <c r="D48" s="213"/>
      <c r="E48" s="213"/>
      <c r="F48" s="821"/>
    </row>
    <row r="49" spans="1:6" ht="26.25" customHeight="1" x14ac:dyDescent="0.2">
      <c r="A49" s="563"/>
      <c r="B49" s="565" t="s">
        <v>101</v>
      </c>
      <c r="C49" s="565"/>
      <c r="D49" s="213"/>
      <c r="E49" s="213"/>
      <c r="F49" s="821"/>
    </row>
    <row r="50" spans="1:6" ht="26.25" customHeight="1" x14ac:dyDescent="0.2">
      <c r="A50" s="563"/>
      <c r="B50" s="565" t="s">
        <v>102</v>
      </c>
      <c r="C50" s="565"/>
      <c r="D50" s="213"/>
      <c r="E50" s="213"/>
      <c r="F50" s="821"/>
    </row>
    <row r="51" spans="1:6" ht="26.25" customHeight="1" x14ac:dyDescent="0.2">
      <c r="A51" s="563"/>
      <c r="B51" s="565" t="s">
        <v>103</v>
      </c>
      <c r="C51" s="565"/>
      <c r="D51" s="213"/>
      <c r="E51" s="213"/>
      <c r="F51" s="821"/>
    </row>
    <row r="52" spans="1:6" ht="26.25" customHeight="1" x14ac:dyDescent="0.2">
      <c r="A52" s="563"/>
      <c r="B52" s="565" t="s">
        <v>104</v>
      </c>
      <c r="C52" s="565"/>
      <c r="D52" s="213"/>
      <c r="E52" s="213"/>
      <c r="F52" s="821"/>
    </row>
    <row r="53" spans="1:6" ht="26.25" customHeight="1" x14ac:dyDescent="0.2">
      <c r="A53" s="563"/>
      <c r="B53" s="565" t="s">
        <v>105</v>
      </c>
      <c r="C53" s="565"/>
      <c r="D53" s="213"/>
      <c r="E53" s="213"/>
      <c r="F53" s="821"/>
    </row>
    <row r="54" spans="1:6" ht="26.25" customHeight="1" x14ac:dyDescent="0.2">
      <c r="A54" s="563"/>
      <c r="B54" s="565" t="s">
        <v>106</v>
      </c>
      <c r="C54" s="565"/>
      <c r="D54" s="213"/>
      <c r="E54" s="213"/>
      <c r="F54" s="821"/>
    </row>
    <row r="55" spans="1:6" ht="16.5" thickBot="1" x14ac:dyDescent="0.3">
      <c r="A55" s="564"/>
      <c r="B55" s="828" t="s">
        <v>56</v>
      </c>
      <c r="C55" s="829"/>
      <c r="D55" s="95">
        <f>+Hoja3!B77</f>
        <v>0</v>
      </c>
      <c r="E55" s="96"/>
      <c r="F55" s="822"/>
    </row>
    <row r="56" spans="1:6" ht="15" thickBot="1" x14ac:dyDescent="0.25"/>
    <row r="57" spans="1:6" ht="34.5" customHeight="1" x14ac:dyDescent="0.25">
      <c r="A57" s="825" t="s">
        <v>82</v>
      </c>
      <c r="B57" s="557" t="s">
        <v>83</v>
      </c>
      <c r="C57" s="557"/>
      <c r="D57" s="827" t="s">
        <v>84</v>
      </c>
      <c r="E57" s="827"/>
      <c r="F57" s="823" t="s">
        <v>85</v>
      </c>
    </row>
    <row r="58" spans="1:6" ht="21" customHeight="1" x14ac:dyDescent="0.25">
      <c r="A58" s="826"/>
      <c r="B58" s="558"/>
      <c r="C58" s="558"/>
      <c r="D58" s="75" t="s">
        <v>86</v>
      </c>
      <c r="E58" s="75" t="s">
        <v>87</v>
      </c>
      <c r="F58" s="824"/>
    </row>
    <row r="59" spans="1:6" ht="26.25" customHeight="1" x14ac:dyDescent="0.2">
      <c r="A59" s="819"/>
      <c r="B59" s="565" t="s">
        <v>88</v>
      </c>
      <c r="C59" s="565"/>
      <c r="D59" s="214"/>
      <c r="E59" s="214"/>
      <c r="F59" s="821" t="str">
        <f>IF(D74="X","CATASTROFICO",IF(AND(D78&gt;0,D78&lt;=5),"MODERADO",IF(AND(D78&gt;=6,D78&lt;=11),"MAYOR",IF(AND(D78&gt;=12,D78&lt;=19),"CATASTROFICO"," "))))</f>
        <v xml:space="preserve"> </v>
      </c>
    </row>
    <row r="60" spans="1:6" ht="26.25" customHeight="1" x14ac:dyDescent="0.2">
      <c r="A60" s="819"/>
      <c r="B60" s="565" t="s">
        <v>89</v>
      </c>
      <c r="C60" s="565"/>
      <c r="D60" s="214"/>
      <c r="E60" s="214"/>
      <c r="F60" s="821"/>
    </row>
    <row r="61" spans="1:6" ht="26.25" customHeight="1" x14ac:dyDescent="0.2">
      <c r="A61" s="819"/>
      <c r="B61" s="565" t="s">
        <v>90</v>
      </c>
      <c r="C61" s="565"/>
      <c r="D61" s="214"/>
      <c r="E61" s="214"/>
      <c r="F61" s="821"/>
    </row>
    <row r="62" spans="1:6" ht="26.25" customHeight="1" x14ac:dyDescent="0.2">
      <c r="A62" s="819"/>
      <c r="B62" s="565" t="s">
        <v>91</v>
      </c>
      <c r="C62" s="565"/>
      <c r="D62" s="214"/>
      <c r="E62" s="214"/>
      <c r="F62" s="821"/>
    </row>
    <row r="63" spans="1:6" ht="26.25" customHeight="1" x14ac:dyDescent="0.2">
      <c r="A63" s="819"/>
      <c r="B63" s="565" t="s">
        <v>92</v>
      </c>
      <c r="C63" s="565"/>
      <c r="D63" s="214"/>
      <c r="E63" s="214"/>
      <c r="F63" s="821"/>
    </row>
    <row r="64" spans="1:6" ht="26.25" customHeight="1" x14ac:dyDescent="0.2">
      <c r="A64" s="819"/>
      <c r="B64" s="565" t="s">
        <v>93</v>
      </c>
      <c r="C64" s="565"/>
      <c r="D64" s="214"/>
      <c r="E64" s="214"/>
      <c r="F64" s="821"/>
    </row>
    <row r="65" spans="1:6" ht="26.25" customHeight="1" x14ac:dyDescent="0.2">
      <c r="A65" s="819"/>
      <c r="B65" s="565" t="s">
        <v>94</v>
      </c>
      <c r="C65" s="565"/>
      <c r="D65" s="214"/>
      <c r="E65" s="214"/>
      <c r="F65" s="821"/>
    </row>
    <row r="66" spans="1:6" ht="32.25" customHeight="1" x14ac:dyDescent="0.2">
      <c r="A66" s="819"/>
      <c r="B66" s="565" t="s">
        <v>95</v>
      </c>
      <c r="C66" s="565"/>
      <c r="D66" s="214"/>
      <c r="E66" s="214"/>
      <c r="F66" s="821"/>
    </row>
    <row r="67" spans="1:6" ht="26.25" customHeight="1" x14ac:dyDescent="0.2">
      <c r="A67" s="819"/>
      <c r="B67" s="565" t="s">
        <v>96</v>
      </c>
      <c r="C67" s="565"/>
      <c r="D67" s="214"/>
      <c r="E67" s="214"/>
      <c r="F67" s="821"/>
    </row>
    <row r="68" spans="1:6" ht="26.25" customHeight="1" x14ac:dyDescent="0.2">
      <c r="A68" s="819"/>
      <c r="B68" s="565" t="s">
        <v>97</v>
      </c>
      <c r="C68" s="565"/>
      <c r="D68" s="214"/>
      <c r="E68" s="214"/>
      <c r="F68" s="821"/>
    </row>
    <row r="69" spans="1:6" ht="26.25" customHeight="1" x14ac:dyDescent="0.2">
      <c r="A69" s="819"/>
      <c r="B69" s="565" t="s">
        <v>98</v>
      </c>
      <c r="C69" s="565"/>
      <c r="D69" s="214"/>
      <c r="E69" s="214"/>
      <c r="F69" s="821"/>
    </row>
    <row r="70" spans="1:6" ht="26.25" customHeight="1" x14ac:dyDescent="0.2">
      <c r="A70" s="819"/>
      <c r="B70" s="565" t="s">
        <v>99</v>
      </c>
      <c r="C70" s="565"/>
      <c r="D70" s="214"/>
      <c r="E70" s="214"/>
      <c r="F70" s="821"/>
    </row>
    <row r="71" spans="1:6" ht="26.25" customHeight="1" x14ac:dyDescent="0.2">
      <c r="A71" s="819"/>
      <c r="B71" s="565" t="s">
        <v>100</v>
      </c>
      <c r="C71" s="565"/>
      <c r="D71" s="214"/>
      <c r="E71" s="214"/>
      <c r="F71" s="821"/>
    </row>
    <row r="72" spans="1:6" ht="26.25" customHeight="1" x14ac:dyDescent="0.2">
      <c r="A72" s="819"/>
      <c r="B72" s="565" t="s">
        <v>101</v>
      </c>
      <c r="C72" s="565"/>
      <c r="D72" s="214"/>
      <c r="E72" s="214"/>
      <c r="F72" s="821"/>
    </row>
    <row r="73" spans="1:6" ht="26.25" customHeight="1" x14ac:dyDescent="0.2">
      <c r="A73" s="819"/>
      <c r="B73" s="565" t="s">
        <v>102</v>
      </c>
      <c r="C73" s="565"/>
      <c r="D73" s="214"/>
      <c r="E73" s="214"/>
      <c r="F73" s="821"/>
    </row>
    <row r="74" spans="1:6" ht="26.25" customHeight="1" x14ac:dyDescent="0.2">
      <c r="A74" s="819"/>
      <c r="B74" s="565" t="s">
        <v>103</v>
      </c>
      <c r="C74" s="565"/>
      <c r="D74" s="214"/>
      <c r="E74" s="214"/>
      <c r="F74" s="821"/>
    </row>
    <row r="75" spans="1:6" ht="26.25" customHeight="1" x14ac:dyDescent="0.2">
      <c r="A75" s="819"/>
      <c r="B75" s="565" t="s">
        <v>104</v>
      </c>
      <c r="C75" s="565"/>
      <c r="D75" s="214"/>
      <c r="E75" s="214"/>
      <c r="F75" s="821"/>
    </row>
    <row r="76" spans="1:6" ht="26.25" customHeight="1" x14ac:dyDescent="0.2">
      <c r="A76" s="819"/>
      <c r="B76" s="565" t="s">
        <v>105</v>
      </c>
      <c r="C76" s="565"/>
      <c r="D76" s="214"/>
      <c r="E76" s="214"/>
      <c r="F76" s="821"/>
    </row>
    <row r="77" spans="1:6" ht="26.25" customHeight="1" x14ac:dyDescent="0.2">
      <c r="A77" s="819"/>
      <c r="B77" s="565" t="s">
        <v>106</v>
      </c>
      <c r="C77" s="565"/>
      <c r="D77" s="214"/>
      <c r="E77" s="214"/>
      <c r="F77" s="821"/>
    </row>
    <row r="78" spans="1:6" ht="16.5" thickBot="1" x14ac:dyDescent="0.3">
      <c r="A78" s="820"/>
      <c r="B78" s="828" t="s">
        <v>56</v>
      </c>
      <c r="C78" s="829"/>
      <c r="D78" s="95">
        <f>+Hoja3!B100</f>
        <v>0</v>
      </c>
      <c r="E78" s="96"/>
      <c r="F78" s="822"/>
    </row>
    <row r="79" spans="1:6" ht="15" thickBot="1" x14ac:dyDescent="0.25"/>
    <row r="80" spans="1:6" ht="34.5" customHeight="1" x14ac:dyDescent="0.25">
      <c r="A80" s="825" t="s">
        <v>82</v>
      </c>
      <c r="B80" s="557" t="s">
        <v>83</v>
      </c>
      <c r="C80" s="557"/>
      <c r="D80" s="827" t="s">
        <v>84</v>
      </c>
      <c r="E80" s="827"/>
      <c r="F80" s="823" t="s">
        <v>85</v>
      </c>
    </row>
    <row r="81" spans="1:6" ht="21" customHeight="1" x14ac:dyDescent="0.25">
      <c r="A81" s="826"/>
      <c r="B81" s="558"/>
      <c r="C81" s="558"/>
      <c r="D81" s="75" t="s">
        <v>86</v>
      </c>
      <c r="E81" s="75" t="s">
        <v>87</v>
      </c>
      <c r="F81" s="824"/>
    </row>
    <row r="82" spans="1:6" ht="26.25" customHeight="1" x14ac:dyDescent="0.2">
      <c r="A82" s="819"/>
      <c r="B82" s="565" t="s">
        <v>88</v>
      </c>
      <c r="C82" s="565"/>
      <c r="D82" s="214"/>
      <c r="E82" s="214"/>
      <c r="F82" s="821" t="str">
        <f>IF(D97="X","CATASTROFICO",IF(AND(D101&gt;0,D101&lt;=5),"MODERADO",IF(AND(D101&gt;=6,D101&lt;=11),"MAYOR",IF(AND(D101&gt;=12,D101&lt;=19),"CATASTROFICO"," "))))</f>
        <v xml:space="preserve"> </v>
      </c>
    </row>
    <row r="83" spans="1:6" ht="26.25" customHeight="1" x14ac:dyDescent="0.2">
      <c r="A83" s="819"/>
      <c r="B83" s="565" t="s">
        <v>89</v>
      </c>
      <c r="C83" s="565"/>
      <c r="D83" s="214"/>
      <c r="E83" s="214"/>
      <c r="F83" s="821"/>
    </row>
    <row r="84" spans="1:6" ht="26.25" customHeight="1" x14ac:dyDescent="0.2">
      <c r="A84" s="819"/>
      <c r="B84" s="565" t="s">
        <v>90</v>
      </c>
      <c r="C84" s="565"/>
      <c r="D84" s="214"/>
      <c r="E84" s="214"/>
      <c r="F84" s="821"/>
    </row>
    <row r="85" spans="1:6" ht="26.25" customHeight="1" x14ac:dyDescent="0.2">
      <c r="A85" s="819"/>
      <c r="B85" s="565" t="s">
        <v>91</v>
      </c>
      <c r="C85" s="565"/>
      <c r="D85" s="214"/>
      <c r="E85" s="214"/>
      <c r="F85" s="821"/>
    </row>
    <row r="86" spans="1:6" ht="26.25" customHeight="1" x14ac:dyDescent="0.2">
      <c r="A86" s="819"/>
      <c r="B86" s="565" t="s">
        <v>92</v>
      </c>
      <c r="C86" s="565"/>
      <c r="D86" s="214"/>
      <c r="E86" s="214"/>
      <c r="F86" s="821"/>
    </row>
    <row r="87" spans="1:6" ht="26.25" customHeight="1" x14ac:dyDescent="0.2">
      <c r="A87" s="819"/>
      <c r="B87" s="565" t="s">
        <v>93</v>
      </c>
      <c r="C87" s="565"/>
      <c r="D87" s="214"/>
      <c r="E87" s="214"/>
      <c r="F87" s="821"/>
    </row>
    <row r="88" spans="1:6" ht="26.25" customHeight="1" x14ac:dyDescent="0.2">
      <c r="A88" s="819"/>
      <c r="B88" s="565" t="s">
        <v>94</v>
      </c>
      <c r="C88" s="565"/>
      <c r="D88" s="214"/>
      <c r="E88" s="214"/>
      <c r="F88" s="821"/>
    </row>
    <row r="89" spans="1:6" ht="33" customHeight="1" x14ac:dyDescent="0.2">
      <c r="A89" s="819"/>
      <c r="B89" s="565" t="s">
        <v>95</v>
      </c>
      <c r="C89" s="565"/>
      <c r="D89" s="214"/>
      <c r="E89" s="214"/>
      <c r="F89" s="821"/>
    </row>
    <row r="90" spans="1:6" ht="26.25" customHeight="1" x14ac:dyDescent="0.2">
      <c r="A90" s="819"/>
      <c r="B90" s="565" t="s">
        <v>96</v>
      </c>
      <c r="C90" s="565"/>
      <c r="D90" s="214"/>
      <c r="E90" s="214"/>
      <c r="F90" s="821"/>
    </row>
    <row r="91" spans="1:6" ht="26.25" customHeight="1" x14ac:dyDescent="0.2">
      <c r="A91" s="819"/>
      <c r="B91" s="565" t="s">
        <v>97</v>
      </c>
      <c r="C91" s="565"/>
      <c r="D91" s="214"/>
      <c r="E91" s="214"/>
      <c r="F91" s="821"/>
    </row>
    <row r="92" spans="1:6" ht="26.25" customHeight="1" x14ac:dyDescent="0.2">
      <c r="A92" s="819"/>
      <c r="B92" s="565" t="s">
        <v>98</v>
      </c>
      <c r="C92" s="565"/>
      <c r="D92" s="214"/>
      <c r="E92" s="214"/>
      <c r="F92" s="821"/>
    </row>
    <row r="93" spans="1:6" ht="26.25" customHeight="1" x14ac:dyDescent="0.2">
      <c r="A93" s="819"/>
      <c r="B93" s="565" t="s">
        <v>99</v>
      </c>
      <c r="C93" s="565"/>
      <c r="D93" s="214"/>
      <c r="E93" s="214"/>
      <c r="F93" s="821"/>
    </row>
    <row r="94" spans="1:6" ht="26.25" customHeight="1" x14ac:dyDescent="0.2">
      <c r="A94" s="819"/>
      <c r="B94" s="565" t="s">
        <v>100</v>
      </c>
      <c r="C94" s="565"/>
      <c r="D94" s="214"/>
      <c r="E94" s="214"/>
      <c r="F94" s="821"/>
    </row>
    <row r="95" spans="1:6" ht="26.25" customHeight="1" x14ac:dyDescent="0.2">
      <c r="A95" s="819"/>
      <c r="B95" s="565" t="s">
        <v>101</v>
      </c>
      <c r="C95" s="565"/>
      <c r="D95" s="214"/>
      <c r="E95" s="214"/>
      <c r="F95" s="821"/>
    </row>
    <row r="96" spans="1:6" ht="26.25" customHeight="1" x14ac:dyDescent="0.2">
      <c r="A96" s="819"/>
      <c r="B96" s="565" t="s">
        <v>102</v>
      </c>
      <c r="C96" s="565"/>
      <c r="D96" s="214"/>
      <c r="E96" s="214"/>
      <c r="F96" s="821"/>
    </row>
    <row r="97" spans="1:6" ht="26.25" customHeight="1" x14ac:dyDescent="0.2">
      <c r="A97" s="819"/>
      <c r="B97" s="565" t="s">
        <v>103</v>
      </c>
      <c r="C97" s="565"/>
      <c r="D97" s="214"/>
      <c r="E97" s="214"/>
      <c r="F97" s="821"/>
    </row>
    <row r="98" spans="1:6" ht="26.25" customHeight="1" x14ac:dyDescent="0.2">
      <c r="A98" s="819"/>
      <c r="B98" s="565" t="s">
        <v>104</v>
      </c>
      <c r="C98" s="565"/>
      <c r="D98" s="214"/>
      <c r="E98" s="214"/>
      <c r="F98" s="821"/>
    </row>
    <row r="99" spans="1:6" ht="26.25" customHeight="1" x14ac:dyDescent="0.2">
      <c r="A99" s="819"/>
      <c r="B99" s="565" t="s">
        <v>105</v>
      </c>
      <c r="C99" s="565"/>
      <c r="D99" s="214"/>
      <c r="E99" s="214"/>
      <c r="F99" s="821"/>
    </row>
    <row r="100" spans="1:6" ht="26.25" customHeight="1" x14ac:dyDescent="0.2">
      <c r="A100" s="819"/>
      <c r="B100" s="565" t="s">
        <v>106</v>
      </c>
      <c r="C100" s="565"/>
      <c r="D100" s="214"/>
      <c r="E100" s="214"/>
      <c r="F100" s="821"/>
    </row>
    <row r="101" spans="1:6" ht="16.5" thickBot="1" x14ac:dyDescent="0.3">
      <c r="A101" s="820"/>
      <c r="B101" s="828" t="s">
        <v>56</v>
      </c>
      <c r="C101" s="829"/>
      <c r="D101" s="95">
        <f>+Hoja3!B123</f>
        <v>0</v>
      </c>
      <c r="E101" s="96"/>
      <c r="F101" s="822"/>
    </row>
    <row r="102" spans="1:6" ht="15" thickBot="1" x14ac:dyDescent="0.25"/>
    <row r="103" spans="1:6" ht="34.5" customHeight="1" x14ac:dyDescent="0.25">
      <c r="A103" s="825" t="s">
        <v>82</v>
      </c>
      <c r="B103" s="557" t="s">
        <v>83</v>
      </c>
      <c r="C103" s="557"/>
      <c r="D103" s="827" t="s">
        <v>84</v>
      </c>
      <c r="E103" s="827"/>
      <c r="F103" s="823" t="s">
        <v>85</v>
      </c>
    </row>
    <row r="104" spans="1:6" ht="21" customHeight="1" x14ac:dyDescent="0.25">
      <c r="A104" s="826"/>
      <c r="B104" s="558"/>
      <c r="C104" s="558"/>
      <c r="D104" s="75" t="s">
        <v>86</v>
      </c>
      <c r="E104" s="75" t="s">
        <v>87</v>
      </c>
      <c r="F104" s="824"/>
    </row>
    <row r="105" spans="1:6" ht="26.25" customHeight="1" x14ac:dyDescent="0.2">
      <c r="A105" s="819"/>
      <c r="B105" s="565" t="s">
        <v>88</v>
      </c>
      <c r="C105" s="565"/>
      <c r="D105" s="214"/>
      <c r="E105" s="214"/>
      <c r="F105" s="821" t="str">
        <f>IF(D120="X","CATASTROFICO",IF(AND(D124&gt;0,D124&lt;=5),"MODERADO",IF(AND(D124&gt;=6,D124&lt;=11),"MAYOR",IF(AND(D124&gt;=12,D124&lt;=19),"CATASTROFICO"," "))))</f>
        <v xml:space="preserve"> </v>
      </c>
    </row>
    <row r="106" spans="1:6" ht="26.25" customHeight="1" x14ac:dyDescent="0.2">
      <c r="A106" s="819"/>
      <c r="B106" s="565" t="s">
        <v>89</v>
      </c>
      <c r="C106" s="565"/>
      <c r="D106" s="214"/>
      <c r="E106" s="214"/>
      <c r="F106" s="821"/>
    </row>
    <row r="107" spans="1:6" ht="26.25" customHeight="1" x14ac:dyDescent="0.2">
      <c r="A107" s="819"/>
      <c r="B107" s="565" t="s">
        <v>90</v>
      </c>
      <c r="C107" s="565"/>
      <c r="D107" s="214"/>
      <c r="E107" s="214"/>
      <c r="F107" s="821"/>
    </row>
    <row r="108" spans="1:6" ht="26.25" customHeight="1" x14ac:dyDescent="0.2">
      <c r="A108" s="819"/>
      <c r="B108" s="565" t="s">
        <v>91</v>
      </c>
      <c r="C108" s="565"/>
      <c r="D108" s="214"/>
      <c r="E108" s="214"/>
      <c r="F108" s="821"/>
    </row>
    <row r="109" spans="1:6" ht="26.25" customHeight="1" x14ac:dyDescent="0.2">
      <c r="A109" s="819"/>
      <c r="B109" s="565" t="s">
        <v>92</v>
      </c>
      <c r="C109" s="565"/>
      <c r="D109" s="214"/>
      <c r="E109" s="214"/>
      <c r="F109" s="821"/>
    </row>
    <row r="110" spans="1:6" ht="26.25" customHeight="1" x14ac:dyDescent="0.2">
      <c r="A110" s="819"/>
      <c r="B110" s="565" t="s">
        <v>93</v>
      </c>
      <c r="C110" s="565"/>
      <c r="D110" s="214"/>
      <c r="E110" s="214"/>
      <c r="F110" s="821"/>
    </row>
    <row r="111" spans="1:6" ht="26.25" customHeight="1" x14ac:dyDescent="0.2">
      <c r="A111" s="819"/>
      <c r="B111" s="565" t="s">
        <v>94</v>
      </c>
      <c r="C111" s="565"/>
      <c r="D111" s="214"/>
      <c r="E111" s="214"/>
      <c r="F111" s="821"/>
    </row>
    <row r="112" spans="1:6" ht="36" customHeight="1" x14ac:dyDescent="0.2">
      <c r="A112" s="819"/>
      <c r="B112" s="565" t="s">
        <v>95</v>
      </c>
      <c r="C112" s="565"/>
      <c r="D112" s="214"/>
      <c r="E112" s="214"/>
      <c r="F112" s="821"/>
    </row>
    <row r="113" spans="1:6" ht="26.25" customHeight="1" x14ac:dyDescent="0.2">
      <c r="A113" s="819"/>
      <c r="B113" s="565" t="s">
        <v>96</v>
      </c>
      <c r="C113" s="565"/>
      <c r="D113" s="214"/>
      <c r="E113" s="214"/>
      <c r="F113" s="821"/>
    </row>
    <row r="114" spans="1:6" ht="26.25" customHeight="1" x14ac:dyDescent="0.2">
      <c r="A114" s="819"/>
      <c r="B114" s="565" t="s">
        <v>97</v>
      </c>
      <c r="C114" s="565"/>
      <c r="D114" s="214"/>
      <c r="E114" s="214"/>
      <c r="F114" s="821"/>
    </row>
    <row r="115" spans="1:6" ht="26.25" customHeight="1" x14ac:dyDescent="0.2">
      <c r="A115" s="819"/>
      <c r="B115" s="565" t="s">
        <v>98</v>
      </c>
      <c r="C115" s="565"/>
      <c r="D115" s="214"/>
      <c r="E115" s="214"/>
      <c r="F115" s="821"/>
    </row>
    <row r="116" spans="1:6" ht="26.25" customHeight="1" x14ac:dyDescent="0.2">
      <c r="A116" s="819"/>
      <c r="B116" s="565" t="s">
        <v>99</v>
      </c>
      <c r="C116" s="565"/>
      <c r="D116" s="214"/>
      <c r="E116" s="214"/>
      <c r="F116" s="821"/>
    </row>
    <row r="117" spans="1:6" ht="26.25" customHeight="1" x14ac:dyDescent="0.2">
      <c r="A117" s="819"/>
      <c r="B117" s="565" t="s">
        <v>100</v>
      </c>
      <c r="C117" s="565"/>
      <c r="D117" s="214"/>
      <c r="E117" s="214"/>
      <c r="F117" s="821"/>
    </row>
    <row r="118" spans="1:6" ht="26.25" customHeight="1" x14ac:dyDescent="0.2">
      <c r="A118" s="819"/>
      <c r="B118" s="565" t="s">
        <v>101</v>
      </c>
      <c r="C118" s="565"/>
      <c r="D118" s="214"/>
      <c r="E118" s="214"/>
      <c r="F118" s="821"/>
    </row>
    <row r="119" spans="1:6" ht="26.25" customHeight="1" x14ac:dyDescent="0.2">
      <c r="A119" s="819"/>
      <c r="B119" s="565" t="s">
        <v>102</v>
      </c>
      <c r="C119" s="565"/>
      <c r="D119" s="214"/>
      <c r="E119" s="214"/>
      <c r="F119" s="821"/>
    </row>
    <row r="120" spans="1:6" ht="26.25" customHeight="1" x14ac:dyDescent="0.2">
      <c r="A120" s="819"/>
      <c r="B120" s="565" t="s">
        <v>103</v>
      </c>
      <c r="C120" s="565"/>
      <c r="D120" s="214"/>
      <c r="E120" s="214"/>
      <c r="F120" s="821"/>
    </row>
    <row r="121" spans="1:6" ht="26.25" customHeight="1" x14ac:dyDescent="0.2">
      <c r="A121" s="819"/>
      <c r="B121" s="565" t="s">
        <v>104</v>
      </c>
      <c r="C121" s="565"/>
      <c r="D121" s="214"/>
      <c r="E121" s="214"/>
      <c r="F121" s="821"/>
    </row>
    <row r="122" spans="1:6" ht="26.25" customHeight="1" x14ac:dyDescent="0.2">
      <c r="A122" s="819"/>
      <c r="B122" s="565" t="s">
        <v>105</v>
      </c>
      <c r="C122" s="565"/>
      <c r="D122" s="214"/>
      <c r="E122" s="214"/>
      <c r="F122" s="821"/>
    </row>
    <row r="123" spans="1:6" ht="26.25" customHeight="1" x14ac:dyDescent="0.2">
      <c r="A123" s="819"/>
      <c r="B123" s="565" t="s">
        <v>106</v>
      </c>
      <c r="C123" s="565"/>
      <c r="D123" s="214"/>
      <c r="E123" s="214"/>
      <c r="F123" s="821"/>
    </row>
    <row r="124" spans="1:6" ht="16.5" thickBot="1" x14ac:dyDescent="0.3">
      <c r="A124" s="820"/>
      <c r="B124" s="828" t="s">
        <v>56</v>
      </c>
      <c r="C124" s="829"/>
      <c r="D124" s="95">
        <f>+Hoja3!B146</f>
        <v>0</v>
      </c>
      <c r="E124" s="96"/>
      <c r="F124" s="822"/>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Hoja3!$C$35:$C$36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L210"/>
  <sheetViews>
    <sheetView workbookViewId="0">
      <selection activeCell="A5" sqref="A5:K5"/>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542"/>
      <c r="B1" s="891"/>
      <c r="C1" s="482" t="str">
        <f>CONTEXTO!B1</f>
        <v>PROCESO: GESTION INTEGRAL DE CALIDAD</v>
      </c>
      <c r="D1" s="482"/>
      <c r="E1" s="482"/>
      <c r="F1" s="482"/>
      <c r="G1" s="465" t="s">
        <v>370</v>
      </c>
      <c r="H1" s="465"/>
      <c r="I1" s="465"/>
      <c r="J1" s="889"/>
      <c r="K1" s="453"/>
    </row>
    <row r="2" spans="1:12" ht="15" customHeight="1" x14ac:dyDescent="0.2">
      <c r="A2" s="543"/>
      <c r="B2" s="537"/>
      <c r="C2" s="483"/>
      <c r="D2" s="483"/>
      <c r="E2" s="483"/>
      <c r="F2" s="483"/>
      <c r="G2" s="514" t="s">
        <v>384</v>
      </c>
      <c r="H2" s="514"/>
      <c r="I2" s="514"/>
      <c r="J2" s="890"/>
      <c r="K2" s="454"/>
    </row>
    <row r="3" spans="1:12" ht="34.5" customHeight="1" x14ac:dyDescent="0.2">
      <c r="A3" s="543"/>
      <c r="B3" s="537"/>
      <c r="C3" s="483" t="str">
        <f>CONTEXTO!B3</f>
        <v>FORMATO: MAPA DE RIESGOS DE CORRUPCIÓN</v>
      </c>
      <c r="D3" s="483"/>
      <c r="E3" s="483"/>
      <c r="F3" s="483"/>
      <c r="G3" s="514" t="s">
        <v>372</v>
      </c>
      <c r="H3" s="514"/>
      <c r="I3" s="514"/>
      <c r="J3" s="890"/>
      <c r="K3" s="454"/>
    </row>
    <row r="4" spans="1:12" ht="15.75" customHeight="1" x14ac:dyDescent="0.2">
      <c r="A4" s="543"/>
      <c r="B4" s="537"/>
      <c r="C4" s="483"/>
      <c r="D4" s="483"/>
      <c r="E4" s="483"/>
      <c r="F4" s="483"/>
      <c r="G4" s="514" t="s">
        <v>385</v>
      </c>
      <c r="H4" s="514"/>
      <c r="I4" s="514"/>
      <c r="J4" s="890"/>
      <c r="K4" s="454"/>
    </row>
    <row r="5" spans="1:12" ht="15.75" customHeight="1" x14ac:dyDescent="0.2">
      <c r="A5" s="500"/>
      <c r="B5" s="501"/>
      <c r="C5" s="501"/>
      <c r="D5" s="501"/>
      <c r="E5" s="501"/>
      <c r="F5" s="501"/>
      <c r="G5" s="501"/>
      <c r="H5" s="501"/>
      <c r="I5" s="501"/>
      <c r="J5" s="501"/>
      <c r="K5" s="502"/>
    </row>
    <row r="6" spans="1:12" x14ac:dyDescent="0.2">
      <c r="A6" s="897" t="s">
        <v>107</v>
      </c>
      <c r="B6" s="898"/>
      <c r="C6" s="898"/>
      <c r="D6" s="898"/>
      <c r="E6" s="898"/>
      <c r="F6" s="898"/>
      <c r="G6" s="898"/>
      <c r="H6" s="898"/>
      <c r="I6" s="898"/>
      <c r="J6" s="898"/>
      <c r="K6" s="899"/>
    </row>
    <row r="7" spans="1:12" ht="11.25" customHeight="1" x14ac:dyDescent="0.2">
      <c r="A7" s="897"/>
      <c r="B7" s="898"/>
      <c r="C7" s="898"/>
      <c r="D7" s="898"/>
      <c r="E7" s="898"/>
      <c r="F7" s="898"/>
      <c r="G7" s="898"/>
      <c r="H7" s="898"/>
      <c r="I7" s="898"/>
      <c r="J7" s="898"/>
      <c r="K7" s="899"/>
    </row>
    <row r="8" spans="1:12" ht="24" customHeight="1" x14ac:dyDescent="0.2">
      <c r="A8" s="503" t="str">
        <f>CONTEXTO!A8</f>
        <v xml:space="preserve">PROCESO: Gestión de Evaluación y  Seguimiento </v>
      </c>
      <c r="B8" s="504"/>
      <c r="C8" s="504"/>
      <c r="D8" s="504"/>
      <c r="E8" s="504"/>
      <c r="F8" s="504"/>
      <c r="G8" s="504"/>
      <c r="H8" s="504"/>
      <c r="I8" s="504"/>
      <c r="J8" s="504"/>
      <c r="K8" s="505"/>
    </row>
    <row r="9" spans="1:12" ht="56.25" customHeight="1" thickBot="1" x14ac:dyDescent="0.25">
      <c r="A9" s="894"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895"/>
      <c r="C9" s="895"/>
      <c r="D9" s="895"/>
      <c r="E9" s="895"/>
      <c r="F9" s="895"/>
      <c r="G9" s="895"/>
      <c r="H9" s="895"/>
      <c r="I9" s="895"/>
      <c r="J9" s="895"/>
      <c r="K9" s="896"/>
    </row>
    <row r="10" spans="1:12" ht="19.5" customHeight="1" thickBot="1" x14ac:dyDescent="0.25">
      <c r="A10" s="892"/>
      <c r="B10" s="893"/>
      <c r="C10" s="893"/>
      <c r="D10" s="893"/>
      <c r="E10" s="893"/>
      <c r="F10" s="893"/>
      <c r="G10" s="893"/>
      <c r="H10" s="893"/>
      <c r="I10" s="893"/>
      <c r="J10" s="893"/>
      <c r="K10" s="893"/>
      <c r="L10" s="59"/>
    </row>
    <row r="11" spans="1:12" ht="29.25" customHeight="1" thickBot="1" x14ac:dyDescent="0.25">
      <c r="A11" s="135" t="s">
        <v>108</v>
      </c>
      <c r="B11" s="860" t="str">
        <f>DESCRIPCION!A12</f>
        <v>Posibilidad  de desvío de los resultados  de la auditoría en beneficio propio o del auditado.</v>
      </c>
      <c r="C11" s="861"/>
      <c r="D11" s="861"/>
      <c r="E11" s="861"/>
      <c r="F11" s="861"/>
      <c r="G11" s="861"/>
      <c r="H11" s="861"/>
      <c r="I11" s="862"/>
      <c r="J11" s="136" t="s">
        <v>269</v>
      </c>
      <c r="K11" s="139" t="str">
        <f>IF(J17="x","EXTREMA",IF(J19="x","ALTA",IF(J21="x","MODERADA",IF(J23="x","BAJA",""))))</f>
        <v>EXTREMA</v>
      </c>
    </row>
    <row r="12" spans="1:12" ht="16.5" customHeight="1" thickBot="1" x14ac:dyDescent="0.25">
      <c r="A12" s="841" t="s">
        <v>110</v>
      </c>
      <c r="B12" s="842"/>
      <c r="C12" s="842"/>
      <c r="D12" s="843" t="str">
        <f>PROBABILIDAD!T13</f>
        <v>Posible</v>
      </c>
      <c r="E12" s="844"/>
      <c r="F12" s="841" t="s">
        <v>124</v>
      </c>
      <c r="G12" s="842"/>
      <c r="H12" s="842"/>
      <c r="I12" s="845"/>
      <c r="J12" s="846" t="s">
        <v>351</v>
      </c>
      <c r="K12" s="847"/>
    </row>
    <row r="13" spans="1:12" x14ac:dyDescent="0.2">
      <c r="A13" s="170"/>
      <c r="B13" s="151"/>
      <c r="C13" s="151"/>
      <c r="D13" s="151"/>
      <c r="E13" s="151"/>
      <c r="F13" s="151"/>
      <c r="G13" s="151"/>
      <c r="H13" s="151"/>
      <c r="I13" s="151"/>
      <c r="J13" s="166"/>
      <c r="K13" s="167"/>
    </row>
    <row r="14" spans="1:12" x14ac:dyDescent="0.2">
      <c r="A14" s="170"/>
      <c r="B14" s="151"/>
      <c r="C14" s="171"/>
      <c r="D14" s="151"/>
      <c r="E14" s="151"/>
      <c r="F14" s="151"/>
      <c r="G14" s="151"/>
      <c r="H14" s="151"/>
      <c r="I14" s="151"/>
      <c r="J14" s="166"/>
      <c r="K14" s="167"/>
    </row>
    <row r="15" spans="1:12" ht="30" customHeight="1" x14ac:dyDescent="0.2">
      <c r="A15" s="857" t="s">
        <v>110</v>
      </c>
      <c r="B15" s="151">
        <v>5</v>
      </c>
      <c r="C15" s="858"/>
      <c r="D15" s="854"/>
      <c r="E15" s="855"/>
      <c r="F15" s="855"/>
      <c r="G15" s="855"/>
      <c r="H15" s="151"/>
      <c r="I15" s="151"/>
      <c r="J15" s="864" t="s">
        <v>109</v>
      </c>
      <c r="K15" s="865"/>
    </row>
    <row r="16" spans="1:12" ht="30" customHeight="1" x14ac:dyDescent="0.2">
      <c r="A16" s="857"/>
      <c r="B16" s="151" t="s">
        <v>112</v>
      </c>
      <c r="C16" s="859"/>
      <c r="D16" s="854"/>
      <c r="E16" s="855"/>
      <c r="F16" s="855"/>
      <c r="G16" s="855"/>
      <c r="H16" s="151"/>
      <c r="I16" s="151"/>
      <c r="J16" s="153"/>
      <c r="K16" s="154"/>
    </row>
    <row r="17" spans="1:11" ht="30" customHeight="1" x14ac:dyDescent="0.2">
      <c r="A17" s="857"/>
      <c r="B17" s="151">
        <v>4</v>
      </c>
      <c r="C17" s="900"/>
      <c r="D17" s="854"/>
      <c r="E17" s="854"/>
      <c r="F17" s="863"/>
      <c r="G17" s="855"/>
      <c r="H17" s="151"/>
      <c r="I17" s="151"/>
      <c r="J17" s="157" t="str">
        <f xml:space="preserve"> IF(OR(E15="X",F15="X",G15="x",F17="x",G17="X",F19="X",G19="X",G21="X" ),"x","")</f>
        <v>x</v>
      </c>
      <c r="K17" s="154" t="s">
        <v>111</v>
      </c>
    </row>
    <row r="18" spans="1:11" ht="30" customHeight="1" x14ac:dyDescent="0.2">
      <c r="A18" s="857"/>
      <c r="B18" s="151" t="s">
        <v>114</v>
      </c>
      <c r="C18" s="901"/>
      <c r="D18" s="854"/>
      <c r="E18" s="854"/>
      <c r="F18" s="863"/>
      <c r="G18" s="855"/>
      <c r="H18" s="151"/>
      <c r="I18" s="151"/>
      <c r="J18" s="158"/>
      <c r="K18" s="154"/>
    </row>
    <row r="19" spans="1:11" ht="30" customHeight="1" x14ac:dyDescent="0.2">
      <c r="A19" s="857"/>
      <c r="B19" s="151">
        <v>3</v>
      </c>
      <c r="C19" s="848"/>
      <c r="D19" s="852"/>
      <c r="E19" s="853"/>
      <c r="F19" s="863" t="s">
        <v>344</v>
      </c>
      <c r="G19" s="855"/>
      <c r="H19" s="151"/>
      <c r="I19" s="151"/>
      <c r="J19" s="159" t="str">
        <f xml:space="preserve"> IF(OR(C15="X",D15="X",D17="x",E17="x",E19="X",F21="X",F23="X",G23="X" ),"x","")</f>
        <v/>
      </c>
      <c r="K19" s="154" t="s">
        <v>113</v>
      </c>
    </row>
    <row r="20" spans="1:11" ht="30" customHeight="1" x14ac:dyDescent="0.2">
      <c r="A20" s="857"/>
      <c r="B20" s="151" t="s">
        <v>116</v>
      </c>
      <c r="C20" s="849"/>
      <c r="D20" s="852"/>
      <c r="E20" s="854"/>
      <c r="F20" s="863"/>
      <c r="G20" s="855"/>
      <c r="H20" s="151"/>
      <c r="I20" s="151"/>
      <c r="J20" s="160"/>
      <c r="K20" s="154"/>
    </row>
    <row r="21" spans="1:11" ht="30" customHeight="1" x14ac:dyDescent="0.2">
      <c r="A21" s="857"/>
      <c r="B21" s="151">
        <v>2</v>
      </c>
      <c r="C21" s="848"/>
      <c r="D21" s="850"/>
      <c r="E21" s="851"/>
      <c r="F21" s="853"/>
      <c r="G21" s="855"/>
      <c r="H21" s="151"/>
      <c r="I21" s="151"/>
      <c r="J21" s="161" t="str">
        <f xml:space="preserve"> IF(OR(C17="X",D19="X",E21="x",E23="x" ),"x","")</f>
        <v/>
      </c>
      <c r="K21" s="154" t="s">
        <v>115</v>
      </c>
    </row>
    <row r="22" spans="1:11" ht="30" customHeight="1" x14ac:dyDescent="0.2">
      <c r="A22" s="857"/>
      <c r="B22" s="151" t="s">
        <v>234</v>
      </c>
      <c r="C22" s="849"/>
      <c r="D22" s="850"/>
      <c r="E22" s="852"/>
      <c r="F22" s="854"/>
      <c r="G22" s="855"/>
      <c r="H22" s="151"/>
      <c r="I22" s="151"/>
      <c r="J22" s="160"/>
      <c r="K22" s="154"/>
    </row>
    <row r="23" spans="1:11" ht="30" customHeight="1" x14ac:dyDescent="0.2">
      <c r="A23" s="857"/>
      <c r="B23" s="151">
        <v>1</v>
      </c>
      <c r="C23" s="848"/>
      <c r="D23" s="879"/>
      <c r="E23" s="881"/>
      <c r="F23" s="883"/>
      <c r="G23" s="885"/>
      <c r="H23" s="151"/>
      <c r="I23" s="151"/>
      <c r="J23" s="162" t="str">
        <f xml:space="preserve"> IF(OR(C19="X",C21="X",C23="x",D21="x",D23="x" ),"x","")</f>
        <v/>
      </c>
      <c r="K23" s="154" t="s">
        <v>117</v>
      </c>
    </row>
    <row r="24" spans="1:11" ht="30" customHeight="1" x14ac:dyDescent="0.2">
      <c r="A24" s="857"/>
      <c r="B24" s="151" t="s">
        <v>118</v>
      </c>
      <c r="C24" s="878"/>
      <c r="D24" s="880"/>
      <c r="E24" s="882"/>
      <c r="F24" s="884"/>
      <c r="G24" s="886"/>
      <c r="H24" s="151"/>
      <c r="I24" s="151"/>
      <c r="J24" s="137"/>
      <c r="K24" s="138"/>
    </row>
    <row r="25" spans="1:11" x14ac:dyDescent="0.2">
      <c r="A25" s="170"/>
      <c r="B25" s="151"/>
      <c r="C25" s="151">
        <v>1</v>
      </c>
      <c r="D25" s="151">
        <v>2</v>
      </c>
      <c r="E25" s="151">
        <v>3</v>
      </c>
      <c r="F25" s="151">
        <v>4</v>
      </c>
      <c r="G25" s="151">
        <v>5</v>
      </c>
      <c r="H25" s="151"/>
      <c r="I25" s="151"/>
      <c r="J25" s="866"/>
      <c r="K25" s="867"/>
    </row>
    <row r="26" spans="1:11" x14ac:dyDescent="0.2">
      <c r="A26" s="170"/>
      <c r="B26" s="151"/>
      <c r="C26" s="151" t="s">
        <v>119</v>
      </c>
      <c r="D26" s="151" t="s">
        <v>120</v>
      </c>
      <c r="E26" s="151" t="s">
        <v>121</v>
      </c>
      <c r="F26" s="151" t="s">
        <v>122</v>
      </c>
      <c r="G26" s="151" t="s">
        <v>123</v>
      </c>
      <c r="H26" s="151"/>
      <c r="I26" s="151"/>
      <c r="J26" s="151"/>
      <c r="K26" s="167"/>
    </row>
    <row r="27" spans="1:11" x14ac:dyDescent="0.2">
      <c r="A27" s="170"/>
      <c r="B27" s="151"/>
      <c r="C27" s="856" t="s">
        <v>124</v>
      </c>
      <c r="D27" s="856"/>
      <c r="E27" s="856"/>
      <c r="F27" s="856"/>
      <c r="G27" s="856"/>
      <c r="H27" s="151"/>
      <c r="I27" s="151"/>
      <c r="J27" s="151"/>
      <c r="K27" s="167"/>
    </row>
    <row r="28" spans="1:11" x14ac:dyDescent="0.2">
      <c r="A28" s="170"/>
      <c r="B28" s="151"/>
      <c r="C28" s="856"/>
      <c r="D28" s="856"/>
      <c r="E28" s="856"/>
      <c r="F28" s="856"/>
      <c r="G28" s="856"/>
      <c r="H28" s="151"/>
      <c r="I28" s="151"/>
      <c r="J28" s="151"/>
      <c r="K28" s="167"/>
    </row>
    <row r="29" spans="1:11" ht="15.75" customHeight="1" thickBot="1" x14ac:dyDescent="0.25">
      <c r="A29" s="172"/>
      <c r="B29" s="173"/>
      <c r="C29" s="173"/>
      <c r="D29" s="173"/>
      <c r="E29" s="173"/>
      <c r="F29" s="173"/>
      <c r="G29" s="173"/>
      <c r="H29" s="173"/>
      <c r="I29" s="173"/>
      <c r="J29" s="173"/>
      <c r="K29" s="174"/>
    </row>
    <row r="30" spans="1:11" ht="15" thickBot="1" x14ac:dyDescent="0.25"/>
    <row r="31" spans="1:11" ht="28.5" customHeight="1" thickBot="1" x14ac:dyDescent="0.25">
      <c r="A31" s="97" t="s">
        <v>108</v>
      </c>
      <c r="B31" s="877"/>
      <c r="C31" s="861"/>
      <c r="D31" s="861"/>
      <c r="E31" s="861"/>
      <c r="F31" s="861"/>
      <c r="G31" s="861"/>
      <c r="H31" s="861"/>
      <c r="I31" s="862"/>
      <c r="J31" s="135" t="s">
        <v>270</v>
      </c>
      <c r="K31" s="134"/>
    </row>
    <row r="32" spans="1:11" ht="16.5" thickBot="1" x14ac:dyDescent="0.25">
      <c r="A32" s="841" t="s">
        <v>110</v>
      </c>
      <c r="B32" s="842"/>
      <c r="C32" s="842"/>
      <c r="D32" s="843" t="e">
        <f>PROBABILIDAD!#REF!</f>
        <v>#REF!</v>
      </c>
      <c r="E32" s="844"/>
      <c r="F32" s="841" t="s">
        <v>124</v>
      </c>
      <c r="G32" s="842"/>
      <c r="H32" s="842"/>
      <c r="I32" s="845"/>
      <c r="J32" s="846"/>
      <c r="K32" s="847"/>
    </row>
    <row r="33" spans="1:11" ht="15" x14ac:dyDescent="0.2">
      <c r="A33" s="165"/>
      <c r="B33" s="164"/>
      <c r="C33" s="164"/>
      <c r="D33" s="164"/>
      <c r="E33" s="164"/>
      <c r="F33" s="164"/>
      <c r="G33" s="164"/>
      <c r="H33" s="164"/>
      <c r="I33" s="164"/>
      <c r="J33" s="166"/>
      <c r="K33" s="167"/>
    </row>
    <row r="34" spans="1:11" ht="15.75" thickBot="1" x14ac:dyDescent="0.25">
      <c r="A34" s="165"/>
      <c r="B34" s="163"/>
      <c r="C34" s="164"/>
      <c r="D34" s="164"/>
      <c r="E34" s="164"/>
      <c r="F34" s="164"/>
      <c r="G34" s="164"/>
      <c r="H34" s="164"/>
      <c r="I34" s="164"/>
      <c r="J34" s="166"/>
      <c r="K34" s="167"/>
    </row>
    <row r="35" spans="1:11" ht="30.75" customHeight="1" thickBot="1" x14ac:dyDescent="0.25">
      <c r="A35" s="870" t="s">
        <v>110</v>
      </c>
      <c r="B35" s="163">
        <v>5</v>
      </c>
      <c r="C35" s="887"/>
      <c r="D35" s="873"/>
      <c r="E35" s="871"/>
      <c r="F35" s="871"/>
      <c r="G35" s="871"/>
      <c r="H35" s="164"/>
      <c r="I35" s="164"/>
      <c r="J35" s="868" t="s">
        <v>109</v>
      </c>
      <c r="K35" s="869"/>
    </row>
    <row r="36" spans="1:11" ht="21" customHeight="1" thickBot="1" x14ac:dyDescent="0.25">
      <c r="A36" s="870"/>
      <c r="B36" s="163" t="s">
        <v>112</v>
      </c>
      <c r="C36" s="887"/>
      <c r="D36" s="873"/>
      <c r="E36" s="871"/>
      <c r="F36" s="871"/>
      <c r="G36" s="871"/>
      <c r="H36" s="164"/>
      <c r="I36" s="164"/>
      <c r="J36" s="168"/>
      <c r="K36" s="20"/>
    </row>
    <row r="37" spans="1:11" ht="34.5" customHeight="1" thickBot="1" x14ac:dyDescent="0.25">
      <c r="A37" s="870"/>
      <c r="B37" s="163">
        <v>4</v>
      </c>
      <c r="C37" s="872"/>
      <c r="D37" s="873"/>
      <c r="E37" s="873"/>
      <c r="F37" s="874"/>
      <c r="G37" s="871"/>
      <c r="H37" s="164"/>
      <c r="I37" s="164"/>
      <c r="J37" s="178" t="str">
        <f xml:space="preserve"> IF(OR(E35="X",F35="X",G35="x",F37="x",G37="X",F39="X",G39="X",G41="X" ),"x","")</f>
        <v/>
      </c>
      <c r="K37" s="20" t="s">
        <v>111</v>
      </c>
    </row>
    <row r="38" spans="1:11" ht="29.25" thickBot="1" x14ac:dyDescent="0.25">
      <c r="A38" s="870"/>
      <c r="B38" s="163" t="s">
        <v>114</v>
      </c>
      <c r="C38" s="872"/>
      <c r="D38" s="873"/>
      <c r="E38" s="873"/>
      <c r="F38" s="875"/>
      <c r="G38" s="871"/>
      <c r="H38" s="164"/>
      <c r="I38" s="164"/>
      <c r="J38" s="179"/>
      <c r="K38" s="20"/>
    </row>
    <row r="39" spans="1:11" ht="35.25" customHeight="1" thickBot="1" x14ac:dyDescent="0.25">
      <c r="A39" s="870"/>
      <c r="B39" s="163">
        <v>3</v>
      </c>
      <c r="C39" s="876"/>
      <c r="D39" s="888"/>
      <c r="E39" s="902"/>
      <c r="F39" s="874"/>
      <c r="G39" s="871"/>
      <c r="H39" s="164"/>
      <c r="I39" s="164"/>
      <c r="J39" s="180" t="str">
        <f xml:space="preserve"> IF(OR(C35="X",D35="X",D37="x",E37="x",E39="X",F41="X",F43="X",G43="X" ),"x","")</f>
        <v/>
      </c>
      <c r="K39" s="20" t="s">
        <v>113</v>
      </c>
    </row>
    <row r="40" spans="1:11" ht="29.25" thickBot="1" x14ac:dyDescent="0.25">
      <c r="A40" s="870"/>
      <c r="B40" s="163" t="s">
        <v>116</v>
      </c>
      <c r="C40" s="876"/>
      <c r="D40" s="888"/>
      <c r="E40" s="873"/>
      <c r="F40" s="875"/>
      <c r="G40" s="871"/>
      <c r="H40" s="164"/>
      <c r="I40" s="164"/>
      <c r="J40" s="181"/>
      <c r="K40" s="20"/>
    </row>
    <row r="41" spans="1:11" ht="36" customHeight="1" thickBot="1" x14ac:dyDescent="0.25">
      <c r="A41" s="870"/>
      <c r="B41" s="163">
        <v>2</v>
      </c>
      <c r="C41" s="876"/>
      <c r="D41" s="905"/>
      <c r="E41" s="912"/>
      <c r="F41" s="913"/>
      <c r="G41" s="871"/>
      <c r="H41" s="164"/>
      <c r="I41" s="164"/>
      <c r="J41" s="182" t="str">
        <f xml:space="preserve"> IF(OR(C37="X",D39="X",E41="x",E43="x" ),"x","")</f>
        <v/>
      </c>
      <c r="K41" s="20" t="s">
        <v>115</v>
      </c>
    </row>
    <row r="42" spans="1:11" ht="29.25" thickBot="1" x14ac:dyDescent="0.25">
      <c r="A42" s="870"/>
      <c r="B42" s="163" t="s">
        <v>234</v>
      </c>
      <c r="C42" s="876"/>
      <c r="D42" s="905"/>
      <c r="E42" s="888"/>
      <c r="F42" s="914"/>
      <c r="G42" s="871"/>
      <c r="H42" s="164"/>
      <c r="I42" s="164"/>
      <c r="J42" s="181"/>
      <c r="K42" s="20"/>
    </row>
    <row r="43" spans="1:11" ht="38.25" customHeight="1" thickBot="1" x14ac:dyDescent="0.25">
      <c r="A43" s="870"/>
      <c r="B43" s="163">
        <v>1</v>
      </c>
      <c r="C43" s="876"/>
      <c r="D43" s="905"/>
      <c r="E43" s="907"/>
      <c r="F43" s="909"/>
      <c r="G43" s="873"/>
      <c r="H43" s="164"/>
      <c r="I43" s="164"/>
      <c r="J43" s="183" t="str">
        <f xml:space="preserve"> IF(OR(C39="X",C41="X",D41="x",C43="x",D43="x" ),"x","")</f>
        <v/>
      </c>
      <c r="K43" s="20" t="s">
        <v>117</v>
      </c>
    </row>
    <row r="44" spans="1:11" ht="17.25" customHeight="1" thickBot="1" x14ac:dyDescent="0.25">
      <c r="A44" s="870"/>
      <c r="B44" s="163" t="s">
        <v>118</v>
      </c>
      <c r="C44" s="904"/>
      <c r="D44" s="906"/>
      <c r="E44" s="908"/>
      <c r="F44" s="910"/>
      <c r="G44" s="911"/>
      <c r="H44" s="169"/>
      <c r="I44" s="164"/>
      <c r="J44" s="164"/>
      <c r="K44" s="163"/>
    </row>
    <row r="45" spans="1:11" ht="15" x14ac:dyDescent="0.2">
      <c r="A45" s="165"/>
      <c r="B45" s="164"/>
      <c r="C45" s="164">
        <v>1</v>
      </c>
      <c r="D45" s="164">
        <v>2</v>
      </c>
      <c r="E45" s="164">
        <v>3</v>
      </c>
      <c r="F45" s="164">
        <v>4</v>
      </c>
      <c r="G45" s="164">
        <v>5</v>
      </c>
      <c r="H45" s="164"/>
      <c r="I45" s="164"/>
      <c r="J45" s="164"/>
      <c r="K45" s="163"/>
    </row>
    <row r="46" spans="1:11" ht="15" x14ac:dyDescent="0.2">
      <c r="A46" s="165"/>
      <c r="B46" s="164"/>
      <c r="C46" s="164" t="s">
        <v>119</v>
      </c>
      <c r="D46" s="164" t="s">
        <v>120</v>
      </c>
      <c r="E46" s="164" t="s">
        <v>121</v>
      </c>
      <c r="F46" s="164" t="s">
        <v>122</v>
      </c>
      <c r="G46" s="164" t="s">
        <v>123</v>
      </c>
      <c r="H46" s="164"/>
      <c r="I46" s="164"/>
      <c r="J46" s="164"/>
      <c r="K46" s="163"/>
    </row>
    <row r="47" spans="1:11" ht="15" x14ac:dyDescent="0.2">
      <c r="A47" s="165"/>
      <c r="B47" s="164"/>
      <c r="C47" s="903" t="s">
        <v>124</v>
      </c>
      <c r="D47" s="903"/>
      <c r="E47" s="903"/>
      <c r="F47" s="903"/>
      <c r="G47" s="903"/>
      <c r="H47" s="164"/>
      <c r="I47" s="164"/>
      <c r="J47" s="164"/>
      <c r="K47" s="163"/>
    </row>
    <row r="48" spans="1:11" ht="15" x14ac:dyDescent="0.2">
      <c r="A48" s="165"/>
      <c r="B48" s="164"/>
      <c r="C48" s="903"/>
      <c r="D48" s="903"/>
      <c r="E48" s="903"/>
      <c r="F48" s="903"/>
      <c r="G48" s="903"/>
      <c r="H48" s="164"/>
      <c r="I48" s="164"/>
      <c r="J48" s="164"/>
      <c r="K48" s="163"/>
    </row>
    <row r="49" spans="1:11" ht="22.5" customHeight="1" thickBot="1" x14ac:dyDescent="0.3">
      <c r="A49" s="21"/>
      <c r="B49" s="19"/>
      <c r="C49" s="19"/>
      <c r="D49" s="19"/>
      <c r="E49" s="19"/>
      <c r="F49" s="19"/>
      <c r="G49" s="19"/>
      <c r="H49" s="19"/>
      <c r="I49" s="132"/>
      <c r="J49" s="132"/>
      <c r="K49" s="133"/>
    </row>
    <row r="50" spans="1:11" ht="15" thickBot="1" x14ac:dyDescent="0.25"/>
    <row r="51" spans="1:11" ht="36.75" customHeight="1" thickBot="1" x14ac:dyDescent="0.25">
      <c r="A51" s="140" t="s">
        <v>108</v>
      </c>
      <c r="B51" s="860"/>
      <c r="C51" s="861"/>
      <c r="D51" s="861"/>
      <c r="E51" s="861"/>
      <c r="F51" s="861"/>
      <c r="G51" s="861"/>
      <c r="H51" s="861"/>
      <c r="I51" s="862"/>
      <c r="J51" s="135" t="s">
        <v>270</v>
      </c>
      <c r="K51" s="134" t="str">
        <f>IF(J57="x","EXTREMA",IF(J59="x","ALTA",IF(J61="x","MODERADA",IF(J63="x","BAJA",""))))</f>
        <v/>
      </c>
    </row>
    <row r="52" spans="1:11" ht="16.5" thickBot="1" x14ac:dyDescent="0.25">
      <c r="A52" s="841" t="s">
        <v>110</v>
      </c>
      <c r="B52" s="842"/>
      <c r="C52" s="842"/>
      <c r="D52" s="843" t="str">
        <f>PROBABILIDAD!T13</f>
        <v>Posible</v>
      </c>
      <c r="E52" s="844"/>
      <c r="F52" s="841" t="s">
        <v>124</v>
      </c>
      <c r="G52" s="842"/>
      <c r="H52" s="842"/>
      <c r="I52" s="845"/>
      <c r="J52" s="846"/>
      <c r="K52" s="847"/>
    </row>
    <row r="53" spans="1:11" ht="15" x14ac:dyDescent="0.2">
      <c r="A53" s="165"/>
      <c r="B53" s="164"/>
      <c r="C53" s="164"/>
      <c r="D53" s="164"/>
      <c r="E53" s="164"/>
      <c r="F53" s="164"/>
      <c r="G53" s="164"/>
      <c r="H53" s="164"/>
      <c r="I53" s="164"/>
      <c r="J53" s="166"/>
      <c r="K53" s="167"/>
    </row>
    <row r="54" spans="1:11" ht="15.75" thickBot="1" x14ac:dyDescent="0.25">
      <c r="A54" s="165"/>
      <c r="B54" s="163"/>
      <c r="C54" s="164"/>
      <c r="D54" s="164"/>
      <c r="E54" s="164"/>
      <c r="F54" s="164"/>
      <c r="G54" s="164"/>
      <c r="H54" s="164"/>
      <c r="I54" s="164"/>
      <c r="J54" s="166"/>
      <c r="K54" s="167"/>
    </row>
    <row r="55" spans="1:11" ht="26.25" customHeight="1" thickBot="1" x14ac:dyDescent="0.25">
      <c r="A55" s="870" t="s">
        <v>110</v>
      </c>
      <c r="B55" s="163">
        <v>5</v>
      </c>
      <c r="C55" s="887"/>
      <c r="D55" s="873"/>
      <c r="E55" s="871"/>
      <c r="F55" s="871"/>
      <c r="G55" s="871"/>
      <c r="H55" s="164"/>
      <c r="I55" s="164"/>
      <c r="J55" s="868" t="s">
        <v>109</v>
      </c>
      <c r="K55" s="869"/>
    </row>
    <row r="56" spans="1:11" ht="18.75" customHeight="1" thickBot="1" x14ac:dyDescent="0.25">
      <c r="A56" s="870"/>
      <c r="B56" s="163" t="s">
        <v>112</v>
      </c>
      <c r="C56" s="887"/>
      <c r="D56" s="873"/>
      <c r="E56" s="871"/>
      <c r="F56" s="871"/>
      <c r="G56" s="871"/>
      <c r="H56" s="164"/>
      <c r="I56" s="164"/>
      <c r="J56" s="168"/>
      <c r="K56" s="20"/>
    </row>
    <row r="57" spans="1:11" ht="30.75" customHeight="1" thickBot="1" x14ac:dyDescent="0.25">
      <c r="A57" s="870"/>
      <c r="B57" s="163">
        <v>4</v>
      </c>
      <c r="C57" s="872"/>
      <c r="D57" s="873"/>
      <c r="E57" s="873"/>
      <c r="F57" s="874"/>
      <c r="G57" s="871"/>
      <c r="H57" s="164"/>
      <c r="I57" s="164"/>
      <c r="J57" s="178" t="str">
        <f xml:space="preserve"> IF(OR(E55="X",F55="X",G55="x",F57="x",G57="X",F59="X",G59="X",G61="X" ),"x","")</f>
        <v/>
      </c>
      <c r="K57" s="20" t="s">
        <v>111</v>
      </c>
    </row>
    <row r="58" spans="1:11" ht="29.25" thickBot="1" x14ac:dyDescent="0.25">
      <c r="A58" s="870"/>
      <c r="B58" s="163" t="s">
        <v>114</v>
      </c>
      <c r="C58" s="872"/>
      <c r="D58" s="873"/>
      <c r="E58" s="873"/>
      <c r="F58" s="875"/>
      <c r="G58" s="871"/>
      <c r="H58" s="164"/>
      <c r="I58" s="164"/>
      <c r="J58" s="179"/>
      <c r="K58" s="20"/>
    </row>
    <row r="59" spans="1:11" ht="26.25" customHeight="1" thickBot="1" x14ac:dyDescent="0.25">
      <c r="A59" s="870"/>
      <c r="B59" s="163">
        <v>3</v>
      </c>
      <c r="C59" s="876"/>
      <c r="D59" s="888"/>
      <c r="E59" s="902"/>
      <c r="F59" s="874"/>
      <c r="G59" s="871"/>
      <c r="H59" s="164"/>
      <c r="I59" s="164"/>
      <c r="J59" s="180" t="str">
        <f xml:space="preserve"> IF(OR(C55="X",D55="X",D57="x",E57="x",E59="X",F61="X",F63="X",G63="X" ),"x","")</f>
        <v/>
      </c>
      <c r="K59" s="20" t="s">
        <v>113</v>
      </c>
    </row>
    <row r="60" spans="1:11" ht="29.25" thickBot="1" x14ac:dyDescent="0.25">
      <c r="A60" s="870"/>
      <c r="B60" s="163" t="s">
        <v>116</v>
      </c>
      <c r="C60" s="876"/>
      <c r="D60" s="888"/>
      <c r="E60" s="873"/>
      <c r="F60" s="875"/>
      <c r="G60" s="871"/>
      <c r="H60" s="164"/>
      <c r="I60" s="164"/>
      <c r="J60" s="181"/>
      <c r="K60" s="20"/>
    </row>
    <row r="61" spans="1:11" ht="30" customHeight="1" thickBot="1" x14ac:dyDescent="0.25">
      <c r="A61" s="870"/>
      <c r="B61" s="163">
        <v>2</v>
      </c>
      <c r="C61" s="876"/>
      <c r="D61" s="905"/>
      <c r="E61" s="912"/>
      <c r="F61" s="913"/>
      <c r="G61" s="871"/>
      <c r="H61" s="164"/>
      <c r="I61" s="164"/>
      <c r="J61" s="182" t="str">
        <f xml:space="preserve"> IF(OR(C57="X",D59="X",E61="x",E63="x" ),"x","")</f>
        <v/>
      </c>
      <c r="K61" s="20" t="s">
        <v>115</v>
      </c>
    </row>
    <row r="62" spans="1:11" ht="29.25" thickBot="1" x14ac:dyDescent="0.25">
      <c r="A62" s="870"/>
      <c r="B62" s="163" t="s">
        <v>234</v>
      </c>
      <c r="C62" s="876"/>
      <c r="D62" s="905"/>
      <c r="E62" s="888"/>
      <c r="F62" s="914"/>
      <c r="G62" s="871"/>
      <c r="H62" s="164"/>
      <c r="I62" s="164"/>
      <c r="J62" s="181"/>
      <c r="K62" s="20"/>
    </row>
    <row r="63" spans="1:11" ht="30.75" customHeight="1" thickBot="1" x14ac:dyDescent="0.25">
      <c r="A63" s="870"/>
      <c r="B63" s="163">
        <v>1</v>
      </c>
      <c r="C63" s="876"/>
      <c r="D63" s="905"/>
      <c r="E63" s="888"/>
      <c r="F63" s="873"/>
      <c r="G63" s="873"/>
      <c r="H63" s="164"/>
      <c r="I63" s="164"/>
      <c r="J63" s="183" t="str">
        <f xml:space="preserve"> IF(OR(C59="X",C61="X",D61="x",C63="x",D63="x" ),"x","")</f>
        <v/>
      </c>
      <c r="K63" s="20" t="s">
        <v>117</v>
      </c>
    </row>
    <row r="64" spans="1:11" ht="20.25" customHeight="1" thickBot="1" x14ac:dyDescent="0.25">
      <c r="A64" s="870"/>
      <c r="B64" s="163" t="s">
        <v>118</v>
      </c>
      <c r="C64" s="904"/>
      <c r="D64" s="906"/>
      <c r="E64" s="908"/>
      <c r="F64" s="911"/>
      <c r="G64" s="911"/>
      <c r="H64" s="169"/>
      <c r="I64" s="164"/>
      <c r="J64" s="164"/>
      <c r="K64" s="163"/>
    </row>
    <row r="65" spans="1:11" ht="15" x14ac:dyDescent="0.2">
      <c r="A65" s="165"/>
      <c r="B65" s="164"/>
      <c r="C65" s="164">
        <v>1</v>
      </c>
      <c r="D65" s="164">
        <v>2</v>
      </c>
      <c r="E65" s="164">
        <v>3</v>
      </c>
      <c r="F65" s="164">
        <v>4</v>
      </c>
      <c r="G65" s="164">
        <v>5</v>
      </c>
      <c r="H65" s="164"/>
      <c r="I65" s="164"/>
      <c r="J65" s="164"/>
      <c r="K65" s="163"/>
    </row>
    <row r="66" spans="1:11" ht="15" x14ac:dyDescent="0.2">
      <c r="A66" s="165"/>
      <c r="B66" s="164"/>
      <c r="C66" s="164" t="s">
        <v>119</v>
      </c>
      <c r="D66" s="164" t="s">
        <v>120</v>
      </c>
      <c r="E66" s="164" t="s">
        <v>121</v>
      </c>
      <c r="F66" s="164" t="s">
        <v>122</v>
      </c>
      <c r="G66" s="164" t="s">
        <v>123</v>
      </c>
      <c r="H66" s="164"/>
      <c r="I66" s="164"/>
      <c r="J66" s="164"/>
      <c r="K66" s="163"/>
    </row>
    <row r="67" spans="1:11" ht="15" customHeight="1" x14ac:dyDescent="0.2">
      <c r="A67" s="165"/>
      <c r="B67" s="164"/>
      <c r="C67" s="903" t="s">
        <v>124</v>
      </c>
      <c r="D67" s="903"/>
      <c r="E67" s="903"/>
      <c r="F67" s="903"/>
      <c r="G67" s="903"/>
      <c r="H67" s="164"/>
      <c r="I67" s="164"/>
      <c r="J67" s="164"/>
      <c r="K67" s="163"/>
    </row>
    <row r="68" spans="1:11" ht="15" customHeight="1" x14ac:dyDescent="0.2">
      <c r="A68" s="165"/>
      <c r="B68" s="164"/>
      <c r="C68" s="903"/>
      <c r="D68" s="903"/>
      <c r="E68" s="903"/>
      <c r="F68" s="903"/>
      <c r="G68" s="903"/>
      <c r="H68" s="164"/>
      <c r="I68" s="164"/>
      <c r="J68" s="164"/>
      <c r="K68" s="163"/>
    </row>
    <row r="69" spans="1:11" ht="45.75" customHeight="1" thickBot="1" x14ac:dyDescent="0.25">
      <c r="A69" s="175"/>
      <c r="B69" s="176"/>
      <c r="C69" s="176"/>
      <c r="D69" s="176"/>
      <c r="E69" s="176"/>
      <c r="F69" s="176"/>
      <c r="G69" s="176"/>
      <c r="H69" s="176"/>
      <c r="I69" s="176"/>
      <c r="J69" s="176"/>
      <c r="K69" s="177"/>
    </row>
    <row r="70" spans="1:11" ht="15" thickBot="1" x14ac:dyDescent="0.25"/>
    <row r="71" spans="1:11" ht="30.75" customHeight="1" thickBot="1" x14ac:dyDescent="0.25">
      <c r="A71" s="97" t="s">
        <v>108</v>
      </c>
      <c r="B71" s="877"/>
      <c r="C71" s="861"/>
      <c r="D71" s="861"/>
      <c r="E71" s="861"/>
      <c r="F71" s="861"/>
      <c r="G71" s="861"/>
      <c r="H71" s="861"/>
      <c r="I71" s="862"/>
      <c r="J71" s="135" t="s">
        <v>270</v>
      </c>
      <c r="K71" s="134" t="str">
        <f>IF(J77="x","EXTREMA",IF(J79="x","ALTA",IF(J81="x","MODERADA",IF(J83="x","BAJA",""))))</f>
        <v/>
      </c>
    </row>
    <row r="72" spans="1:11" ht="16.5" thickBot="1" x14ac:dyDescent="0.25">
      <c r="A72" s="841" t="s">
        <v>110</v>
      </c>
      <c r="B72" s="842"/>
      <c r="C72" s="842"/>
      <c r="D72" s="843">
        <f>PROBABILIDAD!T14</f>
        <v>0</v>
      </c>
      <c r="E72" s="844"/>
      <c r="F72" s="841" t="s">
        <v>124</v>
      </c>
      <c r="G72" s="842"/>
      <c r="H72" s="842"/>
      <c r="I72" s="845"/>
      <c r="J72" s="846"/>
      <c r="K72" s="847"/>
    </row>
    <row r="73" spans="1:11" ht="21.75" customHeight="1" x14ac:dyDescent="0.2">
      <c r="A73" s="170"/>
      <c r="B73" s="151"/>
      <c r="C73" s="151"/>
      <c r="D73" s="151"/>
      <c r="E73" s="151"/>
      <c r="F73" s="151"/>
      <c r="G73" s="151"/>
      <c r="H73" s="151"/>
      <c r="I73" s="151"/>
      <c r="J73" s="166"/>
      <c r="K73" s="167"/>
    </row>
    <row r="74" spans="1:11" ht="18.75" customHeight="1" x14ac:dyDescent="0.2">
      <c r="A74" s="170"/>
      <c r="B74" s="151"/>
      <c r="C74" s="171"/>
      <c r="D74" s="151"/>
      <c r="E74" s="151"/>
      <c r="F74" s="151"/>
      <c r="G74" s="151"/>
      <c r="H74" s="151"/>
      <c r="I74" s="151"/>
      <c r="J74" s="166"/>
      <c r="K74" s="167"/>
    </row>
    <row r="75" spans="1:11" ht="42.75" customHeight="1" x14ac:dyDescent="0.2">
      <c r="A75" s="857" t="s">
        <v>110</v>
      </c>
      <c r="B75" s="151">
        <v>5</v>
      </c>
      <c r="C75" s="858"/>
      <c r="D75" s="854"/>
      <c r="E75" s="855"/>
      <c r="F75" s="855"/>
      <c r="G75" s="855"/>
      <c r="H75" s="151"/>
      <c r="I75" s="151"/>
      <c r="J75" s="864" t="s">
        <v>109</v>
      </c>
      <c r="K75" s="865"/>
    </row>
    <row r="76" spans="1:11" ht="15" x14ac:dyDescent="0.2">
      <c r="A76" s="857"/>
      <c r="B76" s="151" t="s">
        <v>112</v>
      </c>
      <c r="C76" s="859"/>
      <c r="D76" s="854"/>
      <c r="E76" s="855"/>
      <c r="F76" s="855"/>
      <c r="G76" s="855"/>
      <c r="H76" s="151"/>
      <c r="I76" s="151"/>
      <c r="J76" s="153"/>
      <c r="K76" s="154"/>
    </row>
    <row r="77" spans="1:11" ht="29.25" customHeight="1" x14ac:dyDescent="0.2">
      <c r="A77" s="857"/>
      <c r="B77" s="151">
        <v>4</v>
      </c>
      <c r="C77" s="900"/>
      <c r="D77" s="854"/>
      <c r="E77" s="854"/>
      <c r="F77" s="863"/>
      <c r="G77" s="855"/>
      <c r="H77" s="151"/>
      <c r="I77" s="151"/>
      <c r="J77" s="157" t="str">
        <f xml:space="preserve"> IF(OR(E75="X",F75="X",G75="x",F77="x",G77="X",F79="X",G79="X",G81="X" ),"x","")</f>
        <v/>
      </c>
      <c r="K77" s="154" t="s">
        <v>111</v>
      </c>
    </row>
    <row r="78" spans="1:11" ht="27.75" x14ac:dyDescent="0.2">
      <c r="A78" s="857"/>
      <c r="B78" s="151" t="s">
        <v>114</v>
      </c>
      <c r="C78" s="901"/>
      <c r="D78" s="854"/>
      <c r="E78" s="854"/>
      <c r="F78" s="863"/>
      <c r="G78" s="855"/>
      <c r="H78" s="151"/>
      <c r="I78" s="151"/>
      <c r="J78" s="158"/>
      <c r="K78" s="154"/>
    </row>
    <row r="79" spans="1:11" ht="29.25" customHeight="1" x14ac:dyDescent="0.2">
      <c r="A79" s="857"/>
      <c r="B79" s="151">
        <v>3</v>
      </c>
      <c r="C79" s="848"/>
      <c r="D79" s="852"/>
      <c r="E79" s="853"/>
      <c r="F79" s="863"/>
      <c r="G79" s="855"/>
      <c r="H79" s="151"/>
      <c r="I79" s="151"/>
      <c r="J79" s="159" t="str">
        <f xml:space="preserve"> IF(OR(C75="X",D75="X",D77="x",E77="x",E79="X",F81="X",F83="X",G83="X" ),"x","")</f>
        <v/>
      </c>
      <c r="K79" s="154" t="s">
        <v>113</v>
      </c>
    </row>
    <row r="80" spans="1:11" ht="27.75" x14ac:dyDescent="0.2">
      <c r="A80" s="857"/>
      <c r="B80" s="151" t="s">
        <v>116</v>
      </c>
      <c r="C80" s="849"/>
      <c r="D80" s="852"/>
      <c r="E80" s="854"/>
      <c r="F80" s="863"/>
      <c r="G80" s="855"/>
      <c r="H80" s="151"/>
      <c r="I80" s="151"/>
      <c r="J80" s="160"/>
      <c r="K80" s="154"/>
    </row>
    <row r="81" spans="1:11" ht="29.25" customHeight="1" x14ac:dyDescent="0.2">
      <c r="A81" s="857"/>
      <c r="B81" s="151">
        <v>2</v>
      </c>
      <c r="C81" s="848"/>
      <c r="D81" s="850"/>
      <c r="E81" s="851"/>
      <c r="F81" s="853"/>
      <c r="G81" s="855"/>
      <c r="H81" s="151"/>
      <c r="I81" s="151"/>
      <c r="J81" s="161" t="str">
        <f xml:space="preserve"> IF(OR(C77="X",D79="X",E81="x",E83="x" ),"x","")</f>
        <v/>
      </c>
      <c r="K81" s="154" t="s">
        <v>115</v>
      </c>
    </row>
    <row r="82" spans="1:11" ht="27.75" x14ac:dyDescent="0.2">
      <c r="A82" s="857"/>
      <c r="B82" s="151" t="s">
        <v>234</v>
      </c>
      <c r="C82" s="849"/>
      <c r="D82" s="850"/>
      <c r="E82" s="852"/>
      <c r="F82" s="854"/>
      <c r="G82" s="855"/>
      <c r="H82" s="151"/>
      <c r="I82" s="151"/>
      <c r="J82" s="160"/>
      <c r="K82" s="154"/>
    </row>
    <row r="83" spans="1:11" ht="28.5" customHeight="1" x14ac:dyDescent="0.2">
      <c r="A83" s="857"/>
      <c r="B83" s="151">
        <v>1</v>
      </c>
      <c r="C83" s="848"/>
      <c r="D83" s="879"/>
      <c r="E83" s="881"/>
      <c r="F83" s="883"/>
      <c r="G83" s="885"/>
      <c r="H83" s="151"/>
      <c r="I83" s="151"/>
      <c r="J83" s="162" t="str">
        <f xml:space="preserve"> IF(OR(C79="X",C81="X",D81="x",D83="x",C83="x" ),"x","")</f>
        <v/>
      </c>
      <c r="K83" s="154" t="s">
        <v>117</v>
      </c>
    </row>
    <row r="84" spans="1:11" ht="19.5" customHeight="1" x14ac:dyDescent="0.2">
      <c r="A84" s="857"/>
      <c r="B84" s="151" t="s">
        <v>118</v>
      </c>
      <c r="C84" s="878"/>
      <c r="D84" s="880"/>
      <c r="E84" s="882"/>
      <c r="F84" s="884"/>
      <c r="G84" s="886"/>
      <c r="H84" s="151"/>
      <c r="I84" s="151"/>
      <c r="J84" s="151"/>
      <c r="K84" s="152"/>
    </row>
    <row r="85" spans="1:11" x14ac:dyDescent="0.2">
      <c r="A85" s="170"/>
      <c r="B85" s="151"/>
      <c r="C85" s="151">
        <v>1</v>
      </c>
      <c r="D85" s="151">
        <v>2</v>
      </c>
      <c r="E85" s="151">
        <v>3</v>
      </c>
      <c r="F85" s="151">
        <v>4</v>
      </c>
      <c r="G85" s="151">
        <v>5</v>
      </c>
      <c r="H85" s="151"/>
      <c r="I85" s="151"/>
      <c r="J85" s="151"/>
      <c r="K85" s="152"/>
    </row>
    <row r="86" spans="1:11" x14ac:dyDescent="0.2">
      <c r="A86" s="170"/>
      <c r="B86" s="151"/>
      <c r="C86" s="151" t="s">
        <v>119</v>
      </c>
      <c r="D86" s="151" t="s">
        <v>120</v>
      </c>
      <c r="E86" s="151" t="s">
        <v>121</v>
      </c>
      <c r="F86" s="151" t="s">
        <v>122</v>
      </c>
      <c r="G86" s="151" t="s">
        <v>123</v>
      </c>
      <c r="H86" s="151"/>
      <c r="I86" s="151"/>
      <c r="J86" s="151"/>
      <c r="K86" s="152"/>
    </row>
    <row r="87" spans="1:11" x14ac:dyDescent="0.2">
      <c r="A87" s="170"/>
      <c r="B87" s="151"/>
      <c r="C87" s="856" t="s">
        <v>124</v>
      </c>
      <c r="D87" s="856"/>
      <c r="E87" s="856"/>
      <c r="F87" s="856"/>
      <c r="G87" s="856"/>
      <c r="H87" s="151"/>
      <c r="I87" s="151"/>
      <c r="J87" s="151"/>
      <c r="K87" s="152"/>
    </row>
    <row r="88" spans="1:11" x14ac:dyDescent="0.2">
      <c r="A88" s="170"/>
      <c r="B88" s="151"/>
      <c r="C88" s="856"/>
      <c r="D88" s="856"/>
      <c r="E88" s="856"/>
      <c r="F88" s="856"/>
      <c r="G88" s="856"/>
      <c r="H88" s="151"/>
      <c r="I88" s="151"/>
      <c r="J88" s="151"/>
      <c r="K88" s="152"/>
    </row>
    <row r="89" spans="1:11" ht="15" thickBot="1" x14ac:dyDescent="0.25">
      <c r="A89" s="77"/>
      <c r="B89" s="78"/>
      <c r="C89" s="78"/>
      <c r="D89" s="78"/>
      <c r="E89" s="78"/>
      <c r="F89" s="78"/>
      <c r="G89" s="78"/>
      <c r="H89" s="78"/>
      <c r="I89" s="78"/>
      <c r="J89" s="78"/>
      <c r="K89" s="79"/>
    </row>
    <row r="90" spans="1:11" ht="15" thickBot="1" x14ac:dyDescent="0.25"/>
    <row r="91" spans="1:11" ht="33.75" customHeight="1" thickBot="1" x14ac:dyDescent="0.25">
      <c r="A91" s="135" t="s">
        <v>108</v>
      </c>
      <c r="B91" s="860">
        <f>DESCRIPCION!A18</f>
        <v>0</v>
      </c>
      <c r="C91" s="861"/>
      <c r="D91" s="861"/>
      <c r="E91" s="861"/>
      <c r="F91" s="861"/>
      <c r="G91" s="861"/>
      <c r="H91" s="861"/>
      <c r="I91" s="862"/>
      <c r="J91" s="135" t="s">
        <v>270</v>
      </c>
      <c r="K91" s="134" t="str">
        <f>IF(J97="x","EXTREMA",IF(J99="x","ALTA",IF(J101="x","MODERADA",IF(J103="x","BAJA",""))))</f>
        <v/>
      </c>
    </row>
    <row r="92" spans="1:11" ht="16.5" thickBot="1" x14ac:dyDescent="0.25">
      <c r="A92" s="841" t="s">
        <v>110</v>
      </c>
      <c r="B92" s="842"/>
      <c r="C92" s="842"/>
      <c r="D92" s="843" t="str">
        <f>PROBABILIDAD!T15</f>
        <v xml:space="preserve"> </v>
      </c>
      <c r="E92" s="844"/>
      <c r="F92" s="841" t="s">
        <v>124</v>
      </c>
      <c r="G92" s="842"/>
      <c r="H92" s="842"/>
      <c r="I92" s="845"/>
      <c r="J92" s="846"/>
      <c r="K92" s="847"/>
    </row>
    <row r="93" spans="1:11" x14ac:dyDescent="0.2">
      <c r="A93" s="76"/>
      <c r="B93" s="80"/>
      <c r="C93" s="80"/>
      <c r="D93" s="80"/>
      <c r="E93" s="80"/>
      <c r="F93" s="80"/>
      <c r="G93" s="80"/>
      <c r="H93" s="80"/>
      <c r="I93" s="80"/>
      <c r="J93" s="59"/>
      <c r="K93" s="70"/>
    </row>
    <row r="94" spans="1:11" x14ac:dyDescent="0.2">
      <c r="A94" s="170"/>
      <c r="B94" s="151"/>
      <c r="C94" s="171"/>
      <c r="D94" s="151"/>
      <c r="E94" s="151"/>
      <c r="F94" s="151"/>
      <c r="G94" s="151"/>
      <c r="H94" s="151"/>
      <c r="I94" s="151"/>
      <c r="J94" s="166"/>
      <c r="K94" s="167"/>
    </row>
    <row r="95" spans="1:11" ht="56.25" customHeight="1" x14ac:dyDescent="0.2">
      <c r="A95" s="857" t="s">
        <v>110</v>
      </c>
      <c r="B95" s="151">
        <v>5</v>
      </c>
      <c r="C95" s="858"/>
      <c r="D95" s="854"/>
      <c r="E95" s="855"/>
      <c r="F95" s="855"/>
      <c r="G95" s="855"/>
      <c r="H95" s="151"/>
      <c r="I95" s="151"/>
      <c r="J95" s="864" t="s">
        <v>109</v>
      </c>
      <c r="K95" s="865"/>
    </row>
    <row r="96" spans="1:11" ht="5.25" customHeight="1" x14ac:dyDescent="0.2">
      <c r="A96" s="857"/>
      <c r="B96" s="151" t="s">
        <v>112</v>
      </c>
      <c r="C96" s="859"/>
      <c r="D96" s="854"/>
      <c r="E96" s="855"/>
      <c r="F96" s="855"/>
      <c r="G96" s="855"/>
      <c r="H96" s="151"/>
      <c r="I96" s="151"/>
      <c r="J96" s="153"/>
      <c r="K96" s="154"/>
    </row>
    <row r="97" spans="1:11" ht="27.75" customHeight="1" x14ac:dyDescent="0.2">
      <c r="A97" s="857"/>
      <c r="B97" s="151">
        <v>4</v>
      </c>
      <c r="C97" s="900"/>
      <c r="D97" s="854"/>
      <c r="E97" s="854"/>
      <c r="F97" s="863"/>
      <c r="G97" s="855"/>
      <c r="H97" s="151"/>
      <c r="I97" s="151"/>
      <c r="J97" s="157" t="str">
        <f xml:space="preserve"> IF(OR(E95="X",F95="X",G95="x",F97="x",G97="X",F99="X",G99="X",G101="X" ),"x","")</f>
        <v/>
      </c>
      <c r="K97" s="154" t="s">
        <v>111</v>
      </c>
    </row>
    <row r="98" spans="1:11" ht="27.75" x14ac:dyDescent="0.2">
      <c r="A98" s="857"/>
      <c r="B98" s="151" t="s">
        <v>114</v>
      </c>
      <c r="C98" s="901"/>
      <c r="D98" s="854"/>
      <c r="E98" s="854"/>
      <c r="F98" s="863"/>
      <c r="G98" s="855"/>
      <c r="H98" s="151"/>
      <c r="I98" s="151"/>
      <c r="J98" s="158"/>
      <c r="K98" s="154"/>
    </row>
    <row r="99" spans="1:11" ht="27" customHeight="1" x14ac:dyDescent="0.2">
      <c r="A99" s="857"/>
      <c r="B99" s="151">
        <v>3</v>
      </c>
      <c r="C99" s="848"/>
      <c r="D99" s="852"/>
      <c r="E99" s="853"/>
      <c r="F99" s="863"/>
      <c r="G99" s="855"/>
      <c r="H99" s="151"/>
      <c r="I99" s="151"/>
      <c r="J99" s="159" t="str">
        <f xml:space="preserve"> IF(OR(C95="X",D95="X",D97="x",E97="x",E99="X",F101="X",F103="X",G103="X" ),"x","")</f>
        <v/>
      </c>
      <c r="K99" s="154" t="s">
        <v>113</v>
      </c>
    </row>
    <row r="100" spans="1:11" ht="27.75" x14ac:dyDescent="0.2">
      <c r="A100" s="857"/>
      <c r="B100" s="151" t="s">
        <v>116</v>
      </c>
      <c r="C100" s="849"/>
      <c r="D100" s="852"/>
      <c r="E100" s="854"/>
      <c r="F100" s="863"/>
      <c r="G100" s="855"/>
      <c r="H100" s="151"/>
      <c r="I100" s="151"/>
      <c r="J100" s="160"/>
      <c r="K100" s="154"/>
    </row>
    <row r="101" spans="1:11" ht="25.5" customHeight="1" x14ac:dyDescent="0.2">
      <c r="A101" s="857"/>
      <c r="B101" s="151">
        <v>2</v>
      </c>
      <c r="C101" s="848"/>
      <c r="D101" s="850"/>
      <c r="E101" s="851"/>
      <c r="F101" s="853"/>
      <c r="G101" s="855"/>
      <c r="H101" s="151"/>
      <c r="I101" s="151"/>
      <c r="J101" s="161" t="str">
        <f xml:space="preserve"> IF(OR(C97="X",D99="X",E103="x",E101="x" ),"x","")</f>
        <v/>
      </c>
      <c r="K101" s="154" t="s">
        <v>115</v>
      </c>
    </row>
    <row r="102" spans="1:11" ht="27.75" x14ac:dyDescent="0.2">
      <c r="A102" s="857"/>
      <c r="B102" s="151" t="s">
        <v>234</v>
      </c>
      <c r="C102" s="849"/>
      <c r="D102" s="850"/>
      <c r="E102" s="852"/>
      <c r="F102" s="854"/>
      <c r="G102" s="855"/>
      <c r="H102" s="151"/>
      <c r="I102" s="151"/>
      <c r="J102" s="160"/>
      <c r="K102" s="154"/>
    </row>
    <row r="103" spans="1:11" ht="29.25" customHeight="1" x14ac:dyDescent="0.2">
      <c r="A103" s="857"/>
      <c r="B103" s="151">
        <v>1</v>
      </c>
      <c r="C103" s="848"/>
      <c r="D103" s="879"/>
      <c r="E103" s="881"/>
      <c r="F103" s="883"/>
      <c r="G103" s="885"/>
      <c r="H103" s="151"/>
      <c r="I103" s="151"/>
      <c r="J103" s="162" t="str">
        <f xml:space="preserve"> IF(OR(C99="X",C101="X",C103="x",D101="x",D103="x" ),"x","")</f>
        <v/>
      </c>
      <c r="K103" s="154" t="s">
        <v>117</v>
      </c>
    </row>
    <row r="104" spans="1:11" ht="13.5" customHeight="1" x14ac:dyDescent="0.2">
      <c r="A104" s="857"/>
      <c r="B104" s="151" t="s">
        <v>118</v>
      </c>
      <c r="C104" s="878"/>
      <c r="D104" s="880"/>
      <c r="E104" s="882"/>
      <c r="F104" s="884"/>
      <c r="G104" s="886"/>
      <c r="H104" s="151"/>
      <c r="I104" s="151"/>
      <c r="J104" s="151"/>
      <c r="K104" s="152"/>
    </row>
    <row r="105" spans="1:11" x14ac:dyDescent="0.2">
      <c r="A105" s="170"/>
      <c r="B105" s="151"/>
      <c r="C105" s="151">
        <v>1</v>
      </c>
      <c r="D105" s="151">
        <v>2</v>
      </c>
      <c r="E105" s="151">
        <v>3</v>
      </c>
      <c r="F105" s="151">
        <v>4</v>
      </c>
      <c r="G105" s="151">
        <v>5</v>
      </c>
      <c r="H105" s="151"/>
      <c r="I105" s="151"/>
      <c r="J105" s="151"/>
      <c r="K105" s="152"/>
    </row>
    <row r="106" spans="1:11" x14ac:dyDescent="0.2">
      <c r="A106" s="170"/>
      <c r="B106" s="151"/>
      <c r="C106" s="151" t="s">
        <v>119</v>
      </c>
      <c r="D106" s="151" t="s">
        <v>120</v>
      </c>
      <c r="E106" s="151" t="s">
        <v>121</v>
      </c>
      <c r="F106" s="151" t="s">
        <v>122</v>
      </c>
      <c r="G106" s="151" t="s">
        <v>123</v>
      </c>
      <c r="H106" s="151"/>
      <c r="I106" s="151"/>
      <c r="J106" s="151"/>
      <c r="K106" s="152"/>
    </row>
    <row r="107" spans="1:11" x14ac:dyDescent="0.2">
      <c r="A107" s="170"/>
      <c r="B107" s="151"/>
      <c r="C107" s="856" t="s">
        <v>124</v>
      </c>
      <c r="D107" s="856"/>
      <c r="E107" s="856"/>
      <c r="F107" s="856"/>
      <c r="G107" s="856"/>
      <c r="H107" s="151"/>
      <c r="I107" s="151"/>
      <c r="J107" s="151"/>
      <c r="K107" s="152"/>
    </row>
    <row r="108" spans="1:11" x14ac:dyDescent="0.2">
      <c r="A108" s="170"/>
      <c r="B108" s="151"/>
      <c r="C108" s="856"/>
      <c r="D108" s="856"/>
      <c r="E108" s="856"/>
      <c r="F108" s="856"/>
      <c r="G108" s="856"/>
      <c r="H108" s="151"/>
      <c r="I108" s="151"/>
      <c r="J108" s="151"/>
      <c r="K108" s="152"/>
    </row>
    <row r="109" spans="1:11" ht="15" thickBot="1" x14ac:dyDescent="0.25">
      <c r="A109" s="77"/>
      <c r="B109" s="78"/>
      <c r="C109" s="78"/>
      <c r="D109" s="78"/>
      <c r="E109" s="78"/>
      <c r="F109" s="78"/>
      <c r="G109" s="78"/>
      <c r="H109" s="78"/>
      <c r="I109" s="78"/>
      <c r="J109" s="78"/>
      <c r="K109" s="79"/>
    </row>
    <row r="110" spans="1:11" ht="15" thickBot="1" x14ac:dyDescent="0.25"/>
    <row r="111" spans="1:11" ht="33.75" customHeight="1" thickBot="1" x14ac:dyDescent="0.25">
      <c r="A111" s="135" t="s">
        <v>108</v>
      </c>
      <c r="B111" s="860">
        <f>DESCRIPCION!A20</f>
        <v>0</v>
      </c>
      <c r="C111" s="861"/>
      <c r="D111" s="861"/>
      <c r="E111" s="861"/>
      <c r="F111" s="861"/>
      <c r="G111" s="861"/>
      <c r="H111" s="861"/>
      <c r="I111" s="862"/>
      <c r="J111" s="135" t="s">
        <v>270</v>
      </c>
      <c r="K111" s="134" t="str">
        <f>IF(J117="x","EXTREMA",IF(J119="x","ALTA",IF(J121="x","MODERADA",IF(J123="x","BAJA",""))))</f>
        <v/>
      </c>
    </row>
    <row r="112" spans="1:11" ht="16.5" thickBot="1" x14ac:dyDescent="0.25">
      <c r="A112" s="841" t="s">
        <v>110</v>
      </c>
      <c r="B112" s="842"/>
      <c r="C112" s="842"/>
      <c r="D112" s="843" t="str">
        <f>PROBABILIDAD!T16</f>
        <v xml:space="preserve"> </v>
      </c>
      <c r="E112" s="844"/>
      <c r="F112" s="841" t="s">
        <v>124</v>
      </c>
      <c r="G112" s="842"/>
      <c r="H112" s="842"/>
      <c r="I112" s="845"/>
      <c r="J112" s="846"/>
      <c r="K112" s="847"/>
    </row>
    <row r="113" spans="1:11" x14ac:dyDescent="0.2">
      <c r="A113" s="170"/>
      <c r="B113" s="151"/>
      <c r="C113" s="151"/>
      <c r="D113" s="151"/>
      <c r="E113" s="151"/>
      <c r="F113" s="151"/>
      <c r="G113" s="151"/>
      <c r="H113" s="151"/>
      <c r="I113" s="151"/>
      <c r="J113" s="59"/>
      <c r="K113" s="70"/>
    </row>
    <row r="114" spans="1:11" x14ac:dyDescent="0.2">
      <c r="A114" s="170"/>
      <c r="B114" s="151"/>
      <c r="C114" s="171"/>
      <c r="D114" s="151"/>
      <c r="E114" s="151"/>
      <c r="F114" s="151"/>
      <c r="G114" s="151"/>
      <c r="H114" s="151"/>
      <c r="I114" s="151"/>
      <c r="J114" s="59"/>
      <c r="K114" s="70"/>
    </row>
    <row r="115" spans="1:11" ht="33" x14ac:dyDescent="0.2">
      <c r="A115" s="857" t="s">
        <v>110</v>
      </c>
      <c r="B115" s="151">
        <v>5</v>
      </c>
      <c r="C115" s="915"/>
      <c r="D115" s="917"/>
      <c r="E115" s="918"/>
      <c r="F115" s="918"/>
      <c r="G115" s="918"/>
      <c r="H115" s="184"/>
      <c r="I115" s="151"/>
      <c r="J115" s="864" t="s">
        <v>109</v>
      </c>
      <c r="K115" s="865"/>
    </row>
    <row r="116" spans="1:11" ht="33" x14ac:dyDescent="0.2">
      <c r="A116" s="857"/>
      <c r="B116" s="151" t="s">
        <v>112</v>
      </c>
      <c r="C116" s="916"/>
      <c r="D116" s="917"/>
      <c r="E116" s="918"/>
      <c r="F116" s="918"/>
      <c r="G116" s="918"/>
      <c r="H116" s="184"/>
      <c r="I116" s="151"/>
      <c r="J116" s="153"/>
      <c r="K116" s="154"/>
    </row>
    <row r="117" spans="1:11" ht="33" x14ac:dyDescent="0.2">
      <c r="A117" s="857"/>
      <c r="B117" s="151">
        <v>4</v>
      </c>
      <c r="C117" s="919"/>
      <c r="D117" s="917"/>
      <c r="E117" s="917"/>
      <c r="F117" s="921"/>
      <c r="G117" s="918"/>
      <c r="H117" s="184"/>
      <c r="I117" s="151"/>
      <c r="J117" s="157" t="str">
        <f xml:space="preserve"> IF(OR(E115="X",F115="X",G115="x",F117="x",G117="X",F119="X",G119="X",G121="X" ),"x","")</f>
        <v/>
      </c>
      <c r="K117" s="154" t="s">
        <v>111</v>
      </c>
    </row>
    <row r="118" spans="1:11" ht="33" x14ac:dyDescent="0.2">
      <c r="A118" s="857"/>
      <c r="B118" s="151" t="s">
        <v>114</v>
      </c>
      <c r="C118" s="920"/>
      <c r="D118" s="917"/>
      <c r="E118" s="917"/>
      <c r="F118" s="921"/>
      <c r="G118" s="918"/>
      <c r="H118" s="184"/>
      <c r="I118" s="151"/>
      <c r="J118" s="158"/>
      <c r="K118" s="154"/>
    </row>
    <row r="119" spans="1:11" ht="33" x14ac:dyDescent="0.2">
      <c r="A119" s="857"/>
      <c r="B119" s="151">
        <v>3</v>
      </c>
      <c r="C119" s="922"/>
      <c r="D119" s="924"/>
      <c r="E119" s="934"/>
      <c r="F119" s="921"/>
      <c r="G119" s="918"/>
      <c r="H119" s="184"/>
      <c r="I119" s="151"/>
      <c r="J119" s="159" t="str">
        <f xml:space="preserve"> IF(OR(C115="X",D115="X",D117="x",E117="x",E119="X",F121="X",F123="X",G123="X" ),"x","")</f>
        <v/>
      </c>
      <c r="K119" s="154" t="s">
        <v>113</v>
      </c>
    </row>
    <row r="120" spans="1:11" ht="33" x14ac:dyDescent="0.2">
      <c r="A120" s="857"/>
      <c r="B120" s="151" t="s">
        <v>116</v>
      </c>
      <c r="C120" s="923"/>
      <c r="D120" s="924"/>
      <c r="E120" s="917"/>
      <c r="F120" s="921"/>
      <c r="G120" s="918"/>
      <c r="H120" s="184"/>
      <c r="I120" s="151"/>
      <c r="J120" s="160"/>
      <c r="K120" s="154"/>
    </row>
    <row r="121" spans="1:11" ht="33" x14ac:dyDescent="0.2">
      <c r="A121" s="857"/>
      <c r="B121" s="151">
        <v>2</v>
      </c>
      <c r="C121" s="922"/>
      <c r="D121" s="935"/>
      <c r="E121" s="936"/>
      <c r="F121" s="934"/>
      <c r="G121" s="918"/>
      <c r="H121" s="184"/>
      <c r="I121" s="151"/>
      <c r="J121" s="161" t="str">
        <f xml:space="preserve"> IF(OR(C117="X",D119="X",E121="x",E123="x" ),"x","")</f>
        <v/>
      </c>
      <c r="K121" s="154" t="s">
        <v>115</v>
      </c>
    </row>
    <row r="122" spans="1:11" ht="33" x14ac:dyDescent="0.2">
      <c r="A122" s="857"/>
      <c r="B122" s="151" t="s">
        <v>234</v>
      </c>
      <c r="C122" s="923"/>
      <c r="D122" s="935"/>
      <c r="E122" s="924"/>
      <c r="F122" s="917"/>
      <c r="G122" s="918"/>
      <c r="H122" s="184"/>
      <c r="I122" s="151"/>
      <c r="J122" s="160"/>
      <c r="K122" s="154"/>
    </row>
    <row r="123" spans="1:11" ht="33" x14ac:dyDescent="0.2">
      <c r="A123" s="857"/>
      <c r="B123" s="151">
        <v>1</v>
      </c>
      <c r="C123" s="922"/>
      <c r="D123" s="926"/>
      <c r="E123" s="928"/>
      <c r="F123" s="930"/>
      <c r="G123" s="932"/>
      <c r="H123" s="184"/>
      <c r="I123" s="151"/>
      <c r="J123" s="162" t="str">
        <f xml:space="preserve"> IF(OR(C119="X",C121="X",D121="x",C123="x",D123="x" ),"x","")</f>
        <v/>
      </c>
      <c r="K123" s="154" t="s">
        <v>117</v>
      </c>
    </row>
    <row r="124" spans="1:11" ht="33" x14ac:dyDescent="0.2">
      <c r="A124" s="857"/>
      <c r="B124" s="151" t="s">
        <v>118</v>
      </c>
      <c r="C124" s="925"/>
      <c r="D124" s="927"/>
      <c r="E124" s="929"/>
      <c r="F124" s="931"/>
      <c r="G124" s="933"/>
      <c r="H124" s="184"/>
      <c r="I124" s="151"/>
      <c r="J124" s="151"/>
      <c r="K124" s="152"/>
    </row>
    <row r="125" spans="1:11" x14ac:dyDescent="0.2">
      <c r="A125" s="170"/>
      <c r="B125" s="151"/>
      <c r="C125" s="151">
        <v>1</v>
      </c>
      <c r="D125" s="151">
        <v>2</v>
      </c>
      <c r="E125" s="151">
        <v>3</v>
      </c>
      <c r="F125" s="151">
        <v>4</v>
      </c>
      <c r="G125" s="151">
        <v>5</v>
      </c>
      <c r="H125" s="151"/>
      <c r="I125" s="151"/>
      <c r="J125" s="151"/>
      <c r="K125" s="152"/>
    </row>
    <row r="126" spans="1:11" x14ac:dyDescent="0.2">
      <c r="A126" s="170"/>
      <c r="B126" s="151"/>
      <c r="C126" s="151" t="s">
        <v>119</v>
      </c>
      <c r="D126" s="151" t="s">
        <v>120</v>
      </c>
      <c r="E126" s="151" t="s">
        <v>121</v>
      </c>
      <c r="F126" s="151" t="s">
        <v>122</v>
      </c>
      <c r="G126" s="151" t="s">
        <v>123</v>
      </c>
      <c r="H126" s="151"/>
      <c r="I126" s="151"/>
      <c r="J126" s="151"/>
      <c r="K126" s="152"/>
    </row>
    <row r="127" spans="1:11" x14ac:dyDescent="0.2">
      <c r="A127" s="170"/>
      <c r="B127" s="151"/>
      <c r="C127" s="856" t="s">
        <v>124</v>
      </c>
      <c r="D127" s="856"/>
      <c r="E127" s="856"/>
      <c r="F127" s="856"/>
      <c r="G127" s="856"/>
      <c r="H127" s="151"/>
      <c r="I127" s="151"/>
      <c r="J127" s="151"/>
      <c r="K127" s="152"/>
    </row>
    <row r="128" spans="1:11" x14ac:dyDescent="0.2">
      <c r="A128" s="170"/>
      <c r="B128" s="151"/>
      <c r="C128" s="856"/>
      <c r="D128" s="856"/>
      <c r="E128" s="856"/>
      <c r="F128" s="856"/>
      <c r="G128" s="856"/>
      <c r="H128" s="151"/>
      <c r="I128" s="151"/>
      <c r="J128" s="151"/>
      <c r="K128" s="152"/>
    </row>
    <row r="129" spans="1:11" ht="15" thickBot="1" x14ac:dyDescent="0.25">
      <c r="A129" s="77"/>
      <c r="B129" s="78"/>
      <c r="C129" s="78"/>
      <c r="D129" s="78"/>
      <c r="E129" s="78"/>
      <c r="F129" s="78"/>
      <c r="G129" s="78"/>
      <c r="H129" s="78"/>
      <c r="I129" s="78"/>
      <c r="J129" s="78"/>
      <c r="K129" s="79"/>
    </row>
    <row r="130" spans="1:11" ht="15" thickBot="1" x14ac:dyDescent="0.25"/>
    <row r="131" spans="1:11" ht="38.25" customHeight="1" thickBot="1" x14ac:dyDescent="0.25">
      <c r="A131" s="135" t="s">
        <v>108</v>
      </c>
      <c r="B131" s="860" t="str">
        <f>DESCRIPCION!A23</f>
        <v>g</v>
      </c>
      <c r="C131" s="861"/>
      <c r="D131" s="861"/>
      <c r="E131" s="861"/>
      <c r="F131" s="861"/>
      <c r="G131" s="861"/>
      <c r="H131" s="861"/>
      <c r="I131" s="862"/>
      <c r="J131" s="135" t="s">
        <v>270</v>
      </c>
      <c r="K131" s="134" t="str">
        <f>IF(J137="x","EXTREMA",IF(J139="x","ALTA",IF(J141="x","MODERADA",IF(J143="x","BAJA",""))))</f>
        <v/>
      </c>
    </row>
    <row r="132" spans="1:11" ht="16.5" thickBot="1" x14ac:dyDescent="0.25">
      <c r="A132" s="841" t="s">
        <v>110</v>
      </c>
      <c r="B132" s="842"/>
      <c r="C132" s="842"/>
      <c r="D132" s="843" t="str">
        <f>PROBABILIDAD!T17</f>
        <v xml:space="preserve"> </v>
      </c>
      <c r="E132" s="844"/>
      <c r="F132" s="841" t="s">
        <v>124</v>
      </c>
      <c r="G132" s="842"/>
      <c r="H132" s="842"/>
      <c r="I132" s="845"/>
      <c r="J132" s="846"/>
      <c r="K132" s="847"/>
    </row>
    <row r="133" spans="1:11" x14ac:dyDescent="0.2">
      <c r="A133" s="170"/>
      <c r="B133" s="151"/>
      <c r="C133" s="151"/>
      <c r="D133" s="151"/>
      <c r="E133" s="151"/>
      <c r="F133" s="151"/>
      <c r="G133" s="151"/>
      <c r="H133" s="151"/>
      <c r="I133" s="151"/>
      <c r="J133" s="166"/>
      <c r="K133" s="167"/>
    </row>
    <row r="134" spans="1:11" x14ac:dyDescent="0.2">
      <c r="A134" s="170"/>
      <c r="B134" s="151"/>
      <c r="C134" s="171"/>
      <c r="D134" s="151"/>
      <c r="E134" s="151"/>
      <c r="F134" s="151"/>
      <c r="G134" s="151"/>
      <c r="H134" s="151"/>
      <c r="I134" s="151"/>
      <c r="J134" s="166"/>
      <c r="K134" s="167"/>
    </row>
    <row r="135" spans="1:11" ht="45.75" customHeight="1" x14ac:dyDescent="0.2">
      <c r="A135" s="857" t="s">
        <v>110</v>
      </c>
      <c r="B135" s="151">
        <v>5</v>
      </c>
      <c r="C135" s="858"/>
      <c r="D135" s="854"/>
      <c r="E135" s="855"/>
      <c r="F135" s="855"/>
      <c r="G135" s="855"/>
      <c r="H135" s="151"/>
      <c r="I135" s="151"/>
      <c r="J135" s="864" t="s">
        <v>109</v>
      </c>
      <c r="K135" s="865"/>
    </row>
    <row r="136" spans="1:11" ht="15" x14ac:dyDescent="0.2">
      <c r="A136" s="857"/>
      <c r="B136" s="151" t="s">
        <v>112</v>
      </c>
      <c r="C136" s="859"/>
      <c r="D136" s="854"/>
      <c r="E136" s="855"/>
      <c r="F136" s="855"/>
      <c r="G136" s="855"/>
      <c r="H136" s="151"/>
      <c r="I136" s="151"/>
      <c r="J136" s="153"/>
      <c r="K136" s="154"/>
    </row>
    <row r="137" spans="1:11" ht="27" customHeight="1" x14ac:dyDescent="0.2">
      <c r="A137" s="857"/>
      <c r="B137" s="151">
        <v>4</v>
      </c>
      <c r="C137" s="900"/>
      <c r="D137" s="854"/>
      <c r="E137" s="854"/>
      <c r="F137" s="863"/>
      <c r="G137" s="855"/>
      <c r="H137" s="151"/>
      <c r="I137" s="151"/>
      <c r="J137" s="157" t="str">
        <f xml:space="preserve"> IF(OR(E135="X",F135="X",G135="x",F137="x",G137="X",F139="X",G139="X",G141="X" ),"x","")</f>
        <v/>
      </c>
      <c r="K137" s="154" t="s">
        <v>111</v>
      </c>
    </row>
    <row r="138" spans="1:11" ht="27.75" x14ac:dyDescent="0.2">
      <c r="A138" s="857"/>
      <c r="B138" s="151" t="s">
        <v>114</v>
      </c>
      <c r="C138" s="901"/>
      <c r="D138" s="854"/>
      <c r="E138" s="854"/>
      <c r="F138" s="863"/>
      <c r="G138" s="855"/>
      <c r="H138" s="151"/>
      <c r="I138" s="151"/>
      <c r="J138" s="158"/>
      <c r="K138" s="154"/>
    </row>
    <row r="139" spans="1:11" ht="32.25" customHeight="1" x14ac:dyDescent="0.2">
      <c r="A139" s="857"/>
      <c r="B139" s="151">
        <v>3</v>
      </c>
      <c r="C139" s="848"/>
      <c r="D139" s="852"/>
      <c r="E139" s="853"/>
      <c r="F139" s="863"/>
      <c r="G139" s="855"/>
      <c r="H139" s="151"/>
      <c r="I139" s="151"/>
      <c r="J139" s="159" t="str">
        <f xml:space="preserve"> IF(OR(C135="X",D135="X",D137="x",E137="x",E139="X",F141="X",F143="X",G143="X" ),"x","")</f>
        <v/>
      </c>
      <c r="K139" s="154" t="s">
        <v>113</v>
      </c>
    </row>
    <row r="140" spans="1:11" ht="27.75" x14ac:dyDescent="0.2">
      <c r="A140" s="857"/>
      <c r="B140" s="151" t="s">
        <v>116</v>
      </c>
      <c r="C140" s="849"/>
      <c r="D140" s="852"/>
      <c r="E140" s="854"/>
      <c r="F140" s="863"/>
      <c r="G140" s="855"/>
      <c r="H140" s="151"/>
      <c r="I140" s="151"/>
      <c r="J140" s="160"/>
      <c r="K140" s="154"/>
    </row>
    <row r="141" spans="1:11" ht="27.75" customHeight="1" x14ac:dyDescent="0.2">
      <c r="A141" s="857"/>
      <c r="B141" s="151">
        <v>2</v>
      </c>
      <c r="C141" s="848"/>
      <c r="D141" s="850"/>
      <c r="E141" s="851"/>
      <c r="F141" s="853"/>
      <c r="G141" s="855"/>
      <c r="H141" s="151"/>
      <c r="I141" s="151"/>
      <c r="J141" s="161" t="str">
        <f xml:space="preserve"> IF(OR(C137="X",D139="X",E141="x",E143="x" ),"x","")</f>
        <v/>
      </c>
      <c r="K141" s="154" t="s">
        <v>115</v>
      </c>
    </row>
    <row r="142" spans="1:11" ht="27.75" x14ac:dyDescent="0.2">
      <c r="A142" s="857"/>
      <c r="B142" s="151" t="s">
        <v>234</v>
      </c>
      <c r="C142" s="849"/>
      <c r="D142" s="850"/>
      <c r="E142" s="852"/>
      <c r="F142" s="854"/>
      <c r="G142" s="855"/>
      <c r="H142" s="151"/>
      <c r="I142" s="151"/>
      <c r="J142" s="160"/>
      <c r="K142" s="154"/>
    </row>
    <row r="143" spans="1:11" ht="30" customHeight="1" x14ac:dyDescent="0.2">
      <c r="A143" s="857"/>
      <c r="B143" s="151">
        <v>1</v>
      </c>
      <c r="C143" s="848"/>
      <c r="D143" s="879"/>
      <c r="E143" s="881"/>
      <c r="F143" s="883"/>
      <c r="G143" s="885"/>
      <c r="H143" s="151"/>
      <c r="I143" s="151"/>
      <c r="J143" s="162" t="str">
        <f xml:space="preserve"> IF(OR(C139="X",C141="X",C143="x",D141="x",D143="x" ),"x","")</f>
        <v/>
      </c>
      <c r="K143" s="154" t="s">
        <v>117</v>
      </c>
    </row>
    <row r="144" spans="1:11" x14ac:dyDescent="0.2">
      <c r="A144" s="857"/>
      <c r="B144" s="151" t="s">
        <v>118</v>
      </c>
      <c r="C144" s="878"/>
      <c r="D144" s="880"/>
      <c r="E144" s="882"/>
      <c r="F144" s="884"/>
      <c r="G144" s="886"/>
      <c r="H144" s="151"/>
      <c r="I144" s="151"/>
      <c r="J144" s="151"/>
      <c r="K144" s="152"/>
    </row>
    <row r="145" spans="1:11" x14ac:dyDescent="0.2">
      <c r="A145" s="170"/>
      <c r="B145" s="151"/>
      <c r="C145" s="151">
        <v>1</v>
      </c>
      <c r="D145" s="151">
        <v>2</v>
      </c>
      <c r="E145" s="151">
        <v>3</v>
      </c>
      <c r="F145" s="151">
        <v>4</v>
      </c>
      <c r="G145" s="151">
        <v>5</v>
      </c>
      <c r="H145" s="151"/>
      <c r="I145" s="151"/>
      <c r="J145" s="151"/>
      <c r="K145" s="152"/>
    </row>
    <row r="146" spans="1:11" x14ac:dyDescent="0.2">
      <c r="A146" s="170"/>
      <c r="B146" s="151"/>
      <c r="C146" s="151" t="s">
        <v>119</v>
      </c>
      <c r="D146" s="151" t="s">
        <v>120</v>
      </c>
      <c r="E146" s="151" t="s">
        <v>121</v>
      </c>
      <c r="F146" s="151" t="s">
        <v>122</v>
      </c>
      <c r="G146" s="151" t="s">
        <v>123</v>
      </c>
      <c r="H146" s="151"/>
      <c r="I146" s="151"/>
      <c r="J146" s="151"/>
      <c r="K146" s="152"/>
    </row>
    <row r="147" spans="1:11" x14ac:dyDescent="0.2">
      <c r="A147" s="170"/>
      <c r="B147" s="151"/>
      <c r="C147" s="856" t="s">
        <v>124</v>
      </c>
      <c r="D147" s="856"/>
      <c r="E147" s="856"/>
      <c r="F147" s="856"/>
      <c r="G147" s="856"/>
      <c r="H147" s="151"/>
      <c r="I147" s="151"/>
      <c r="J147" s="151"/>
      <c r="K147" s="152"/>
    </row>
    <row r="148" spans="1:11" x14ac:dyDescent="0.2">
      <c r="A148" s="170"/>
      <c r="B148" s="151"/>
      <c r="C148" s="856"/>
      <c r="D148" s="856"/>
      <c r="E148" s="856"/>
      <c r="F148" s="856"/>
      <c r="G148" s="856"/>
      <c r="H148" s="151"/>
      <c r="I148" s="151"/>
      <c r="J148" s="151"/>
      <c r="K148" s="152"/>
    </row>
    <row r="149" spans="1:11" ht="15" thickBot="1" x14ac:dyDescent="0.25">
      <c r="A149" s="172"/>
      <c r="B149" s="173"/>
      <c r="C149" s="173"/>
      <c r="D149" s="173"/>
      <c r="E149" s="173"/>
      <c r="F149" s="173"/>
      <c r="G149" s="173"/>
      <c r="H149" s="173"/>
      <c r="I149" s="173"/>
      <c r="J149" s="173"/>
      <c r="K149" s="174"/>
    </row>
    <row r="150" spans="1:11" ht="15" thickBot="1" x14ac:dyDescent="0.25"/>
    <row r="151" spans="1:11" ht="31.5" customHeight="1" thickBot="1" x14ac:dyDescent="0.25">
      <c r="A151" s="135" t="s">
        <v>108</v>
      </c>
      <c r="B151" s="860" t="str">
        <f>DESCRIPCION!A26</f>
        <v>h</v>
      </c>
      <c r="C151" s="861"/>
      <c r="D151" s="861"/>
      <c r="E151" s="861"/>
      <c r="F151" s="861"/>
      <c r="G151" s="861"/>
      <c r="H151" s="861"/>
      <c r="I151" s="862"/>
      <c r="J151" s="135" t="s">
        <v>270</v>
      </c>
      <c r="K151" s="134" t="str">
        <f>IF(J157="x","EXTREMA",IF(J159="x","ALTA",IF(J161="x","MODERADA",IF(J163="x","BAJA",""))))</f>
        <v/>
      </c>
    </row>
    <row r="152" spans="1:11" ht="16.5" thickBot="1" x14ac:dyDescent="0.25">
      <c r="A152" s="841" t="s">
        <v>110</v>
      </c>
      <c r="B152" s="842"/>
      <c r="C152" s="842"/>
      <c r="D152" s="843" t="str">
        <f>PROBABILIDAD!T18</f>
        <v xml:space="preserve"> </v>
      </c>
      <c r="E152" s="844"/>
      <c r="F152" s="841" t="s">
        <v>124</v>
      </c>
      <c r="G152" s="842"/>
      <c r="H152" s="842"/>
      <c r="I152" s="845"/>
      <c r="J152" s="846"/>
      <c r="K152" s="847"/>
    </row>
    <row r="153" spans="1:11" x14ac:dyDescent="0.2">
      <c r="A153" s="170"/>
      <c r="B153" s="151"/>
      <c r="C153" s="151"/>
      <c r="D153" s="151"/>
      <c r="E153" s="151"/>
      <c r="F153" s="151"/>
      <c r="G153" s="151"/>
      <c r="H153" s="151"/>
      <c r="I153" s="151"/>
      <c r="J153" s="166"/>
      <c r="K153" s="167"/>
    </row>
    <row r="154" spans="1:11" x14ac:dyDescent="0.2">
      <c r="A154" s="170"/>
      <c r="B154" s="151"/>
      <c r="C154" s="171"/>
      <c r="D154" s="151"/>
      <c r="E154" s="151"/>
      <c r="F154" s="151"/>
      <c r="G154" s="151"/>
      <c r="H154" s="151"/>
      <c r="I154" s="151"/>
      <c r="J154" s="166"/>
      <c r="K154" s="167"/>
    </row>
    <row r="155" spans="1:11" ht="36" customHeight="1" x14ac:dyDescent="0.2">
      <c r="A155" s="857" t="s">
        <v>110</v>
      </c>
      <c r="B155" s="151">
        <v>5</v>
      </c>
      <c r="C155" s="858"/>
      <c r="D155" s="854"/>
      <c r="E155" s="855"/>
      <c r="F155" s="855"/>
      <c r="G155" s="855"/>
      <c r="H155" s="151"/>
      <c r="I155" s="151"/>
      <c r="J155" s="864" t="s">
        <v>109</v>
      </c>
      <c r="K155" s="865"/>
    </row>
    <row r="156" spans="1:11" ht="15" x14ac:dyDescent="0.2">
      <c r="A156" s="857"/>
      <c r="B156" s="151" t="s">
        <v>112</v>
      </c>
      <c r="C156" s="859"/>
      <c r="D156" s="854"/>
      <c r="E156" s="855"/>
      <c r="F156" s="855"/>
      <c r="G156" s="855"/>
      <c r="H156" s="151"/>
      <c r="I156" s="151"/>
      <c r="J156" s="153"/>
      <c r="K156" s="154"/>
    </row>
    <row r="157" spans="1:11" ht="27" customHeight="1" x14ac:dyDescent="0.2">
      <c r="A157" s="857"/>
      <c r="B157" s="151">
        <v>4</v>
      </c>
      <c r="C157" s="900"/>
      <c r="D157" s="854"/>
      <c r="E157" s="854"/>
      <c r="F157" s="863"/>
      <c r="G157" s="855"/>
      <c r="H157" s="151"/>
      <c r="I157" s="151"/>
      <c r="J157" s="157" t="str">
        <f xml:space="preserve"> IF(OR(E155="X",F155="X",G155="x",F157="x",G157="X",F159="X",G159="X",G161="X" ),"x","")</f>
        <v/>
      </c>
      <c r="K157" s="154" t="s">
        <v>111</v>
      </c>
    </row>
    <row r="158" spans="1:11" ht="27.75" x14ac:dyDescent="0.2">
      <c r="A158" s="857"/>
      <c r="B158" s="151" t="s">
        <v>114</v>
      </c>
      <c r="C158" s="901"/>
      <c r="D158" s="854"/>
      <c r="E158" s="854"/>
      <c r="F158" s="863"/>
      <c r="G158" s="855"/>
      <c r="H158" s="151"/>
      <c r="I158" s="151"/>
      <c r="J158" s="158"/>
      <c r="K158" s="154"/>
    </row>
    <row r="159" spans="1:11" ht="27.75" customHeight="1" x14ac:dyDescent="0.2">
      <c r="A159" s="857"/>
      <c r="B159" s="151">
        <v>3</v>
      </c>
      <c r="C159" s="848"/>
      <c r="D159" s="852"/>
      <c r="E159" s="853"/>
      <c r="F159" s="863"/>
      <c r="G159" s="855"/>
      <c r="H159" s="151"/>
      <c r="I159" s="151"/>
      <c r="J159" s="159" t="str">
        <f xml:space="preserve"> IF(OR(C155="X",D155="X",D157="x",E157="x",E159="X",F161="X",F163="X",G163="X" ),"x","")</f>
        <v/>
      </c>
      <c r="K159" s="154" t="s">
        <v>113</v>
      </c>
    </row>
    <row r="160" spans="1:11" ht="27.75" x14ac:dyDescent="0.2">
      <c r="A160" s="857"/>
      <c r="B160" s="151" t="s">
        <v>116</v>
      </c>
      <c r="C160" s="849"/>
      <c r="D160" s="852"/>
      <c r="E160" s="854"/>
      <c r="F160" s="863"/>
      <c r="G160" s="855"/>
      <c r="H160" s="151"/>
      <c r="I160" s="151"/>
      <c r="J160" s="160"/>
      <c r="K160" s="154"/>
    </row>
    <row r="161" spans="1:11" ht="27.75" customHeight="1" x14ac:dyDescent="0.2">
      <c r="A161" s="857"/>
      <c r="B161" s="151">
        <v>2</v>
      </c>
      <c r="C161" s="848"/>
      <c r="D161" s="850"/>
      <c r="E161" s="851"/>
      <c r="F161" s="853"/>
      <c r="G161" s="855"/>
      <c r="H161" s="151"/>
      <c r="I161" s="151"/>
      <c r="J161" s="161" t="str">
        <f xml:space="preserve"> IF(OR(C157="X",D159="X",E161="x",E163="x" ),"x","")</f>
        <v/>
      </c>
      <c r="K161" s="154" t="s">
        <v>115</v>
      </c>
    </row>
    <row r="162" spans="1:11" ht="27.75" x14ac:dyDescent="0.2">
      <c r="A162" s="857"/>
      <c r="B162" s="151" t="s">
        <v>234</v>
      </c>
      <c r="C162" s="849"/>
      <c r="D162" s="850"/>
      <c r="E162" s="852"/>
      <c r="F162" s="854"/>
      <c r="G162" s="855"/>
      <c r="H162" s="151"/>
      <c r="I162" s="151"/>
      <c r="J162" s="160"/>
      <c r="K162" s="154"/>
    </row>
    <row r="163" spans="1:11" ht="27.75" x14ac:dyDescent="0.2">
      <c r="A163" s="857"/>
      <c r="B163" s="151">
        <v>1</v>
      </c>
      <c r="C163" s="848"/>
      <c r="D163" s="879"/>
      <c r="E163" s="881"/>
      <c r="F163" s="883"/>
      <c r="G163" s="885"/>
      <c r="H163" s="151"/>
      <c r="I163" s="151"/>
      <c r="J163" s="162" t="str">
        <f xml:space="preserve"> IF(OR(C159="X",C161="X",C163="x",D161="x",D163="x" ),"x","")</f>
        <v/>
      </c>
      <c r="K163" s="154" t="s">
        <v>117</v>
      </c>
    </row>
    <row r="164" spans="1:11" ht="26.25" customHeight="1" x14ac:dyDescent="0.2">
      <c r="A164" s="857"/>
      <c r="B164" s="151" t="s">
        <v>118</v>
      </c>
      <c r="C164" s="878"/>
      <c r="D164" s="880"/>
      <c r="E164" s="882"/>
      <c r="F164" s="884"/>
      <c r="G164" s="886"/>
      <c r="H164" s="151"/>
      <c r="I164" s="151"/>
      <c r="J164" s="151"/>
      <c r="K164" s="152"/>
    </row>
    <row r="165" spans="1:11" x14ac:dyDescent="0.2">
      <c r="A165" s="170"/>
      <c r="B165" s="151"/>
      <c r="C165" s="151">
        <v>1</v>
      </c>
      <c r="D165" s="151">
        <v>2</v>
      </c>
      <c r="E165" s="151">
        <v>3</v>
      </c>
      <c r="F165" s="151">
        <v>4</v>
      </c>
      <c r="G165" s="151">
        <v>5</v>
      </c>
      <c r="H165" s="151"/>
      <c r="I165" s="151"/>
      <c r="J165" s="151"/>
      <c r="K165" s="152"/>
    </row>
    <row r="166" spans="1:11" x14ac:dyDescent="0.2">
      <c r="A166" s="170"/>
      <c r="B166" s="151"/>
      <c r="C166" s="151" t="s">
        <v>119</v>
      </c>
      <c r="D166" s="151" t="s">
        <v>120</v>
      </c>
      <c r="E166" s="151" t="s">
        <v>121</v>
      </c>
      <c r="F166" s="151" t="s">
        <v>122</v>
      </c>
      <c r="G166" s="151" t="s">
        <v>123</v>
      </c>
      <c r="H166" s="151"/>
      <c r="I166" s="151"/>
      <c r="J166" s="151"/>
      <c r="K166" s="152"/>
    </row>
    <row r="167" spans="1:11" x14ac:dyDescent="0.2">
      <c r="A167" s="170"/>
      <c r="B167" s="151"/>
      <c r="C167" s="856" t="s">
        <v>124</v>
      </c>
      <c r="D167" s="856"/>
      <c r="E167" s="856"/>
      <c r="F167" s="856"/>
      <c r="G167" s="856"/>
      <c r="H167" s="151"/>
      <c r="I167" s="151"/>
      <c r="J167" s="151"/>
      <c r="K167" s="152"/>
    </row>
    <row r="168" spans="1:11" x14ac:dyDescent="0.2">
      <c r="A168" s="170"/>
      <c r="B168" s="151"/>
      <c r="C168" s="856"/>
      <c r="D168" s="856"/>
      <c r="E168" s="856"/>
      <c r="F168" s="856"/>
      <c r="G168" s="856"/>
      <c r="H168" s="151"/>
      <c r="I168" s="151"/>
      <c r="J168" s="151"/>
      <c r="K168" s="152"/>
    </row>
    <row r="169" spans="1:11" ht="15" thickBot="1" x14ac:dyDescent="0.25">
      <c r="A169" s="172"/>
      <c r="B169" s="173"/>
      <c r="C169" s="173"/>
      <c r="D169" s="173"/>
      <c r="E169" s="173"/>
      <c r="F169" s="173"/>
      <c r="G169" s="173"/>
      <c r="H169" s="173"/>
      <c r="I169" s="173"/>
      <c r="J169" s="173"/>
      <c r="K169" s="174"/>
    </row>
    <row r="171" spans="1:11" ht="15" thickBot="1" x14ac:dyDescent="0.25"/>
    <row r="172" spans="1:11" ht="33.75" customHeight="1" thickBot="1" x14ac:dyDescent="0.25">
      <c r="A172" s="135" t="s">
        <v>108</v>
      </c>
      <c r="B172" s="937" t="str">
        <f>DESCRIPCION!A29</f>
        <v>i</v>
      </c>
      <c r="C172" s="938"/>
      <c r="D172" s="938"/>
      <c r="E172" s="938"/>
      <c r="F172" s="938"/>
      <c r="G172" s="938"/>
      <c r="H172" s="938"/>
      <c r="I172" s="939"/>
      <c r="J172" s="135" t="s">
        <v>270</v>
      </c>
      <c r="K172" s="134" t="str">
        <f>IF(J178="x","EXTREMA",IF(J180="x","ALTA",IF(J182="x","MODERADA",IF(J184="x","BAJA",""))))</f>
        <v/>
      </c>
    </row>
    <row r="173" spans="1:11" ht="16.5" thickBot="1" x14ac:dyDescent="0.25">
      <c r="A173" s="841" t="s">
        <v>110</v>
      </c>
      <c r="B173" s="842"/>
      <c r="C173" s="842"/>
      <c r="D173" s="843" t="str">
        <f>PROBABILIDAD!T19</f>
        <v xml:space="preserve"> </v>
      </c>
      <c r="E173" s="844"/>
      <c r="F173" s="841" t="s">
        <v>124</v>
      </c>
      <c r="G173" s="842"/>
      <c r="H173" s="842"/>
      <c r="I173" s="845"/>
      <c r="J173" s="846"/>
      <c r="K173" s="847"/>
    </row>
    <row r="174" spans="1:11" x14ac:dyDescent="0.2">
      <c r="A174" s="170"/>
      <c r="B174" s="151"/>
      <c r="C174" s="151"/>
      <c r="D174" s="151"/>
      <c r="E174" s="151"/>
      <c r="F174" s="151"/>
      <c r="G174" s="151"/>
      <c r="H174" s="151"/>
      <c r="I174" s="151"/>
      <c r="J174" s="166"/>
      <c r="K174" s="167"/>
    </row>
    <row r="175" spans="1:11" x14ac:dyDescent="0.2">
      <c r="A175" s="170"/>
      <c r="B175" s="151"/>
      <c r="C175" s="171"/>
      <c r="D175" s="151"/>
      <c r="E175" s="151"/>
      <c r="F175" s="151"/>
      <c r="G175" s="151"/>
      <c r="H175" s="151"/>
      <c r="I175" s="151"/>
      <c r="J175" s="166"/>
      <c r="K175" s="167"/>
    </row>
    <row r="176" spans="1:11" ht="31.5" customHeight="1" x14ac:dyDescent="0.2">
      <c r="A176" s="857" t="s">
        <v>110</v>
      </c>
      <c r="B176" s="151">
        <v>5</v>
      </c>
      <c r="C176" s="858"/>
      <c r="D176" s="854"/>
      <c r="E176" s="855"/>
      <c r="F176" s="855"/>
      <c r="G176" s="855"/>
      <c r="H176" s="151"/>
      <c r="I176" s="151"/>
      <c r="J176" s="864" t="s">
        <v>109</v>
      </c>
      <c r="K176" s="865"/>
    </row>
    <row r="177" spans="1:11" ht="15" x14ac:dyDescent="0.2">
      <c r="A177" s="857"/>
      <c r="B177" s="151" t="s">
        <v>112</v>
      </c>
      <c r="C177" s="859"/>
      <c r="D177" s="854"/>
      <c r="E177" s="855"/>
      <c r="F177" s="855"/>
      <c r="G177" s="855"/>
      <c r="H177" s="151"/>
      <c r="I177" s="151"/>
      <c r="J177" s="153"/>
      <c r="K177" s="154"/>
    </row>
    <row r="178" spans="1:11" ht="27.75" customHeight="1" x14ac:dyDescent="0.2">
      <c r="A178" s="857"/>
      <c r="B178" s="151">
        <v>4</v>
      </c>
      <c r="C178" s="900"/>
      <c r="D178" s="854"/>
      <c r="E178" s="854"/>
      <c r="F178" s="863"/>
      <c r="G178" s="855"/>
      <c r="H178" s="151"/>
      <c r="I178" s="151"/>
      <c r="J178" s="157" t="str">
        <f xml:space="preserve"> IF(OR(E176="X",F176="X",G176="x",F178="x",G178="X",F180="X",G180="X",G182="X" ),"x","")</f>
        <v/>
      </c>
      <c r="K178" s="154" t="s">
        <v>111</v>
      </c>
    </row>
    <row r="179" spans="1:11" ht="27.75" x14ac:dyDescent="0.2">
      <c r="A179" s="857"/>
      <c r="B179" s="151" t="s">
        <v>114</v>
      </c>
      <c r="C179" s="901"/>
      <c r="D179" s="854"/>
      <c r="E179" s="854"/>
      <c r="F179" s="863"/>
      <c r="G179" s="855"/>
      <c r="H179" s="151"/>
      <c r="I179" s="151"/>
      <c r="J179" s="158"/>
      <c r="K179" s="154"/>
    </row>
    <row r="180" spans="1:11" ht="32.25" customHeight="1" x14ac:dyDescent="0.2">
      <c r="A180" s="857"/>
      <c r="B180" s="151">
        <v>3</v>
      </c>
      <c r="C180" s="848"/>
      <c r="D180" s="852"/>
      <c r="E180" s="853"/>
      <c r="F180" s="863"/>
      <c r="G180" s="855"/>
      <c r="H180" s="151"/>
      <c r="I180" s="151"/>
      <c r="J180" s="159" t="str">
        <f xml:space="preserve"> IF(OR(C176="X",D176="X",D178="x",E178="x",E180="X",F182="X",F184="X",G184="X" ),"x","")</f>
        <v/>
      </c>
      <c r="K180" s="154" t="s">
        <v>113</v>
      </c>
    </row>
    <row r="181" spans="1:11" ht="27.75" x14ac:dyDescent="0.2">
      <c r="A181" s="857"/>
      <c r="B181" s="151" t="s">
        <v>116</v>
      </c>
      <c r="C181" s="849"/>
      <c r="D181" s="852"/>
      <c r="E181" s="854"/>
      <c r="F181" s="863"/>
      <c r="G181" s="855"/>
      <c r="H181" s="151"/>
      <c r="I181" s="151"/>
      <c r="J181" s="160"/>
      <c r="K181" s="154"/>
    </row>
    <row r="182" spans="1:11" ht="32.25" customHeight="1" x14ac:dyDescent="0.2">
      <c r="A182" s="857"/>
      <c r="B182" s="151">
        <v>2</v>
      </c>
      <c r="C182" s="848"/>
      <c r="D182" s="850"/>
      <c r="E182" s="851"/>
      <c r="F182" s="853"/>
      <c r="G182" s="855"/>
      <c r="H182" s="151"/>
      <c r="I182" s="151"/>
      <c r="J182" s="161" t="str">
        <f xml:space="preserve"> IF(OR(E182="X",D180="X",C178="x",E184="x" ),"x","")</f>
        <v/>
      </c>
      <c r="K182" s="154" t="s">
        <v>115</v>
      </c>
    </row>
    <row r="183" spans="1:11" ht="27.75" x14ac:dyDescent="0.2">
      <c r="A183" s="857"/>
      <c r="B183" s="151" t="s">
        <v>234</v>
      </c>
      <c r="C183" s="849"/>
      <c r="D183" s="850"/>
      <c r="E183" s="852"/>
      <c r="F183" s="854"/>
      <c r="G183" s="855"/>
      <c r="H183" s="151"/>
      <c r="I183" s="151"/>
      <c r="J183" s="160"/>
      <c r="K183" s="154"/>
    </row>
    <row r="184" spans="1:11" ht="27.75" x14ac:dyDescent="0.2">
      <c r="A184" s="857"/>
      <c r="B184" s="151">
        <v>1</v>
      </c>
      <c r="C184" s="848"/>
      <c r="D184" s="879"/>
      <c r="E184" s="881"/>
      <c r="F184" s="883"/>
      <c r="G184" s="885"/>
      <c r="H184" s="151"/>
      <c r="I184" s="151"/>
      <c r="J184" s="162" t="str">
        <f xml:space="preserve"> IF(OR(C180="X",C182="X",D182="x",D184="x",C184="x" ),"x","")</f>
        <v/>
      </c>
      <c r="K184" s="154" t="s">
        <v>117</v>
      </c>
    </row>
    <row r="185" spans="1:11" ht="24" customHeight="1" x14ac:dyDescent="0.2">
      <c r="A185" s="857"/>
      <c r="B185" s="151" t="s">
        <v>118</v>
      </c>
      <c r="C185" s="878"/>
      <c r="D185" s="880"/>
      <c r="E185" s="882"/>
      <c r="F185" s="884"/>
      <c r="G185" s="886"/>
      <c r="H185" s="151"/>
      <c r="I185" s="151"/>
      <c r="J185" s="151"/>
      <c r="K185" s="152"/>
    </row>
    <row r="186" spans="1:11" x14ac:dyDescent="0.2">
      <c r="A186" s="170"/>
      <c r="B186" s="151"/>
      <c r="C186" s="151">
        <v>1</v>
      </c>
      <c r="D186" s="151">
        <v>2</v>
      </c>
      <c r="E186" s="151">
        <v>3</v>
      </c>
      <c r="F186" s="151">
        <v>4</v>
      </c>
      <c r="G186" s="151">
        <v>5</v>
      </c>
      <c r="H186" s="151"/>
      <c r="I186" s="151"/>
      <c r="J186" s="151"/>
      <c r="K186" s="152"/>
    </row>
    <row r="187" spans="1:11" x14ac:dyDescent="0.2">
      <c r="A187" s="170"/>
      <c r="B187" s="151"/>
      <c r="C187" s="151" t="s">
        <v>119</v>
      </c>
      <c r="D187" s="151" t="s">
        <v>120</v>
      </c>
      <c r="E187" s="151" t="s">
        <v>121</v>
      </c>
      <c r="F187" s="151" t="s">
        <v>122</v>
      </c>
      <c r="G187" s="151" t="s">
        <v>123</v>
      </c>
      <c r="H187" s="151"/>
      <c r="I187" s="151"/>
      <c r="J187" s="151"/>
      <c r="K187" s="152"/>
    </row>
    <row r="188" spans="1:11" x14ac:dyDescent="0.2">
      <c r="A188" s="170"/>
      <c r="B188" s="151"/>
      <c r="C188" s="856" t="s">
        <v>124</v>
      </c>
      <c r="D188" s="856"/>
      <c r="E188" s="856"/>
      <c r="F188" s="856"/>
      <c r="G188" s="856"/>
      <c r="H188" s="151"/>
      <c r="I188" s="151"/>
      <c r="J188" s="151"/>
      <c r="K188" s="152"/>
    </row>
    <row r="189" spans="1:11" x14ac:dyDescent="0.2">
      <c r="A189" s="170"/>
      <c r="B189" s="151"/>
      <c r="C189" s="856"/>
      <c r="D189" s="856"/>
      <c r="E189" s="856"/>
      <c r="F189" s="856"/>
      <c r="G189" s="856"/>
      <c r="H189" s="151"/>
      <c r="I189" s="151"/>
      <c r="J189" s="151"/>
      <c r="K189" s="152"/>
    </row>
    <row r="190" spans="1:11" ht="15" thickBot="1" x14ac:dyDescent="0.25">
      <c r="A190" s="77"/>
      <c r="B190" s="78"/>
      <c r="C190" s="78"/>
      <c r="D190" s="78"/>
      <c r="E190" s="78"/>
      <c r="F190" s="78"/>
      <c r="G190" s="78"/>
      <c r="H190" s="78"/>
      <c r="I190" s="78"/>
      <c r="J190" s="78"/>
      <c r="K190" s="79"/>
    </row>
    <row r="191" spans="1:11" ht="15" thickBot="1" x14ac:dyDescent="0.25"/>
    <row r="192" spans="1:11" ht="33" customHeight="1" thickBot="1" x14ac:dyDescent="0.25">
      <c r="A192" s="135" t="s">
        <v>108</v>
      </c>
      <c r="B192" s="860" t="str">
        <f>DESCRIPCION!A32</f>
        <v>j</v>
      </c>
      <c r="C192" s="861"/>
      <c r="D192" s="861"/>
      <c r="E192" s="861"/>
      <c r="F192" s="861"/>
      <c r="G192" s="861"/>
      <c r="H192" s="861"/>
      <c r="I192" s="862"/>
      <c r="J192" s="135" t="s">
        <v>270</v>
      </c>
      <c r="K192" s="134" t="str">
        <f>IF(J198="x","EXTREMA",IF(J200="x","ALTA",IF(J202="x","MODERADA",IF(J204="x","BAJA",""))))</f>
        <v/>
      </c>
    </row>
    <row r="193" spans="1:11" ht="16.5" thickBot="1" x14ac:dyDescent="0.25">
      <c r="A193" s="841" t="s">
        <v>110</v>
      </c>
      <c r="B193" s="842"/>
      <c r="C193" s="842"/>
      <c r="D193" s="843" t="str">
        <f>PROBABILIDAD!T20</f>
        <v xml:space="preserve"> </v>
      </c>
      <c r="E193" s="844"/>
      <c r="F193" s="841" t="s">
        <v>124</v>
      </c>
      <c r="G193" s="842"/>
      <c r="H193" s="842"/>
      <c r="I193" s="845"/>
      <c r="J193" s="846"/>
      <c r="K193" s="847"/>
    </row>
    <row r="194" spans="1:11" x14ac:dyDescent="0.2">
      <c r="A194" s="170"/>
      <c r="B194" s="151"/>
      <c r="C194" s="151"/>
      <c r="D194" s="151"/>
      <c r="E194" s="151"/>
      <c r="F194" s="151"/>
      <c r="G194" s="151"/>
      <c r="H194" s="151"/>
      <c r="I194" s="151"/>
      <c r="J194" s="166"/>
      <c r="K194" s="167"/>
    </row>
    <row r="195" spans="1:11" x14ac:dyDescent="0.2">
      <c r="A195" s="170"/>
      <c r="B195" s="151"/>
      <c r="C195" s="171"/>
      <c r="D195" s="151"/>
      <c r="E195" s="151"/>
      <c r="F195" s="151"/>
      <c r="G195" s="151"/>
      <c r="H195" s="151"/>
      <c r="I195" s="151"/>
      <c r="J195" s="166"/>
      <c r="K195" s="167"/>
    </row>
    <row r="196" spans="1:11" ht="27" customHeight="1" x14ac:dyDescent="0.2">
      <c r="A196" s="857" t="s">
        <v>110</v>
      </c>
      <c r="B196" s="151">
        <v>5</v>
      </c>
      <c r="C196" s="858"/>
      <c r="D196" s="854"/>
      <c r="E196" s="855"/>
      <c r="F196" s="855"/>
      <c r="G196" s="855"/>
      <c r="H196" s="151"/>
      <c r="I196" s="151"/>
      <c r="J196" s="864" t="s">
        <v>109</v>
      </c>
      <c r="K196" s="865"/>
    </row>
    <row r="197" spans="1:11" ht="15" x14ac:dyDescent="0.2">
      <c r="A197" s="857"/>
      <c r="B197" s="151" t="s">
        <v>112</v>
      </c>
      <c r="C197" s="859"/>
      <c r="D197" s="854"/>
      <c r="E197" s="855"/>
      <c r="F197" s="855"/>
      <c r="G197" s="855"/>
      <c r="H197" s="151"/>
      <c r="I197" s="151"/>
      <c r="J197" s="153"/>
      <c r="K197" s="154"/>
    </row>
    <row r="198" spans="1:11" ht="30.75" customHeight="1" x14ac:dyDescent="0.2">
      <c r="A198" s="857"/>
      <c r="B198" s="151">
        <v>4</v>
      </c>
      <c r="C198" s="900"/>
      <c r="D198" s="854"/>
      <c r="E198" s="854"/>
      <c r="F198" s="863"/>
      <c r="G198" s="855"/>
      <c r="H198" s="151"/>
      <c r="I198" s="151"/>
      <c r="J198" s="157" t="str">
        <f xml:space="preserve"> IF(OR(E196="X",F196="X",G196="x",F198="x",G198="X",F200="X",G200="X",G202="X" ),"x","")</f>
        <v/>
      </c>
      <c r="K198" s="154" t="s">
        <v>111</v>
      </c>
    </row>
    <row r="199" spans="1:11" ht="27.75" x14ac:dyDescent="0.2">
      <c r="A199" s="857"/>
      <c r="B199" s="151" t="s">
        <v>114</v>
      </c>
      <c r="C199" s="901"/>
      <c r="D199" s="854"/>
      <c r="E199" s="854"/>
      <c r="F199" s="863"/>
      <c r="G199" s="855"/>
      <c r="H199" s="151"/>
      <c r="I199" s="151"/>
      <c r="J199" s="158"/>
      <c r="K199" s="154"/>
    </row>
    <row r="200" spans="1:11" ht="25.5" customHeight="1" x14ac:dyDescent="0.2">
      <c r="A200" s="857"/>
      <c r="B200" s="151">
        <v>3</v>
      </c>
      <c r="C200" s="848"/>
      <c r="D200" s="852"/>
      <c r="E200" s="853"/>
      <c r="F200" s="863"/>
      <c r="G200" s="855"/>
      <c r="H200" s="151"/>
      <c r="I200" s="151"/>
      <c r="J200" s="159" t="str">
        <f xml:space="preserve"> IF(OR(C196="X",D196="X",D198="x",E198="x",E200="X",F202="X",F204="X",G204="X" ),"x","")</f>
        <v/>
      </c>
      <c r="K200" s="154" t="s">
        <v>113</v>
      </c>
    </row>
    <row r="201" spans="1:11" ht="27.75" x14ac:dyDescent="0.2">
      <c r="A201" s="857"/>
      <c r="B201" s="151" t="s">
        <v>116</v>
      </c>
      <c r="C201" s="849"/>
      <c r="D201" s="852"/>
      <c r="E201" s="854"/>
      <c r="F201" s="863"/>
      <c r="G201" s="855"/>
      <c r="H201" s="151"/>
      <c r="I201" s="151"/>
      <c r="J201" s="160"/>
      <c r="K201" s="154"/>
    </row>
    <row r="202" spans="1:11" ht="32.25" customHeight="1" x14ac:dyDescent="0.2">
      <c r="A202" s="857"/>
      <c r="B202" s="151">
        <v>2</v>
      </c>
      <c r="C202" s="848"/>
      <c r="D202" s="850"/>
      <c r="E202" s="851"/>
      <c r="F202" s="853"/>
      <c r="G202" s="855"/>
      <c r="H202" s="151"/>
      <c r="I202" s="151"/>
      <c r="J202" s="161" t="str">
        <f xml:space="preserve"> IF(OR(C198="X",D200="X",E202="x",E204="x" ),"x","")</f>
        <v/>
      </c>
      <c r="K202" s="154" t="s">
        <v>115</v>
      </c>
    </row>
    <row r="203" spans="1:11" ht="27.75" x14ac:dyDescent="0.2">
      <c r="A203" s="857"/>
      <c r="B203" s="151" t="s">
        <v>234</v>
      </c>
      <c r="C203" s="849"/>
      <c r="D203" s="850"/>
      <c r="E203" s="852"/>
      <c r="F203" s="854"/>
      <c r="G203" s="855"/>
      <c r="H203" s="151"/>
      <c r="I203" s="151"/>
      <c r="J203" s="160"/>
      <c r="K203" s="154"/>
    </row>
    <row r="204" spans="1:11" ht="27.75" x14ac:dyDescent="0.2">
      <c r="A204" s="857"/>
      <c r="B204" s="151">
        <v>1</v>
      </c>
      <c r="C204" s="848"/>
      <c r="D204" s="879"/>
      <c r="E204" s="881"/>
      <c r="F204" s="883"/>
      <c r="G204" s="885"/>
      <c r="H204" s="151"/>
      <c r="I204" s="151"/>
      <c r="J204" s="162" t="str">
        <f xml:space="preserve"> IF(OR(C200="X",C202="X",D202="x",D204="x",C204="x" ),"x","")</f>
        <v/>
      </c>
      <c r="K204" s="154" t="s">
        <v>117</v>
      </c>
    </row>
    <row r="205" spans="1:11" ht="26.25" customHeight="1" x14ac:dyDescent="0.2">
      <c r="A205" s="857"/>
      <c r="B205" s="151" t="s">
        <v>118</v>
      </c>
      <c r="C205" s="878"/>
      <c r="D205" s="880"/>
      <c r="E205" s="882"/>
      <c r="F205" s="884"/>
      <c r="G205" s="886"/>
      <c r="H205" s="151"/>
      <c r="I205" s="151"/>
      <c r="J205" s="151"/>
      <c r="K205" s="152"/>
    </row>
    <row r="206" spans="1:11" x14ac:dyDescent="0.2">
      <c r="A206" s="170"/>
      <c r="B206" s="151"/>
      <c r="C206" s="151">
        <v>1</v>
      </c>
      <c r="D206" s="151">
        <v>2</v>
      </c>
      <c r="E206" s="151">
        <v>3</v>
      </c>
      <c r="F206" s="151">
        <v>4</v>
      </c>
      <c r="G206" s="151">
        <v>5</v>
      </c>
      <c r="H206" s="151"/>
      <c r="I206" s="151"/>
      <c r="J206" s="151"/>
      <c r="K206" s="152"/>
    </row>
    <row r="207" spans="1:11" x14ac:dyDescent="0.2">
      <c r="A207" s="170"/>
      <c r="B207" s="151"/>
      <c r="C207" s="151" t="s">
        <v>119</v>
      </c>
      <c r="D207" s="151" t="s">
        <v>120</v>
      </c>
      <c r="E207" s="151" t="s">
        <v>121</v>
      </c>
      <c r="F207" s="151" t="s">
        <v>122</v>
      </c>
      <c r="G207" s="151" t="s">
        <v>123</v>
      </c>
      <c r="H207" s="151"/>
      <c r="I207" s="151"/>
      <c r="J207" s="151"/>
      <c r="K207" s="152"/>
    </row>
    <row r="208" spans="1:11" x14ac:dyDescent="0.2">
      <c r="A208" s="170"/>
      <c r="B208" s="151"/>
      <c r="C208" s="856" t="s">
        <v>124</v>
      </c>
      <c r="D208" s="856"/>
      <c r="E208" s="856"/>
      <c r="F208" s="856"/>
      <c r="G208" s="856"/>
      <c r="H208" s="151"/>
      <c r="I208" s="151"/>
      <c r="J208" s="151"/>
      <c r="K208" s="152"/>
    </row>
    <row r="209" spans="1:11" x14ac:dyDescent="0.2">
      <c r="A209" s="170"/>
      <c r="B209" s="151"/>
      <c r="C209" s="856"/>
      <c r="D209" s="856"/>
      <c r="E209" s="856"/>
      <c r="F209" s="856"/>
      <c r="G209" s="856"/>
      <c r="H209" s="151"/>
      <c r="I209" s="151"/>
      <c r="J209" s="151"/>
      <c r="K209" s="152"/>
    </row>
    <row r="210" spans="1:11" ht="15" thickBot="1" x14ac:dyDescent="0.25">
      <c r="A210" s="77"/>
      <c r="B210" s="78"/>
      <c r="C210" s="78"/>
      <c r="D210" s="78"/>
      <c r="E210" s="78"/>
      <c r="F210" s="78"/>
      <c r="G210" s="78"/>
      <c r="H210" s="78"/>
      <c r="I210" s="78"/>
      <c r="J210" s="78"/>
      <c r="K210" s="79"/>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Hoja7!$A$1:$A$5</xm:f>
          </x14:formula1>
          <xm:sqref>J12:K12 J32:K32 J52:K52 J72:K72 J92:K92 J112:K112 J132:K132 J152:K152 J173:K173 J193:K193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RowHeight="15" x14ac:dyDescent="0.25"/>
  <sheetData>
    <row r="1" spans="1:1" x14ac:dyDescent="0.25">
      <c r="A1" t="s">
        <v>119</v>
      </c>
    </row>
    <row r="2" spans="1:1" x14ac:dyDescent="0.25">
      <c r="A2" t="s">
        <v>120</v>
      </c>
    </row>
    <row r="3" spans="1:1" x14ac:dyDescent="0.25">
      <c r="A3" t="s">
        <v>121</v>
      </c>
    </row>
    <row r="4" spans="1:1" x14ac:dyDescent="0.25">
      <c r="A4" t="s">
        <v>351</v>
      </c>
    </row>
    <row r="5" spans="1:1" x14ac:dyDescent="0.25">
      <c r="A5" t="s">
        <v>123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90"/>
  <sheetViews>
    <sheetView workbookViewId="0"/>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6" t="s">
        <v>125</v>
      </c>
    </row>
    <row r="2" spans="1:1" x14ac:dyDescent="0.25">
      <c r="A2" s="8"/>
    </row>
    <row r="3" spans="1:1" x14ac:dyDescent="0.25">
      <c r="A3" s="8" t="s">
        <v>126</v>
      </c>
    </row>
    <row r="4" spans="1:1" x14ac:dyDescent="0.25">
      <c r="A4" s="8" t="s">
        <v>127</v>
      </c>
    </row>
    <row r="6" spans="1:1" x14ac:dyDescent="0.25">
      <c r="A6" s="36" t="s">
        <v>128</v>
      </c>
    </row>
    <row r="7" spans="1:1" x14ac:dyDescent="0.25">
      <c r="A7" t="s">
        <v>76</v>
      </c>
    </row>
    <row r="8" spans="1:1" x14ac:dyDescent="0.25">
      <c r="A8" t="s">
        <v>129</v>
      </c>
    </row>
    <row r="9" spans="1:1" x14ac:dyDescent="0.25">
      <c r="A9" t="s">
        <v>130</v>
      </c>
    </row>
    <row r="10" spans="1:1" x14ac:dyDescent="0.25">
      <c r="A10" t="s">
        <v>131</v>
      </c>
    </row>
    <row r="11" spans="1:1" x14ac:dyDescent="0.25">
      <c r="A11" t="s">
        <v>132</v>
      </c>
    </row>
    <row r="12" spans="1:1" x14ac:dyDescent="0.25">
      <c r="A12" t="s">
        <v>133</v>
      </c>
    </row>
    <row r="13" spans="1:1" x14ac:dyDescent="0.25">
      <c r="A13" t="s">
        <v>134</v>
      </c>
    </row>
    <row r="14" spans="1:1" x14ac:dyDescent="0.25">
      <c r="A14" t="s">
        <v>135</v>
      </c>
    </row>
    <row r="15" spans="1:1" x14ac:dyDescent="0.25">
      <c r="A15" t="s">
        <v>136</v>
      </c>
    </row>
    <row r="16" spans="1:1" x14ac:dyDescent="0.25">
      <c r="A16" t="s">
        <v>137</v>
      </c>
    </row>
    <row r="19" spans="1:3" x14ac:dyDescent="0.25">
      <c r="A19" s="36" t="s">
        <v>124</v>
      </c>
    </row>
    <row r="20" spans="1:3" x14ac:dyDescent="0.25">
      <c r="A20" t="s">
        <v>81</v>
      </c>
    </row>
    <row r="21" spans="1:3" x14ac:dyDescent="0.25">
      <c r="A21" t="s">
        <v>138</v>
      </c>
    </row>
    <row r="22" spans="1:3" x14ac:dyDescent="0.25">
      <c r="A22" t="s">
        <v>139</v>
      </c>
    </row>
    <row r="23" spans="1:3" x14ac:dyDescent="0.25">
      <c r="A23" t="s">
        <v>140</v>
      </c>
    </row>
    <row r="24" spans="1:3" x14ac:dyDescent="0.25">
      <c r="A24" t="s">
        <v>141</v>
      </c>
    </row>
    <row r="25" spans="1:3" x14ac:dyDescent="0.25">
      <c r="A25" t="s">
        <v>142</v>
      </c>
    </row>
    <row r="28" spans="1:3" ht="141" customHeight="1" x14ac:dyDescent="0.25">
      <c r="A28" s="44" t="s">
        <v>143</v>
      </c>
      <c r="B28" s="46" t="s">
        <v>144</v>
      </c>
      <c r="C28" s="46" t="s">
        <v>145</v>
      </c>
    </row>
    <row r="29" spans="1:3" ht="144" customHeight="1" x14ac:dyDescent="0.25">
      <c r="A29" t="s">
        <v>146</v>
      </c>
      <c r="B29" s="37" t="s">
        <v>147</v>
      </c>
      <c r="C29" s="45" t="s">
        <v>148</v>
      </c>
    </row>
    <row r="30" spans="1:3" ht="135" x14ac:dyDescent="0.25">
      <c r="A30" s="42" t="s">
        <v>149</v>
      </c>
      <c r="B30" s="35" t="s">
        <v>150</v>
      </c>
      <c r="C30" s="45" t="s">
        <v>151</v>
      </c>
    </row>
    <row r="31" spans="1:3" ht="102.75" x14ac:dyDescent="0.25">
      <c r="A31" t="s">
        <v>152</v>
      </c>
      <c r="B31" s="35" t="s">
        <v>153</v>
      </c>
      <c r="C31" s="45" t="s">
        <v>154</v>
      </c>
    </row>
    <row r="32" spans="1:3" ht="102.75" x14ac:dyDescent="0.25">
      <c r="A32" t="s">
        <v>155</v>
      </c>
      <c r="B32" s="35" t="s">
        <v>156</v>
      </c>
      <c r="C32" s="45" t="s">
        <v>157</v>
      </c>
    </row>
    <row r="34" spans="1:3" x14ac:dyDescent="0.25">
      <c r="A34" t="s">
        <v>158</v>
      </c>
      <c r="C34" s="47" t="s">
        <v>159</v>
      </c>
    </row>
    <row r="35" spans="1:3" x14ac:dyDescent="0.25">
      <c r="A35">
        <v>1</v>
      </c>
      <c r="B35">
        <f>IF(' IMPACTO RIESGOS CORRUPCION'!D13="X",1,0)</f>
        <v>1</v>
      </c>
    </row>
    <row r="36" spans="1:3" x14ac:dyDescent="0.25">
      <c r="A36">
        <v>2</v>
      </c>
      <c r="B36">
        <f>IF(' IMPACTO RIESGOS CORRUPCION'!D14="X",1,0)</f>
        <v>1</v>
      </c>
      <c r="C36" s="24" t="s">
        <v>126</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160</v>
      </c>
      <c r="B54">
        <f>SUM(B35:B53)</f>
        <v>11</v>
      </c>
    </row>
    <row r="57" spans="1:2" x14ac:dyDescent="0.25">
      <c r="A57" t="s">
        <v>161</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160</v>
      </c>
      <c r="B77">
        <f>SUM(B58:B76)</f>
        <v>0</v>
      </c>
    </row>
    <row r="80" spans="1:2" x14ac:dyDescent="0.25">
      <c r="A80" t="s">
        <v>162</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160</v>
      </c>
      <c r="B100">
        <f>SUM(B81:B99)</f>
        <v>0</v>
      </c>
    </row>
    <row r="103" spans="1:2" x14ac:dyDescent="0.25">
      <c r="A103" t="s">
        <v>163</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160</v>
      </c>
      <c r="B123">
        <f>SUM(B104:B122)</f>
        <v>0</v>
      </c>
    </row>
    <row r="126" spans="1:2" x14ac:dyDescent="0.25">
      <c r="A126" t="s">
        <v>163</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160</v>
      </c>
      <c r="B146">
        <f>SUM(B127:B145)</f>
        <v>0</v>
      </c>
    </row>
    <row r="150" spans="1:2" x14ac:dyDescent="0.25">
      <c r="A150" t="s">
        <v>164</v>
      </c>
    </row>
    <row r="151" spans="1:2" x14ac:dyDescent="0.25">
      <c r="A151" s="41" t="s">
        <v>165</v>
      </c>
    </row>
    <row r="152" spans="1:2" x14ac:dyDescent="0.25">
      <c r="A152" t="s">
        <v>166</v>
      </c>
    </row>
    <row r="153" spans="1:2" x14ac:dyDescent="0.25">
      <c r="A153" t="s">
        <v>167</v>
      </c>
    </row>
    <row r="154" spans="1:2" x14ac:dyDescent="0.25">
      <c r="A154" t="s">
        <v>168</v>
      </c>
    </row>
    <row r="155" spans="1:2" x14ac:dyDescent="0.25">
      <c r="A155" t="s">
        <v>166</v>
      </c>
    </row>
    <row r="156" spans="1:2" x14ac:dyDescent="0.25">
      <c r="A156" t="s">
        <v>169</v>
      </c>
    </row>
    <row r="157" spans="1:2" x14ac:dyDescent="0.25">
      <c r="A157" t="s">
        <v>170</v>
      </c>
    </row>
    <row r="159" spans="1:2" x14ac:dyDescent="0.25">
      <c r="A159" s="41" t="s">
        <v>171</v>
      </c>
      <c r="B159" t="s">
        <v>127</v>
      </c>
    </row>
    <row r="160" spans="1:2" x14ac:dyDescent="0.25">
      <c r="A160" t="s">
        <v>166</v>
      </c>
    </row>
    <row r="161" spans="1:1" x14ac:dyDescent="0.25">
      <c r="A161" t="s">
        <v>172</v>
      </c>
    </row>
    <row r="162" spans="1:1" x14ac:dyDescent="0.25">
      <c r="A162" t="s">
        <v>173</v>
      </c>
    </row>
    <row r="164" spans="1:1" x14ac:dyDescent="0.25">
      <c r="A164" s="41" t="s">
        <v>174</v>
      </c>
    </row>
    <row r="165" spans="1:1" x14ac:dyDescent="0.25">
      <c r="A165" t="s">
        <v>166</v>
      </c>
    </row>
    <row r="166" spans="1:1" x14ac:dyDescent="0.25">
      <c r="A166" t="s">
        <v>175</v>
      </c>
    </row>
    <row r="167" spans="1:1" x14ac:dyDescent="0.25">
      <c r="A167" t="s">
        <v>176</v>
      </c>
    </row>
    <row r="168" spans="1:1" x14ac:dyDescent="0.25">
      <c r="A168" t="s">
        <v>177</v>
      </c>
    </row>
    <row r="170" spans="1:1" x14ac:dyDescent="0.25">
      <c r="A170" s="41" t="s">
        <v>178</v>
      </c>
    </row>
    <row r="171" spans="1:1" x14ac:dyDescent="0.25">
      <c r="A171" t="s">
        <v>166</v>
      </c>
    </row>
    <row r="172" spans="1:1" x14ac:dyDescent="0.25">
      <c r="A172" t="s">
        <v>179</v>
      </c>
    </row>
    <row r="173" spans="1:1" x14ac:dyDescent="0.25">
      <c r="A173" t="s">
        <v>180</v>
      </c>
    </row>
    <row r="175" spans="1:1" x14ac:dyDescent="0.25">
      <c r="A175" s="41" t="s">
        <v>181</v>
      </c>
    </row>
    <row r="176" spans="1:1" x14ac:dyDescent="0.25">
      <c r="A176" t="s">
        <v>166</v>
      </c>
    </row>
    <row r="177" spans="1:1" x14ac:dyDescent="0.25">
      <c r="A177" t="s">
        <v>182</v>
      </c>
    </row>
    <row r="178" spans="1:1" x14ac:dyDescent="0.25">
      <c r="A178" t="s">
        <v>183</v>
      </c>
    </row>
    <row r="180" spans="1:1" x14ac:dyDescent="0.25">
      <c r="A180" s="41" t="s">
        <v>184</v>
      </c>
    </row>
    <row r="181" spans="1:1" x14ac:dyDescent="0.25">
      <c r="A181" t="s">
        <v>166</v>
      </c>
    </row>
    <row r="182" spans="1:1" x14ac:dyDescent="0.25">
      <c r="A182" t="s">
        <v>185</v>
      </c>
    </row>
    <row r="183" spans="1:1" x14ac:dyDescent="0.25">
      <c r="A183" t="s">
        <v>186</v>
      </c>
    </row>
    <row r="184" spans="1:1" x14ac:dyDescent="0.25">
      <c r="A184" t="s">
        <v>187</v>
      </c>
    </row>
    <row r="186" spans="1:1" x14ac:dyDescent="0.25">
      <c r="A186" s="41" t="s">
        <v>188</v>
      </c>
    </row>
    <row r="187" spans="1:1" x14ac:dyDescent="0.25">
      <c r="A187" t="s">
        <v>166</v>
      </c>
    </row>
    <row r="188" spans="1:1" x14ac:dyDescent="0.25">
      <c r="A188" t="s">
        <v>189</v>
      </c>
    </row>
    <row r="189" spans="1:1" x14ac:dyDescent="0.25">
      <c r="A189" t="s">
        <v>190</v>
      </c>
    </row>
    <row r="190" spans="1:1" x14ac:dyDescent="0.25">
      <c r="A190" t="s">
        <v>191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T227"/>
  <sheetViews>
    <sheetView zoomScale="60" zoomScaleNormal="60" workbookViewId="0">
      <selection activeCell="B5" sqref="B5:G5"/>
    </sheetView>
  </sheetViews>
  <sheetFormatPr baseColWidth="10" defaultColWidth="11.42578125" defaultRowHeight="14.25" x14ac:dyDescent="0.2"/>
  <cols>
    <col min="1" max="2" width="31.140625" style="1" customWidth="1"/>
    <col min="3" max="3" width="82" style="1" customWidth="1"/>
    <col min="4" max="4" width="29.28515625" style="1" customWidth="1"/>
    <col min="5" max="5" width="71.28515625" style="1" customWidth="1"/>
    <col min="6" max="6" width="18.85546875" style="1" customWidth="1"/>
    <col min="7" max="7" width="21.4257812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11" customFormat="1" ht="15.75" customHeight="1" x14ac:dyDescent="0.25">
      <c r="A1" s="948"/>
      <c r="B1" s="456" t="str">
        <f>CONTEXTO!B1</f>
        <v>PROCESO: GESTION INTEGRAL DE CALIDAD</v>
      </c>
      <c r="C1" s="457"/>
      <c r="D1" s="457"/>
      <c r="E1" s="457"/>
      <c r="F1" s="457"/>
      <c r="G1" s="458"/>
      <c r="H1" s="465" t="s">
        <v>376</v>
      </c>
      <c r="I1" s="465"/>
      <c r="J1" s="952"/>
    </row>
    <row r="2" spans="1:11" customFormat="1" ht="15.75" customHeight="1" x14ac:dyDescent="0.25">
      <c r="A2" s="540"/>
      <c r="B2" s="459"/>
      <c r="C2" s="949"/>
      <c r="D2" s="949"/>
      <c r="E2" s="949"/>
      <c r="F2" s="949"/>
      <c r="G2" s="461"/>
      <c r="H2" s="514" t="s">
        <v>371</v>
      </c>
      <c r="I2" s="514"/>
      <c r="J2" s="953"/>
    </row>
    <row r="3" spans="1:11" customFormat="1" ht="36" customHeight="1" x14ac:dyDescent="0.25">
      <c r="A3" s="540"/>
      <c r="B3" s="459" t="str">
        <f>CONTEXTO!B3</f>
        <v>FORMATO: MAPA DE RIESGOS DE CORRUPCIÓN</v>
      </c>
      <c r="C3" s="949"/>
      <c r="D3" s="949"/>
      <c r="E3" s="949"/>
      <c r="F3" s="949"/>
      <c r="G3" s="461"/>
      <c r="H3" s="514" t="s">
        <v>372</v>
      </c>
      <c r="I3" s="514"/>
      <c r="J3" s="953"/>
    </row>
    <row r="4" spans="1:11" customFormat="1" ht="15.75" customHeight="1" thickBot="1" x14ac:dyDescent="0.3">
      <c r="A4" s="541"/>
      <c r="B4" s="462"/>
      <c r="C4" s="463"/>
      <c r="D4" s="463"/>
      <c r="E4" s="463"/>
      <c r="F4" s="463"/>
      <c r="G4" s="464"/>
      <c r="H4" s="416" t="s">
        <v>386</v>
      </c>
      <c r="I4" s="416"/>
      <c r="J4" s="954"/>
    </row>
    <row r="5" spans="1:11" x14ac:dyDescent="0.2">
      <c r="B5" s="575"/>
      <c r="C5" s="575"/>
      <c r="D5" s="575"/>
      <c r="E5" s="575"/>
      <c r="F5" s="575"/>
      <c r="G5" s="575"/>
    </row>
    <row r="6" spans="1:11" customFormat="1" ht="24" customHeight="1" x14ac:dyDescent="0.25">
      <c r="A6" s="950" t="str">
        <f>CONTEXTO!A8</f>
        <v xml:space="preserve">PROCESO: Gestión de Evaluación y  Seguimiento </v>
      </c>
      <c r="B6" s="950"/>
      <c r="C6" s="950"/>
      <c r="D6" s="950"/>
      <c r="E6" s="950"/>
      <c r="F6" s="950"/>
      <c r="G6" s="950"/>
      <c r="H6" s="950"/>
      <c r="I6" s="950"/>
      <c r="J6" s="951"/>
    </row>
    <row r="7" spans="1:11" customFormat="1" ht="54.75" customHeight="1" thickBot="1" x14ac:dyDescent="0.3">
      <c r="A7" s="959"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959"/>
      <c r="C7" s="959"/>
      <c r="D7" s="959"/>
      <c r="E7" s="959"/>
      <c r="F7" s="959"/>
      <c r="G7" s="959"/>
      <c r="H7" s="959"/>
      <c r="I7" s="959"/>
      <c r="J7" s="960"/>
    </row>
    <row r="8" spans="1:11" ht="15" thickBot="1" x14ac:dyDescent="0.25">
      <c r="C8" s="30"/>
      <c r="D8" s="30"/>
      <c r="E8" s="30"/>
      <c r="F8" s="30"/>
      <c r="G8" s="30"/>
      <c r="H8" s="30"/>
    </row>
    <row r="9" spans="1:11" s="52" customFormat="1" ht="30" customHeight="1" x14ac:dyDescent="0.25">
      <c r="A9" s="986" t="s">
        <v>80</v>
      </c>
      <c r="B9" s="957" t="s">
        <v>218</v>
      </c>
      <c r="C9" s="945" t="s">
        <v>192</v>
      </c>
      <c r="D9" s="947" t="s">
        <v>193</v>
      </c>
      <c r="E9" s="947"/>
      <c r="F9" s="947"/>
      <c r="G9" s="947"/>
      <c r="H9" s="947"/>
      <c r="I9" s="103" t="s">
        <v>194</v>
      </c>
      <c r="J9" s="955" t="s">
        <v>195</v>
      </c>
      <c r="K9" s="961" t="s">
        <v>196</v>
      </c>
    </row>
    <row r="10" spans="1:11" s="52" customFormat="1" ht="60.75" thickBot="1" x14ac:dyDescent="0.3">
      <c r="A10" s="987"/>
      <c r="B10" s="958"/>
      <c r="C10" s="946"/>
      <c r="D10" s="104" t="s">
        <v>197</v>
      </c>
      <c r="E10" s="49" t="s">
        <v>198</v>
      </c>
      <c r="F10" s="104" t="s">
        <v>199</v>
      </c>
      <c r="G10" s="104" t="s">
        <v>200</v>
      </c>
      <c r="H10" s="107" t="s">
        <v>217</v>
      </c>
      <c r="I10" s="50" t="s">
        <v>202</v>
      </c>
      <c r="J10" s="956"/>
      <c r="K10" s="962"/>
    </row>
    <row r="11" spans="1:11" ht="20.25" customHeight="1" x14ac:dyDescent="0.2">
      <c r="A11" s="940" t="str">
        <f>DESCRIPCION!A12</f>
        <v>Posibilidad  de desvío de los resultados  de la auditoría en beneficio propio o del auditado.</v>
      </c>
      <c r="B11" s="687" t="str">
        <f>DESCRIPCION!D12</f>
        <v>Asignación de auditorias a procesos no acordes al perfil profesional del auditor.</v>
      </c>
      <c r="C11" s="963" t="s">
        <v>452</v>
      </c>
      <c r="D11" s="969" t="s">
        <v>203</v>
      </c>
      <c r="E11" s="120" t="s">
        <v>204</v>
      </c>
      <c r="F11" s="66" t="s">
        <v>167</v>
      </c>
      <c r="G11" s="121">
        <f>IF(F11="Asignado",15,0)</f>
        <v>15</v>
      </c>
      <c r="H11" s="970" t="str">
        <f>IF(AND(G18&gt;0,G18&lt;=85),"Débil",IF(AND(G18&gt;85,G18&lt;=95),"Moderado",IF(G18&gt;96,"Fuerte"," ")))</f>
        <v>Fuerte</v>
      </c>
      <c r="I11" s="972" t="s">
        <v>189</v>
      </c>
      <c r="J11" s="96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967" t="str">
        <f>IF(J11="Fuerte","NO",IF(J11=" "," ","SI"))</f>
        <v>NO</v>
      </c>
    </row>
    <row r="12" spans="1:11" ht="28.5" x14ac:dyDescent="0.2">
      <c r="A12" s="941"/>
      <c r="B12" s="688"/>
      <c r="C12" s="963"/>
      <c r="D12" s="969"/>
      <c r="E12" s="100" t="s">
        <v>205</v>
      </c>
      <c r="F12" s="62" t="s">
        <v>169</v>
      </c>
      <c r="G12" s="61">
        <f>IF(F12="Adecuado",15,0)</f>
        <v>15</v>
      </c>
      <c r="H12" s="970"/>
      <c r="I12" s="973"/>
      <c r="J12" s="966"/>
      <c r="K12" s="968"/>
    </row>
    <row r="13" spans="1:11" ht="42.75" x14ac:dyDescent="0.2">
      <c r="A13" s="941"/>
      <c r="B13" s="688"/>
      <c r="C13" s="963"/>
      <c r="D13" s="48" t="s">
        <v>206</v>
      </c>
      <c r="E13" s="100" t="s">
        <v>207</v>
      </c>
      <c r="F13" s="62" t="s">
        <v>172</v>
      </c>
      <c r="G13" s="61">
        <f>IF(F13="Oportuna",15,0)</f>
        <v>15</v>
      </c>
      <c r="H13" s="970"/>
      <c r="I13" s="973"/>
      <c r="J13" s="966"/>
      <c r="K13" s="968"/>
    </row>
    <row r="14" spans="1:11" ht="42.75" x14ac:dyDescent="0.2">
      <c r="A14" s="941"/>
      <c r="B14" s="688"/>
      <c r="C14" s="963"/>
      <c r="D14" s="48" t="s">
        <v>208</v>
      </c>
      <c r="E14" s="100" t="s">
        <v>209</v>
      </c>
      <c r="F14" s="209" t="s">
        <v>175</v>
      </c>
      <c r="G14" s="61">
        <f>IF(F14="Prevenir",15,IF(F14="Detectar",10,0))</f>
        <v>15</v>
      </c>
      <c r="H14" s="970"/>
      <c r="I14" s="973"/>
      <c r="J14" s="966"/>
      <c r="K14" s="968"/>
    </row>
    <row r="15" spans="1:11" ht="28.5" x14ac:dyDescent="0.2">
      <c r="A15" s="941"/>
      <c r="B15" s="688"/>
      <c r="C15" s="963"/>
      <c r="D15" s="48" t="s">
        <v>210</v>
      </c>
      <c r="E15" s="100" t="s">
        <v>211</v>
      </c>
      <c r="F15" s="62" t="s">
        <v>179</v>
      </c>
      <c r="G15" s="61">
        <f>IF(F15="Confiable",15,0)</f>
        <v>15</v>
      </c>
      <c r="H15" s="970"/>
      <c r="I15" s="973"/>
      <c r="J15" s="966"/>
      <c r="K15" s="968"/>
    </row>
    <row r="16" spans="1:11" ht="42.75" x14ac:dyDescent="0.2">
      <c r="A16" s="941"/>
      <c r="B16" s="688"/>
      <c r="C16" s="963"/>
      <c r="D16" s="48" t="s">
        <v>212</v>
      </c>
      <c r="E16" s="100" t="s">
        <v>213</v>
      </c>
      <c r="F16" s="209" t="s">
        <v>182</v>
      </c>
      <c r="G16" s="61">
        <f>IF(F16="Se investigan y se resuelven oportunamente",15,0)</f>
        <v>15</v>
      </c>
      <c r="H16" s="970"/>
      <c r="I16" s="973"/>
      <c r="J16" s="966"/>
      <c r="K16" s="968"/>
    </row>
    <row r="17" spans="1:78" ht="28.5" x14ac:dyDescent="0.2">
      <c r="A17" s="942"/>
      <c r="B17" s="689"/>
      <c r="C17" s="964"/>
      <c r="D17" s="43" t="s">
        <v>214</v>
      </c>
      <c r="E17" s="100" t="s">
        <v>215</v>
      </c>
      <c r="F17" s="62" t="s">
        <v>185</v>
      </c>
      <c r="G17" s="61">
        <f>IF(F17="Completa",10,IF(F17="Incompleta",5,0))</f>
        <v>10</v>
      </c>
      <c r="H17" s="971"/>
      <c r="I17" s="973"/>
      <c r="J17" s="966"/>
      <c r="K17" s="968"/>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row>
    <row r="18" spans="1:78" s="58" customFormat="1" ht="15.75" thickBot="1" x14ac:dyDescent="0.25">
      <c r="A18" s="118"/>
      <c r="B18" s="119"/>
      <c r="C18" s="54" t="s">
        <v>235</v>
      </c>
      <c r="D18" s="55"/>
      <c r="E18" s="123" t="s">
        <v>216</v>
      </c>
      <c r="F18" s="122"/>
      <c r="G18" s="122">
        <f>SUM(G11:G17)</f>
        <v>100</v>
      </c>
      <c r="H18" s="57"/>
      <c r="I18" s="115"/>
      <c r="J18" s="115"/>
      <c r="K18" s="116"/>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row>
    <row r="19" spans="1:78" ht="15" thickBot="1" x14ac:dyDescent="0.25">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row>
    <row r="20" spans="1:78" s="51" customFormat="1" ht="30" customHeight="1" x14ac:dyDescent="0.25">
      <c r="A20" s="943" t="s">
        <v>80</v>
      </c>
      <c r="B20" s="957" t="s">
        <v>218</v>
      </c>
      <c r="C20" s="945" t="s">
        <v>192</v>
      </c>
      <c r="D20" s="947" t="s">
        <v>193</v>
      </c>
      <c r="E20" s="947"/>
      <c r="F20" s="947"/>
      <c r="G20" s="947"/>
      <c r="H20" s="947"/>
      <c r="I20" s="103" t="s">
        <v>194</v>
      </c>
      <c r="J20" s="955" t="s">
        <v>195</v>
      </c>
      <c r="K20" s="961" t="s">
        <v>196</v>
      </c>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row>
    <row r="21" spans="1:78" s="52" customFormat="1" ht="60.75" thickBot="1" x14ac:dyDescent="0.3">
      <c r="A21" s="944"/>
      <c r="B21" s="958"/>
      <c r="C21" s="946"/>
      <c r="D21" s="104" t="s">
        <v>197</v>
      </c>
      <c r="E21" s="49" t="s">
        <v>198</v>
      </c>
      <c r="F21" s="104" t="s">
        <v>199</v>
      </c>
      <c r="G21" s="104" t="s">
        <v>200</v>
      </c>
      <c r="H21" s="107" t="s">
        <v>217</v>
      </c>
      <c r="I21" s="50" t="s">
        <v>202</v>
      </c>
      <c r="J21" s="956"/>
      <c r="K21" s="962"/>
    </row>
    <row r="22" spans="1:78" ht="20.25" customHeight="1" x14ac:dyDescent="0.2">
      <c r="A22" s="940" t="str">
        <f>DESCRIPCION!A12</f>
        <v>Posibilidad  de desvío de los resultados  de la auditoría en beneficio propio o del auditado.</v>
      </c>
      <c r="B22" s="687" t="str">
        <f>DESCRIPCION!D13</f>
        <v>Trafico de influencias.</v>
      </c>
      <c r="C22" s="974" t="s">
        <v>390</v>
      </c>
      <c r="D22" s="969" t="s">
        <v>203</v>
      </c>
      <c r="E22" s="120" t="s">
        <v>204</v>
      </c>
      <c r="F22" s="66" t="s">
        <v>167</v>
      </c>
      <c r="G22" s="121">
        <f>IF(F22="Asignado",15,0)</f>
        <v>15</v>
      </c>
      <c r="H22" s="970" t="str">
        <f>IF(AND(G29&gt;0,G29&lt;=85),"Débil",IF(AND(G29&gt;85,G29&lt;=95),"Moderado",IF(G29&gt;96,"Fuerte"," ")))</f>
        <v>Moderado</v>
      </c>
      <c r="I22" s="972" t="s">
        <v>189</v>
      </c>
      <c r="J22" s="96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22" s="967" t="str">
        <f>IF(J22="Fuerte","NO",IF(J22=" "," ","SI"))</f>
        <v>SI</v>
      </c>
    </row>
    <row r="23" spans="1:78" ht="28.5" x14ac:dyDescent="0.2">
      <c r="A23" s="941"/>
      <c r="B23" s="688"/>
      <c r="C23" s="974"/>
      <c r="D23" s="969"/>
      <c r="E23" s="100" t="s">
        <v>205</v>
      </c>
      <c r="F23" s="62" t="s">
        <v>169</v>
      </c>
      <c r="G23" s="61">
        <f>IF(F23="Adecuado",15,0)</f>
        <v>15</v>
      </c>
      <c r="H23" s="970"/>
      <c r="I23" s="973"/>
      <c r="J23" s="966"/>
      <c r="K23" s="968"/>
    </row>
    <row r="24" spans="1:78" ht="42.75" x14ac:dyDescent="0.2">
      <c r="A24" s="941"/>
      <c r="B24" s="688"/>
      <c r="C24" s="974"/>
      <c r="D24" s="48" t="s">
        <v>206</v>
      </c>
      <c r="E24" s="100" t="s">
        <v>207</v>
      </c>
      <c r="F24" s="62" t="s">
        <v>172</v>
      </c>
      <c r="G24" s="61">
        <f>IF(F24="Oportuna",15,0)</f>
        <v>15</v>
      </c>
      <c r="H24" s="970"/>
      <c r="I24" s="973"/>
      <c r="J24" s="966"/>
      <c r="K24" s="968"/>
    </row>
    <row r="25" spans="1:78" ht="42.75" x14ac:dyDescent="0.2">
      <c r="A25" s="941"/>
      <c r="B25" s="688"/>
      <c r="C25" s="974"/>
      <c r="D25" s="48" t="s">
        <v>208</v>
      </c>
      <c r="E25" s="100" t="s">
        <v>209</v>
      </c>
      <c r="F25" s="209" t="s">
        <v>176</v>
      </c>
      <c r="G25" s="61">
        <f>IF(F25="Prevenir",15,IF(F25="Detectar",10,0))</f>
        <v>10</v>
      </c>
      <c r="H25" s="970"/>
      <c r="I25" s="973"/>
      <c r="J25" s="966"/>
      <c r="K25" s="968"/>
    </row>
    <row r="26" spans="1:78" ht="28.5" x14ac:dyDescent="0.2">
      <c r="A26" s="941"/>
      <c r="B26" s="688"/>
      <c r="C26" s="974"/>
      <c r="D26" s="48" t="s">
        <v>210</v>
      </c>
      <c r="E26" s="100" t="s">
        <v>211</v>
      </c>
      <c r="F26" s="62" t="s">
        <v>179</v>
      </c>
      <c r="G26" s="61">
        <f>IF(F26="Confiable",15,0)</f>
        <v>15</v>
      </c>
      <c r="H26" s="970"/>
      <c r="I26" s="973"/>
      <c r="J26" s="966"/>
      <c r="K26" s="968"/>
    </row>
    <row r="27" spans="1:78" ht="42.75" x14ac:dyDescent="0.2">
      <c r="A27" s="941"/>
      <c r="B27" s="688"/>
      <c r="C27" s="974"/>
      <c r="D27" s="48" t="s">
        <v>212</v>
      </c>
      <c r="E27" s="100" t="s">
        <v>213</v>
      </c>
      <c r="F27" s="209" t="s">
        <v>182</v>
      </c>
      <c r="G27" s="61">
        <f>IF(F27="Se investigan y se resuelven oportunamente",15,0)</f>
        <v>15</v>
      </c>
      <c r="H27" s="970"/>
      <c r="I27" s="973"/>
      <c r="J27" s="966"/>
      <c r="K27" s="968"/>
    </row>
    <row r="28" spans="1:78" ht="49.5" customHeight="1" x14ac:dyDescent="0.2">
      <c r="A28" s="942"/>
      <c r="B28" s="689"/>
      <c r="C28" s="975"/>
      <c r="D28" s="43" t="s">
        <v>214</v>
      </c>
      <c r="E28" s="100" t="s">
        <v>215</v>
      </c>
      <c r="F28" s="62" t="s">
        <v>185</v>
      </c>
      <c r="G28" s="61">
        <f>IF(F28="Completa",10,IF(F28="Incompleta",5,0))</f>
        <v>10</v>
      </c>
      <c r="H28" s="971"/>
      <c r="I28" s="973"/>
      <c r="J28" s="966"/>
      <c r="K28" s="968"/>
    </row>
    <row r="29" spans="1:78" ht="15.75" thickBot="1" x14ac:dyDescent="0.25">
      <c r="A29" s="118"/>
      <c r="B29" s="119"/>
      <c r="C29" s="54"/>
      <c r="D29" s="55"/>
      <c r="E29" s="56" t="s">
        <v>216</v>
      </c>
      <c r="F29" s="16"/>
      <c r="G29" s="16">
        <f>SUM(G22:G28)</f>
        <v>95</v>
      </c>
      <c r="H29" s="57"/>
      <c r="I29" s="115"/>
      <c r="J29" s="115"/>
      <c r="K29" s="116"/>
    </row>
    <row r="30" spans="1:78" ht="15" thickBot="1" x14ac:dyDescent="0.25">
      <c r="A30" s="53"/>
      <c r="B30" s="59"/>
    </row>
    <row r="31" spans="1:78" s="52" customFormat="1" ht="30" customHeight="1" x14ac:dyDescent="0.25">
      <c r="A31" s="943" t="s">
        <v>80</v>
      </c>
      <c r="B31" s="957" t="s">
        <v>218</v>
      </c>
      <c r="C31" s="945" t="s">
        <v>192</v>
      </c>
      <c r="D31" s="947" t="s">
        <v>193</v>
      </c>
      <c r="E31" s="947"/>
      <c r="F31" s="947"/>
      <c r="G31" s="947"/>
      <c r="H31" s="947"/>
      <c r="I31" s="103" t="s">
        <v>194</v>
      </c>
      <c r="J31" s="955" t="s">
        <v>195</v>
      </c>
      <c r="K31" s="961" t="s">
        <v>196</v>
      </c>
    </row>
    <row r="32" spans="1:78" s="52" customFormat="1" ht="60.75" thickBot="1" x14ac:dyDescent="0.3">
      <c r="A32" s="944"/>
      <c r="B32" s="958"/>
      <c r="C32" s="946"/>
      <c r="D32" s="104" t="s">
        <v>197</v>
      </c>
      <c r="E32" s="49" t="s">
        <v>198</v>
      </c>
      <c r="F32" s="104" t="s">
        <v>199</v>
      </c>
      <c r="G32" s="104" t="s">
        <v>200</v>
      </c>
      <c r="H32" s="107" t="s">
        <v>217</v>
      </c>
      <c r="I32" s="50" t="s">
        <v>202</v>
      </c>
      <c r="J32" s="956"/>
      <c r="K32" s="962"/>
    </row>
    <row r="33" spans="1:98" ht="20.25" customHeight="1" x14ac:dyDescent="0.2">
      <c r="A33" s="940" t="str">
        <f>DESCRIPCION!A12</f>
        <v>Posibilidad  de desvío de los resultados  de la auditoría en beneficio propio o del auditado.</v>
      </c>
      <c r="B33" s="687" t="str">
        <f>DESCRIPCION!D14</f>
        <v>Prevalencia de intereses particulares sobre intereses generales.</v>
      </c>
      <c r="C33" s="997" t="s">
        <v>391</v>
      </c>
      <c r="D33" s="969" t="s">
        <v>203</v>
      </c>
      <c r="E33" s="120" t="s">
        <v>204</v>
      </c>
      <c r="F33" s="66" t="s">
        <v>167</v>
      </c>
      <c r="G33" s="121">
        <f>IF(F33="Asignado",15,0)</f>
        <v>15</v>
      </c>
      <c r="H33" s="970" t="str">
        <f>IF(AND(G40&gt;0,G40&lt;=85),"Débil",IF(AND(G40&gt;85,G40&lt;=95),"Moderado",IF(G40&gt;96,"Fuerte"," ")))</f>
        <v>Moderado</v>
      </c>
      <c r="I33" s="972" t="s">
        <v>189</v>
      </c>
      <c r="J33" s="96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33" s="967" t="str">
        <f>IF(J33="Fuerte","NO",IF(J33=" "," ","SI"))</f>
        <v>SI</v>
      </c>
    </row>
    <row r="34" spans="1:98" ht="28.5" x14ac:dyDescent="0.2">
      <c r="A34" s="941"/>
      <c r="B34" s="688"/>
      <c r="C34" s="997"/>
      <c r="D34" s="969"/>
      <c r="E34" s="100" t="s">
        <v>205</v>
      </c>
      <c r="F34" s="62" t="s">
        <v>169</v>
      </c>
      <c r="G34" s="61">
        <f>IF(F34="Adecuado",15,0)</f>
        <v>15</v>
      </c>
      <c r="H34" s="970"/>
      <c r="I34" s="973"/>
      <c r="J34" s="966"/>
      <c r="K34" s="968"/>
    </row>
    <row r="35" spans="1:98" ht="42.75" customHeight="1" x14ac:dyDescent="0.2">
      <c r="A35" s="941"/>
      <c r="B35" s="688"/>
      <c r="C35" s="997"/>
      <c r="D35" s="48" t="s">
        <v>206</v>
      </c>
      <c r="E35" s="100" t="s">
        <v>207</v>
      </c>
      <c r="F35" s="62" t="s">
        <v>172</v>
      </c>
      <c r="G35" s="61">
        <f>IF(F35="Oportuna",15,0)</f>
        <v>15</v>
      </c>
      <c r="H35" s="970"/>
      <c r="I35" s="973"/>
      <c r="J35" s="966"/>
      <c r="K35" s="968"/>
    </row>
    <row r="36" spans="1:98" ht="42.75" x14ac:dyDescent="0.2">
      <c r="A36" s="941"/>
      <c r="B36" s="688"/>
      <c r="C36" s="997"/>
      <c r="D36" s="48" t="s">
        <v>208</v>
      </c>
      <c r="E36" s="100" t="s">
        <v>209</v>
      </c>
      <c r="F36" s="209" t="s">
        <v>176</v>
      </c>
      <c r="G36" s="61">
        <f>IF(F36="Prevenir",15,IF(F36="Detectar",10,0))</f>
        <v>10</v>
      </c>
      <c r="H36" s="970"/>
      <c r="I36" s="973"/>
      <c r="J36" s="966"/>
      <c r="K36" s="968"/>
    </row>
    <row r="37" spans="1:98" ht="28.5" x14ac:dyDescent="0.2">
      <c r="A37" s="941"/>
      <c r="B37" s="688"/>
      <c r="C37" s="997"/>
      <c r="D37" s="48" t="s">
        <v>210</v>
      </c>
      <c r="E37" s="100" t="s">
        <v>211</v>
      </c>
      <c r="F37" s="62" t="s">
        <v>179</v>
      </c>
      <c r="G37" s="61">
        <f>IF(F37="Confiable",15,0)</f>
        <v>15</v>
      </c>
      <c r="H37" s="970"/>
      <c r="I37" s="973"/>
      <c r="J37" s="966"/>
      <c r="K37" s="968"/>
    </row>
    <row r="38" spans="1:98" ht="42.75" x14ac:dyDescent="0.2">
      <c r="A38" s="941"/>
      <c r="B38" s="688"/>
      <c r="C38" s="997"/>
      <c r="D38" s="48" t="s">
        <v>212</v>
      </c>
      <c r="E38" s="100" t="s">
        <v>213</v>
      </c>
      <c r="F38" s="209" t="s">
        <v>182</v>
      </c>
      <c r="G38" s="61">
        <f>IF(F38="Se investigan y se resuelven oportunamente",15,0)</f>
        <v>15</v>
      </c>
      <c r="H38" s="970"/>
      <c r="I38" s="973"/>
      <c r="J38" s="966"/>
      <c r="K38" s="968"/>
    </row>
    <row r="39" spans="1:98" ht="70.5" customHeight="1" x14ac:dyDescent="0.2">
      <c r="A39" s="942"/>
      <c r="B39" s="689"/>
      <c r="C39" s="998"/>
      <c r="D39" s="43" t="s">
        <v>214</v>
      </c>
      <c r="E39" s="100" t="s">
        <v>215</v>
      </c>
      <c r="F39" s="62" t="s">
        <v>185</v>
      </c>
      <c r="G39" s="61">
        <f>IF(F39="Completa",10,IF(F39="Incompleta",5,0))</f>
        <v>10</v>
      </c>
      <c r="H39" s="971"/>
      <c r="I39" s="973"/>
      <c r="J39" s="966"/>
      <c r="K39" s="968"/>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row>
    <row r="40" spans="1:98" s="58" customFormat="1" ht="15.75" thickBot="1" x14ac:dyDescent="0.25">
      <c r="A40" s="118"/>
      <c r="B40" s="119"/>
      <c r="C40" s="54"/>
      <c r="D40" s="55"/>
      <c r="E40" s="56" t="s">
        <v>216</v>
      </c>
      <c r="F40" s="16"/>
      <c r="G40" s="16">
        <f>SUM(G33:G39)</f>
        <v>95</v>
      </c>
      <c r="H40" s="124"/>
      <c r="I40" s="125"/>
      <c r="J40" s="125"/>
      <c r="K40" s="126"/>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row>
    <row r="41" spans="1:98" ht="15" thickBot="1" x14ac:dyDescent="0.25">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row>
    <row r="42" spans="1:98" ht="30" x14ac:dyDescent="0.2">
      <c r="A42" s="986" t="s">
        <v>80</v>
      </c>
      <c r="B42" s="957" t="s">
        <v>218</v>
      </c>
      <c r="C42" s="988" t="s">
        <v>192</v>
      </c>
      <c r="D42" s="990" t="s">
        <v>193</v>
      </c>
      <c r="E42" s="991"/>
      <c r="F42" s="991"/>
      <c r="G42" s="991"/>
      <c r="H42" s="992"/>
      <c r="I42" s="103" t="s">
        <v>194</v>
      </c>
      <c r="J42" s="993" t="s">
        <v>195</v>
      </c>
      <c r="K42" s="995" t="s">
        <v>196</v>
      </c>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row>
    <row r="43" spans="1:98" ht="60.75" thickBot="1" x14ac:dyDescent="0.25">
      <c r="A43" s="987"/>
      <c r="B43" s="958"/>
      <c r="C43" s="989"/>
      <c r="D43" s="104" t="s">
        <v>197</v>
      </c>
      <c r="E43" s="49" t="s">
        <v>198</v>
      </c>
      <c r="F43" s="104" t="s">
        <v>199</v>
      </c>
      <c r="G43" s="104" t="s">
        <v>200</v>
      </c>
      <c r="H43" s="107" t="s">
        <v>217</v>
      </c>
      <c r="I43" s="50" t="s">
        <v>202</v>
      </c>
      <c r="J43" s="994"/>
      <c r="K43" s="996"/>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row>
    <row r="44" spans="1:98" x14ac:dyDescent="0.2">
      <c r="A44" s="940" t="str">
        <f>DESCRIPCION!A12</f>
        <v>Posibilidad  de desvío de los resultados  de la auditoría en beneficio propio o del auditado.</v>
      </c>
      <c r="B44" s="687" t="str">
        <f>DESCRIPCION!D15</f>
        <v xml:space="preserve">Conflicto de interes no comunicado </v>
      </c>
      <c r="C44" s="976" t="s">
        <v>391</v>
      </c>
      <c r="D44" s="979" t="s">
        <v>203</v>
      </c>
      <c r="E44" s="120" t="s">
        <v>204</v>
      </c>
      <c r="F44" s="66" t="s">
        <v>167</v>
      </c>
      <c r="G44" s="332">
        <f>IF(F44="Asignado",15,0)</f>
        <v>15</v>
      </c>
      <c r="H44" s="980" t="str">
        <f>IF(AND(G51&gt;0,G51&lt;=85),"Débil",IF(AND(G51&gt;85,G51&lt;=95),"Moderado",IF(G51&gt;96,"Fuerte"," ")))</f>
        <v>Moderado</v>
      </c>
      <c r="I44" s="982" t="s">
        <v>189</v>
      </c>
      <c r="J44" s="980"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44" s="984" t="str">
        <f>IF(J44="Fuerte","NO",IF(J44=" "," ","SI"))</f>
        <v>SI</v>
      </c>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row>
    <row r="45" spans="1:98" ht="28.5" x14ac:dyDescent="0.2">
      <c r="A45" s="941"/>
      <c r="B45" s="688"/>
      <c r="C45" s="977"/>
      <c r="D45" s="969"/>
      <c r="E45" s="100" t="s">
        <v>205</v>
      </c>
      <c r="F45" s="62" t="s">
        <v>169</v>
      </c>
      <c r="G45" s="61">
        <f>IF(F45="Adecuado",15,0)</f>
        <v>15</v>
      </c>
      <c r="H45" s="981"/>
      <c r="I45" s="983"/>
      <c r="J45" s="981"/>
      <c r="K45" s="985"/>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row>
    <row r="46" spans="1:98" ht="42.75" x14ac:dyDescent="0.2">
      <c r="A46" s="941"/>
      <c r="B46" s="688"/>
      <c r="C46" s="977"/>
      <c r="D46" s="48" t="s">
        <v>206</v>
      </c>
      <c r="E46" s="100" t="s">
        <v>207</v>
      </c>
      <c r="F46" s="62" t="s">
        <v>172</v>
      </c>
      <c r="G46" s="61">
        <f>IF(F46="Oportuna",15,0)</f>
        <v>15</v>
      </c>
      <c r="H46" s="981"/>
      <c r="I46" s="983"/>
      <c r="J46" s="981"/>
      <c r="K46" s="985"/>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row>
    <row r="47" spans="1:98" ht="42.75" x14ac:dyDescent="0.2">
      <c r="A47" s="941"/>
      <c r="B47" s="688"/>
      <c r="C47" s="977"/>
      <c r="D47" s="48" t="s">
        <v>208</v>
      </c>
      <c r="E47" s="100" t="s">
        <v>209</v>
      </c>
      <c r="F47" s="209" t="s">
        <v>176</v>
      </c>
      <c r="G47" s="61">
        <f>IF(F47="Prevenir",15,IF(F47="Detectar",10,0))</f>
        <v>10</v>
      </c>
      <c r="H47" s="981"/>
      <c r="I47" s="983"/>
      <c r="J47" s="981"/>
      <c r="K47" s="985"/>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row>
    <row r="48" spans="1:98" ht="28.5" x14ac:dyDescent="0.2">
      <c r="A48" s="941"/>
      <c r="B48" s="688"/>
      <c r="C48" s="977"/>
      <c r="D48" s="48" t="s">
        <v>210</v>
      </c>
      <c r="E48" s="100" t="s">
        <v>211</v>
      </c>
      <c r="F48" s="62" t="s">
        <v>179</v>
      </c>
      <c r="G48" s="61">
        <f>IF(F48="Confiable",15,0)</f>
        <v>15</v>
      </c>
      <c r="H48" s="981"/>
      <c r="I48" s="983"/>
      <c r="J48" s="981"/>
      <c r="K48" s="985"/>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row>
    <row r="49" spans="1:98" ht="42.75" x14ac:dyDescent="0.2">
      <c r="A49" s="941"/>
      <c r="B49" s="688"/>
      <c r="C49" s="977"/>
      <c r="D49" s="48" t="s">
        <v>212</v>
      </c>
      <c r="E49" s="100" t="s">
        <v>213</v>
      </c>
      <c r="F49" s="209" t="s">
        <v>182</v>
      </c>
      <c r="G49" s="61">
        <f>IF(F49="Se investigan y se resuelven oportunamente",15,0)</f>
        <v>15</v>
      </c>
      <c r="H49" s="981"/>
      <c r="I49" s="983"/>
      <c r="J49" s="981"/>
      <c r="K49" s="985"/>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row>
    <row r="50" spans="1:98" ht="28.5" x14ac:dyDescent="0.2">
      <c r="A50" s="942"/>
      <c r="B50" s="689"/>
      <c r="C50" s="978"/>
      <c r="D50" s="43" t="s">
        <v>214</v>
      </c>
      <c r="E50" s="100" t="s">
        <v>215</v>
      </c>
      <c r="F50" s="62" t="s">
        <v>185</v>
      </c>
      <c r="G50" s="61">
        <f>IF(F50="Completa",10,IF(F50="Incompleta",5,0))</f>
        <v>10</v>
      </c>
      <c r="H50" s="965"/>
      <c r="I50" s="972"/>
      <c r="J50" s="965"/>
      <c r="K50" s="967"/>
    </row>
    <row r="51" spans="1:98" ht="15.75" thickBot="1" x14ac:dyDescent="0.25">
      <c r="A51" s="118"/>
      <c r="B51" s="119"/>
      <c r="C51" s="54"/>
      <c r="D51" s="55"/>
      <c r="E51" s="56" t="s">
        <v>216</v>
      </c>
      <c r="F51" s="16"/>
      <c r="G51" s="16">
        <f>SUM(G44:G50)</f>
        <v>95</v>
      </c>
      <c r="H51" s="124"/>
      <c r="I51" s="125"/>
      <c r="J51" s="125"/>
      <c r="K51" s="126"/>
    </row>
    <row r="52" spans="1:98" ht="15" thickBot="1" x14ac:dyDescent="0.25"/>
    <row r="53" spans="1:98" ht="30" customHeight="1" x14ac:dyDescent="0.2">
      <c r="A53" s="986" t="s">
        <v>80</v>
      </c>
      <c r="B53" s="957" t="s">
        <v>218</v>
      </c>
      <c r="C53" s="988" t="s">
        <v>192</v>
      </c>
      <c r="D53" s="990" t="s">
        <v>193</v>
      </c>
      <c r="E53" s="991"/>
      <c r="F53" s="991"/>
      <c r="G53" s="991"/>
      <c r="H53" s="992"/>
      <c r="I53" s="103" t="s">
        <v>194</v>
      </c>
      <c r="J53" s="993" t="s">
        <v>195</v>
      </c>
      <c r="K53" s="995" t="s">
        <v>196</v>
      </c>
    </row>
    <row r="54" spans="1:98" ht="60.75" thickBot="1" x14ac:dyDescent="0.25">
      <c r="A54" s="987"/>
      <c r="B54" s="958"/>
      <c r="C54" s="989"/>
      <c r="D54" s="104" t="s">
        <v>197</v>
      </c>
      <c r="E54" s="49" t="s">
        <v>198</v>
      </c>
      <c r="F54" s="104" t="s">
        <v>199</v>
      </c>
      <c r="G54" s="104" t="s">
        <v>200</v>
      </c>
      <c r="H54" s="107" t="s">
        <v>217</v>
      </c>
      <c r="I54" s="50" t="s">
        <v>202</v>
      </c>
      <c r="J54" s="994"/>
      <c r="K54" s="996"/>
    </row>
    <row r="55" spans="1:98" ht="14.25" customHeight="1" x14ac:dyDescent="0.2">
      <c r="A55" s="940" t="str">
        <f>'IDENTIFICACION DE RIESGOS G Y C'!E12</f>
        <v>Posibilidad  de desvío de los resultados  de la auditoría en beneficio propio o del auditado.</v>
      </c>
      <c r="B55" s="999" t="str">
        <f>CONTEXTO!D14</f>
        <v>Inobservancia a los líneamientos establecidos en el  Código de Ética del Auditor Interno, estatuto de auditoria y lineamientos  antisoborno establecidos en la politica del  SIG,  en el desarrollo de las auditorías</v>
      </c>
      <c r="C55" s="1002" t="s">
        <v>391</v>
      </c>
      <c r="D55" s="979" t="s">
        <v>203</v>
      </c>
      <c r="E55" s="120" t="s">
        <v>204</v>
      </c>
      <c r="F55" s="66" t="s">
        <v>167</v>
      </c>
      <c r="G55" s="332">
        <f>IF(F55="Asignado",15,0)</f>
        <v>15</v>
      </c>
      <c r="H55" s="980" t="str">
        <f>IF(AND(G62&gt;0,G62&lt;=85),"Débil",IF(AND(G62&gt;85,G62&lt;=95),"Moderado",IF(G62&gt;96,"Fuerte"," ")))</f>
        <v>Moderado</v>
      </c>
      <c r="I55" s="982" t="s">
        <v>189</v>
      </c>
      <c r="J55" s="980"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Moderado</v>
      </c>
      <c r="K55" s="984" t="str">
        <f>IF(J55="Fuerte","NO",IF(J55=" "," ","SI"))</f>
        <v>SI</v>
      </c>
    </row>
    <row r="56" spans="1:98" ht="28.5" x14ac:dyDescent="0.2">
      <c r="A56" s="941"/>
      <c r="B56" s="1000"/>
      <c r="C56" s="1003"/>
      <c r="D56" s="969"/>
      <c r="E56" s="100" t="s">
        <v>205</v>
      </c>
      <c r="F56" s="62" t="s">
        <v>169</v>
      </c>
      <c r="G56" s="61">
        <f>IF(F56="Adecuado",15,0)</f>
        <v>15</v>
      </c>
      <c r="H56" s="981"/>
      <c r="I56" s="983"/>
      <c r="J56" s="981"/>
      <c r="K56" s="985"/>
    </row>
    <row r="57" spans="1:98" ht="42.75" x14ac:dyDescent="0.2">
      <c r="A57" s="941"/>
      <c r="B57" s="1000"/>
      <c r="C57" s="1003"/>
      <c r="D57" s="48" t="s">
        <v>206</v>
      </c>
      <c r="E57" s="100" t="s">
        <v>207</v>
      </c>
      <c r="F57" s="62" t="s">
        <v>172</v>
      </c>
      <c r="G57" s="61">
        <f>IF(F57="Oportuna",15,0)</f>
        <v>15</v>
      </c>
      <c r="H57" s="981"/>
      <c r="I57" s="983"/>
      <c r="J57" s="981"/>
      <c r="K57" s="985"/>
    </row>
    <row r="58" spans="1:98" ht="42.75" x14ac:dyDescent="0.2">
      <c r="A58" s="941"/>
      <c r="B58" s="1000"/>
      <c r="C58" s="1003"/>
      <c r="D58" s="48" t="s">
        <v>208</v>
      </c>
      <c r="E58" s="100" t="s">
        <v>209</v>
      </c>
      <c r="F58" s="209" t="s">
        <v>176</v>
      </c>
      <c r="G58" s="61">
        <f>IF(F58="Prevenir",15,IF(F58="Detectar",10,0))</f>
        <v>10</v>
      </c>
      <c r="H58" s="981"/>
      <c r="I58" s="983"/>
      <c r="J58" s="981"/>
      <c r="K58" s="985"/>
    </row>
    <row r="59" spans="1:98" ht="28.5" x14ac:dyDescent="0.2">
      <c r="A59" s="941"/>
      <c r="B59" s="1000"/>
      <c r="C59" s="1003"/>
      <c r="D59" s="48" t="s">
        <v>210</v>
      </c>
      <c r="E59" s="100" t="s">
        <v>211</v>
      </c>
      <c r="F59" s="62" t="s">
        <v>179</v>
      </c>
      <c r="G59" s="61">
        <f>IF(F59="Confiable",15,0)</f>
        <v>15</v>
      </c>
      <c r="H59" s="981"/>
      <c r="I59" s="983"/>
      <c r="J59" s="981"/>
      <c r="K59" s="985"/>
    </row>
    <row r="60" spans="1:98" ht="42.75" x14ac:dyDescent="0.2">
      <c r="A60" s="941"/>
      <c r="B60" s="1000"/>
      <c r="C60" s="1003"/>
      <c r="D60" s="48" t="s">
        <v>212</v>
      </c>
      <c r="E60" s="100" t="s">
        <v>213</v>
      </c>
      <c r="F60" s="209" t="s">
        <v>182</v>
      </c>
      <c r="G60" s="61">
        <f>IF(F60="Se investigan y se resuelven oportunamente",15,0)</f>
        <v>15</v>
      </c>
      <c r="H60" s="981"/>
      <c r="I60" s="983"/>
      <c r="J60" s="981"/>
      <c r="K60" s="985"/>
    </row>
    <row r="61" spans="1:98" ht="28.5" x14ac:dyDescent="0.2">
      <c r="A61" s="942"/>
      <c r="B61" s="1001"/>
      <c r="C61" s="1004"/>
      <c r="D61" s="43" t="s">
        <v>214</v>
      </c>
      <c r="E61" s="100" t="s">
        <v>215</v>
      </c>
      <c r="F61" s="62" t="s">
        <v>185</v>
      </c>
      <c r="G61" s="61">
        <f>IF(F61="Completa",10,IF(F61="Incompleta",5,0))</f>
        <v>10</v>
      </c>
      <c r="H61" s="965"/>
      <c r="I61" s="972"/>
      <c r="J61" s="965"/>
      <c r="K61" s="967"/>
    </row>
    <row r="62" spans="1:98" ht="15.75" thickBot="1" x14ac:dyDescent="0.25">
      <c r="A62" s="118"/>
      <c r="B62" s="119"/>
      <c r="C62" s="54"/>
      <c r="D62" s="55"/>
      <c r="E62" s="56" t="s">
        <v>216</v>
      </c>
      <c r="F62" s="16"/>
      <c r="G62" s="16">
        <f>SUM(G55:G61)</f>
        <v>95</v>
      </c>
      <c r="H62" s="124"/>
      <c r="I62" s="125"/>
      <c r="J62" s="125"/>
      <c r="K62" s="126"/>
    </row>
    <row r="63" spans="1:98" ht="15" thickBot="1" x14ac:dyDescent="0.25"/>
    <row r="64" spans="1:98" ht="30" x14ac:dyDescent="0.2">
      <c r="A64" s="986" t="s">
        <v>80</v>
      </c>
      <c r="B64" s="957" t="s">
        <v>218</v>
      </c>
      <c r="C64" s="988" t="s">
        <v>192</v>
      </c>
      <c r="D64" s="990" t="s">
        <v>193</v>
      </c>
      <c r="E64" s="991"/>
      <c r="F64" s="991"/>
      <c r="G64" s="991"/>
      <c r="H64" s="992"/>
      <c r="I64" s="103" t="s">
        <v>194</v>
      </c>
      <c r="J64" s="993" t="s">
        <v>195</v>
      </c>
      <c r="K64" s="995" t="s">
        <v>196</v>
      </c>
    </row>
    <row r="65" spans="1:11" ht="60.75" thickBot="1" x14ac:dyDescent="0.25">
      <c r="A65" s="987"/>
      <c r="B65" s="958"/>
      <c r="C65" s="989"/>
      <c r="D65" s="104" t="s">
        <v>197</v>
      </c>
      <c r="E65" s="49" t="s">
        <v>198</v>
      </c>
      <c r="F65" s="104" t="s">
        <v>199</v>
      </c>
      <c r="G65" s="104" t="s">
        <v>200</v>
      </c>
      <c r="H65" s="107" t="s">
        <v>217</v>
      </c>
      <c r="I65" s="50" t="s">
        <v>202</v>
      </c>
      <c r="J65" s="994"/>
      <c r="K65" s="996"/>
    </row>
    <row r="66" spans="1:11" x14ac:dyDescent="0.2">
      <c r="A66" s="940"/>
      <c r="B66" s="999"/>
      <c r="C66" s="976"/>
      <c r="D66" s="979" t="s">
        <v>203</v>
      </c>
      <c r="E66" s="120" t="s">
        <v>204</v>
      </c>
      <c r="F66" s="66" t="s">
        <v>167</v>
      </c>
      <c r="G66" s="121"/>
      <c r="H66" s="980" t="str">
        <f>IF(AND(G73&gt;0,G73&lt;=85),"Débil",IF(AND(G73&gt;85,G73&lt;=95),"Moderado",IF(G73&gt;96,"Fuerte"," ")))</f>
        <v xml:space="preserve"> </v>
      </c>
      <c r="I66" s="982"/>
      <c r="J66" s="980"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984" t="str">
        <f>IF(J66="Fuerte","NO",IF(J66=" "," ","SI"))</f>
        <v xml:space="preserve"> </v>
      </c>
    </row>
    <row r="67" spans="1:11" ht="28.5" x14ac:dyDescent="0.2">
      <c r="A67" s="941"/>
      <c r="B67" s="1000"/>
      <c r="C67" s="977"/>
      <c r="D67" s="969"/>
      <c r="E67" s="100" t="s">
        <v>205</v>
      </c>
      <c r="F67" s="62" t="s">
        <v>169</v>
      </c>
      <c r="G67" s="61"/>
      <c r="H67" s="981"/>
      <c r="I67" s="983"/>
      <c r="J67" s="981"/>
      <c r="K67" s="985"/>
    </row>
    <row r="68" spans="1:11" ht="42.75" x14ac:dyDescent="0.2">
      <c r="A68" s="941"/>
      <c r="B68" s="1000"/>
      <c r="C68" s="977"/>
      <c r="D68" s="48" t="s">
        <v>206</v>
      </c>
      <c r="E68" s="100" t="s">
        <v>207</v>
      </c>
      <c r="F68" s="62" t="s">
        <v>172</v>
      </c>
      <c r="G68" s="61"/>
      <c r="H68" s="981"/>
      <c r="I68" s="983"/>
      <c r="J68" s="981"/>
      <c r="K68" s="985"/>
    </row>
    <row r="69" spans="1:11" ht="42.75" x14ac:dyDescent="0.2">
      <c r="A69" s="941"/>
      <c r="B69" s="1000"/>
      <c r="C69" s="977"/>
      <c r="D69" s="48" t="s">
        <v>208</v>
      </c>
      <c r="E69" s="100" t="s">
        <v>209</v>
      </c>
      <c r="F69" s="209" t="s">
        <v>175</v>
      </c>
      <c r="G69" s="61"/>
      <c r="H69" s="981"/>
      <c r="I69" s="983"/>
      <c r="J69" s="981"/>
      <c r="K69" s="985"/>
    </row>
    <row r="70" spans="1:11" ht="28.5" x14ac:dyDescent="0.2">
      <c r="A70" s="941"/>
      <c r="B70" s="1000"/>
      <c r="C70" s="977"/>
      <c r="D70" s="48" t="s">
        <v>210</v>
      </c>
      <c r="E70" s="100" t="s">
        <v>211</v>
      </c>
      <c r="F70" s="62" t="s">
        <v>179</v>
      </c>
      <c r="G70" s="61"/>
      <c r="H70" s="981"/>
      <c r="I70" s="983"/>
      <c r="J70" s="981"/>
      <c r="K70" s="985"/>
    </row>
    <row r="71" spans="1:11" ht="42.75" x14ac:dyDescent="0.2">
      <c r="A71" s="941"/>
      <c r="B71" s="1000"/>
      <c r="C71" s="977"/>
      <c r="D71" s="48" t="s">
        <v>212</v>
      </c>
      <c r="E71" s="100" t="s">
        <v>213</v>
      </c>
      <c r="F71" s="209" t="s">
        <v>182</v>
      </c>
      <c r="G71" s="61"/>
      <c r="H71" s="981"/>
      <c r="I71" s="983"/>
      <c r="J71" s="981"/>
      <c r="K71" s="985"/>
    </row>
    <row r="72" spans="1:11" ht="28.5" x14ac:dyDescent="0.2">
      <c r="A72" s="942"/>
      <c r="B72" s="1001"/>
      <c r="C72" s="978"/>
      <c r="D72" s="43" t="s">
        <v>214</v>
      </c>
      <c r="E72" s="100" t="s">
        <v>215</v>
      </c>
      <c r="F72" s="62" t="s">
        <v>185</v>
      </c>
      <c r="G72" s="61"/>
      <c r="H72" s="965"/>
      <c r="I72" s="972"/>
      <c r="J72" s="965"/>
      <c r="K72" s="967"/>
    </row>
    <row r="73" spans="1:11" ht="15.75" thickBot="1" x14ac:dyDescent="0.25">
      <c r="A73" s="118"/>
      <c r="B73" s="119"/>
      <c r="C73" s="54"/>
      <c r="D73" s="55"/>
      <c r="E73" s="56" t="s">
        <v>216</v>
      </c>
      <c r="F73" s="16"/>
      <c r="G73" s="16"/>
      <c r="H73" s="124"/>
      <c r="I73" s="125"/>
      <c r="J73" s="125"/>
      <c r="K73" s="126"/>
    </row>
    <row r="74" spans="1:11" ht="15" thickBot="1" x14ac:dyDescent="0.25"/>
    <row r="75" spans="1:11" ht="30" x14ac:dyDescent="0.2">
      <c r="A75" s="986" t="s">
        <v>80</v>
      </c>
      <c r="B75" s="957" t="s">
        <v>218</v>
      </c>
      <c r="C75" s="988" t="s">
        <v>192</v>
      </c>
      <c r="D75" s="990" t="s">
        <v>193</v>
      </c>
      <c r="E75" s="991"/>
      <c r="F75" s="991"/>
      <c r="G75" s="991"/>
      <c r="H75" s="992"/>
      <c r="I75" s="103" t="s">
        <v>194</v>
      </c>
      <c r="J75" s="993" t="s">
        <v>195</v>
      </c>
      <c r="K75" s="995" t="s">
        <v>196</v>
      </c>
    </row>
    <row r="76" spans="1:11" ht="60.75" thickBot="1" x14ac:dyDescent="0.25">
      <c r="A76" s="987"/>
      <c r="B76" s="958"/>
      <c r="C76" s="989"/>
      <c r="D76" s="104" t="s">
        <v>197</v>
      </c>
      <c r="E76" s="49" t="s">
        <v>198</v>
      </c>
      <c r="F76" s="104" t="s">
        <v>199</v>
      </c>
      <c r="G76" s="104" t="s">
        <v>200</v>
      </c>
      <c r="H76" s="107" t="s">
        <v>217</v>
      </c>
      <c r="I76" s="50" t="s">
        <v>202</v>
      </c>
      <c r="J76" s="994"/>
      <c r="K76" s="996"/>
    </row>
    <row r="77" spans="1:11" x14ac:dyDescent="0.2">
      <c r="A77" s="940"/>
      <c r="B77" s="999"/>
      <c r="C77" s="976"/>
      <c r="D77" s="979" t="s">
        <v>203</v>
      </c>
      <c r="E77" s="120" t="s">
        <v>204</v>
      </c>
      <c r="F77" s="66" t="s">
        <v>167</v>
      </c>
      <c r="G77" s="121"/>
      <c r="H77" s="980"/>
      <c r="I77" s="982"/>
      <c r="J77" s="980"/>
      <c r="K77" s="984"/>
    </row>
    <row r="78" spans="1:11" ht="28.5" x14ac:dyDescent="0.2">
      <c r="A78" s="941"/>
      <c r="B78" s="1000"/>
      <c r="C78" s="1005"/>
      <c r="D78" s="969"/>
      <c r="E78" s="100" t="s">
        <v>205</v>
      </c>
      <c r="F78" s="62" t="s">
        <v>169</v>
      </c>
      <c r="G78" s="61"/>
      <c r="H78" s="981"/>
      <c r="I78" s="983"/>
      <c r="J78" s="981"/>
      <c r="K78" s="985"/>
    </row>
    <row r="79" spans="1:11" ht="42.75" x14ac:dyDescent="0.2">
      <c r="A79" s="941"/>
      <c r="B79" s="1000"/>
      <c r="C79" s="1005"/>
      <c r="D79" s="48" t="s">
        <v>206</v>
      </c>
      <c r="E79" s="100" t="s">
        <v>207</v>
      </c>
      <c r="F79" s="62" t="s">
        <v>172</v>
      </c>
      <c r="G79" s="61"/>
      <c r="H79" s="981"/>
      <c r="I79" s="983"/>
      <c r="J79" s="981"/>
      <c r="K79" s="985"/>
    </row>
    <row r="80" spans="1:11" ht="42.75" x14ac:dyDescent="0.2">
      <c r="A80" s="941"/>
      <c r="B80" s="1000"/>
      <c r="C80" s="1005"/>
      <c r="D80" s="48" t="s">
        <v>208</v>
      </c>
      <c r="E80" s="100" t="s">
        <v>209</v>
      </c>
      <c r="F80" s="209" t="s">
        <v>175</v>
      </c>
      <c r="G80" s="61"/>
      <c r="H80" s="981"/>
      <c r="I80" s="983"/>
      <c r="J80" s="981"/>
      <c r="K80" s="985"/>
    </row>
    <row r="81" spans="1:11" ht="28.5" x14ac:dyDescent="0.2">
      <c r="A81" s="941"/>
      <c r="B81" s="1000"/>
      <c r="C81" s="1005"/>
      <c r="D81" s="48" t="s">
        <v>210</v>
      </c>
      <c r="E81" s="100" t="s">
        <v>211</v>
      </c>
      <c r="F81" s="62" t="s">
        <v>179</v>
      </c>
      <c r="G81" s="61"/>
      <c r="H81" s="981"/>
      <c r="I81" s="983"/>
      <c r="J81" s="981"/>
      <c r="K81" s="985"/>
    </row>
    <row r="82" spans="1:11" ht="42.75" x14ac:dyDescent="0.2">
      <c r="A82" s="941"/>
      <c r="B82" s="1000"/>
      <c r="C82" s="1005"/>
      <c r="D82" s="48" t="s">
        <v>212</v>
      </c>
      <c r="E82" s="100" t="s">
        <v>213</v>
      </c>
      <c r="F82" s="209" t="s">
        <v>182</v>
      </c>
      <c r="G82" s="61"/>
      <c r="H82" s="981"/>
      <c r="I82" s="983"/>
      <c r="J82" s="981"/>
      <c r="K82" s="985"/>
    </row>
    <row r="83" spans="1:11" ht="28.5" x14ac:dyDescent="0.2">
      <c r="A83" s="942"/>
      <c r="B83" s="1001"/>
      <c r="C83" s="1006"/>
      <c r="D83" s="43" t="s">
        <v>214</v>
      </c>
      <c r="E83" s="100" t="s">
        <v>215</v>
      </c>
      <c r="F83" s="62" t="s">
        <v>185</v>
      </c>
      <c r="G83" s="61"/>
      <c r="H83" s="965"/>
      <c r="I83" s="972"/>
      <c r="J83" s="965"/>
      <c r="K83" s="967"/>
    </row>
    <row r="84" spans="1:11" ht="15.75" thickBot="1" x14ac:dyDescent="0.25">
      <c r="A84" s="118"/>
      <c r="B84" s="119"/>
      <c r="C84" s="54"/>
      <c r="D84" s="55"/>
      <c r="E84" s="56" t="s">
        <v>216</v>
      </c>
      <c r="F84" s="16"/>
      <c r="G84" s="16"/>
      <c r="H84" s="124"/>
      <c r="I84" s="125"/>
      <c r="J84" s="125"/>
      <c r="K84" s="126"/>
    </row>
    <row r="85" spans="1:11" ht="15" thickBot="1" x14ac:dyDescent="0.25"/>
    <row r="86" spans="1:11" ht="30" x14ac:dyDescent="0.2">
      <c r="A86" s="986" t="s">
        <v>80</v>
      </c>
      <c r="B86" s="957" t="s">
        <v>218</v>
      </c>
      <c r="C86" s="988" t="s">
        <v>192</v>
      </c>
      <c r="D86" s="990" t="s">
        <v>193</v>
      </c>
      <c r="E86" s="991"/>
      <c r="F86" s="991"/>
      <c r="G86" s="991"/>
      <c r="H86" s="992"/>
      <c r="I86" s="103" t="s">
        <v>194</v>
      </c>
      <c r="J86" s="993" t="s">
        <v>195</v>
      </c>
      <c r="K86" s="995" t="s">
        <v>196</v>
      </c>
    </row>
    <row r="87" spans="1:11" ht="60.75" thickBot="1" x14ac:dyDescent="0.25">
      <c r="A87" s="987"/>
      <c r="B87" s="958"/>
      <c r="C87" s="989"/>
      <c r="D87" s="104" t="s">
        <v>197</v>
      </c>
      <c r="E87" s="49" t="s">
        <v>198</v>
      </c>
      <c r="F87" s="104" t="s">
        <v>199</v>
      </c>
      <c r="G87" s="104" t="s">
        <v>200</v>
      </c>
      <c r="H87" s="107" t="s">
        <v>217</v>
      </c>
      <c r="I87" s="50" t="s">
        <v>202</v>
      </c>
      <c r="J87" s="994"/>
      <c r="K87" s="996"/>
    </row>
    <row r="88" spans="1:11" x14ac:dyDescent="0.2">
      <c r="A88" s="940"/>
      <c r="B88" s="687"/>
      <c r="C88" s="940"/>
      <c r="D88" s="979" t="s">
        <v>203</v>
      </c>
      <c r="E88" s="120" t="s">
        <v>204</v>
      </c>
      <c r="F88" s="66" t="s">
        <v>167</v>
      </c>
      <c r="G88" s="121"/>
      <c r="H88" s="980" t="str">
        <f>IF(AND(G95&gt;0,G95&lt;=85),"Débil",IF(AND(G95&gt;85,G95&lt;=95),"Moderado",IF(G95&gt;96,"Fuerte"," ")))</f>
        <v xml:space="preserve"> </v>
      </c>
      <c r="I88" s="982"/>
      <c r="J88" s="980"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984" t="str">
        <f>IF(J88="Fuerte","NO",IF(J88=" "," ","SI"))</f>
        <v xml:space="preserve"> </v>
      </c>
    </row>
    <row r="89" spans="1:11" ht="28.5" x14ac:dyDescent="0.2">
      <c r="A89" s="941"/>
      <c r="B89" s="688"/>
      <c r="C89" s="941"/>
      <c r="D89" s="969"/>
      <c r="E89" s="100" t="s">
        <v>205</v>
      </c>
      <c r="F89" s="62" t="s">
        <v>169</v>
      </c>
      <c r="G89" s="61"/>
      <c r="H89" s="981"/>
      <c r="I89" s="983"/>
      <c r="J89" s="981"/>
      <c r="K89" s="985"/>
    </row>
    <row r="90" spans="1:11" ht="42.75" x14ac:dyDescent="0.2">
      <c r="A90" s="941"/>
      <c r="B90" s="688"/>
      <c r="C90" s="941"/>
      <c r="D90" s="48" t="s">
        <v>206</v>
      </c>
      <c r="E90" s="100" t="s">
        <v>207</v>
      </c>
      <c r="F90" s="62" t="s">
        <v>172</v>
      </c>
      <c r="G90" s="61"/>
      <c r="H90" s="981"/>
      <c r="I90" s="983"/>
      <c r="J90" s="981"/>
      <c r="K90" s="985"/>
    </row>
    <row r="91" spans="1:11" ht="42.75" x14ac:dyDescent="0.2">
      <c r="A91" s="941"/>
      <c r="B91" s="688"/>
      <c r="C91" s="941"/>
      <c r="D91" s="48" t="s">
        <v>208</v>
      </c>
      <c r="E91" s="100" t="s">
        <v>209</v>
      </c>
      <c r="F91" s="209" t="s">
        <v>175</v>
      </c>
      <c r="G91" s="61"/>
      <c r="H91" s="981"/>
      <c r="I91" s="983"/>
      <c r="J91" s="981"/>
      <c r="K91" s="985"/>
    </row>
    <row r="92" spans="1:11" ht="28.5" x14ac:dyDescent="0.2">
      <c r="A92" s="941"/>
      <c r="B92" s="688"/>
      <c r="C92" s="941"/>
      <c r="D92" s="48" t="s">
        <v>210</v>
      </c>
      <c r="E92" s="100" t="s">
        <v>211</v>
      </c>
      <c r="F92" s="62" t="s">
        <v>179</v>
      </c>
      <c r="G92" s="61"/>
      <c r="H92" s="981"/>
      <c r="I92" s="983"/>
      <c r="J92" s="981"/>
      <c r="K92" s="985"/>
    </row>
    <row r="93" spans="1:11" ht="42.75" x14ac:dyDescent="0.2">
      <c r="A93" s="941"/>
      <c r="B93" s="688"/>
      <c r="C93" s="941"/>
      <c r="D93" s="48" t="s">
        <v>212</v>
      </c>
      <c r="E93" s="100" t="s">
        <v>213</v>
      </c>
      <c r="F93" s="209" t="s">
        <v>182</v>
      </c>
      <c r="G93" s="61"/>
      <c r="H93" s="981"/>
      <c r="I93" s="983"/>
      <c r="J93" s="981"/>
      <c r="K93" s="985"/>
    </row>
    <row r="94" spans="1:11" ht="28.5" x14ac:dyDescent="0.2">
      <c r="A94" s="942"/>
      <c r="B94" s="689"/>
      <c r="C94" s="942"/>
      <c r="D94" s="43" t="s">
        <v>214</v>
      </c>
      <c r="E94" s="100" t="s">
        <v>215</v>
      </c>
      <c r="F94" s="62" t="s">
        <v>185</v>
      </c>
      <c r="G94" s="61"/>
      <c r="H94" s="965"/>
      <c r="I94" s="972"/>
      <c r="J94" s="965"/>
      <c r="K94" s="967"/>
    </row>
    <row r="95" spans="1:11" ht="15.75" thickBot="1" x14ac:dyDescent="0.25">
      <c r="A95" s="118"/>
      <c r="B95" s="119"/>
      <c r="C95" s="54"/>
      <c r="D95" s="55"/>
      <c r="E95" s="56" t="s">
        <v>216</v>
      </c>
      <c r="F95" s="16"/>
      <c r="G95" s="16"/>
      <c r="H95" s="124"/>
      <c r="I95" s="125"/>
      <c r="J95" s="125"/>
      <c r="K95" s="126"/>
    </row>
    <row r="96" spans="1:11" ht="15" thickBot="1" x14ac:dyDescent="0.25"/>
    <row r="97" spans="1:11" ht="30" x14ac:dyDescent="0.2">
      <c r="A97" s="986" t="s">
        <v>80</v>
      </c>
      <c r="B97" s="957" t="s">
        <v>218</v>
      </c>
      <c r="C97" s="988" t="s">
        <v>192</v>
      </c>
      <c r="D97" s="990" t="s">
        <v>193</v>
      </c>
      <c r="E97" s="991"/>
      <c r="F97" s="991"/>
      <c r="G97" s="991"/>
      <c r="H97" s="992"/>
      <c r="I97" s="103" t="s">
        <v>194</v>
      </c>
      <c r="J97" s="993" t="s">
        <v>195</v>
      </c>
      <c r="K97" s="995" t="s">
        <v>196</v>
      </c>
    </row>
    <row r="98" spans="1:11" ht="60.75" thickBot="1" x14ac:dyDescent="0.25">
      <c r="A98" s="987"/>
      <c r="B98" s="958"/>
      <c r="C98" s="989"/>
      <c r="D98" s="104" t="s">
        <v>197</v>
      </c>
      <c r="E98" s="49" t="s">
        <v>198</v>
      </c>
      <c r="F98" s="104" t="s">
        <v>199</v>
      </c>
      <c r="G98" s="104" t="s">
        <v>200</v>
      </c>
      <c r="H98" s="107" t="s">
        <v>217</v>
      </c>
      <c r="I98" s="50" t="s">
        <v>202</v>
      </c>
      <c r="J98" s="994"/>
      <c r="K98" s="996"/>
    </row>
    <row r="99" spans="1:11" x14ac:dyDescent="0.2">
      <c r="A99" s="940"/>
      <c r="B99" s="687"/>
      <c r="C99" s="940"/>
      <c r="D99" s="979" t="s">
        <v>203</v>
      </c>
      <c r="E99" s="120" t="s">
        <v>204</v>
      </c>
      <c r="F99" s="66" t="s">
        <v>166</v>
      </c>
      <c r="G99" s="121">
        <f>IF(F99="Asignado",15,0)</f>
        <v>0</v>
      </c>
      <c r="H99" s="980" t="str">
        <f>IF(AND(G106&gt;0,G106&lt;=85),"Débil",IF(AND(G106&gt;85,G106&lt;=95),"Moderado",IF(G106&gt;96,"Fuerte"," ")))</f>
        <v xml:space="preserve"> </v>
      </c>
      <c r="I99" s="982" t="s">
        <v>166</v>
      </c>
      <c r="J99" s="980"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984" t="str">
        <f>IF(J99="Fuerte","NO",IF(J99=" "," ","SI"))</f>
        <v xml:space="preserve"> </v>
      </c>
    </row>
    <row r="100" spans="1:11" ht="28.5" x14ac:dyDescent="0.2">
      <c r="A100" s="941"/>
      <c r="B100" s="688"/>
      <c r="C100" s="941"/>
      <c r="D100" s="969"/>
      <c r="E100" s="100" t="s">
        <v>205</v>
      </c>
      <c r="F100" s="62" t="s">
        <v>166</v>
      </c>
      <c r="G100" s="61">
        <f>IF(F100="Adecuado",15,0)</f>
        <v>0</v>
      </c>
      <c r="H100" s="981"/>
      <c r="I100" s="983"/>
      <c r="J100" s="981"/>
      <c r="K100" s="985"/>
    </row>
    <row r="101" spans="1:11" ht="42.75" x14ac:dyDescent="0.2">
      <c r="A101" s="941"/>
      <c r="B101" s="688"/>
      <c r="C101" s="941"/>
      <c r="D101" s="48" t="s">
        <v>206</v>
      </c>
      <c r="E101" s="100" t="s">
        <v>207</v>
      </c>
      <c r="F101" s="62" t="s">
        <v>166</v>
      </c>
      <c r="G101" s="61">
        <f>IF(F101="Oportuna",15,0)</f>
        <v>0</v>
      </c>
      <c r="H101" s="981"/>
      <c r="I101" s="983"/>
      <c r="J101" s="981"/>
      <c r="K101" s="985"/>
    </row>
    <row r="102" spans="1:11" ht="42.75" x14ac:dyDescent="0.2">
      <c r="A102" s="941"/>
      <c r="B102" s="688"/>
      <c r="C102" s="941"/>
      <c r="D102" s="48" t="s">
        <v>208</v>
      </c>
      <c r="E102" s="100" t="s">
        <v>209</v>
      </c>
      <c r="F102" s="209" t="s">
        <v>166</v>
      </c>
      <c r="G102" s="61">
        <f>IF(F102="Prevenir",15,IF(F102="Detectar",10,0))</f>
        <v>0</v>
      </c>
      <c r="H102" s="981"/>
      <c r="I102" s="983"/>
      <c r="J102" s="981"/>
      <c r="K102" s="985"/>
    </row>
    <row r="103" spans="1:11" ht="28.5" x14ac:dyDescent="0.2">
      <c r="A103" s="941"/>
      <c r="B103" s="688"/>
      <c r="C103" s="941"/>
      <c r="D103" s="48" t="s">
        <v>210</v>
      </c>
      <c r="E103" s="100" t="s">
        <v>211</v>
      </c>
      <c r="F103" s="62" t="s">
        <v>166</v>
      </c>
      <c r="G103" s="61">
        <f>IF(F103="Confiable",15,0)</f>
        <v>0</v>
      </c>
      <c r="H103" s="981"/>
      <c r="I103" s="983"/>
      <c r="J103" s="981"/>
      <c r="K103" s="985"/>
    </row>
    <row r="104" spans="1:11" ht="42.75" x14ac:dyDescent="0.2">
      <c r="A104" s="941"/>
      <c r="B104" s="688"/>
      <c r="C104" s="941"/>
      <c r="D104" s="48" t="s">
        <v>212</v>
      </c>
      <c r="E104" s="100" t="s">
        <v>213</v>
      </c>
      <c r="F104" s="209" t="s">
        <v>166</v>
      </c>
      <c r="G104" s="61">
        <f>IF(F104="Se investigan y se resuelven oportunamente",15,0)</f>
        <v>0</v>
      </c>
      <c r="H104" s="981"/>
      <c r="I104" s="983"/>
      <c r="J104" s="981"/>
      <c r="K104" s="985"/>
    </row>
    <row r="105" spans="1:11" ht="28.5" x14ac:dyDescent="0.2">
      <c r="A105" s="942"/>
      <c r="B105" s="689"/>
      <c r="C105" s="942"/>
      <c r="D105" s="43" t="s">
        <v>214</v>
      </c>
      <c r="E105" s="100" t="s">
        <v>215</v>
      </c>
      <c r="F105" s="62" t="s">
        <v>166</v>
      </c>
      <c r="G105" s="61">
        <f>IF(F105="Completa",10,IF(F105="Incompleta",5,0))</f>
        <v>0</v>
      </c>
      <c r="H105" s="965"/>
      <c r="I105" s="972"/>
      <c r="J105" s="965"/>
      <c r="K105" s="967"/>
    </row>
    <row r="106" spans="1:11" ht="15.75" thickBot="1" x14ac:dyDescent="0.25">
      <c r="A106" s="118"/>
      <c r="B106" s="119"/>
      <c r="C106" s="54"/>
      <c r="D106" s="55"/>
      <c r="E106" s="56" t="s">
        <v>216</v>
      </c>
      <c r="F106" s="16"/>
      <c r="G106" s="16">
        <f>SUM(G99:G105)</f>
        <v>0</v>
      </c>
      <c r="H106" s="124"/>
      <c r="I106" s="125"/>
      <c r="J106" s="125"/>
      <c r="K106" s="126"/>
    </row>
    <row r="107" spans="1:11" ht="15" thickBot="1" x14ac:dyDescent="0.25"/>
    <row r="108" spans="1:11" ht="30" x14ac:dyDescent="0.2">
      <c r="A108" s="986" t="s">
        <v>80</v>
      </c>
      <c r="B108" s="957" t="s">
        <v>218</v>
      </c>
      <c r="C108" s="988" t="s">
        <v>192</v>
      </c>
      <c r="D108" s="990" t="s">
        <v>193</v>
      </c>
      <c r="E108" s="991"/>
      <c r="F108" s="991"/>
      <c r="G108" s="991"/>
      <c r="H108" s="992"/>
      <c r="I108" s="103" t="s">
        <v>194</v>
      </c>
      <c r="J108" s="993" t="s">
        <v>195</v>
      </c>
      <c r="K108" s="995" t="s">
        <v>196</v>
      </c>
    </row>
    <row r="109" spans="1:11" ht="60.75" thickBot="1" x14ac:dyDescent="0.25">
      <c r="A109" s="987"/>
      <c r="B109" s="958"/>
      <c r="C109" s="989"/>
      <c r="D109" s="104" t="s">
        <v>197</v>
      </c>
      <c r="E109" s="49" t="s">
        <v>198</v>
      </c>
      <c r="F109" s="104" t="s">
        <v>199</v>
      </c>
      <c r="G109" s="104" t="s">
        <v>200</v>
      </c>
      <c r="H109" s="107" t="s">
        <v>217</v>
      </c>
      <c r="I109" s="50" t="s">
        <v>202</v>
      </c>
      <c r="J109" s="994"/>
      <c r="K109" s="996"/>
    </row>
    <row r="110" spans="1:11" x14ac:dyDescent="0.2">
      <c r="A110" s="940" t="str">
        <f>DESCRIPCION!A23</f>
        <v>g</v>
      </c>
      <c r="B110" s="687">
        <f>DESCRIPCION!D24</f>
        <v>0</v>
      </c>
      <c r="C110" s="940"/>
      <c r="D110" s="979" t="s">
        <v>203</v>
      </c>
      <c r="E110" s="120" t="s">
        <v>204</v>
      </c>
      <c r="F110" s="66" t="s">
        <v>166</v>
      </c>
      <c r="G110" s="121">
        <f>IF(F110="Asignado",15,0)</f>
        <v>0</v>
      </c>
      <c r="H110" s="980" t="str">
        <f>IF(AND(G117&gt;0,G117&lt;=85),"Débil",IF(AND(G117&gt;85,G117&lt;=95),"Moderado",IF(G117&gt;96,"Fuerte"," ")))</f>
        <v xml:space="preserve"> </v>
      </c>
      <c r="I110" s="982" t="s">
        <v>166</v>
      </c>
      <c r="J110" s="980"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984" t="str">
        <f>IF(J110="Fuerte","NO",IF(J110=" "," ","SI"))</f>
        <v xml:space="preserve"> </v>
      </c>
    </row>
    <row r="111" spans="1:11" ht="28.5" x14ac:dyDescent="0.2">
      <c r="A111" s="941"/>
      <c r="B111" s="688"/>
      <c r="C111" s="941"/>
      <c r="D111" s="969"/>
      <c r="E111" s="100" t="s">
        <v>205</v>
      </c>
      <c r="F111" s="62" t="s">
        <v>166</v>
      </c>
      <c r="G111" s="61">
        <f>IF(F111="Adecuado",15,0)</f>
        <v>0</v>
      </c>
      <c r="H111" s="981"/>
      <c r="I111" s="983"/>
      <c r="J111" s="981"/>
      <c r="K111" s="985"/>
    </row>
    <row r="112" spans="1:11" ht="42.75" x14ac:dyDescent="0.2">
      <c r="A112" s="941"/>
      <c r="B112" s="688"/>
      <c r="C112" s="941"/>
      <c r="D112" s="48" t="s">
        <v>206</v>
      </c>
      <c r="E112" s="100" t="s">
        <v>207</v>
      </c>
      <c r="F112" s="62" t="s">
        <v>166</v>
      </c>
      <c r="G112" s="61">
        <f>IF(F112="Oportuna",15,0)</f>
        <v>0</v>
      </c>
      <c r="H112" s="981"/>
      <c r="I112" s="983"/>
      <c r="J112" s="981"/>
      <c r="K112" s="985"/>
    </row>
    <row r="113" spans="1:11" ht="42.75" x14ac:dyDescent="0.2">
      <c r="A113" s="941"/>
      <c r="B113" s="688"/>
      <c r="C113" s="941"/>
      <c r="D113" s="48" t="s">
        <v>208</v>
      </c>
      <c r="E113" s="100" t="s">
        <v>209</v>
      </c>
      <c r="F113" s="209" t="s">
        <v>166</v>
      </c>
      <c r="G113" s="61">
        <f>IF(F113="Prevenir",15,IF(F113="Detectar",10,0))</f>
        <v>0</v>
      </c>
      <c r="H113" s="981"/>
      <c r="I113" s="983"/>
      <c r="J113" s="981"/>
      <c r="K113" s="985"/>
    </row>
    <row r="114" spans="1:11" ht="28.5" x14ac:dyDescent="0.2">
      <c r="A114" s="941"/>
      <c r="B114" s="688"/>
      <c r="C114" s="941"/>
      <c r="D114" s="48" t="s">
        <v>210</v>
      </c>
      <c r="E114" s="100" t="s">
        <v>211</v>
      </c>
      <c r="F114" s="62" t="s">
        <v>166</v>
      </c>
      <c r="G114" s="61">
        <f>IF(F114="Confiable",15,0)</f>
        <v>0</v>
      </c>
      <c r="H114" s="981"/>
      <c r="I114" s="983"/>
      <c r="J114" s="981"/>
      <c r="K114" s="985"/>
    </row>
    <row r="115" spans="1:11" ht="42.75" x14ac:dyDescent="0.2">
      <c r="A115" s="941"/>
      <c r="B115" s="688"/>
      <c r="C115" s="941"/>
      <c r="D115" s="48" t="s">
        <v>212</v>
      </c>
      <c r="E115" s="100" t="s">
        <v>213</v>
      </c>
      <c r="F115" s="209" t="s">
        <v>166</v>
      </c>
      <c r="G115" s="61">
        <f>IF(F115="Se investigan y se resuelven oportunamente",15,0)</f>
        <v>0</v>
      </c>
      <c r="H115" s="981"/>
      <c r="I115" s="983"/>
      <c r="J115" s="981"/>
      <c r="K115" s="985"/>
    </row>
    <row r="116" spans="1:11" ht="28.5" x14ac:dyDescent="0.2">
      <c r="A116" s="942"/>
      <c r="B116" s="689"/>
      <c r="C116" s="942"/>
      <c r="D116" s="43" t="s">
        <v>214</v>
      </c>
      <c r="E116" s="100" t="s">
        <v>215</v>
      </c>
      <c r="F116" s="62" t="s">
        <v>166</v>
      </c>
      <c r="G116" s="61">
        <f>IF(F116="Completa",10,IF(F116="Incompleta",5,0))</f>
        <v>0</v>
      </c>
      <c r="H116" s="965"/>
      <c r="I116" s="972"/>
      <c r="J116" s="965"/>
      <c r="K116" s="967"/>
    </row>
    <row r="117" spans="1:11" ht="15.75" thickBot="1" x14ac:dyDescent="0.25">
      <c r="A117" s="118"/>
      <c r="B117" s="119"/>
      <c r="C117" s="54"/>
      <c r="D117" s="55"/>
      <c r="E117" s="56" t="s">
        <v>216</v>
      </c>
      <c r="F117" s="16"/>
      <c r="G117" s="16">
        <f>SUM(G110:G116)</f>
        <v>0</v>
      </c>
      <c r="H117" s="124"/>
      <c r="I117" s="125"/>
      <c r="J117" s="125"/>
      <c r="K117" s="126"/>
    </row>
    <row r="118" spans="1:11" ht="15" thickBot="1" x14ac:dyDescent="0.25"/>
    <row r="119" spans="1:11" ht="30" x14ac:dyDescent="0.2">
      <c r="A119" s="986" t="s">
        <v>80</v>
      </c>
      <c r="B119" s="957" t="s">
        <v>218</v>
      </c>
      <c r="C119" s="988" t="s">
        <v>192</v>
      </c>
      <c r="D119" s="990" t="s">
        <v>193</v>
      </c>
      <c r="E119" s="991"/>
      <c r="F119" s="991"/>
      <c r="G119" s="991"/>
      <c r="H119" s="992"/>
      <c r="I119" s="103" t="s">
        <v>194</v>
      </c>
      <c r="J119" s="993" t="s">
        <v>195</v>
      </c>
      <c r="K119" s="995" t="s">
        <v>196</v>
      </c>
    </row>
    <row r="120" spans="1:11" ht="60.75" thickBot="1" x14ac:dyDescent="0.25">
      <c r="A120" s="987"/>
      <c r="B120" s="958"/>
      <c r="C120" s="989"/>
      <c r="D120" s="104" t="s">
        <v>197</v>
      </c>
      <c r="E120" s="49" t="s">
        <v>198</v>
      </c>
      <c r="F120" s="104" t="s">
        <v>199</v>
      </c>
      <c r="G120" s="104" t="s">
        <v>200</v>
      </c>
      <c r="H120" s="107" t="s">
        <v>217</v>
      </c>
      <c r="I120" s="50" t="s">
        <v>202</v>
      </c>
      <c r="J120" s="994"/>
      <c r="K120" s="996"/>
    </row>
    <row r="121" spans="1:11" x14ac:dyDescent="0.2">
      <c r="A121" s="940" t="str">
        <f>DESCRIPCION!A23</f>
        <v>g</v>
      </c>
      <c r="B121" s="687">
        <f>DESCRIPCION!D25</f>
        <v>0</v>
      </c>
      <c r="C121" s="940"/>
      <c r="D121" s="979" t="s">
        <v>203</v>
      </c>
      <c r="E121" s="120" t="s">
        <v>204</v>
      </c>
      <c r="F121" s="66" t="s">
        <v>166</v>
      </c>
      <c r="G121" s="121">
        <f>IF(F121="Asignado",15,0)</f>
        <v>0</v>
      </c>
      <c r="H121" s="980" t="str">
        <f>IF(AND(G128&gt;0,G128&lt;=85),"Débil",IF(AND(G128&gt;85,G128&lt;=95),"Moderado",IF(G128&gt;96,"Fuerte"," ")))</f>
        <v xml:space="preserve"> </v>
      </c>
      <c r="I121" s="982" t="s">
        <v>166</v>
      </c>
      <c r="J121" s="98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984" t="str">
        <f>IF(J121="Fuerte","NO",IF(J121=" "," ","SI"))</f>
        <v xml:space="preserve"> </v>
      </c>
    </row>
    <row r="122" spans="1:11" ht="28.5" x14ac:dyDescent="0.2">
      <c r="A122" s="941"/>
      <c r="B122" s="688"/>
      <c r="C122" s="941"/>
      <c r="D122" s="969"/>
      <c r="E122" s="100" t="s">
        <v>205</v>
      </c>
      <c r="F122" s="62" t="s">
        <v>166</v>
      </c>
      <c r="G122" s="61">
        <f>IF(F122="Adecuado",15,0)</f>
        <v>0</v>
      </c>
      <c r="H122" s="981"/>
      <c r="I122" s="983"/>
      <c r="J122" s="981"/>
      <c r="K122" s="985"/>
    </row>
    <row r="123" spans="1:11" ht="42.75" x14ac:dyDescent="0.2">
      <c r="A123" s="941"/>
      <c r="B123" s="688"/>
      <c r="C123" s="941"/>
      <c r="D123" s="48" t="s">
        <v>206</v>
      </c>
      <c r="E123" s="100" t="s">
        <v>207</v>
      </c>
      <c r="F123" s="62" t="s">
        <v>166</v>
      </c>
      <c r="G123" s="61">
        <f>IF(F123="Oportuna",15,0)</f>
        <v>0</v>
      </c>
      <c r="H123" s="981"/>
      <c r="I123" s="983"/>
      <c r="J123" s="981"/>
      <c r="K123" s="985"/>
    </row>
    <row r="124" spans="1:11" ht="42.75" x14ac:dyDescent="0.2">
      <c r="A124" s="941"/>
      <c r="B124" s="688"/>
      <c r="C124" s="941"/>
      <c r="D124" s="48" t="s">
        <v>208</v>
      </c>
      <c r="E124" s="100" t="s">
        <v>209</v>
      </c>
      <c r="F124" s="209" t="s">
        <v>166</v>
      </c>
      <c r="G124" s="61">
        <f>IF(F124="Prevenir",15,IF(F124="Detectar",10,0))</f>
        <v>0</v>
      </c>
      <c r="H124" s="981"/>
      <c r="I124" s="983"/>
      <c r="J124" s="981"/>
      <c r="K124" s="985"/>
    </row>
    <row r="125" spans="1:11" ht="28.5" x14ac:dyDescent="0.2">
      <c r="A125" s="941"/>
      <c r="B125" s="688"/>
      <c r="C125" s="941"/>
      <c r="D125" s="48" t="s">
        <v>210</v>
      </c>
      <c r="E125" s="100" t="s">
        <v>211</v>
      </c>
      <c r="F125" s="62" t="s">
        <v>166</v>
      </c>
      <c r="G125" s="61">
        <f>IF(F125="Confiable",15,0)</f>
        <v>0</v>
      </c>
      <c r="H125" s="981"/>
      <c r="I125" s="983"/>
      <c r="J125" s="981"/>
      <c r="K125" s="985"/>
    </row>
    <row r="126" spans="1:11" ht="42.75" x14ac:dyDescent="0.2">
      <c r="A126" s="941"/>
      <c r="B126" s="688"/>
      <c r="C126" s="941"/>
      <c r="D126" s="48" t="s">
        <v>212</v>
      </c>
      <c r="E126" s="100" t="s">
        <v>213</v>
      </c>
      <c r="F126" s="209" t="s">
        <v>166</v>
      </c>
      <c r="G126" s="61">
        <f>IF(F126="Se investigan y se resuelven oportunamente",15,0)</f>
        <v>0</v>
      </c>
      <c r="H126" s="981"/>
      <c r="I126" s="983"/>
      <c r="J126" s="981"/>
      <c r="K126" s="985"/>
    </row>
    <row r="127" spans="1:11" ht="28.5" x14ac:dyDescent="0.2">
      <c r="A127" s="942"/>
      <c r="B127" s="689"/>
      <c r="C127" s="942"/>
      <c r="D127" s="43" t="s">
        <v>214</v>
      </c>
      <c r="E127" s="100" t="s">
        <v>215</v>
      </c>
      <c r="F127" s="62" t="s">
        <v>166</v>
      </c>
      <c r="G127" s="61">
        <f>IF(F127="Completa",10,IF(F127="Incompleta",5,0))</f>
        <v>0</v>
      </c>
      <c r="H127" s="965"/>
      <c r="I127" s="972"/>
      <c r="J127" s="965"/>
      <c r="K127" s="967"/>
    </row>
    <row r="128" spans="1:11" ht="15.75" thickBot="1" x14ac:dyDescent="0.25">
      <c r="A128" s="118"/>
      <c r="B128" s="119"/>
      <c r="C128" s="54"/>
      <c r="D128" s="55"/>
      <c r="E128" s="56" t="s">
        <v>216</v>
      </c>
      <c r="F128" s="16"/>
      <c r="G128" s="16">
        <f>SUM(G121:G127)</f>
        <v>0</v>
      </c>
      <c r="H128" s="124"/>
      <c r="I128" s="125"/>
      <c r="J128" s="125"/>
      <c r="K128" s="126"/>
    </row>
    <row r="129" spans="1:11" ht="15" thickBot="1" x14ac:dyDescent="0.25"/>
    <row r="130" spans="1:11" ht="30" x14ac:dyDescent="0.2">
      <c r="A130" s="986" t="s">
        <v>80</v>
      </c>
      <c r="B130" s="957" t="s">
        <v>218</v>
      </c>
      <c r="C130" s="988" t="s">
        <v>192</v>
      </c>
      <c r="D130" s="990" t="s">
        <v>193</v>
      </c>
      <c r="E130" s="991"/>
      <c r="F130" s="991"/>
      <c r="G130" s="991"/>
      <c r="H130" s="992"/>
      <c r="I130" s="103" t="s">
        <v>194</v>
      </c>
      <c r="J130" s="993" t="s">
        <v>195</v>
      </c>
      <c r="K130" s="995" t="s">
        <v>196</v>
      </c>
    </row>
    <row r="131" spans="1:11" ht="60.75" thickBot="1" x14ac:dyDescent="0.25">
      <c r="A131" s="987"/>
      <c r="B131" s="958"/>
      <c r="C131" s="989"/>
      <c r="D131" s="104" t="s">
        <v>197</v>
      </c>
      <c r="E131" s="49" t="s">
        <v>198</v>
      </c>
      <c r="F131" s="104" t="s">
        <v>199</v>
      </c>
      <c r="G131" s="104" t="s">
        <v>200</v>
      </c>
      <c r="H131" s="107" t="s">
        <v>217</v>
      </c>
      <c r="I131" s="50" t="s">
        <v>202</v>
      </c>
      <c r="J131" s="994"/>
      <c r="K131" s="996"/>
    </row>
    <row r="132" spans="1:11" x14ac:dyDescent="0.2">
      <c r="A132" s="940" t="str">
        <f>DESCRIPCION!A26</f>
        <v>h</v>
      </c>
      <c r="B132" s="687">
        <f>DESCRIPCION!D26</f>
        <v>0</v>
      </c>
      <c r="C132" s="940"/>
      <c r="D132" s="979" t="s">
        <v>203</v>
      </c>
      <c r="E132" s="120" t="s">
        <v>204</v>
      </c>
      <c r="F132" s="66" t="s">
        <v>166</v>
      </c>
      <c r="G132" s="121">
        <f>IF(F132="Asignado",15,0)</f>
        <v>0</v>
      </c>
      <c r="H132" s="980" t="str">
        <f>IF(AND(G139&gt;0,G139&lt;=85),"Débil",IF(AND(G139&gt;85,G139&lt;=95),"Moderado",IF(G139&gt;96,"Fuerte"," ")))</f>
        <v xml:space="preserve"> </v>
      </c>
      <c r="I132" s="982" t="s">
        <v>166</v>
      </c>
      <c r="J132" s="98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984" t="str">
        <f>IF(J132="Fuerte","NO",IF(J132=" "," ","SI"))</f>
        <v xml:space="preserve"> </v>
      </c>
    </row>
    <row r="133" spans="1:11" ht="28.5" x14ac:dyDescent="0.2">
      <c r="A133" s="941"/>
      <c r="B133" s="688"/>
      <c r="C133" s="941"/>
      <c r="D133" s="969"/>
      <c r="E133" s="100" t="s">
        <v>205</v>
      </c>
      <c r="F133" s="62" t="s">
        <v>166</v>
      </c>
      <c r="G133" s="61">
        <f>IF(F133="Adecuado",15,0)</f>
        <v>0</v>
      </c>
      <c r="H133" s="981"/>
      <c r="I133" s="983"/>
      <c r="J133" s="981"/>
      <c r="K133" s="985"/>
    </row>
    <row r="134" spans="1:11" ht="42.75" x14ac:dyDescent="0.2">
      <c r="A134" s="941"/>
      <c r="B134" s="688"/>
      <c r="C134" s="941"/>
      <c r="D134" s="48" t="s">
        <v>206</v>
      </c>
      <c r="E134" s="100" t="s">
        <v>207</v>
      </c>
      <c r="F134" s="62" t="s">
        <v>166</v>
      </c>
      <c r="G134" s="61">
        <f>IF(F134="Oportuna",15,0)</f>
        <v>0</v>
      </c>
      <c r="H134" s="981"/>
      <c r="I134" s="983"/>
      <c r="J134" s="981"/>
      <c r="K134" s="985"/>
    </row>
    <row r="135" spans="1:11" ht="42.75" x14ac:dyDescent="0.2">
      <c r="A135" s="941"/>
      <c r="B135" s="688"/>
      <c r="C135" s="941"/>
      <c r="D135" s="48" t="s">
        <v>208</v>
      </c>
      <c r="E135" s="100" t="s">
        <v>209</v>
      </c>
      <c r="F135" s="209" t="s">
        <v>166</v>
      </c>
      <c r="G135" s="61">
        <f>IF(F135="Prevenir",15,IF(F135="Detectar",10,0))</f>
        <v>0</v>
      </c>
      <c r="H135" s="981"/>
      <c r="I135" s="983"/>
      <c r="J135" s="981"/>
      <c r="K135" s="985"/>
    </row>
    <row r="136" spans="1:11" ht="28.5" x14ac:dyDescent="0.2">
      <c r="A136" s="941"/>
      <c r="B136" s="688"/>
      <c r="C136" s="941"/>
      <c r="D136" s="48" t="s">
        <v>210</v>
      </c>
      <c r="E136" s="100" t="s">
        <v>211</v>
      </c>
      <c r="F136" s="62" t="s">
        <v>166</v>
      </c>
      <c r="G136" s="61">
        <f>IF(F136="Confiable",15,0)</f>
        <v>0</v>
      </c>
      <c r="H136" s="981"/>
      <c r="I136" s="983"/>
      <c r="J136" s="981"/>
      <c r="K136" s="985"/>
    </row>
    <row r="137" spans="1:11" ht="42.75" x14ac:dyDescent="0.2">
      <c r="A137" s="941"/>
      <c r="B137" s="688"/>
      <c r="C137" s="941"/>
      <c r="D137" s="48" t="s">
        <v>212</v>
      </c>
      <c r="E137" s="100" t="s">
        <v>213</v>
      </c>
      <c r="F137" s="209" t="s">
        <v>166</v>
      </c>
      <c r="G137" s="61">
        <f>IF(F137="Se investigan y se resuelven oportunamente",15,0)</f>
        <v>0</v>
      </c>
      <c r="H137" s="981"/>
      <c r="I137" s="983"/>
      <c r="J137" s="981"/>
      <c r="K137" s="985"/>
    </row>
    <row r="138" spans="1:11" ht="28.5" x14ac:dyDescent="0.2">
      <c r="A138" s="942"/>
      <c r="B138" s="689"/>
      <c r="C138" s="942"/>
      <c r="D138" s="43" t="s">
        <v>214</v>
      </c>
      <c r="E138" s="100" t="s">
        <v>215</v>
      </c>
      <c r="F138" s="62" t="s">
        <v>166</v>
      </c>
      <c r="G138" s="61">
        <f>IF(F138="Completa",10,IF(F138="Incompleta",5,0))</f>
        <v>0</v>
      </c>
      <c r="H138" s="965"/>
      <c r="I138" s="972"/>
      <c r="J138" s="965"/>
      <c r="K138" s="967"/>
    </row>
    <row r="139" spans="1:11" ht="15.75" thickBot="1" x14ac:dyDescent="0.25">
      <c r="A139" s="118"/>
      <c r="B139" s="119"/>
      <c r="C139" s="54"/>
      <c r="D139" s="55"/>
      <c r="E139" s="56" t="s">
        <v>216</v>
      </c>
      <c r="F139" s="16"/>
      <c r="G139" s="16">
        <f>SUM(G132:G138)</f>
        <v>0</v>
      </c>
      <c r="H139" s="124"/>
      <c r="I139" s="125"/>
      <c r="J139" s="125"/>
      <c r="K139" s="126"/>
    </row>
    <row r="140" spans="1:11" ht="15" thickBot="1" x14ac:dyDescent="0.25"/>
    <row r="141" spans="1:11" ht="30" x14ac:dyDescent="0.2">
      <c r="A141" s="986" t="s">
        <v>80</v>
      </c>
      <c r="B141" s="957" t="s">
        <v>218</v>
      </c>
      <c r="C141" s="988" t="s">
        <v>192</v>
      </c>
      <c r="D141" s="990" t="s">
        <v>193</v>
      </c>
      <c r="E141" s="991"/>
      <c r="F141" s="991"/>
      <c r="G141" s="991"/>
      <c r="H141" s="992"/>
      <c r="I141" s="103" t="s">
        <v>194</v>
      </c>
      <c r="J141" s="993" t="s">
        <v>195</v>
      </c>
      <c r="K141" s="995" t="s">
        <v>196</v>
      </c>
    </row>
    <row r="142" spans="1:11" ht="60.75" thickBot="1" x14ac:dyDescent="0.25">
      <c r="A142" s="987"/>
      <c r="B142" s="958"/>
      <c r="C142" s="989"/>
      <c r="D142" s="104" t="s">
        <v>197</v>
      </c>
      <c r="E142" s="49" t="s">
        <v>198</v>
      </c>
      <c r="F142" s="104" t="s">
        <v>199</v>
      </c>
      <c r="G142" s="104" t="s">
        <v>200</v>
      </c>
      <c r="H142" s="107" t="s">
        <v>217</v>
      </c>
      <c r="I142" s="50" t="s">
        <v>202</v>
      </c>
      <c r="J142" s="994"/>
      <c r="K142" s="996"/>
    </row>
    <row r="143" spans="1:11" x14ac:dyDescent="0.2">
      <c r="A143" s="940" t="str">
        <f>DESCRIPCION!A26</f>
        <v>h</v>
      </c>
      <c r="B143" s="687">
        <f>DESCRIPCION!D27</f>
        <v>0</v>
      </c>
      <c r="C143" s="940"/>
      <c r="D143" s="979" t="s">
        <v>203</v>
      </c>
      <c r="E143" s="120" t="s">
        <v>204</v>
      </c>
      <c r="F143" s="66" t="s">
        <v>166</v>
      </c>
      <c r="G143" s="121">
        <f>IF(F143="Asignado",15,0)</f>
        <v>0</v>
      </c>
      <c r="H143" s="980" t="str">
        <f>IF(AND(G150&gt;0,G150&lt;=85),"Débil",IF(AND(G150&gt;85,G150&lt;=95),"Moderado",IF(G150&gt;96,"Fuerte"," ")))</f>
        <v xml:space="preserve"> </v>
      </c>
      <c r="I143" s="982" t="s">
        <v>166</v>
      </c>
      <c r="J143" s="98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984" t="str">
        <f>IF(J143="Fuerte","NO",IF(J143=" "," ","SI"))</f>
        <v xml:space="preserve"> </v>
      </c>
    </row>
    <row r="144" spans="1:11" ht="28.5" x14ac:dyDescent="0.2">
      <c r="A144" s="941"/>
      <c r="B144" s="688"/>
      <c r="C144" s="941"/>
      <c r="D144" s="969"/>
      <c r="E144" s="100" t="s">
        <v>205</v>
      </c>
      <c r="F144" s="62" t="s">
        <v>166</v>
      </c>
      <c r="G144" s="61">
        <f>IF(F144="Adecuado",15,0)</f>
        <v>0</v>
      </c>
      <c r="H144" s="981"/>
      <c r="I144" s="983"/>
      <c r="J144" s="981"/>
      <c r="K144" s="985"/>
    </row>
    <row r="145" spans="1:11" ht="42.75" x14ac:dyDescent="0.2">
      <c r="A145" s="941"/>
      <c r="B145" s="688"/>
      <c r="C145" s="941"/>
      <c r="D145" s="48" t="s">
        <v>206</v>
      </c>
      <c r="E145" s="100" t="s">
        <v>207</v>
      </c>
      <c r="F145" s="62" t="s">
        <v>166</v>
      </c>
      <c r="G145" s="61">
        <f>IF(F145="Oportuna",15,0)</f>
        <v>0</v>
      </c>
      <c r="H145" s="981"/>
      <c r="I145" s="983"/>
      <c r="J145" s="981"/>
      <c r="K145" s="985"/>
    </row>
    <row r="146" spans="1:11" ht="42.75" x14ac:dyDescent="0.2">
      <c r="A146" s="941"/>
      <c r="B146" s="688"/>
      <c r="C146" s="941"/>
      <c r="D146" s="48" t="s">
        <v>208</v>
      </c>
      <c r="E146" s="100" t="s">
        <v>209</v>
      </c>
      <c r="F146" s="209" t="s">
        <v>166</v>
      </c>
      <c r="G146" s="61">
        <f>IF(F146="Prevenir",15,IF(F146="Detectar",10,0))</f>
        <v>0</v>
      </c>
      <c r="H146" s="981"/>
      <c r="I146" s="983"/>
      <c r="J146" s="981"/>
      <c r="K146" s="985"/>
    </row>
    <row r="147" spans="1:11" ht="28.5" x14ac:dyDescent="0.2">
      <c r="A147" s="941"/>
      <c r="B147" s="688"/>
      <c r="C147" s="941"/>
      <c r="D147" s="48" t="s">
        <v>210</v>
      </c>
      <c r="E147" s="100" t="s">
        <v>211</v>
      </c>
      <c r="F147" s="62" t="s">
        <v>166</v>
      </c>
      <c r="G147" s="61">
        <f>IF(F147="Confiable",15,0)</f>
        <v>0</v>
      </c>
      <c r="H147" s="981"/>
      <c r="I147" s="983"/>
      <c r="J147" s="981"/>
      <c r="K147" s="985"/>
    </row>
    <row r="148" spans="1:11" ht="42.75" x14ac:dyDescent="0.2">
      <c r="A148" s="941"/>
      <c r="B148" s="688"/>
      <c r="C148" s="941"/>
      <c r="D148" s="48" t="s">
        <v>212</v>
      </c>
      <c r="E148" s="100" t="s">
        <v>213</v>
      </c>
      <c r="F148" s="209" t="s">
        <v>166</v>
      </c>
      <c r="G148" s="61">
        <f>IF(F148="Se investigan y se resuelven oportunamente",15,0)</f>
        <v>0</v>
      </c>
      <c r="H148" s="981"/>
      <c r="I148" s="983"/>
      <c r="J148" s="981"/>
      <c r="K148" s="985"/>
    </row>
    <row r="149" spans="1:11" ht="28.5" x14ac:dyDescent="0.2">
      <c r="A149" s="942"/>
      <c r="B149" s="689"/>
      <c r="C149" s="942"/>
      <c r="D149" s="43" t="s">
        <v>214</v>
      </c>
      <c r="E149" s="100" t="s">
        <v>215</v>
      </c>
      <c r="F149" s="62" t="s">
        <v>166</v>
      </c>
      <c r="G149" s="61">
        <f>IF(F149="Completa",10,IF(F149="Incompleta",5,0))</f>
        <v>0</v>
      </c>
      <c r="H149" s="965"/>
      <c r="I149" s="972"/>
      <c r="J149" s="965"/>
      <c r="K149" s="967"/>
    </row>
    <row r="150" spans="1:11" ht="15.75" thickBot="1" x14ac:dyDescent="0.25">
      <c r="A150" s="118"/>
      <c r="B150" s="119"/>
      <c r="C150" s="54"/>
      <c r="D150" s="55"/>
      <c r="E150" s="56" t="s">
        <v>216</v>
      </c>
      <c r="F150" s="16"/>
      <c r="G150" s="16">
        <f>SUM(G143:G149)</f>
        <v>0</v>
      </c>
      <c r="H150" s="124"/>
      <c r="I150" s="125"/>
      <c r="J150" s="125"/>
      <c r="K150" s="126"/>
    </row>
    <row r="151" spans="1:11" ht="15" thickBot="1" x14ac:dyDescent="0.25"/>
    <row r="152" spans="1:11" ht="30" x14ac:dyDescent="0.2">
      <c r="A152" s="986" t="s">
        <v>80</v>
      </c>
      <c r="B152" s="957" t="s">
        <v>218</v>
      </c>
      <c r="C152" s="988" t="s">
        <v>192</v>
      </c>
      <c r="D152" s="990" t="s">
        <v>193</v>
      </c>
      <c r="E152" s="991"/>
      <c r="F152" s="991"/>
      <c r="G152" s="991"/>
      <c r="H152" s="992"/>
      <c r="I152" s="103" t="s">
        <v>194</v>
      </c>
      <c r="J152" s="993" t="s">
        <v>195</v>
      </c>
      <c r="K152" s="995" t="s">
        <v>196</v>
      </c>
    </row>
    <row r="153" spans="1:11" ht="60.75" thickBot="1" x14ac:dyDescent="0.25">
      <c r="A153" s="987"/>
      <c r="B153" s="958"/>
      <c r="C153" s="989"/>
      <c r="D153" s="104" t="s">
        <v>197</v>
      </c>
      <c r="E153" s="49" t="s">
        <v>198</v>
      </c>
      <c r="F153" s="104" t="s">
        <v>199</v>
      </c>
      <c r="G153" s="104" t="s">
        <v>200</v>
      </c>
      <c r="H153" s="107" t="s">
        <v>217</v>
      </c>
      <c r="I153" s="50" t="s">
        <v>202</v>
      </c>
      <c r="J153" s="994"/>
      <c r="K153" s="996"/>
    </row>
    <row r="154" spans="1:11" x14ac:dyDescent="0.2">
      <c r="A154" s="940" t="str">
        <f>DESCRIPCION!A26</f>
        <v>h</v>
      </c>
      <c r="B154" s="687">
        <f>DESCRIPCION!D28</f>
        <v>0</v>
      </c>
      <c r="C154" s="940"/>
      <c r="D154" s="979" t="s">
        <v>203</v>
      </c>
      <c r="E154" s="120" t="s">
        <v>204</v>
      </c>
      <c r="F154" s="66" t="s">
        <v>166</v>
      </c>
      <c r="G154" s="121">
        <f>IF(F154="Asignado",15,0)</f>
        <v>0</v>
      </c>
      <c r="H154" s="980" t="str">
        <f>IF(AND(G161&gt;0,G161&lt;=85),"Débil",IF(AND(G161&gt;85,G161&lt;=95),"Moderado",IF(G161&gt;96,"Fuerte"," ")))</f>
        <v xml:space="preserve"> </v>
      </c>
      <c r="I154" s="982" t="s">
        <v>166</v>
      </c>
      <c r="J154" s="98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984" t="str">
        <f>IF(J154="Fuerte","NO",IF(J154=" "," ","SI"))</f>
        <v xml:space="preserve"> </v>
      </c>
    </row>
    <row r="155" spans="1:11" ht="28.5" x14ac:dyDescent="0.2">
      <c r="A155" s="941"/>
      <c r="B155" s="688"/>
      <c r="C155" s="941"/>
      <c r="D155" s="969"/>
      <c r="E155" s="100" t="s">
        <v>205</v>
      </c>
      <c r="F155" s="62" t="s">
        <v>166</v>
      </c>
      <c r="G155" s="61">
        <f>IF(F155="Adecuado",15,0)</f>
        <v>0</v>
      </c>
      <c r="H155" s="981"/>
      <c r="I155" s="983"/>
      <c r="J155" s="981"/>
      <c r="K155" s="985"/>
    </row>
    <row r="156" spans="1:11" ht="42.75" x14ac:dyDescent="0.2">
      <c r="A156" s="941"/>
      <c r="B156" s="688"/>
      <c r="C156" s="941"/>
      <c r="D156" s="48" t="s">
        <v>206</v>
      </c>
      <c r="E156" s="100" t="s">
        <v>207</v>
      </c>
      <c r="F156" s="62" t="s">
        <v>166</v>
      </c>
      <c r="G156" s="61">
        <f>IF(F156="Oportuna",15,0)</f>
        <v>0</v>
      </c>
      <c r="H156" s="981"/>
      <c r="I156" s="983"/>
      <c r="J156" s="981"/>
      <c r="K156" s="985"/>
    </row>
    <row r="157" spans="1:11" ht="42.75" x14ac:dyDescent="0.2">
      <c r="A157" s="941"/>
      <c r="B157" s="688"/>
      <c r="C157" s="941"/>
      <c r="D157" s="48" t="s">
        <v>208</v>
      </c>
      <c r="E157" s="100" t="s">
        <v>209</v>
      </c>
      <c r="F157" s="209" t="s">
        <v>166</v>
      </c>
      <c r="G157" s="61">
        <f>IF(F157="Prevenir",15,IF(F157="Detectar",10,0))</f>
        <v>0</v>
      </c>
      <c r="H157" s="981"/>
      <c r="I157" s="983"/>
      <c r="J157" s="981"/>
      <c r="K157" s="985"/>
    </row>
    <row r="158" spans="1:11" ht="28.5" x14ac:dyDescent="0.2">
      <c r="A158" s="941"/>
      <c r="B158" s="688"/>
      <c r="C158" s="941"/>
      <c r="D158" s="48" t="s">
        <v>210</v>
      </c>
      <c r="E158" s="100" t="s">
        <v>211</v>
      </c>
      <c r="F158" s="62" t="s">
        <v>166</v>
      </c>
      <c r="G158" s="61">
        <f>IF(F158="Confiable",15,0)</f>
        <v>0</v>
      </c>
      <c r="H158" s="981"/>
      <c r="I158" s="983"/>
      <c r="J158" s="981"/>
      <c r="K158" s="985"/>
    </row>
    <row r="159" spans="1:11" ht="42.75" x14ac:dyDescent="0.2">
      <c r="A159" s="941"/>
      <c r="B159" s="688"/>
      <c r="C159" s="941"/>
      <c r="D159" s="48" t="s">
        <v>212</v>
      </c>
      <c r="E159" s="100" t="s">
        <v>213</v>
      </c>
      <c r="F159" s="209" t="s">
        <v>166</v>
      </c>
      <c r="G159" s="61">
        <f>IF(F159="Se investigan y se resuelven oportunamente",15,0)</f>
        <v>0</v>
      </c>
      <c r="H159" s="981"/>
      <c r="I159" s="983"/>
      <c r="J159" s="981"/>
      <c r="K159" s="985"/>
    </row>
    <row r="160" spans="1:11" ht="28.5" x14ac:dyDescent="0.2">
      <c r="A160" s="942"/>
      <c r="B160" s="689"/>
      <c r="C160" s="942"/>
      <c r="D160" s="43" t="s">
        <v>214</v>
      </c>
      <c r="E160" s="100" t="s">
        <v>215</v>
      </c>
      <c r="F160" s="62" t="s">
        <v>166</v>
      </c>
      <c r="G160" s="61">
        <f>IF(F160="Completa",10,IF(F160="Incompleta",5,0))</f>
        <v>0</v>
      </c>
      <c r="H160" s="965"/>
      <c r="I160" s="972"/>
      <c r="J160" s="965"/>
      <c r="K160" s="967"/>
    </row>
    <row r="161" spans="1:11" ht="15.75" thickBot="1" x14ac:dyDescent="0.25">
      <c r="A161" s="118"/>
      <c r="B161" s="119"/>
      <c r="C161" s="54"/>
      <c r="D161" s="55"/>
      <c r="E161" s="56" t="s">
        <v>216</v>
      </c>
      <c r="F161" s="16"/>
      <c r="G161" s="16">
        <f>SUM(G154:G160)</f>
        <v>0</v>
      </c>
      <c r="H161" s="124"/>
      <c r="I161" s="125"/>
      <c r="J161" s="125"/>
      <c r="K161" s="126"/>
    </row>
    <row r="162" spans="1:11" ht="15" thickBot="1" x14ac:dyDescent="0.25"/>
    <row r="163" spans="1:11" ht="30" x14ac:dyDescent="0.2">
      <c r="A163" s="986" t="s">
        <v>80</v>
      </c>
      <c r="B163" s="957" t="s">
        <v>218</v>
      </c>
      <c r="C163" s="988" t="s">
        <v>192</v>
      </c>
      <c r="D163" s="990" t="s">
        <v>193</v>
      </c>
      <c r="E163" s="991"/>
      <c r="F163" s="991"/>
      <c r="G163" s="991"/>
      <c r="H163" s="992"/>
      <c r="I163" s="103" t="s">
        <v>194</v>
      </c>
      <c r="J163" s="993" t="s">
        <v>195</v>
      </c>
      <c r="K163" s="995" t="s">
        <v>196</v>
      </c>
    </row>
    <row r="164" spans="1:11" ht="60.75" thickBot="1" x14ac:dyDescent="0.25">
      <c r="A164" s="987"/>
      <c r="B164" s="958"/>
      <c r="C164" s="989"/>
      <c r="D164" s="104" t="s">
        <v>197</v>
      </c>
      <c r="E164" s="49" t="s">
        <v>198</v>
      </c>
      <c r="F164" s="104" t="s">
        <v>199</v>
      </c>
      <c r="G164" s="104" t="s">
        <v>200</v>
      </c>
      <c r="H164" s="107" t="s">
        <v>217</v>
      </c>
      <c r="I164" s="50" t="s">
        <v>202</v>
      </c>
      <c r="J164" s="994"/>
      <c r="K164" s="996"/>
    </row>
    <row r="165" spans="1:11" x14ac:dyDescent="0.2">
      <c r="A165" s="940" t="str">
        <f>DESCRIPCION!A29</f>
        <v>i</v>
      </c>
      <c r="B165" s="687">
        <f>DESCRIPCION!D29</f>
        <v>0</v>
      </c>
      <c r="C165" s="940"/>
      <c r="D165" s="979" t="s">
        <v>203</v>
      </c>
      <c r="E165" s="120" t="s">
        <v>204</v>
      </c>
      <c r="F165" s="66" t="s">
        <v>166</v>
      </c>
      <c r="G165" s="121">
        <f>IF(F165="Asignado",15,0)</f>
        <v>0</v>
      </c>
      <c r="H165" s="980" t="str">
        <f>IF(AND(G172&gt;0,G172&lt;=85),"Débil",IF(AND(G172&gt;85,G172&lt;=95),"Moderado",IF(G172&gt;96,"Fuerte"," ")))</f>
        <v xml:space="preserve"> </v>
      </c>
      <c r="I165" s="982" t="s">
        <v>166</v>
      </c>
      <c r="J165" s="98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984" t="str">
        <f>IF(J165="Fuerte","NO",IF(J165=" "," ","SI"))</f>
        <v xml:space="preserve"> </v>
      </c>
    </row>
    <row r="166" spans="1:11" ht="28.5" x14ac:dyDescent="0.2">
      <c r="A166" s="941"/>
      <c r="B166" s="688"/>
      <c r="C166" s="941"/>
      <c r="D166" s="969"/>
      <c r="E166" s="100" t="s">
        <v>205</v>
      </c>
      <c r="F166" s="62" t="s">
        <v>166</v>
      </c>
      <c r="G166" s="61">
        <f>IF(F166="Adecuado",15,0)</f>
        <v>0</v>
      </c>
      <c r="H166" s="981"/>
      <c r="I166" s="983"/>
      <c r="J166" s="981"/>
      <c r="K166" s="985"/>
    </row>
    <row r="167" spans="1:11" ht="42.75" x14ac:dyDescent="0.2">
      <c r="A167" s="941"/>
      <c r="B167" s="688"/>
      <c r="C167" s="941"/>
      <c r="D167" s="48" t="s">
        <v>206</v>
      </c>
      <c r="E167" s="100" t="s">
        <v>207</v>
      </c>
      <c r="F167" s="62" t="s">
        <v>166</v>
      </c>
      <c r="G167" s="61">
        <f>IF(F167="Oportuna",15,0)</f>
        <v>0</v>
      </c>
      <c r="H167" s="981"/>
      <c r="I167" s="983"/>
      <c r="J167" s="981"/>
      <c r="K167" s="985"/>
    </row>
    <row r="168" spans="1:11" ht="42.75" x14ac:dyDescent="0.2">
      <c r="A168" s="941"/>
      <c r="B168" s="688"/>
      <c r="C168" s="941"/>
      <c r="D168" s="48" t="s">
        <v>208</v>
      </c>
      <c r="E168" s="100" t="s">
        <v>209</v>
      </c>
      <c r="F168" s="209" t="s">
        <v>166</v>
      </c>
      <c r="G168" s="61">
        <f>IF(F168="Prevenir",15,IF(F168="Detectar",10,0))</f>
        <v>0</v>
      </c>
      <c r="H168" s="981"/>
      <c r="I168" s="983"/>
      <c r="J168" s="981"/>
      <c r="K168" s="985"/>
    </row>
    <row r="169" spans="1:11" ht="28.5" x14ac:dyDescent="0.2">
      <c r="A169" s="941"/>
      <c r="B169" s="688"/>
      <c r="C169" s="941"/>
      <c r="D169" s="48" t="s">
        <v>210</v>
      </c>
      <c r="E169" s="100" t="s">
        <v>211</v>
      </c>
      <c r="F169" s="62" t="s">
        <v>166</v>
      </c>
      <c r="G169" s="61">
        <f>IF(F169="Confiable",15,0)</f>
        <v>0</v>
      </c>
      <c r="H169" s="981"/>
      <c r="I169" s="983"/>
      <c r="J169" s="981"/>
      <c r="K169" s="985"/>
    </row>
    <row r="170" spans="1:11" ht="42.75" x14ac:dyDescent="0.2">
      <c r="A170" s="941"/>
      <c r="B170" s="688"/>
      <c r="C170" s="941"/>
      <c r="D170" s="48" t="s">
        <v>212</v>
      </c>
      <c r="E170" s="100" t="s">
        <v>213</v>
      </c>
      <c r="F170" s="209" t="s">
        <v>166</v>
      </c>
      <c r="G170" s="61">
        <f>IF(F170="Se investigan y se resuelven oportunamente",15,0)</f>
        <v>0</v>
      </c>
      <c r="H170" s="981"/>
      <c r="I170" s="983"/>
      <c r="J170" s="981"/>
      <c r="K170" s="985"/>
    </row>
    <row r="171" spans="1:11" ht="28.5" x14ac:dyDescent="0.2">
      <c r="A171" s="942"/>
      <c r="B171" s="689"/>
      <c r="C171" s="942"/>
      <c r="D171" s="43" t="s">
        <v>214</v>
      </c>
      <c r="E171" s="100" t="s">
        <v>215</v>
      </c>
      <c r="F171" s="62" t="s">
        <v>166</v>
      </c>
      <c r="G171" s="61">
        <f>IF(F171="Completa",10,IF(F171="Incompleta",5,0))</f>
        <v>0</v>
      </c>
      <c r="H171" s="965"/>
      <c r="I171" s="972"/>
      <c r="J171" s="965"/>
      <c r="K171" s="967"/>
    </row>
    <row r="172" spans="1:11" ht="15.75" thickBot="1" x14ac:dyDescent="0.25">
      <c r="A172" s="118"/>
      <c r="B172" s="119"/>
      <c r="C172" s="54"/>
      <c r="D172" s="55"/>
      <c r="E172" s="56" t="s">
        <v>216</v>
      </c>
      <c r="F172" s="16"/>
      <c r="G172" s="16">
        <f>SUM(G165:G171)</f>
        <v>0</v>
      </c>
      <c r="H172" s="124"/>
      <c r="I172" s="125"/>
      <c r="J172" s="125"/>
      <c r="K172" s="126"/>
    </row>
    <row r="173" spans="1:11" ht="15" thickBot="1" x14ac:dyDescent="0.25"/>
    <row r="174" spans="1:11" ht="30" x14ac:dyDescent="0.2">
      <c r="A174" s="986" t="s">
        <v>80</v>
      </c>
      <c r="B174" s="957" t="s">
        <v>218</v>
      </c>
      <c r="C174" s="988" t="s">
        <v>192</v>
      </c>
      <c r="D174" s="990" t="s">
        <v>193</v>
      </c>
      <c r="E174" s="991"/>
      <c r="F174" s="991"/>
      <c r="G174" s="991"/>
      <c r="H174" s="992"/>
      <c r="I174" s="103" t="s">
        <v>194</v>
      </c>
      <c r="J174" s="993" t="s">
        <v>195</v>
      </c>
      <c r="K174" s="995" t="s">
        <v>196</v>
      </c>
    </row>
    <row r="175" spans="1:11" ht="60.75" thickBot="1" x14ac:dyDescent="0.25">
      <c r="A175" s="987"/>
      <c r="B175" s="958"/>
      <c r="C175" s="989"/>
      <c r="D175" s="104" t="s">
        <v>197</v>
      </c>
      <c r="E175" s="49" t="s">
        <v>198</v>
      </c>
      <c r="F175" s="104" t="s">
        <v>199</v>
      </c>
      <c r="G175" s="104" t="s">
        <v>200</v>
      </c>
      <c r="H175" s="107" t="s">
        <v>217</v>
      </c>
      <c r="I175" s="50" t="s">
        <v>202</v>
      </c>
      <c r="J175" s="994"/>
      <c r="K175" s="996"/>
    </row>
    <row r="176" spans="1:11" x14ac:dyDescent="0.2">
      <c r="A176" s="940" t="str">
        <f>DESCRIPCION!A29</f>
        <v>i</v>
      </c>
      <c r="B176" s="687">
        <f>DESCRIPCION!D30</f>
        <v>0</v>
      </c>
      <c r="C176" s="940"/>
      <c r="D176" s="979" t="s">
        <v>203</v>
      </c>
      <c r="E176" s="120" t="s">
        <v>204</v>
      </c>
      <c r="F176" s="66" t="s">
        <v>166</v>
      </c>
      <c r="G176" s="121">
        <f>IF(F176="Asignado",15,0)</f>
        <v>0</v>
      </c>
      <c r="H176" s="980" t="str">
        <f>IF(AND(G183&gt;0,G183&lt;=85),"Débil",IF(AND(G183&gt;85,G183&lt;=95),"Moderado",IF(G183&gt;96,"Fuerte"," ")))</f>
        <v xml:space="preserve"> </v>
      </c>
      <c r="I176" s="982" t="s">
        <v>166</v>
      </c>
      <c r="J176" s="98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 xml:space="preserve"> </v>
      </c>
      <c r="K176" s="984" t="str">
        <f>IF(J176="Fuerte","NO",IF(J176=" "," ","SI"))</f>
        <v xml:space="preserve"> </v>
      </c>
    </row>
    <row r="177" spans="1:11" ht="28.5" x14ac:dyDescent="0.2">
      <c r="A177" s="941"/>
      <c r="B177" s="688"/>
      <c r="C177" s="941"/>
      <c r="D177" s="969"/>
      <c r="E177" s="100" t="s">
        <v>205</v>
      </c>
      <c r="F177" s="62" t="s">
        <v>166</v>
      </c>
      <c r="G177" s="61">
        <f>IF(F177="Adecuado",15,0)</f>
        <v>0</v>
      </c>
      <c r="H177" s="981"/>
      <c r="I177" s="983"/>
      <c r="J177" s="981"/>
      <c r="K177" s="985"/>
    </row>
    <row r="178" spans="1:11" ht="42.75" x14ac:dyDescent="0.2">
      <c r="A178" s="941"/>
      <c r="B178" s="688"/>
      <c r="C178" s="941"/>
      <c r="D178" s="48" t="s">
        <v>206</v>
      </c>
      <c r="E178" s="100" t="s">
        <v>207</v>
      </c>
      <c r="F178" s="62" t="s">
        <v>166</v>
      </c>
      <c r="G178" s="61">
        <f>IF(F178="Oportuna",15,0)</f>
        <v>0</v>
      </c>
      <c r="H178" s="981"/>
      <c r="I178" s="983"/>
      <c r="J178" s="981"/>
      <c r="K178" s="985"/>
    </row>
    <row r="179" spans="1:11" ht="42.75" x14ac:dyDescent="0.2">
      <c r="A179" s="941"/>
      <c r="B179" s="688"/>
      <c r="C179" s="941"/>
      <c r="D179" s="48" t="s">
        <v>208</v>
      </c>
      <c r="E179" s="100" t="s">
        <v>209</v>
      </c>
      <c r="F179" s="209" t="s">
        <v>166</v>
      </c>
      <c r="G179" s="61">
        <f>IF(F179="Prevenir",15,IF(F179="Detectar",10,0))</f>
        <v>0</v>
      </c>
      <c r="H179" s="981"/>
      <c r="I179" s="983"/>
      <c r="J179" s="981"/>
      <c r="K179" s="985"/>
    </row>
    <row r="180" spans="1:11" ht="28.5" x14ac:dyDescent="0.2">
      <c r="A180" s="941"/>
      <c r="B180" s="688"/>
      <c r="C180" s="941"/>
      <c r="D180" s="48" t="s">
        <v>210</v>
      </c>
      <c r="E180" s="100" t="s">
        <v>211</v>
      </c>
      <c r="F180" s="62" t="s">
        <v>166</v>
      </c>
      <c r="G180" s="61">
        <f>IF(F180="Confiable",15,0)</f>
        <v>0</v>
      </c>
      <c r="H180" s="981"/>
      <c r="I180" s="983"/>
      <c r="J180" s="981"/>
      <c r="K180" s="985"/>
    </row>
    <row r="181" spans="1:11" ht="42.75" x14ac:dyDescent="0.2">
      <c r="A181" s="941"/>
      <c r="B181" s="688"/>
      <c r="C181" s="941"/>
      <c r="D181" s="48" t="s">
        <v>212</v>
      </c>
      <c r="E181" s="100" t="s">
        <v>213</v>
      </c>
      <c r="F181" s="209" t="s">
        <v>166</v>
      </c>
      <c r="G181" s="61">
        <f>IF(F181="Se investigan y se resuelven oportunamente",15,0)</f>
        <v>0</v>
      </c>
      <c r="H181" s="981"/>
      <c r="I181" s="983"/>
      <c r="J181" s="981"/>
      <c r="K181" s="985"/>
    </row>
    <row r="182" spans="1:11" ht="28.5" x14ac:dyDescent="0.2">
      <c r="A182" s="942"/>
      <c r="B182" s="689"/>
      <c r="C182" s="942"/>
      <c r="D182" s="43" t="s">
        <v>214</v>
      </c>
      <c r="E182" s="100" t="s">
        <v>215</v>
      </c>
      <c r="F182" s="62" t="s">
        <v>166</v>
      </c>
      <c r="G182" s="61">
        <f>IF(F182="Completa",10,IF(F182="Incompleta",5,0))</f>
        <v>0</v>
      </c>
      <c r="H182" s="965"/>
      <c r="I182" s="972"/>
      <c r="J182" s="965"/>
      <c r="K182" s="967"/>
    </row>
    <row r="183" spans="1:11" ht="15.75" thickBot="1" x14ac:dyDescent="0.25">
      <c r="A183" s="118"/>
      <c r="B183" s="119"/>
      <c r="C183" s="54"/>
      <c r="D183" s="55"/>
      <c r="E183" s="56" t="s">
        <v>216</v>
      </c>
      <c r="F183" s="16"/>
      <c r="G183" s="16">
        <f>SUM(G176:G182)</f>
        <v>0</v>
      </c>
      <c r="H183" s="124"/>
      <c r="I183" s="125"/>
      <c r="J183" s="125"/>
      <c r="K183" s="126"/>
    </row>
    <row r="184" spans="1:11" ht="15" thickBot="1" x14ac:dyDescent="0.25"/>
    <row r="185" spans="1:11" ht="30" x14ac:dyDescent="0.2">
      <c r="A185" s="986" t="s">
        <v>80</v>
      </c>
      <c r="B185" s="957" t="s">
        <v>218</v>
      </c>
      <c r="C185" s="988" t="s">
        <v>192</v>
      </c>
      <c r="D185" s="990" t="s">
        <v>193</v>
      </c>
      <c r="E185" s="991"/>
      <c r="F185" s="991"/>
      <c r="G185" s="991"/>
      <c r="H185" s="992"/>
      <c r="I185" s="103" t="s">
        <v>194</v>
      </c>
      <c r="J185" s="993" t="s">
        <v>195</v>
      </c>
      <c r="K185" s="995" t="s">
        <v>196</v>
      </c>
    </row>
    <row r="186" spans="1:11" ht="60.75" thickBot="1" x14ac:dyDescent="0.25">
      <c r="A186" s="987"/>
      <c r="B186" s="958"/>
      <c r="C186" s="989"/>
      <c r="D186" s="104" t="s">
        <v>197</v>
      </c>
      <c r="E186" s="49" t="s">
        <v>198</v>
      </c>
      <c r="F186" s="104" t="s">
        <v>199</v>
      </c>
      <c r="G186" s="104" t="s">
        <v>200</v>
      </c>
      <c r="H186" s="107" t="s">
        <v>217</v>
      </c>
      <c r="I186" s="50" t="s">
        <v>202</v>
      </c>
      <c r="J186" s="994"/>
      <c r="K186" s="996"/>
    </row>
    <row r="187" spans="1:11" x14ac:dyDescent="0.2">
      <c r="A187" s="940" t="str">
        <f>DESCRIPCION!A29</f>
        <v>i</v>
      </c>
      <c r="B187" s="687">
        <f>DESCRIPCION!D31</f>
        <v>0</v>
      </c>
      <c r="C187" s="940"/>
      <c r="D187" s="979" t="s">
        <v>203</v>
      </c>
      <c r="E187" s="120" t="s">
        <v>204</v>
      </c>
      <c r="F187" s="66" t="s">
        <v>166</v>
      </c>
      <c r="G187" s="121">
        <f>IF(F187="Asignado",15,0)</f>
        <v>0</v>
      </c>
      <c r="H187" s="980" t="str">
        <f>IF(AND(G194&gt;0,G194&lt;=85),"Débil",IF(AND(G194&gt;85,G194&lt;=95),"Moderado",IF(G194&gt;96,"Fuerte"," ")))</f>
        <v xml:space="preserve"> </v>
      </c>
      <c r="I187" s="982" t="s">
        <v>166</v>
      </c>
      <c r="J187" s="98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84" t="str">
        <f>IF(J187="Fuerte","NO",IF(J187=" "," ","SI"))</f>
        <v xml:space="preserve"> </v>
      </c>
    </row>
    <row r="188" spans="1:11" ht="28.5" x14ac:dyDescent="0.2">
      <c r="A188" s="941"/>
      <c r="B188" s="688"/>
      <c r="C188" s="941"/>
      <c r="D188" s="969"/>
      <c r="E188" s="100" t="s">
        <v>205</v>
      </c>
      <c r="F188" s="62" t="s">
        <v>166</v>
      </c>
      <c r="G188" s="61">
        <f>IF(F188="Adecuado",15,0)</f>
        <v>0</v>
      </c>
      <c r="H188" s="981"/>
      <c r="I188" s="983"/>
      <c r="J188" s="981"/>
      <c r="K188" s="985"/>
    </row>
    <row r="189" spans="1:11" ht="42.75" x14ac:dyDescent="0.2">
      <c r="A189" s="941"/>
      <c r="B189" s="688"/>
      <c r="C189" s="941"/>
      <c r="D189" s="48" t="s">
        <v>206</v>
      </c>
      <c r="E189" s="100" t="s">
        <v>207</v>
      </c>
      <c r="F189" s="62" t="s">
        <v>166</v>
      </c>
      <c r="G189" s="61">
        <f>IF(F189="Oportuna",15,0)</f>
        <v>0</v>
      </c>
      <c r="H189" s="981"/>
      <c r="I189" s="983"/>
      <c r="J189" s="981"/>
      <c r="K189" s="985"/>
    </row>
    <row r="190" spans="1:11" ht="42.75" x14ac:dyDescent="0.2">
      <c r="A190" s="941"/>
      <c r="B190" s="688"/>
      <c r="C190" s="941"/>
      <c r="D190" s="48" t="s">
        <v>208</v>
      </c>
      <c r="E190" s="100" t="s">
        <v>209</v>
      </c>
      <c r="F190" s="209" t="s">
        <v>166</v>
      </c>
      <c r="G190" s="61">
        <f>IF(F190="Prevenir",15,IF(F190="Detectar",10,0))</f>
        <v>0</v>
      </c>
      <c r="H190" s="981"/>
      <c r="I190" s="983"/>
      <c r="J190" s="981"/>
      <c r="K190" s="985"/>
    </row>
    <row r="191" spans="1:11" ht="28.5" x14ac:dyDescent="0.2">
      <c r="A191" s="941"/>
      <c r="B191" s="688"/>
      <c r="C191" s="941"/>
      <c r="D191" s="48" t="s">
        <v>210</v>
      </c>
      <c r="E191" s="100" t="s">
        <v>211</v>
      </c>
      <c r="F191" s="62" t="s">
        <v>166</v>
      </c>
      <c r="G191" s="61">
        <f>IF(F191="Confiable",15,0)</f>
        <v>0</v>
      </c>
      <c r="H191" s="981"/>
      <c r="I191" s="983"/>
      <c r="J191" s="981"/>
      <c r="K191" s="985"/>
    </row>
    <row r="192" spans="1:11" ht="42.75" x14ac:dyDescent="0.2">
      <c r="A192" s="941"/>
      <c r="B192" s="688"/>
      <c r="C192" s="941"/>
      <c r="D192" s="48" t="s">
        <v>212</v>
      </c>
      <c r="E192" s="100" t="s">
        <v>213</v>
      </c>
      <c r="F192" s="209" t="s">
        <v>166</v>
      </c>
      <c r="G192" s="61">
        <f>IF(F192="Se investigan y se resuelven oportunamente",15,0)</f>
        <v>0</v>
      </c>
      <c r="H192" s="981"/>
      <c r="I192" s="983"/>
      <c r="J192" s="981"/>
      <c r="K192" s="985"/>
    </row>
    <row r="193" spans="1:11" ht="28.5" x14ac:dyDescent="0.2">
      <c r="A193" s="942"/>
      <c r="B193" s="689"/>
      <c r="C193" s="942"/>
      <c r="D193" s="43" t="s">
        <v>214</v>
      </c>
      <c r="E193" s="100" t="s">
        <v>215</v>
      </c>
      <c r="F193" s="62" t="s">
        <v>166</v>
      </c>
      <c r="G193" s="61">
        <f>IF(F193="Completa",10,IF(F193="Incompleta",5,0))</f>
        <v>0</v>
      </c>
      <c r="H193" s="965"/>
      <c r="I193" s="972"/>
      <c r="J193" s="965"/>
      <c r="K193" s="967"/>
    </row>
    <row r="194" spans="1:11" ht="15.75" thickBot="1" x14ac:dyDescent="0.25">
      <c r="A194" s="118"/>
      <c r="B194" s="119"/>
      <c r="C194" s="54"/>
      <c r="D194" s="55"/>
      <c r="E194" s="56" t="s">
        <v>216</v>
      </c>
      <c r="F194" s="16"/>
      <c r="G194" s="16">
        <f>SUM(G187:G193)</f>
        <v>0</v>
      </c>
      <c r="H194" s="124"/>
      <c r="I194" s="125"/>
      <c r="J194" s="125"/>
      <c r="K194" s="126"/>
    </row>
    <row r="195" spans="1:11" ht="15" thickBot="1" x14ac:dyDescent="0.25"/>
    <row r="196" spans="1:11" ht="30" x14ac:dyDescent="0.2">
      <c r="A196" s="986" t="s">
        <v>80</v>
      </c>
      <c r="B196" s="957" t="s">
        <v>218</v>
      </c>
      <c r="C196" s="988" t="s">
        <v>192</v>
      </c>
      <c r="D196" s="990" t="s">
        <v>193</v>
      </c>
      <c r="E196" s="991"/>
      <c r="F196" s="991"/>
      <c r="G196" s="991"/>
      <c r="H196" s="992"/>
      <c r="I196" s="103" t="s">
        <v>194</v>
      </c>
      <c r="J196" s="993" t="s">
        <v>195</v>
      </c>
      <c r="K196" s="995" t="s">
        <v>196</v>
      </c>
    </row>
    <row r="197" spans="1:11" ht="60.75" thickBot="1" x14ac:dyDescent="0.25">
      <c r="A197" s="987"/>
      <c r="B197" s="958"/>
      <c r="C197" s="989"/>
      <c r="D197" s="104" t="s">
        <v>197</v>
      </c>
      <c r="E197" s="49" t="s">
        <v>198</v>
      </c>
      <c r="F197" s="104" t="s">
        <v>199</v>
      </c>
      <c r="G197" s="104" t="s">
        <v>200</v>
      </c>
      <c r="H197" s="107" t="s">
        <v>217</v>
      </c>
      <c r="I197" s="50" t="s">
        <v>202</v>
      </c>
      <c r="J197" s="994"/>
      <c r="K197" s="996"/>
    </row>
    <row r="198" spans="1:11" x14ac:dyDescent="0.2">
      <c r="A198" s="940" t="str">
        <f>DESCRIPCION!A32</f>
        <v>j</v>
      </c>
      <c r="B198" s="687">
        <f>DESCRIPCION!D32</f>
        <v>0</v>
      </c>
      <c r="C198" s="940"/>
      <c r="D198" s="979" t="s">
        <v>203</v>
      </c>
      <c r="E198" s="120" t="s">
        <v>204</v>
      </c>
      <c r="F198" s="66" t="s">
        <v>166</v>
      </c>
      <c r="G198" s="121">
        <f>IF(F198="Asignado",15,0)</f>
        <v>0</v>
      </c>
      <c r="H198" s="980" t="str">
        <f>IF(AND(G205&gt;0,G205&lt;=85),"Débil",IF(AND(G205&gt;85,G205&lt;=95),"Moderado",IF(G205&gt;96,"Fuerte"," ")))</f>
        <v xml:space="preserve"> </v>
      </c>
      <c r="I198" s="982" t="s">
        <v>166</v>
      </c>
      <c r="J198" s="98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84" t="str">
        <f>IF(J198="Fuerte","NO",IF(J198=" "," ","SI"))</f>
        <v xml:space="preserve"> </v>
      </c>
    </row>
    <row r="199" spans="1:11" ht="28.5" x14ac:dyDescent="0.2">
      <c r="A199" s="941"/>
      <c r="B199" s="688"/>
      <c r="C199" s="941"/>
      <c r="D199" s="969"/>
      <c r="E199" s="100" t="s">
        <v>205</v>
      </c>
      <c r="F199" s="62" t="s">
        <v>166</v>
      </c>
      <c r="G199" s="61">
        <f>IF(F199="Adecuado",15,0)</f>
        <v>0</v>
      </c>
      <c r="H199" s="981"/>
      <c r="I199" s="983"/>
      <c r="J199" s="981"/>
      <c r="K199" s="985"/>
    </row>
    <row r="200" spans="1:11" ht="42.75" x14ac:dyDescent="0.2">
      <c r="A200" s="941"/>
      <c r="B200" s="688"/>
      <c r="C200" s="941"/>
      <c r="D200" s="48" t="s">
        <v>206</v>
      </c>
      <c r="E200" s="100" t="s">
        <v>207</v>
      </c>
      <c r="F200" s="62" t="s">
        <v>166</v>
      </c>
      <c r="G200" s="61">
        <f>IF(F200="Oportuna",15,0)</f>
        <v>0</v>
      </c>
      <c r="H200" s="981"/>
      <c r="I200" s="983"/>
      <c r="J200" s="981"/>
      <c r="K200" s="985"/>
    </row>
    <row r="201" spans="1:11" ht="42.75" x14ac:dyDescent="0.2">
      <c r="A201" s="941"/>
      <c r="B201" s="688"/>
      <c r="C201" s="941"/>
      <c r="D201" s="48" t="s">
        <v>208</v>
      </c>
      <c r="E201" s="100" t="s">
        <v>209</v>
      </c>
      <c r="F201" s="209" t="s">
        <v>166</v>
      </c>
      <c r="G201" s="61">
        <f>IF(F201="Prevenir",15,IF(F201="Detectar",10,0))</f>
        <v>0</v>
      </c>
      <c r="H201" s="981"/>
      <c r="I201" s="983"/>
      <c r="J201" s="981"/>
      <c r="K201" s="985"/>
    </row>
    <row r="202" spans="1:11" ht="28.5" x14ac:dyDescent="0.2">
      <c r="A202" s="941"/>
      <c r="B202" s="688"/>
      <c r="C202" s="941"/>
      <c r="D202" s="48" t="s">
        <v>210</v>
      </c>
      <c r="E202" s="100" t="s">
        <v>211</v>
      </c>
      <c r="F202" s="62" t="s">
        <v>166</v>
      </c>
      <c r="G202" s="61">
        <f>IF(F202="Confiable",15,0)</f>
        <v>0</v>
      </c>
      <c r="H202" s="981"/>
      <c r="I202" s="983"/>
      <c r="J202" s="981"/>
      <c r="K202" s="985"/>
    </row>
    <row r="203" spans="1:11" ht="42.75" x14ac:dyDescent="0.2">
      <c r="A203" s="941"/>
      <c r="B203" s="688"/>
      <c r="C203" s="941"/>
      <c r="D203" s="48" t="s">
        <v>212</v>
      </c>
      <c r="E203" s="100" t="s">
        <v>213</v>
      </c>
      <c r="F203" s="209" t="s">
        <v>166</v>
      </c>
      <c r="G203" s="61">
        <f>IF(F203="Se investigan y se resuelven oportunamente",15,0)</f>
        <v>0</v>
      </c>
      <c r="H203" s="981"/>
      <c r="I203" s="983"/>
      <c r="J203" s="981"/>
      <c r="K203" s="985"/>
    </row>
    <row r="204" spans="1:11" ht="28.5" x14ac:dyDescent="0.2">
      <c r="A204" s="942"/>
      <c r="B204" s="689"/>
      <c r="C204" s="942"/>
      <c r="D204" s="43" t="s">
        <v>214</v>
      </c>
      <c r="E204" s="100" t="s">
        <v>215</v>
      </c>
      <c r="F204" s="62" t="s">
        <v>166</v>
      </c>
      <c r="G204" s="61">
        <f>IF(F204="Completa",10,IF(F204="Incompleta",5,0))</f>
        <v>0</v>
      </c>
      <c r="H204" s="965"/>
      <c r="I204" s="972"/>
      <c r="J204" s="965"/>
      <c r="K204" s="967"/>
    </row>
    <row r="205" spans="1:11" ht="15.75" thickBot="1" x14ac:dyDescent="0.25">
      <c r="A205" s="118"/>
      <c r="B205" s="119"/>
      <c r="C205" s="54"/>
      <c r="D205" s="55"/>
      <c r="E205" s="56" t="s">
        <v>216</v>
      </c>
      <c r="F205" s="16"/>
      <c r="G205" s="16">
        <f>SUM(G198:G204)</f>
        <v>0</v>
      </c>
      <c r="H205" s="124"/>
      <c r="I205" s="125"/>
      <c r="J205" s="125"/>
      <c r="K205" s="126"/>
    </row>
    <row r="206" spans="1:11" ht="15" thickBot="1" x14ac:dyDescent="0.25"/>
    <row r="207" spans="1:11" ht="30" x14ac:dyDescent="0.2">
      <c r="A207" s="986" t="s">
        <v>80</v>
      </c>
      <c r="B207" s="957" t="s">
        <v>218</v>
      </c>
      <c r="C207" s="988" t="s">
        <v>192</v>
      </c>
      <c r="D207" s="990" t="s">
        <v>193</v>
      </c>
      <c r="E207" s="991"/>
      <c r="F207" s="991"/>
      <c r="G207" s="991"/>
      <c r="H207" s="992"/>
      <c r="I207" s="103" t="s">
        <v>194</v>
      </c>
      <c r="J207" s="993" t="s">
        <v>195</v>
      </c>
      <c r="K207" s="995" t="s">
        <v>196</v>
      </c>
    </row>
    <row r="208" spans="1:11" ht="60.75" thickBot="1" x14ac:dyDescent="0.25">
      <c r="A208" s="987"/>
      <c r="B208" s="958"/>
      <c r="C208" s="989"/>
      <c r="D208" s="104" t="s">
        <v>197</v>
      </c>
      <c r="E208" s="49" t="s">
        <v>198</v>
      </c>
      <c r="F208" s="104" t="s">
        <v>199</v>
      </c>
      <c r="G208" s="104" t="s">
        <v>200</v>
      </c>
      <c r="H208" s="107" t="s">
        <v>217</v>
      </c>
      <c r="I208" s="50" t="s">
        <v>202</v>
      </c>
      <c r="J208" s="994"/>
      <c r="K208" s="996"/>
    </row>
    <row r="209" spans="1:11" x14ac:dyDescent="0.2">
      <c r="A209" s="940" t="str">
        <f>DESCRIPCION!A32</f>
        <v>j</v>
      </c>
      <c r="B209" s="687">
        <f>DESCRIPCION!D33</f>
        <v>0</v>
      </c>
      <c r="C209" s="940"/>
      <c r="D209" s="979" t="s">
        <v>203</v>
      </c>
      <c r="E209" s="120" t="s">
        <v>204</v>
      </c>
      <c r="F209" s="66" t="s">
        <v>166</v>
      </c>
      <c r="G209" s="121">
        <f>IF(F209="Asignado",15,0)</f>
        <v>0</v>
      </c>
      <c r="H209" s="980" t="str">
        <f>IF(AND(G216&gt;0,G216&lt;=85),"Débil",IF(AND(G216&gt;85,G216&lt;=95),"Moderado",IF(G216&gt;96,"Fuerte"," ")))</f>
        <v xml:space="preserve"> </v>
      </c>
      <c r="I209" s="982" t="s">
        <v>166</v>
      </c>
      <c r="J209" s="98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84" t="str">
        <f>IF(J209="Fuerte","NO",IF(J209=" "," ","SI"))</f>
        <v xml:space="preserve"> </v>
      </c>
    </row>
    <row r="210" spans="1:11" ht="28.5" x14ac:dyDescent="0.2">
      <c r="A210" s="941"/>
      <c r="B210" s="688"/>
      <c r="C210" s="941"/>
      <c r="D210" s="969"/>
      <c r="E210" s="100" t="s">
        <v>205</v>
      </c>
      <c r="F210" s="62" t="s">
        <v>166</v>
      </c>
      <c r="G210" s="61">
        <f>IF(F210="Adecuado",15,0)</f>
        <v>0</v>
      </c>
      <c r="H210" s="981"/>
      <c r="I210" s="983"/>
      <c r="J210" s="981"/>
      <c r="K210" s="985"/>
    </row>
    <row r="211" spans="1:11" ht="42.75" x14ac:dyDescent="0.2">
      <c r="A211" s="941"/>
      <c r="B211" s="688"/>
      <c r="C211" s="941"/>
      <c r="D211" s="48" t="s">
        <v>206</v>
      </c>
      <c r="E211" s="100" t="s">
        <v>207</v>
      </c>
      <c r="F211" s="62" t="s">
        <v>166</v>
      </c>
      <c r="G211" s="61">
        <f>IF(F211="Oportuna",15,0)</f>
        <v>0</v>
      </c>
      <c r="H211" s="981"/>
      <c r="I211" s="983"/>
      <c r="J211" s="981"/>
      <c r="K211" s="985"/>
    </row>
    <row r="212" spans="1:11" ht="42.75" x14ac:dyDescent="0.2">
      <c r="A212" s="941"/>
      <c r="B212" s="688"/>
      <c r="C212" s="941"/>
      <c r="D212" s="48" t="s">
        <v>208</v>
      </c>
      <c r="E212" s="100" t="s">
        <v>209</v>
      </c>
      <c r="F212" s="209" t="s">
        <v>166</v>
      </c>
      <c r="G212" s="61">
        <f>IF(F212="Prevenir",15,IF(F212="Detectar",10,0))</f>
        <v>0</v>
      </c>
      <c r="H212" s="981"/>
      <c r="I212" s="983"/>
      <c r="J212" s="981"/>
      <c r="K212" s="985"/>
    </row>
    <row r="213" spans="1:11" ht="28.5" x14ac:dyDescent="0.2">
      <c r="A213" s="941"/>
      <c r="B213" s="688"/>
      <c r="C213" s="941"/>
      <c r="D213" s="48" t="s">
        <v>210</v>
      </c>
      <c r="E213" s="100" t="s">
        <v>211</v>
      </c>
      <c r="F213" s="62" t="s">
        <v>166</v>
      </c>
      <c r="G213" s="61">
        <f>IF(F213="Confiable",15,0)</f>
        <v>0</v>
      </c>
      <c r="H213" s="981"/>
      <c r="I213" s="983"/>
      <c r="J213" s="981"/>
      <c r="K213" s="985"/>
    </row>
    <row r="214" spans="1:11" ht="42.75" x14ac:dyDescent="0.2">
      <c r="A214" s="941"/>
      <c r="B214" s="688"/>
      <c r="C214" s="941"/>
      <c r="D214" s="48" t="s">
        <v>212</v>
      </c>
      <c r="E214" s="100" t="s">
        <v>213</v>
      </c>
      <c r="F214" s="209" t="s">
        <v>166</v>
      </c>
      <c r="G214" s="61">
        <f>IF(F214="Se investigan y se resuelven oportunamente",15,0)</f>
        <v>0</v>
      </c>
      <c r="H214" s="981"/>
      <c r="I214" s="983"/>
      <c r="J214" s="981"/>
      <c r="K214" s="985"/>
    </row>
    <row r="215" spans="1:11" ht="28.5" x14ac:dyDescent="0.2">
      <c r="A215" s="942"/>
      <c r="B215" s="689"/>
      <c r="C215" s="942"/>
      <c r="D215" s="43" t="s">
        <v>214</v>
      </c>
      <c r="E215" s="100" t="s">
        <v>215</v>
      </c>
      <c r="F215" s="62" t="s">
        <v>166</v>
      </c>
      <c r="G215" s="61">
        <f>IF(F215="Completa",10,IF(F215="Incompleta",5,0))</f>
        <v>0</v>
      </c>
      <c r="H215" s="965"/>
      <c r="I215" s="972"/>
      <c r="J215" s="965"/>
      <c r="K215" s="967"/>
    </row>
    <row r="216" spans="1:11" ht="15.75" thickBot="1" x14ac:dyDescent="0.25">
      <c r="A216" s="118"/>
      <c r="B216" s="119"/>
      <c r="C216" s="54"/>
      <c r="D216" s="55"/>
      <c r="E216" s="56" t="s">
        <v>216</v>
      </c>
      <c r="F216" s="16"/>
      <c r="G216" s="16">
        <f>SUM(G209:G215)</f>
        <v>0</v>
      </c>
      <c r="H216" s="124"/>
      <c r="I216" s="125"/>
      <c r="J216" s="125"/>
      <c r="K216" s="126"/>
    </row>
    <row r="217" spans="1:11" ht="15" thickBot="1" x14ac:dyDescent="0.25"/>
    <row r="218" spans="1:11" ht="30" x14ac:dyDescent="0.2">
      <c r="A218" s="986" t="s">
        <v>80</v>
      </c>
      <c r="B218" s="957" t="s">
        <v>218</v>
      </c>
      <c r="C218" s="988" t="s">
        <v>192</v>
      </c>
      <c r="D218" s="990" t="s">
        <v>193</v>
      </c>
      <c r="E218" s="991"/>
      <c r="F218" s="991"/>
      <c r="G218" s="991"/>
      <c r="H218" s="992"/>
      <c r="I218" s="103" t="s">
        <v>194</v>
      </c>
      <c r="J218" s="993" t="s">
        <v>195</v>
      </c>
      <c r="K218" s="995" t="s">
        <v>196</v>
      </c>
    </row>
    <row r="219" spans="1:11" ht="60.75" thickBot="1" x14ac:dyDescent="0.25">
      <c r="A219" s="987"/>
      <c r="B219" s="958"/>
      <c r="C219" s="989"/>
      <c r="D219" s="104" t="s">
        <v>197</v>
      </c>
      <c r="E219" s="49" t="s">
        <v>198</v>
      </c>
      <c r="F219" s="104" t="s">
        <v>199</v>
      </c>
      <c r="G219" s="104" t="s">
        <v>200</v>
      </c>
      <c r="H219" s="107" t="s">
        <v>217</v>
      </c>
      <c r="I219" s="50" t="s">
        <v>202</v>
      </c>
      <c r="J219" s="994"/>
      <c r="K219" s="996"/>
    </row>
    <row r="220" spans="1:11" x14ac:dyDescent="0.2">
      <c r="A220" s="940" t="str">
        <f>DESCRIPCION!A32</f>
        <v>j</v>
      </c>
      <c r="B220" s="687">
        <f>DESCRIPCION!D34</f>
        <v>0</v>
      </c>
      <c r="C220" s="940"/>
      <c r="D220" s="979" t="s">
        <v>203</v>
      </c>
      <c r="E220" s="120" t="s">
        <v>204</v>
      </c>
      <c r="F220" s="66" t="s">
        <v>166</v>
      </c>
      <c r="G220" s="121">
        <f>IF(F220="Asignado",15,0)</f>
        <v>0</v>
      </c>
      <c r="H220" s="980" t="str">
        <f>IF(AND(G227&gt;0,G227&lt;=85),"Débil",IF(AND(G227&gt;85,G227&lt;=95),"Moderado",IF(G227&gt;96,"Fuerte"," ")))</f>
        <v xml:space="preserve"> </v>
      </c>
      <c r="I220" s="982" t="s">
        <v>166</v>
      </c>
      <c r="J220" s="98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84" t="str">
        <f>IF(J220="Fuerte","NO",IF(J220=" "," ","SI"))</f>
        <v xml:space="preserve"> </v>
      </c>
    </row>
    <row r="221" spans="1:11" ht="28.5" x14ac:dyDescent="0.2">
      <c r="A221" s="941"/>
      <c r="B221" s="688"/>
      <c r="C221" s="941"/>
      <c r="D221" s="969"/>
      <c r="E221" s="100" t="s">
        <v>205</v>
      </c>
      <c r="F221" s="62" t="s">
        <v>166</v>
      </c>
      <c r="G221" s="61">
        <f>IF(F221="Adecuado",15,0)</f>
        <v>0</v>
      </c>
      <c r="H221" s="981"/>
      <c r="I221" s="983"/>
      <c r="J221" s="981"/>
      <c r="K221" s="985"/>
    </row>
    <row r="222" spans="1:11" ht="42.75" x14ac:dyDescent="0.2">
      <c r="A222" s="941"/>
      <c r="B222" s="688"/>
      <c r="C222" s="941"/>
      <c r="D222" s="48" t="s">
        <v>206</v>
      </c>
      <c r="E222" s="100" t="s">
        <v>207</v>
      </c>
      <c r="F222" s="62" t="s">
        <v>166</v>
      </c>
      <c r="G222" s="61">
        <f>IF(F222="Oportuna",15,0)</f>
        <v>0</v>
      </c>
      <c r="H222" s="981"/>
      <c r="I222" s="983"/>
      <c r="J222" s="981"/>
      <c r="K222" s="985"/>
    </row>
    <row r="223" spans="1:11" ht="42.75" x14ac:dyDescent="0.2">
      <c r="A223" s="941"/>
      <c r="B223" s="688"/>
      <c r="C223" s="941"/>
      <c r="D223" s="48" t="s">
        <v>208</v>
      </c>
      <c r="E223" s="100" t="s">
        <v>209</v>
      </c>
      <c r="F223" s="209" t="s">
        <v>166</v>
      </c>
      <c r="G223" s="61">
        <f>IF(F223="Prevenir",15,IF(F223="Detectar",10,0))</f>
        <v>0</v>
      </c>
      <c r="H223" s="981"/>
      <c r="I223" s="983"/>
      <c r="J223" s="981"/>
      <c r="K223" s="985"/>
    </row>
    <row r="224" spans="1:11" ht="28.5" x14ac:dyDescent="0.2">
      <c r="A224" s="941"/>
      <c r="B224" s="688"/>
      <c r="C224" s="941"/>
      <c r="D224" s="48" t="s">
        <v>210</v>
      </c>
      <c r="E224" s="100" t="s">
        <v>211</v>
      </c>
      <c r="F224" s="62" t="s">
        <v>166</v>
      </c>
      <c r="G224" s="61">
        <f>IF(F224="Confiable",15,0)</f>
        <v>0</v>
      </c>
      <c r="H224" s="981"/>
      <c r="I224" s="983"/>
      <c r="J224" s="981"/>
      <c r="K224" s="985"/>
    </row>
    <row r="225" spans="1:11" ht="42.75" x14ac:dyDescent="0.2">
      <c r="A225" s="941"/>
      <c r="B225" s="688"/>
      <c r="C225" s="941"/>
      <c r="D225" s="48" t="s">
        <v>212</v>
      </c>
      <c r="E225" s="100" t="s">
        <v>213</v>
      </c>
      <c r="F225" s="209" t="s">
        <v>166</v>
      </c>
      <c r="G225" s="61">
        <f>IF(F225="Se investigan y se resuelven oportunamente",15,0)</f>
        <v>0</v>
      </c>
      <c r="H225" s="981"/>
      <c r="I225" s="983"/>
      <c r="J225" s="981"/>
      <c r="K225" s="985"/>
    </row>
    <row r="226" spans="1:11" ht="28.5" x14ac:dyDescent="0.2">
      <c r="A226" s="942"/>
      <c r="B226" s="689"/>
      <c r="C226" s="942"/>
      <c r="D226" s="43" t="s">
        <v>214</v>
      </c>
      <c r="E226" s="100" t="s">
        <v>215</v>
      </c>
      <c r="F226" s="62" t="s">
        <v>166</v>
      </c>
      <c r="G226" s="61">
        <f>IF(F226="Completa",10,IF(F226="Incompleta",5,0))</f>
        <v>0</v>
      </c>
      <c r="H226" s="965"/>
      <c r="I226" s="972"/>
      <c r="J226" s="965"/>
      <c r="K226" s="967"/>
    </row>
    <row r="227" spans="1:11" ht="15.75" thickBot="1" x14ac:dyDescent="0.25">
      <c r="A227" s="118"/>
      <c r="B227" s="119"/>
      <c r="C227" s="54"/>
      <c r="D227" s="55"/>
      <c r="E227" s="56" t="s">
        <v>216</v>
      </c>
      <c r="F227" s="16"/>
      <c r="G227" s="16">
        <f>SUM(G220:G226)</f>
        <v>0</v>
      </c>
      <c r="H227" s="124"/>
      <c r="I227" s="125"/>
      <c r="J227" s="125"/>
      <c r="K227" s="126"/>
    </row>
  </sheetData>
  <sheetProtection selectLockedCells="1"/>
  <mergeCells count="291">
    <mergeCell ref="I220:I226"/>
    <mergeCell ref="J220:J226"/>
    <mergeCell ref="K220:K226"/>
    <mergeCell ref="A207:A208"/>
    <mergeCell ref="B207:B208"/>
    <mergeCell ref="C207:C208"/>
    <mergeCell ref="D207:H207"/>
    <mergeCell ref="J207:J208"/>
    <mergeCell ref="K207:K208"/>
    <mergeCell ref="A209:A215"/>
    <mergeCell ref="B209:B215"/>
    <mergeCell ref="C209:C215"/>
    <mergeCell ref="A220:A226"/>
    <mergeCell ref="B220:B226"/>
    <mergeCell ref="C220:C226"/>
    <mergeCell ref="D220:D221"/>
    <mergeCell ref="H220:H226"/>
    <mergeCell ref="A218:A219"/>
    <mergeCell ref="B218:B219"/>
    <mergeCell ref="C218:C219"/>
    <mergeCell ref="D218:H218"/>
    <mergeCell ref="J218:J219"/>
    <mergeCell ref="K218:K219"/>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K198:K204"/>
    <mergeCell ref="I198:I204"/>
    <mergeCell ref="J198:J204"/>
    <mergeCell ref="B187:B193"/>
    <mergeCell ref="C187:C193"/>
    <mergeCell ref="D187:D188"/>
    <mergeCell ref="H187:H193"/>
    <mergeCell ref="K176:K182"/>
    <mergeCell ref="A185:A186"/>
    <mergeCell ref="B185:B186"/>
    <mergeCell ref="C185:C186"/>
    <mergeCell ref="D185:H185"/>
    <mergeCell ref="J185:J186"/>
    <mergeCell ref="K185:K186"/>
    <mergeCell ref="K187:K193"/>
    <mergeCell ref="K165:K171"/>
    <mergeCell ref="A174:A175"/>
    <mergeCell ref="B174:B175"/>
    <mergeCell ref="C174:C175"/>
    <mergeCell ref="D174:H174"/>
    <mergeCell ref="J174:J175"/>
    <mergeCell ref="K174:K175"/>
    <mergeCell ref="I187:I193"/>
    <mergeCell ref="J187:J193"/>
    <mergeCell ref="A165:A171"/>
    <mergeCell ref="B165:B171"/>
    <mergeCell ref="C165:C171"/>
    <mergeCell ref="D165:D166"/>
    <mergeCell ref="H165:H171"/>
    <mergeCell ref="I165:I171"/>
    <mergeCell ref="J165:J171"/>
    <mergeCell ref="A176:A182"/>
    <mergeCell ref="B176:B182"/>
    <mergeCell ref="C176:C182"/>
    <mergeCell ref="D176:D177"/>
    <mergeCell ref="H176:H182"/>
    <mergeCell ref="I176:I182"/>
    <mergeCell ref="J176:J182"/>
    <mergeCell ref="A187:A19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43:A149"/>
    <mergeCell ref="B143:B149"/>
    <mergeCell ref="C143:C149"/>
    <mergeCell ref="D143:D144"/>
    <mergeCell ref="H143:H149"/>
    <mergeCell ref="I143:I149"/>
    <mergeCell ref="J143:J149"/>
    <mergeCell ref="K143:K149"/>
    <mergeCell ref="A152:A153"/>
    <mergeCell ref="B152:B153"/>
    <mergeCell ref="C152:C153"/>
    <mergeCell ref="D152:H152"/>
    <mergeCell ref="J152:J153"/>
    <mergeCell ref="K152:K153"/>
    <mergeCell ref="A132:A138"/>
    <mergeCell ref="B132:B138"/>
    <mergeCell ref="C132:C138"/>
    <mergeCell ref="D132:D133"/>
    <mergeCell ref="H132:H138"/>
    <mergeCell ref="I132:I138"/>
    <mergeCell ref="J132:J138"/>
    <mergeCell ref="K132:K138"/>
    <mergeCell ref="A141:A142"/>
    <mergeCell ref="B141:B142"/>
    <mergeCell ref="C141:C142"/>
    <mergeCell ref="D141:H141"/>
    <mergeCell ref="J141:J142"/>
    <mergeCell ref="K141:K142"/>
    <mergeCell ref="A121:A127"/>
    <mergeCell ref="B121:B127"/>
    <mergeCell ref="C121:C127"/>
    <mergeCell ref="D121:D122"/>
    <mergeCell ref="H121:H127"/>
    <mergeCell ref="I121:I127"/>
    <mergeCell ref="J121:J127"/>
    <mergeCell ref="K121:K127"/>
    <mergeCell ref="A130:A131"/>
    <mergeCell ref="B130:B131"/>
    <mergeCell ref="C130:C131"/>
    <mergeCell ref="D130:H130"/>
    <mergeCell ref="J130:J131"/>
    <mergeCell ref="K130:K131"/>
    <mergeCell ref="A110:A116"/>
    <mergeCell ref="B110:B116"/>
    <mergeCell ref="C110:C116"/>
    <mergeCell ref="D110:D111"/>
    <mergeCell ref="H110:H116"/>
    <mergeCell ref="I110:I116"/>
    <mergeCell ref="J110:J116"/>
    <mergeCell ref="K110:K116"/>
    <mergeCell ref="A119:A120"/>
    <mergeCell ref="B119:B120"/>
    <mergeCell ref="C119:C120"/>
    <mergeCell ref="D119:H119"/>
    <mergeCell ref="J119:J120"/>
    <mergeCell ref="K119:K120"/>
    <mergeCell ref="A99:A105"/>
    <mergeCell ref="B99:B105"/>
    <mergeCell ref="C99:C105"/>
    <mergeCell ref="D99:D100"/>
    <mergeCell ref="H99:H105"/>
    <mergeCell ref="I99:I105"/>
    <mergeCell ref="J99:J105"/>
    <mergeCell ref="K99:K105"/>
    <mergeCell ref="A108:A109"/>
    <mergeCell ref="B108:B109"/>
    <mergeCell ref="C108:C109"/>
    <mergeCell ref="D108:H108"/>
    <mergeCell ref="J108:J109"/>
    <mergeCell ref="K108:K109"/>
    <mergeCell ref="A88:A94"/>
    <mergeCell ref="B88:B94"/>
    <mergeCell ref="D88:D89"/>
    <mergeCell ref="H88:H94"/>
    <mergeCell ref="I88:I94"/>
    <mergeCell ref="J88:J94"/>
    <mergeCell ref="K88:K94"/>
    <mergeCell ref="A97:A98"/>
    <mergeCell ref="B97:B98"/>
    <mergeCell ref="C97:C98"/>
    <mergeCell ref="D97:H97"/>
    <mergeCell ref="J97:J98"/>
    <mergeCell ref="K97:K98"/>
    <mergeCell ref="A77:A83"/>
    <mergeCell ref="B77:B83"/>
    <mergeCell ref="C77:C83"/>
    <mergeCell ref="D77:D78"/>
    <mergeCell ref="H77:H83"/>
    <mergeCell ref="I77:I83"/>
    <mergeCell ref="J77:J83"/>
    <mergeCell ref="K77:K83"/>
    <mergeCell ref="A86:A87"/>
    <mergeCell ref="B86:B87"/>
    <mergeCell ref="C86:C87"/>
    <mergeCell ref="D86:H86"/>
    <mergeCell ref="J86:J87"/>
    <mergeCell ref="K86:K87"/>
    <mergeCell ref="D66:D67"/>
    <mergeCell ref="H66:H72"/>
    <mergeCell ref="I66:I72"/>
    <mergeCell ref="J66:J72"/>
    <mergeCell ref="K66:K72"/>
    <mergeCell ref="A75:A76"/>
    <mergeCell ref="B75:B76"/>
    <mergeCell ref="C75:C76"/>
    <mergeCell ref="D75:H75"/>
    <mergeCell ref="J75:J76"/>
    <mergeCell ref="K75:K76"/>
    <mergeCell ref="A53:A54"/>
    <mergeCell ref="B53:B54"/>
    <mergeCell ref="C53:C54"/>
    <mergeCell ref="D53:H53"/>
    <mergeCell ref="J53:J54"/>
    <mergeCell ref="K53:K54"/>
    <mergeCell ref="A55:A61"/>
    <mergeCell ref="B55:B61"/>
    <mergeCell ref="C88:C94"/>
    <mergeCell ref="D55:D56"/>
    <mergeCell ref="H55:H61"/>
    <mergeCell ref="I55:I61"/>
    <mergeCell ref="J55:J61"/>
    <mergeCell ref="K55:K61"/>
    <mergeCell ref="C55:C61"/>
    <mergeCell ref="A64:A65"/>
    <mergeCell ref="B64:B65"/>
    <mergeCell ref="C64:C65"/>
    <mergeCell ref="D64:H64"/>
    <mergeCell ref="J64:J65"/>
    <mergeCell ref="K64:K65"/>
    <mergeCell ref="A66:A72"/>
    <mergeCell ref="B66:B72"/>
    <mergeCell ref="C66:C72"/>
    <mergeCell ref="K9:K10"/>
    <mergeCell ref="B22:B28"/>
    <mergeCell ref="A44:A50"/>
    <mergeCell ref="B44:B50"/>
    <mergeCell ref="C44:C50"/>
    <mergeCell ref="D44:D45"/>
    <mergeCell ref="H44:H50"/>
    <mergeCell ref="I44:I50"/>
    <mergeCell ref="J44:J50"/>
    <mergeCell ref="K44:K50"/>
    <mergeCell ref="B31:B32"/>
    <mergeCell ref="A42:A43"/>
    <mergeCell ref="B42:B43"/>
    <mergeCell ref="C42:C43"/>
    <mergeCell ref="D42:H42"/>
    <mergeCell ref="J42:J43"/>
    <mergeCell ref="K42:K43"/>
    <mergeCell ref="J33:J39"/>
    <mergeCell ref="K33:K39"/>
    <mergeCell ref="C33:C39"/>
    <mergeCell ref="D33:D34"/>
    <mergeCell ref="H33:H39"/>
    <mergeCell ref="I33:I39"/>
    <mergeCell ref="A9:A10"/>
    <mergeCell ref="K31:K32"/>
    <mergeCell ref="B11:B17"/>
    <mergeCell ref="A11:A17"/>
    <mergeCell ref="A20:A21"/>
    <mergeCell ref="C20:C21"/>
    <mergeCell ref="C11:C17"/>
    <mergeCell ref="B20:B21"/>
    <mergeCell ref="J11:J17"/>
    <mergeCell ref="K11:K17"/>
    <mergeCell ref="D20:H20"/>
    <mergeCell ref="J20:J21"/>
    <mergeCell ref="K20:K21"/>
    <mergeCell ref="D11:D12"/>
    <mergeCell ref="H11:H17"/>
    <mergeCell ref="I11:I17"/>
    <mergeCell ref="J22:J28"/>
    <mergeCell ref="K22:K28"/>
    <mergeCell ref="D22:D23"/>
    <mergeCell ref="H22:H28"/>
    <mergeCell ref="I22:I28"/>
    <mergeCell ref="A22:A28"/>
    <mergeCell ref="C22:C28"/>
    <mergeCell ref="B33:B39"/>
    <mergeCell ref="A33:A39"/>
    <mergeCell ref="A31:A32"/>
    <mergeCell ref="C31:C32"/>
    <mergeCell ref="D31:H31"/>
    <mergeCell ref="A1:A4"/>
    <mergeCell ref="B1:G2"/>
    <mergeCell ref="B3:G4"/>
    <mergeCell ref="A6:J6"/>
    <mergeCell ref="J1:J4"/>
    <mergeCell ref="B5:G5"/>
    <mergeCell ref="H1:I1"/>
    <mergeCell ref="H2:I2"/>
    <mergeCell ref="H3:I3"/>
    <mergeCell ref="H4:I4"/>
    <mergeCell ref="C9:C10"/>
    <mergeCell ref="D9:H9"/>
    <mergeCell ref="J9:J10"/>
    <mergeCell ref="B9:B10"/>
    <mergeCell ref="A7:J7"/>
    <mergeCell ref="J31:J32"/>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disablePrompts="1" count="8">
        <x14:dataValidation type="list" allowBlank="1" showInputMessage="1" showErrorMessage="1">
          <x14:formula1>
            <xm:f>Hoja3!$A$152:$A$154</xm:f>
          </x14:formula1>
          <xm:sqref>F11 F22 F33 F44 F55 F66 F77 F88 F99 F110 F121 F132 F143 F154 F165 F176 F187 F198 F209 F220</xm:sqref>
        </x14:dataValidation>
        <x14:dataValidation type="list" allowBlank="1" showInputMessage="1" showErrorMessage="1">
          <x14:formula1>
            <xm:f>Hoja3!$A$155:$A$157</xm:f>
          </x14:formula1>
          <xm:sqref>F12 F23 F34 F45 F56 F67 F78 F89 F100 F111 F122 F133 F144 F155 F166 F177 F188 F199 F210 F221</xm:sqref>
        </x14:dataValidation>
        <x14:dataValidation type="list" allowBlank="1" showInputMessage="1" showErrorMessage="1">
          <x14:formula1>
            <xm:f>Hoja3!$A$160:$A$162</xm:f>
          </x14:formula1>
          <xm:sqref>F13 F24 F35 F46 F57 F68 F79 F90 F101 F112 F123 F134 F145 F156 F167 F178 F189 F200 F211 F222</xm:sqref>
        </x14:dataValidation>
        <x14:dataValidation type="list" allowBlank="1" showInputMessage="1" showErrorMessage="1">
          <x14:formula1>
            <xm:f>Hoja3!$A$165:$A$168</xm:f>
          </x14:formula1>
          <xm:sqref>F14 F25 F36 F47 F58 F69 F80 F91 F102 F113 F124 F135 F146 F157 F168 F179 F190 F201 F212 F223</xm:sqref>
        </x14:dataValidation>
        <x14:dataValidation type="list" allowBlank="1" showInputMessage="1" showErrorMessage="1">
          <x14:formula1>
            <xm:f>Hoja3!$A$171:$A$173</xm:f>
          </x14:formula1>
          <xm:sqref>F15 F26 F37 F48 F59 F70 F81 F92 F103 F114 F125 F136 F147 F158 F169 F180 F191 F202 F213 F224</xm:sqref>
        </x14:dataValidation>
        <x14:dataValidation type="list" allowBlank="1" showInputMessage="1" showErrorMessage="1">
          <x14:formula1>
            <xm:f>Hoja3!$A$176:$A$178</xm:f>
          </x14:formula1>
          <xm:sqref>F16 F27 F38 F49 F60 F71 F82 F93 F104 F115 F126 F137 F148 F159 F170 F181 F192 F203 F214 F225</xm:sqref>
        </x14:dataValidation>
        <x14:dataValidation type="list" allowBlank="1" showInputMessage="1" showErrorMessage="1">
          <x14:formula1>
            <xm:f>Hoja3!$A$181:$A$184</xm:f>
          </x14:formula1>
          <xm:sqref>F17 F28 F39 F50 F61 F72 F83 F94 F105 F116 F127 F138 F149 F160 F171 F182 F193 F204 F215 F226</xm:sqref>
        </x14:dataValidation>
        <x14:dataValidation type="list" allowBlank="1" showInputMessage="1" showErrorMessage="1">
          <x14:formula1>
            <xm:f>Hoja3!$A$187:$A$190</xm:f>
          </x14:formula1>
          <xm:sqref>I11:I17 I22:I28 I33:I39 I44:I50 I55:I61 I66:I72 I77:I83 I88:I94 I99:I105 I110:I116 I121:I127 I132:I138 I143:I149 I154:I160 I165:I171 I176:I182 I187:I193 I198:I204 I209:I215 I220:I226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G38"/>
  <sheetViews>
    <sheetView zoomScale="53" zoomScaleNormal="53" workbookViewId="0">
      <selection activeCell="B5" sqref="B5"/>
    </sheetView>
  </sheetViews>
  <sheetFormatPr baseColWidth="10" defaultColWidth="11.42578125" defaultRowHeight="14.25" x14ac:dyDescent="0.2"/>
  <cols>
    <col min="1" max="1" width="38.28515625" style="1" customWidth="1"/>
    <col min="2" max="2" width="60.7109375" style="1" customWidth="1"/>
    <col min="3" max="3" width="65.8554687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1008"/>
      <c r="B1" s="1013" t="str">
        <f>CONTEXTO!B1</f>
        <v>PROCESO: GESTION INTEGRAL DE CALIDAD</v>
      </c>
      <c r="C1" s="1014"/>
      <c r="D1" s="1015"/>
      <c r="E1" s="465" t="s">
        <v>376</v>
      </c>
      <c r="F1" s="465"/>
      <c r="G1" s="465"/>
      <c r="H1" s="687"/>
    </row>
    <row r="2" spans="1:111" customFormat="1" ht="15.75" customHeight="1" x14ac:dyDescent="0.25">
      <c r="A2" s="1009"/>
      <c r="B2" s="1016"/>
      <c r="C2" s="1017"/>
      <c r="D2" s="1018"/>
      <c r="E2" s="514" t="s">
        <v>371</v>
      </c>
      <c r="F2" s="514"/>
      <c r="G2" s="514"/>
      <c r="H2" s="688"/>
    </row>
    <row r="3" spans="1:111" customFormat="1" ht="36" customHeight="1" x14ac:dyDescent="0.25">
      <c r="A3" s="1009"/>
      <c r="B3" s="1016" t="str">
        <f>CONTEXTO!B3</f>
        <v>FORMATO: MAPA DE RIESGOS DE CORRUPCIÓN</v>
      </c>
      <c r="C3" s="1017"/>
      <c r="D3" s="1018"/>
      <c r="E3" s="514" t="s">
        <v>372</v>
      </c>
      <c r="F3" s="514"/>
      <c r="G3" s="514"/>
      <c r="H3" s="688"/>
    </row>
    <row r="4" spans="1:111" customFormat="1" ht="15.75" customHeight="1" thickBot="1" x14ac:dyDescent="0.3">
      <c r="A4" s="1010"/>
      <c r="B4" s="1019"/>
      <c r="C4" s="1020"/>
      <c r="D4" s="1021"/>
      <c r="E4" s="416" t="s">
        <v>387</v>
      </c>
      <c r="F4" s="416"/>
      <c r="G4" s="416"/>
      <c r="H4" s="1007"/>
    </row>
    <row r="5" spans="1:111" ht="15" thickBot="1" x14ac:dyDescent="0.25">
      <c r="A5" s="53"/>
      <c r="B5" s="59"/>
      <c r="C5" s="102"/>
      <c r="D5" s="102"/>
      <c r="E5" s="102"/>
      <c r="F5" s="102"/>
      <c r="G5" s="102"/>
      <c r="H5" s="70"/>
    </row>
    <row r="6" spans="1:111" customFormat="1" ht="24" customHeight="1" x14ac:dyDescent="0.25">
      <c r="A6" s="1025" t="str">
        <f>+CONTEXTO!A8</f>
        <v xml:space="preserve">PROCESO: Gestión de Evaluación y  Seguimiento </v>
      </c>
      <c r="B6" s="1026"/>
      <c r="C6" s="1026"/>
      <c r="D6" s="1026"/>
      <c r="E6" s="1026"/>
      <c r="F6" s="1026"/>
      <c r="G6" s="1026"/>
      <c r="H6" s="1027"/>
    </row>
    <row r="7" spans="1:111" customFormat="1" ht="72" customHeight="1" thickBot="1" x14ac:dyDescent="0.3">
      <c r="A7" s="1034"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1035"/>
      <c r="C7" s="1035"/>
      <c r="D7" s="1035"/>
      <c r="E7" s="1035"/>
      <c r="F7" s="1035"/>
      <c r="G7" s="1035"/>
      <c r="H7" s="1036"/>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row>
    <row r="8" spans="1:111" ht="15" thickBot="1" x14ac:dyDescent="0.25">
      <c r="A8" s="53"/>
      <c r="B8" s="59"/>
      <c r="C8" s="102"/>
      <c r="D8" s="102"/>
      <c r="E8" s="102"/>
      <c r="F8" s="102"/>
      <c r="G8" s="102"/>
      <c r="H8" s="70"/>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row>
    <row r="9" spans="1:111" s="51" customFormat="1" ht="30" customHeight="1" x14ac:dyDescent="0.25">
      <c r="A9" s="1022" t="s">
        <v>80</v>
      </c>
      <c r="B9" s="1011" t="s">
        <v>218</v>
      </c>
      <c r="C9" s="1012" t="s">
        <v>192</v>
      </c>
      <c r="D9" s="1012" t="s">
        <v>201</v>
      </c>
      <c r="E9" s="1012" t="s">
        <v>219</v>
      </c>
      <c r="F9" s="1023" t="s">
        <v>220</v>
      </c>
      <c r="G9" s="1023"/>
      <c r="H9" s="1024" t="s">
        <v>340</v>
      </c>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row>
    <row r="10" spans="1:111" s="52" customFormat="1" ht="48.75" customHeight="1" x14ac:dyDescent="0.25">
      <c r="A10" s="1022"/>
      <c r="B10" s="1011"/>
      <c r="C10" s="1012"/>
      <c r="D10" s="1012"/>
      <c r="E10" s="1012"/>
      <c r="F10" s="1023"/>
      <c r="G10" s="1023"/>
      <c r="H10" s="1024"/>
    </row>
    <row r="11" spans="1:111" s="52" customFormat="1" ht="149.25" customHeight="1" x14ac:dyDescent="0.25">
      <c r="A11" s="1037" t="str">
        <f>DESCRIPCION!A12</f>
        <v>Posibilidad  de desvío de los resultados  de la auditoría en beneficio propio o del auditado.</v>
      </c>
      <c r="B11" s="100" t="str">
        <f>DESCRIPCION!D12</f>
        <v>Asignación de auditorias a procesos no acordes al perfil profesional del auditor.</v>
      </c>
      <c r="C11" s="128" t="str">
        <f>'CONTROLES Y EVALUACION'!C11</f>
        <v xml:space="preserve">1)El Jefe de Oficina de Control Interno, 2) anualmente o en el evento en que se realicen ajustes al Plan Anual de Auditoría, 3) con el propósito de asegurar  el cumplimiento del  principio de competencia establecido en el  Código de Ética del Auditor Interno 4)  programa y asigna   auditorias e informes  de acuerdo al perfil profesional de los auditores; 5) en el caso  que por error el jefe de  Control Interno realice  asignación no  acorde con el perfil del auditor; es obligación del auditor en aplicación del principio de competencia manifestarlo por escrito  o  ponerlo  en conocimiento del Jefe de la Oficina de Control Interno en el momento de la asignación 6) Dejando como evidencia el registro del control  el acta de Comité Técnico  que contiene en el orden del día la  elaboración o actualización del Plan Anual de Auditoría u oficio de manifestación del  auditor  de no cumplimiento del perfil profesional para desarrrollar la auditoria. </v>
      </c>
      <c r="D11" s="101" t="str">
        <f>'CONTROLES Y EVALUACION'!H11</f>
        <v>Fuerte</v>
      </c>
      <c r="E11" s="101" t="str">
        <f>'CONTROLES Y EVALUACION'!I11</f>
        <v>Fuerte (Siempre se Ejecuta)</v>
      </c>
      <c r="F11" s="127" t="str">
        <f t="shared" ref="F11:F17"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259">
        <f>IF(F11="Fuerte",100,IF(F11="Moderado",50,IF(F11="Débil",0," ")))</f>
        <v>100</v>
      </c>
      <c r="H11" s="1044" t="str">
        <f>IF(G16=100,"Fuerte",IF(AND(G16&gt;=50,G16&lt;=99),"Moderado",IF(AND(G16&gt;0,G16&lt;=49),"Débil"," ")))</f>
        <v>Moderado</v>
      </c>
    </row>
    <row r="12" spans="1:111" s="52" customFormat="1" ht="194.25" customHeight="1" x14ac:dyDescent="0.25">
      <c r="A12" s="941"/>
      <c r="B12" s="100" t="str">
        <f>DESCRIPCION!D13</f>
        <v>Trafico de influencias.</v>
      </c>
      <c r="C12" s="128" t="str">
        <f>'CONTROLES Y EVALUACION'!C22</f>
        <v xml:space="preserve">1) El Jefe de la Oficina de Control Interno, 2) semestralmente 3) con el propósito de verificar el cumplimiento de principios y lineamientos de conducta, establecidos en el  Código de Ética del Auditor Interno,  el cumplimiento de los   lineamientos antisoborno  establecidos en la política del SIG; así como la identificación y declaración del conflicto de interés  4) constata que el personal auditor adscrito a la Oficina,  no se encuentre  inmerso en procesos de  investigacion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lComo Evidencia de aplicación del control  queda el momorando de solicitud de información a control disciplinario y el memorando de respuesta, en caso de presentarse investigaciones disciplinarias: El fallo del proceso con la respectiva sanción,  la solictud  y  traslado del funcionario en caso de confirmarse la falta. </v>
      </c>
      <c r="D12" s="101" t="str">
        <f>'CONTROLES Y EVALUACION'!H22</f>
        <v>Moderado</v>
      </c>
      <c r="E12" s="257" t="str">
        <f>'CONTROLES Y EVALUACION'!I22</f>
        <v>Fuerte (Siempre se Ejecuta)</v>
      </c>
      <c r="F12" s="258" t="str">
        <f t="shared" si="0"/>
        <v>Moderado</v>
      </c>
      <c r="G12" s="259">
        <f t="shared" ref="G12:G13" si="1">IF(F12="Fuerte",100,IF(F12="Moderado",50,IF(F12="Débil",0," ")))</f>
        <v>50</v>
      </c>
      <c r="H12" s="739"/>
    </row>
    <row r="13" spans="1:111" s="52" customFormat="1" ht="198" customHeight="1" x14ac:dyDescent="0.25">
      <c r="A13" s="941"/>
      <c r="B13" s="100" t="str">
        <f>DESCRIPCION!D14</f>
        <v>Prevalencia de intereses particulares sobre intereses generales.</v>
      </c>
      <c r="C13" s="128" t="str">
        <f>'CONTROLES Y EVALUACION'!C33</f>
        <v xml:space="preserve">1) El Jefe de la Oficina de Control Interno, 2) semestralmente 3) con el propósito de verificar el cumplimiento de principios y lineamientos de conducta, establecidos en el  Código de Ética del Auditor Interno,  el cumplimiento de los   lineamientos antisoborno  establecidos en la política del SIG; así como la identificación y declaración del conflicto de interés  4) constata que el personal auditor adscrito a la Oficina,  no se encuentre  inmerso en procesos de  investigacion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lComo Evidencia de aplicación del control  queda el momorando de solicitud de información a control disciplinario y el memorando de respuesta, en caso de presentarse investigaciones disciplinarias: El fallo del proceso con la respectiva sanción,  la solictud  y  traslado del funcionario en caso de confirmarse la falta. </v>
      </c>
      <c r="D13" s="101" t="str">
        <f>'CONTROLES Y EVALUACION'!H33</f>
        <v>Moderado</v>
      </c>
      <c r="E13" s="239" t="str">
        <f>'CONTROLES Y EVALUACION'!I33</f>
        <v>Fuerte (Siempre se Ejecuta)</v>
      </c>
      <c r="F13" s="127" t="str">
        <f t="shared" si="0"/>
        <v>Moderado</v>
      </c>
      <c r="G13" s="259">
        <f t="shared" si="1"/>
        <v>50</v>
      </c>
      <c r="H13" s="739"/>
    </row>
    <row r="14" spans="1:111" s="52" customFormat="1" ht="168" customHeight="1" x14ac:dyDescent="0.25">
      <c r="A14" s="1045"/>
      <c r="B14" s="236" t="str">
        <f>DESCRIPCION!D15</f>
        <v xml:space="preserve">Conflicto de interes no comunicado </v>
      </c>
      <c r="C14" s="284" t="str">
        <f>'CONTROLES Y EVALUACION'!C44</f>
        <v xml:space="preserve">1) El Jefe de la Oficina de Control Interno, 2) semestralmente 3) con el propósito de verificar el cumplimiento de principios y lineamientos de conducta, establecidos en el  Código de Ética del Auditor Interno,  el cumplimiento de los   lineamientos antisoborno  establecidos en la política del SIG; así como la identificación y declaración del conflicto de interés  4) constata que el personal auditor adscrito a la Oficina,  no se encuentre  inmerso en procesos de  investigacion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lComo Evidencia de aplicación del control  queda el momorando de solicitud de información a control disciplinario y el memorando de respuesta, en caso de presentarse investigaciones disciplinarias: El fallo del proceso con la respectiva sanción,  la solictud  y  traslado del funcionario en caso de confirmarse la falta. </v>
      </c>
      <c r="D14" s="101" t="str">
        <f>'CONTROLES Y EVALUACION'!H44</f>
        <v>Moderado</v>
      </c>
      <c r="E14" s="101" t="str">
        <f>'CONTROLES Y EVALUACION'!I44</f>
        <v>Fuerte (Siempre se Ejecuta)</v>
      </c>
      <c r="F14" s="127" t="str">
        <f t="shared" si="0"/>
        <v>Moderado</v>
      </c>
      <c r="G14" s="259">
        <f>IF(F14="Fuerte",100,IF(F14="Moderado",50,IF(F14="Débil",0," ")))</f>
        <v>50</v>
      </c>
      <c r="H14" s="739"/>
    </row>
    <row r="15" spans="1:111" ht="168.75" customHeight="1" x14ac:dyDescent="0.2">
      <c r="A15" s="1045"/>
      <c r="B15" s="100" t="str">
        <f>CONTEXTO!D14</f>
        <v>Inobservancia a los líneamientos establecidos en el  Código de Ética del Auditor Interno, estatuto de auditoria y lineamientos  antisoborno establecidos en la politica del  SIG,  en el desarrollo de las auditorías</v>
      </c>
      <c r="C15" s="284" t="s">
        <v>391</v>
      </c>
      <c r="D15" s="101" t="str">
        <f>'CONTROLES Y EVALUACION'!H55</f>
        <v>Moderado</v>
      </c>
      <c r="E15" s="277" t="str">
        <f>'CONTROLES Y EVALUACION'!I55</f>
        <v>Fuerte (Siempre se Ejecuta)</v>
      </c>
      <c r="F15" s="127" t="str">
        <f>'CONTROLES Y EVALUACION'!J55</f>
        <v>Moderado</v>
      </c>
      <c r="G15" s="259">
        <f>IF(F15="Fuerte",100,IF(F15="Moderado",50,IF(F15="Débil",0," ")))</f>
        <v>50</v>
      </c>
      <c r="H15" s="739"/>
    </row>
    <row r="16" spans="1:111" ht="39" customHeight="1" x14ac:dyDescent="0.2">
      <c r="A16" s="333"/>
      <c r="B16" s="100"/>
      <c r="C16" s="284"/>
      <c r="D16" s="101"/>
      <c r="E16" s="277"/>
      <c r="F16" s="127" t="str">
        <f t="shared" si="0"/>
        <v xml:space="preserve"> </v>
      </c>
      <c r="G16" s="342">
        <f>AVERAGE(G11:G15)</f>
        <v>60</v>
      </c>
      <c r="H16" s="334"/>
    </row>
    <row r="17" spans="1:8" ht="166.5" customHeight="1" x14ac:dyDescent="0.2">
      <c r="A17" s="335"/>
      <c r="B17" s="100">
        <f>DESCRIPCION!D18</f>
        <v>0</v>
      </c>
      <c r="C17" s="128"/>
      <c r="D17" s="277" t="str">
        <f>'CONTROLES Y EVALUACION'!H88</f>
        <v xml:space="preserve"> </v>
      </c>
      <c r="E17" s="101">
        <f>'CONTROLES Y EVALUACION'!I88</f>
        <v>0</v>
      </c>
      <c r="F17" s="127" t="str">
        <f t="shared" si="0"/>
        <v xml:space="preserve"> </v>
      </c>
      <c r="G17" s="259" t="str">
        <f>IF(F17="Fuerte",100,IF(F17="Moderado",50,IF(F17="Débil",0," ")))</f>
        <v xml:space="preserve"> </v>
      </c>
      <c r="H17" s="334"/>
    </row>
    <row r="18" spans="1:8" ht="156.75" customHeight="1" x14ac:dyDescent="0.2">
      <c r="A18" s="318"/>
      <c r="B18" s="100"/>
      <c r="C18" s="128"/>
      <c r="D18" s="277"/>
      <c r="E18" s="239"/>
      <c r="F18" s="127"/>
      <c r="G18" s="259" t="str">
        <f t="shared" ref="G18" si="2">IF(F18="Fuerte",100,IF(F18="Moderado",50,IF(F18="Débil",0," ")))</f>
        <v xml:space="preserve"> </v>
      </c>
      <c r="H18" s="334"/>
    </row>
    <row r="19" spans="1:8" ht="32.25" customHeight="1" x14ac:dyDescent="0.2">
      <c r="A19" s="1041"/>
      <c r="B19" s="1042"/>
      <c r="C19" s="1042"/>
      <c r="D19" s="1042"/>
      <c r="E19" s="1042"/>
      <c r="F19" s="1043"/>
      <c r="G19" s="278"/>
      <c r="H19" s="334"/>
    </row>
    <row r="20" spans="1:8" ht="114" customHeight="1" x14ac:dyDescent="0.2">
      <c r="A20" s="275"/>
      <c r="B20" s="100"/>
      <c r="C20" s="128"/>
      <c r="D20" s="101"/>
      <c r="E20" s="239"/>
      <c r="F20" s="127"/>
      <c r="G20" s="61" t="str">
        <f t="shared" ref="G20" si="3">IF(F20="Fuerte",100,IF(F20="Moderado",50,IF(F20="Débil",0," ")))</f>
        <v xml:space="preserve"> </v>
      </c>
      <c r="H20" s="274"/>
    </row>
    <row r="21" spans="1:8" ht="100.5" customHeight="1" x14ac:dyDescent="0.2">
      <c r="A21" s="276"/>
      <c r="B21" s="100"/>
      <c r="C21" s="128"/>
      <c r="D21" s="101"/>
      <c r="E21" s="239"/>
      <c r="F21" s="127"/>
      <c r="G21" s="61"/>
      <c r="H21" s="274"/>
    </row>
    <row r="22" spans="1:8" ht="30" customHeight="1" x14ac:dyDescent="0.2">
      <c r="A22" s="1038"/>
      <c r="B22" s="1039"/>
      <c r="C22" s="1039"/>
      <c r="D22" s="1039"/>
      <c r="E22" s="1039"/>
      <c r="F22" s="1040"/>
      <c r="G22" s="129"/>
      <c r="H22" s="274"/>
    </row>
    <row r="23" spans="1:8" ht="107.25" customHeight="1" x14ac:dyDescent="0.2">
      <c r="A23" s="1037"/>
      <c r="B23" s="100"/>
      <c r="C23" s="128"/>
      <c r="D23" s="101"/>
      <c r="E23" s="101"/>
      <c r="F23" s="127"/>
      <c r="G23" s="61" t="str">
        <f>IF(F23="Fuerte",100,IF(F23="Moderado",50,IF(F23="Débil",0," ")))</f>
        <v xml:space="preserve"> </v>
      </c>
      <c r="H23" s="835" t="e">
        <f>IF(G26=100,"Fuerte",IF(AND(G26&gt;=50,G26&lt;=99),"Moderado",IF(AND(G26&gt;0,G26&lt;=49),"Débil"," ")))</f>
        <v>#DIV/0!</v>
      </c>
    </row>
    <row r="24" spans="1:8" ht="108.75" customHeight="1" x14ac:dyDescent="0.2">
      <c r="A24" s="941"/>
      <c r="B24" s="100"/>
      <c r="C24" s="128"/>
      <c r="D24" s="101"/>
      <c r="E24" s="239"/>
      <c r="F24" s="127"/>
      <c r="G24" s="61" t="str">
        <f t="shared" ref="G24:G25" si="4">IF(F24="Fuerte",100,IF(F24="Moderado",50,IF(F24="Débil",0," ")))</f>
        <v xml:space="preserve"> </v>
      </c>
      <c r="H24" s="836"/>
    </row>
    <row r="25" spans="1:8" ht="111" customHeight="1" x14ac:dyDescent="0.2">
      <c r="A25" s="942"/>
      <c r="B25" s="100"/>
      <c r="C25" s="128"/>
      <c r="D25" s="101"/>
      <c r="E25" s="239"/>
      <c r="F25" s="127"/>
      <c r="G25" s="61" t="str">
        <f t="shared" si="4"/>
        <v xml:space="preserve"> </v>
      </c>
      <c r="H25" s="836"/>
    </row>
    <row r="26" spans="1:8" ht="31.5" customHeight="1" x14ac:dyDescent="0.2">
      <c r="A26" s="1038"/>
      <c r="B26" s="1039"/>
      <c r="C26" s="1039"/>
      <c r="D26" s="1039"/>
      <c r="E26" s="1039"/>
      <c r="F26" s="1040"/>
      <c r="G26" s="129" t="e">
        <f>AVERAGE(G23:G25)</f>
        <v>#DIV/0!</v>
      </c>
      <c r="H26" s="836"/>
    </row>
    <row r="27" spans="1:8" ht="85.5" customHeight="1" x14ac:dyDescent="0.2">
      <c r="A27" s="1037"/>
      <c r="B27" s="100"/>
      <c r="C27" s="128"/>
      <c r="D27" s="101"/>
      <c r="E27" s="101"/>
      <c r="F27" s="127"/>
      <c r="G27" s="61" t="str">
        <f>IF(F27="Fuerte",100,IF(F27="Moderado",50,IF(F27="Débil",0," ")))</f>
        <v xml:space="preserve"> </v>
      </c>
      <c r="H27" s="835" t="e">
        <f>IF(G30=100,"Fuerte",IF(AND(G30&gt;=50,G30&lt;=99),"Moderado",IF(AND(G30&gt;0,G30&lt;=49),"Débil"," ")))</f>
        <v>#DIV/0!</v>
      </c>
    </row>
    <row r="28" spans="1:8" ht="92.25" customHeight="1" x14ac:dyDescent="0.2">
      <c r="A28" s="941"/>
      <c r="B28" s="100"/>
      <c r="C28" s="128"/>
      <c r="D28" s="101"/>
      <c r="E28" s="239"/>
      <c r="F28" s="127"/>
      <c r="G28" s="61" t="str">
        <f t="shared" ref="G28:G29" si="5">IF(F28="Fuerte",100,IF(F28="Moderado",50,IF(F28="Débil",0," ")))</f>
        <v xml:space="preserve"> </v>
      </c>
      <c r="H28" s="836"/>
    </row>
    <row r="29" spans="1:8" ht="86.25" customHeight="1" x14ac:dyDescent="0.2">
      <c r="A29" s="942"/>
      <c r="B29" s="100"/>
      <c r="C29" s="128"/>
      <c r="D29" s="101"/>
      <c r="E29" s="239"/>
      <c r="F29" s="127"/>
      <c r="G29" s="61" t="str">
        <f t="shared" si="5"/>
        <v xml:space="preserve"> </v>
      </c>
      <c r="H29" s="836"/>
    </row>
    <row r="30" spans="1:8" ht="28.5" customHeight="1" x14ac:dyDescent="0.2">
      <c r="A30" s="242"/>
      <c r="B30" s="243"/>
      <c r="C30" s="243"/>
      <c r="D30" s="243"/>
      <c r="E30" s="243"/>
      <c r="F30" s="127"/>
      <c r="G30" s="129" t="e">
        <f>AVERAGE(G27:G29)</f>
        <v>#DIV/0!</v>
      </c>
      <c r="H30" s="836"/>
    </row>
    <row r="31" spans="1:8" ht="71.25" customHeight="1" x14ac:dyDescent="0.2">
      <c r="A31" s="1037"/>
      <c r="B31" s="100"/>
      <c r="C31" s="128"/>
      <c r="D31" s="101"/>
      <c r="E31" s="101"/>
      <c r="F31" s="127"/>
      <c r="G31" s="61" t="str">
        <f>IF(F31="Fuerte",100,IF(F31="Moderado",50,IF(F31="Débil",0," ")))</f>
        <v xml:space="preserve"> </v>
      </c>
      <c r="H31" s="835" t="e">
        <f>IF(G34=100,"Fuerte",IF(AND(G34&gt;=50,G34&lt;=99),"Moderado",IF(AND(G34&gt;0,G34&lt;=49),"Débil"," ")))</f>
        <v>#DIV/0!</v>
      </c>
    </row>
    <row r="32" spans="1:8" ht="91.5" customHeight="1" x14ac:dyDescent="0.2">
      <c r="A32" s="941"/>
      <c r="B32" s="100"/>
      <c r="C32" s="128"/>
      <c r="D32" s="101"/>
      <c r="E32" s="239"/>
      <c r="F32" s="127"/>
      <c r="G32" s="61" t="str">
        <f t="shared" ref="G32:G33" si="6">IF(F32="Fuerte",100,IF(F32="Moderado",50,IF(F32="Débil",0," ")))</f>
        <v xml:space="preserve"> </v>
      </c>
      <c r="H32" s="836"/>
    </row>
    <row r="33" spans="1:8" ht="85.5" customHeight="1" x14ac:dyDescent="0.2">
      <c r="A33" s="942"/>
      <c r="B33" s="100"/>
      <c r="C33" s="128"/>
      <c r="D33" s="101"/>
      <c r="E33" s="239"/>
      <c r="F33" s="127"/>
      <c r="G33" s="61" t="str">
        <f t="shared" si="6"/>
        <v xml:space="preserve"> </v>
      </c>
      <c r="H33" s="836"/>
    </row>
    <row r="34" spans="1:8" ht="33.75" customHeight="1" x14ac:dyDescent="0.2">
      <c r="A34" s="1038"/>
      <c r="B34" s="1039"/>
      <c r="C34" s="1039"/>
      <c r="D34" s="1039"/>
      <c r="E34" s="1039"/>
      <c r="F34" s="1040"/>
      <c r="G34" s="129" t="e">
        <f>AVERAGE(G31:G33)</f>
        <v>#DIV/0!</v>
      </c>
      <c r="H34" s="836"/>
    </row>
    <row r="35" spans="1:8" ht="107.25" customHeight="1" x14ac:dyDescent="0.2">
      <c r="A35" s="1028"/>
      <c r="B35" s="100"/>
      <c r="C35" s="128"/>
      <c r="D35" s="101"/>
      <c r="E35" s="101"/>
      <c r="F35" s="127"/>
      <c r="G35" s="61" t="str">
        <f>IF(F35="Fuerte",100,IF(F35="Moderado",50,IF(F35="Débil",0," ")))</f>
        <v xml:space="preserve"> </v>
      </c>
      <c r="H35" s="835" t="e">
        <f>IF(G38=100,"Fuerte",IF(AND(G38&gt;=50,G38&lt;=99),"Moderado",IF(AND(G38&gt;0,G38&lt;=49),"Débil"," ")))</f>
        <v>#DIV/0!</v>
      </c>
    </row>
    <row r="36" spans="1:8" ht="99.75" customHeight="1" x14ac:dyDescent="0.2">
      <c r="A36" s="1029"/>
      <c r="B36" s="100"/>
      <c r="C36" s="128"/>
      <c r="D36" s="101"/>
      <c r="E36" s="239"/>
      <c r="F36" s="127"/>
      <c r="G36" s="61" t="str">
        <f>IF(F36="Fuerte",100,IF(F36="Moderado",50,IF(F36="Débil",0," ")))</f>
        <v xml:space="preserve"> </v>
      </c>
      <c r="H36" s="836"/>
    </row>
    <row r="37" spans="1:8" ht="96" customHeight="1" x14ac:dyDescent="0.2">
      <c r="A37" s="1030"/>
      <c r="B37" s="100"/>
      <c r="C37" s="128"/>
      <c r="D37" s="101"/>
      <c r="E37" s="239"/>
      <c r="F37" s="127"/>
      <c r="G37" s="61" t="str">
        <f>IF(F37="Fuerte",100,IF(F37="Moderado",50,IF(F37="Débil",0," ")))</f>
        <v xml:space="preserve"> </v>
      </c>
      <c r="H37" s="836"/>
    </row>
    <row r="38" spans="1:8" ht="30.75" customHeight="1" thickBot="1" x14ac:dyDescent="0.25">
      <c r="A38" s="1031"/>
      <c r="B38" s="1032"/>
      <c r="C38" s="1032"/>
      <c r="D38" s="1032"/>
      <c r="E38" s="1032"/>
      <c r="F38" s="1033"/>
      <c r="G38" s="130" t="e">
        <f>AVERAGE(G35:G37)</f>
        <v>#DIV/0!</v>
      </c>
      <c r="H38" s="837"/>
    </row>
  </sheetData>
  <sheetProtection selectLockedCells="1"/>
  <mergeCells count="32">
    <mergeCell ref="A35:A37"/>
    <mergeCell ref="H35:H38"/>
    <mergeCell ref="A38:F38"/>
    <mergeCell ref="A7:H7"/>
    <mergeCell ref="A27:A29"/>
    <mergeCell ref="H27:H30"/>
    <mergeCell ref="A31:A33"/>
    <mergeCell ref="H31:H34"/>
    <mergeCell ref="A34:F34"/>
    <mergeCell ref="A22:F22"/>
    <mergeCell ref="A23:A25"/>
    <mergeCell ref="H23:H26"/>
    <mergeCell ref="A26:F26"/>
    <mergeCell ref="A19:F19"/>
    <mergeCell ref="H11:H15"/>
    <mergeCell ref="A11:A15"/>
    <mergeCell ref="E3:G3"/>
    <mergeCell ref="E4:G4"/>
    <mergeCell ref="H1:H4"/>
    <mergeCell ref="A1:A4"/>
    <mergeCell ref="B9:B10"/>
    <mergeCell ref="D9:D10"/>
    <mergeCell ref="B1:D2"/>
    <mergeCell ref="B3:D4"/>
    <mergeCell ref="A9:A10"/>
    <mergeCell ref="C9:C10"/>
    <mergeCell ref="E9:E10"/>
    <mergeCell ref="E1:G1"/>
    <mergeCell ref="E2:G2"/>
    <mergeCell ref="F9:G10"/>
    <mergeCell ref="H9:H10"/>
    <mergeCell ref="A6:H6"/>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75"/>
  <sheetViews>
    <sheetView zoomScale="112" zoomScaleNormal="112" workbookViewId="0">
      <selection activeCell="A5" sqref="A5:F5"/>
    </sheetView>
  </sheetViews>
  <sheetFormatPr baseColWidth="10" defaultColWidth="11.42578125" defaultRowHeight="14.25" x14ac:dyDescent="0.2"/>
  <cols>
    <col min="1" max="1" width="35.28515625" style="1" customWidth="1"/>
    <col min="2" max="2" width="53.5703125" style="1" customWidth="1"/>
    <col min="3" max="3" width="37.140625" style="1" customWidth="1"/>
    <col min="4" max="4" width="35.42578125" style="1" customWidth="1"/>
    <col min="5" max="5" width="38.85546875" style="1" customWidth="1"/>
    <col min="6" max="6" width="50.5703125" style="1" customWidth="1"/>
    <col min="7" max="16384" width="11.42578125" style="1"/>
  </cols>
  <sheetData>
    <row r="1" spans="1:10" ht="15" customHeight="1" x14ac:dyDescent="0.2">
      <c r="A1" s="450"/>
      <c r="B1" s="482" t="s">
        <v>221</v>
      </c>
      <c r="C1" s="482"/>
      <c r="D1" s="482"/>
      <c r="E1" s="28" t="s">
        <v>370</v>
      </c>
      <c r="F1" s="453"/>
      <c r="G1" s="2"/>
      <c r="J1" s="481"/>
    </row>
    <row r="2" spans="1:10" ht="15" customHeight="1" x14ac:dyDescent="0.2">
      <c r="A2" s="451"/>
      <c r="B2" s="483"/>
      <c r="C2" s="483"/>
      <c r="D2" s="483"/>
      <c r="E2" s="148" t="s">
        <v>371</v>
      </c>
      <c r="F2" s="454"/>
      <c r="G2" s="2"/>
      <c r="J2" s="481"/>
    </row>
    <row r="3" spans="1:10" ht="15" customHeight="1" x14ac:dyDescent="0.2">
      <c r="A3" s="451"/>
      <c r="B3" s="483" t="s">
        <v>535</v>
      </c>
      <c r="C3" s="483"/>
      <c r="D3" s="483"/>
      <c r="E3" s="148" t="s">
        <v>372</v>
      </c>
      <c r="F3" s="454"/>
      <c r="G3" s="2"/>
      <c r="J3" s="481"/>
    </row>
    <row r="4" spans="1:10" ht="15.75" customHeight="1" x14ac:dyDescent="0.2">
      <c r="A4" s="451"/>
      <c r="B4" s="483"/>
      <c r="C4" s="483"/>
      <c r="D4" s="483"/>
      <c r="E4" s="148" t="s">
        <v>374</v>
      </c>
      <c r="F4" s="454"/>
      <c r="G4" s="2"/>
      <c r="J4" s="481"/>
    </row>
    <row r="5" spans="1:10" ht="15.75" customHeight="1" x14ac:dyDescent="0.2">
      <c r="A5" s="500"/>
      <c r="B5" s="501"/>
      <c r="C5" s="501"/>
      <c r="D5" s="501"/>
      <c r="E5" s="501"/>
      <c r="F5" s="502"/>
      <c r="G5" s="2"/>
      <c r="J5" s="60"/>
    </row>
    <row r="6" spans="1:10" ht="15" customHeight="1" x14ac:dyDescent="0.2">
      <c r="A6" s="509" t="s">
        <v>5</v>
      </c>
      <c r="B6" s="510"/>
      <c r="C6" s="510"/>
      <c r="D6" s="510"/>
      <c r="E6" s="510"/>
      <c r="F6" s="511"/>
    </row>
    <row r="7" spans="1:10" ht="15.75" customHeight="1" x14ac:dyDescent="0.2">
      <c r="A7" s="509"/>
      <c r="B7" s="510"/>
      <c r="C7" s="510"/>
      <c r="D7" s="510"/>
      <c r="E7" s="510"/>
      <c r="F7" s="511"/>
    </row>
    <row r="8" spans="1:10" ht="27" customHeight="1" x14ac:dyDescent="0.2">
      <c r="A8" s="503" t="s">
        <v>240</v>
      </c>
      <c r="B8" s="504"/>
      <c r="C8" s="504"/>
      <c r="D8" s="504"/>
      <c r="E8" s="504"/>
      <c r="F8" s="505"/>
    </row>
    <row r="9" spans="1:10" ht="71.25" customHeight="1" thickBot="1" x14ac:dyDescent="0.25">
      <c r="A9" s="506" t="s">
        <v>415</v>
      </c>
      <c r="B9" s="507"/>
      <c r="C9" s="507"/>
      <c r="D9" s="507"/>
      <c r="E9" s="507"/>
      <c r="F9" s="508"/>
    </row>
    <row r="10" spans="1:10" ht="18.75" customHeight="1" thickBot="1" x14ac:dyDescent="0.25">
      <c r="A10" s="499"/>
      <c r="B10" s="499"/>
      <c r="C10" s="499"/>
      <c r="D10" s="499"/>
      <c r="E10" s="499"/>
      <c r="F10" s="499"/>
    </row>
    <row r="11" spans="1:10" ht="22.5" customHeight="1" thickBot="1" x14ac:dyDescent="0.25">
      <c r="A11" s="197" t="s">
        <v>6</v>
      </c>
      <c r="B11" s="198" t="s">
        <v>7</v>
      </c>
      <c r="C11" s="198" t="s">
        <v>8</v>
      </c>
      <c r="D11" s="198" t="s">
        <v>7</v>
      </c>
      <c r="E11" s="198" t="s">
        <v>9</v>
      </c>
      <c r="F11" s="199" t="s">
        <v>7</v>
      </c>
    </row>
    <row r="12" spans="1:10" ht="56.25" customHeight="1" x14ac:dyDescent="0.2">
      <c r="A12" s="496" t="s">
        <v>273</v>
      </c>
      <c r="B12" s="355" t="s">
        <v>319</v>
      </c>
      <c r="C12" s="494" t="s">
        <v>291</v>
      </c>
      <c r="D12" s="356" t="s">
        <v>309</v>
      </c>
      <c r="E12" s="487" t="s">
        <v>284</v>
      </c>
      <c r="F12" s="310" t="s">
        <v>310</v>
      </c>
    </row>
    <row r="13" spans="1:10" ht="87" customHeight="1" x14ac:dyDescent="0.2">
      <c r="A13" s="497"/>
      <c r="B13" s="349" t="s">
        <v>320</v>
      </c>
      <c r="C13" s="495"/>
      <c r="D13" s="357" t="s">
        <v>417</v>
      </c>
      <c r="E13" s="488"/>
      <c r="F13" s="364" t="s">
        <v>318</v>
      </c>
    </row>
    <row r="14" spans="1:10" ht="120" customHeight="1" x14ac:dyDescent="0.2">
      <c r="A14" s="497"/>
      <c r="B14" s="280" t="s">
        <v>423</v>
      </c>
      <c r="C14" s="495"/>
      <c r="D14" s="357" t="s">
        <v>368</v>
      </c>
      <c r="E14" s="488"/>
      <c r="F14" s="365" t="s">
        <v>396</v>
      </c>
    </row>
    <row r="15" spans="1:10" ht="120" customHeight="1" x14ac:dyDescent="0.2">
      <c r="A15" s="497"/>
      <c r="B15" s="280"/>
      <c r="C15" s="495"/>
      <c r="D15" s="357" t="s">
        <v>425</v>
      </c>
      <c r="E15" s="488"/>
      <c r="F15" s="366" t="s">
        <v>454</v>
      </c>
    </row>
    <row r="16" spans="1:10" ht="96" customHeight="1" x14ac:dyDescent="0.2">
      <c r="A16" s="498"/>
      <c r="B16" s="314"/>
      <c r="C16" s="495"/>
      <c r="D16" s="357" t="s">
        <v>402</v>
      </c>
      <c r="E16" s="488"/>
      <c r="F16" s="366" t="s">
        <v>397</v>
      </c>
    </row>
    <row r="17" spans="1:6" ht="109.5" customHeight="1" x14ac:dyDescent="0.2">
      <c r="A17" s="354"/>
      <c r="B17" s="280"/>
      <c r="C17" s="348"/>
      <c r="D17" s="236"/>
      <c r="E17" s="488"/>
      <c r="F17" s="367" t="s">
        <v>455</v>
      </c>
    </row>
    <row r="18" spans="1:6" ht="138.75" customHeight="1" thickBot="1" x14ac:dyDescent="0.25">
      <c r="A18" s="304" t="s">
        <v>274</v>
      </c>
      <c r="B18" s="280" t="s">
        <v>311</v>
      </c>
      <c r="C18" s="304"/>
      <c r="D18" s="308"/>
      <c r="E18" s="489"/>
      <c r="F18" s="368" t="s">
        <v>315</v>
      </c>
    </row>
    <row r="19" spans="1:6" ht="78.75" customHeight="1" x14ac:dyDescent="0.2">
      <c r="A19" s="304" t="s">
        <v>275</v>
      </c>
      <c r="B19" s="358" t="s">
        <v>427</v>
      </c>
      <c r="C19" s="490" t="s">
        <v>280</v>
      </c>
      <c r="D19" s="359" t="s">
        <v>312</v>
      </c>
      <c r="E19" s="204" t="s">
        <v>287</v>
      </c>
      <c r="F19" s="364" t="s">
        <v>317</v>
      </c>
    </row>
    <row r="20" spans="1:6" ht="132" customHeight="1" x14ac:dyDescent="0.2">
      <c r="A20" s="484" t="s">
        <v>278</v>
      </c>
      <c r="B20" s="315" t="s">
        <v>361</v>
      </c>
      <c r="C20" s="491"/>
      <c r="D20" s="359" t="s">
        <v>313</v>
      </c>
      <c r="E20" s="204" t="s">
        <v>241</v>
      </c>
      <c r="F20" s="338" t="s">
        <v>318</v>
      </c>
    </row>
    <row r="21" spans="1:6" ht="132" customHeight="1" x14ac:dyDescent="0.2">
      <c r="A21" s="485"/>
      <c r="B21" s="315" t="s">
        <v>424</v>
      </c>
      <c r="C21" s="491"/>
      <c r="D21" s="359" t="s">
        <v>418</v>
      </c>
      <c r="E21" s="204"/>
      <c r="F21" s="338"/>
    </row>
    <row r="22" spans="1:6" ht="132" customHeight="1" x14ac:dyDescent="0.2">
      <c r="A22" s="485"/>
      <c r="B22" s="350" t="s">
        <v>456</v>
      </c>
      <c r="C22" s="491"/>
      <c r="D22" s="359" t="s">
        <v>458</v>
      </c>
      <c r="E22" s="347"/>
      <c r="F22" s="338"/>
    </row>
    <row r="23" spans="1:6" ht="111.75" customHeight="1" x14ac:dyDescent="0.2">
      <c r="A23" s="486"/>
      <c r="B23" s="350" t="s">
        <v>428</v>
      </c>
      <c r="C23" s="491"/>
      <c r="D23" s="360" t="s">
        <v>314</v>
      </c>
      <c r="E23" s="204"/>
      <c r="F23" s="112"/>
    </row>
    <row r="24" spans="1:6" ht="83.25" customHeight="1" x14ac:dyDescent="0.2">
      <c r="A24" s="484" t="s">
        <v>276</v>
      </c>
      <c r="B24" s="315" t="s">
        <v>398</v>
      </c>
      <c r="C24" s="491"/>
      <c r="D24" s="361" t="s">
        <v>419</v>
      </c>
      <c r="E24" s="204"/>
      <c r="F24" s="112"/>
    </row>
    <row r="25" spans="1:6" ht="115.5" customHeight="1" x14ac:dyDescent="0.2">
      <c r="A25" s="485"/>
      <c r="B25" s="315" t="s">
        <v>420</v>
      </c>
      <c r="C25" s="491"/>
      <c r="D25" s="281" t="s">
        <v>459</v>
      </c>
      <c r="E25" s="204"/>
      <c r="F25" s="313"/>
    </row>
    <row r="26" spans="1:6" ht="83.25" customHeight="1" x14ac:dyDescent="0.2">
      <c r="A26" s="485"/>
      <c r="B26" s="314" t="s">
        <v>422</v>
      </c>
      <c r="C26" s="492" t="s">
        <v>290</v>
      </c>
      <c r="D26" s="359" t="s">
        <v>399</v>
      </c>
      <c r="E26" s="204"/>
      <c r="F26" s="313"/>
    </row>
    <row r="27" spans="1:6" ht="66.75" customHeight="1" x14ac:dyDescent="0.2">
      <c r="A27" s="486"/>
      <c r="B27" s="305" t="s">
        <v>421</v>
      </c>
      <c r="C27" s="493"/>
      <c r="D27" s="359" t="s">
        <v>434</v>
      </c>
      <c r="E27" s="204"/>
      <c r="F27" s="308"/>
    </row>
    <row r="28" spans="1:6" ht="92.25" customHeight="1" x14ac:dyDescent="0.2">
      <c r="A28" s="301" t="s">
        <v>277</v>
      </c>
      <c r="B28" s="235" t="s">
        <v>457</v>
      </c>
      <c r="C28" s="493"/>
      <c r="D28" s="362" t="s">
        <v>435</v>
      </c>
      <c r="E28" s="204"/>
      <c r="F28" s="308"/>
    </row>
    <row r="29" spans="1:6" ht="69.75" customHeight="1" x14ac:dyDescent="0.2">
      <c r="A29" s="300"/>
      <c r="B29" s="235"/>
      <c r="C29" s="204" t="s">
        <v>13</v>
      </c>
      <c r="D29" s="363" t="s">
        <v>316</v>
      </c>
      <c r="E29" s="204"/>
      <c r="F29" s="240"/>
    </row>
    <row r="30" spans="1:6" ht="136.5" customHeight="1" x14ac:dyDescent="0.2">
      <c r="A30" s="302"/>
      <c r="B30" s="235"/>
      <c r="E30" s="204"/>
      <c r="F30" s="112"/>
    </row>
    <row r="31" spans="1:6" ht="66.75" customHeight="1" x14ac:dyDescent="0.2">
      <c r="A31" s="303"/>
      <c r="B31" s="281"/>
      <c r="E31" s="204"/>
      <c r="F31" s="112"/>
    </row>
    <row r="32" spans="1:6" ht="65.25" customHeight="1" x14ac:dyDescent="0.2">
      <c r="A32" s="202"/>
      <c r="B32" s="273"/>
      <c r="E32" s="204"/>
      <c r="F32" s="112"/>
    </row>
    <row r="33" spans="1:7" ht="74.25" customHeight="1" x14ac:dyDescent="0.2">
      <c r="A33" s="202"/>
      <c r="B33" s="269"/>
      <c r="C33" s="306"/>
      <c r="E33" s="204"/>
      <c r="F33" s="112"/>
    </row>
    <row r="34" spans="1:7" ht="69" customHeight="1" x14ac:dyDescent="0.2">
      <c r="A34" s="202"/>
      <c r="B34" s="234"/>
      <c r="C34" s="306"/>
      <c r="E34" s="204"/>
      <c r="F34" s="112"/>
    </row>
    <row r="35" spans="1:7" ht="96.75" customHeight="1" x14ac:dyDescent="0.2">
      <c r="A35" s="202"/>
      <c r="B35" s="234"/>
      <c r="C35" s="307"/>
      <c r="E35" s="204"/>
      <c r="F35" s="112"/>
    </row>
    <row r="36" spans="1:7" ht="64.5" customHeight="1" x14ac:dyDescent="0.2">
      <c r="A36" s="202"/>
      <c r="B36" s="234"/>
      <c r="C36" s="307"/>
      <c r="E36" s="204"/>
      <c r="F36" s="112"/>
    </row>
    <row r="37" spans="1:7" ht="62.25" customHeight="1" x14ac:dyDescent="0.2">
      <c r="A37" s="202"/>
      <c r="B37" s="234"/>
      <c r="C37" s="204"/>
      <c r="D37" s="200"/>
      <c r="E37" s="204"/>
      <c r="F37" s="112"/>
    </row>
    <row r="38" spans="1:7" ht="56.25" customHeight="1" thickBot="1" x14ac:dyDescent="0.25">
      <c r="A38" s="203"/>
      <c r="B38" s="232"/>
      <c r="C38" s="205"/>
      <c r="D38" s="201"/>
      <c r="E38" s="205"/>
      <c r="F38" s="233"/>
    </row>
    <row r="39" spans="1:7" ht="65.25" customHeight="1" x14ac:dyDescent="0.2">
      <c r="A39" s="191"/>
      <c r="B39" s="131"/>
      <c r="C39" s="191"/>
      <c r="D39" s="192"/>
      <c r="E39" s="191"/>
      <c r="F39" s="192"/>
      <c r="G39" s="59"/>
    </row>
    <row r="40" spans="1:7" ht="62.25" customHeight="1" x14ac:dyDescent="0.2">
      <c r="A40" s="191"/>
      <c r="B40" s="131"/>
      <c r="C40" s="191"/>
      <c r="D40" s="192"/>
      <c r="E40" s="191"/>
      <c r="F40" s="192"/>
      <c r="G40" s="59"/>
    </row>
    <row r="41" spans="1:7" ht="63" customHeight="1" x14ac:dyDescent="0.2">
      <c r="A41" s="191"/>
      <c r="B41" s="131"/>
      <c r="C41" s="191"/>
      <c r="D41" s="192"/>
      <c r="E41" s="191"/>
      <c r="F41" s="131"/>
      <c r="G41" s="59"/>
    </row>
    <row r="42" spans="1:7" ht="51.75" customHeight="1" x14ac:dyDescent="0.2">
      <c r="A42" s="191"/>
      <c r="B42" s="131"/>
      <c r="C42" s="191"/>
      <c r="D42" s="192"/>
      <c r="E42" s="191"/>
      <c r="F42" s="131"/>
      <c r="G42" s="59"/>
    </row>
    <row r="43" spans="1:7" ht="52.5" customHeight="1" x14ac:dyDescent="0.2">
      <c r="A43" s="191"/>
      <c r="B43" s="192"/>
      <c r="C43" s="191"/>
      <c r="D43" s="192"/>
      <c r="E43" s="191"/>
      <c r="F43" s="192"/>
      <c r="G43" s="59"/>
    </row>
    <row r="44" spans="1:7" ht="63.75" customHeight="1" x14ac:dyDescent="0.2">
      <c r="A44" s="191"/>
      <c r="B44" s="192"/>
      <c r="C44" s="191"/>
      <c r="D44" s="192"/>
      <c r="E44" s="191"/>
      <c r="F44" s="192"/>
      <c r="G44" s="59"/>
    </row>
    <row r="45" spans="1:7" ht="66" customHeight="1" x14ac:dyDescent="0.2">
      <c r="A45" s="191"/>
      <c r="B45" s="193"/>
      <c r="C45" s="191"/>
      <c r="D45" s="194"/>
      <c r="E45" s="191"/>
      <c r="F45" s="193"/>
      <c r="G45" s="59"/>
    </row>
    <row r="46" spans="1:7" ht="55.5" customHeight="1" x14ac:dyDescent="0.2">
      <c r="A46" s="191"/>
      <c r="B46" s="193"/>
      <c r="C46" s="191"/>
      <c r="D46" s="194"/>
      <c r="E46" s="191"/>
      <c r="F46" s="195"/>
      <c r="G46" s="59"/>
    </row>
    <row r="47" spans="1:7" ht="51.75" customHeight="1" x14ac:dyDescent="0.2">
      <c r="A47" s="191"/>
      <c r="B47" s="195"/>
      <c r="C47" s="191"/>
      <c r="D47" s="196"/>
      <c r="E47" s="191"/>
      <c r="F47" s="195"/>
      <c r="G47" s="59"/>
    </row>
    <row r="48" spans="1:7" ht="55.5" customHeight="1" x14ac:dyDescent="0.2">
      <c r="A48" s="191"/>
      <c r="B48" s="195"/>
      <c r="C48" s="191"/>
      <c r="D48" s="195"/>
      <c r="E48" s="191"/>
      <c r="F48" s="195"/>
      <c r="G48" s="59"/>
    </row>
    <row r="49" spans="1:7" ht="55.5" customHeight="1" x14ac:dyDescent="0.2">
      <c r="A49" s="191"/>
      <c r="B49" s="195"/>
      <c r="C49" s="191"/>
      <c r="D49" s="195"/>
      <c r="E49" s="191"/>
      <c r="F49" s="195"/>
      <c r="G49" s="59"/>
    </row>
    <row r="50" spans="1:7" ht="54.75" customHeight="1" x14ac:dyDescent="0.2">
      <c r="A50" s="191"/>
      <c r="B50" s="195"/>
      <c r="C50" s="191"/>
      <c r="D50" s="195"/>
      <c r="E50" s="191"/>
      <c r="F50" s="195"/>
      <c r="G50" s="59"/>
    </row>
    <row r="51" spans="1:7" ht="56.25" customHeight="1" x14ac:dyDescent="0.2">
      <c r="A51" s="191"/>
      <c r="B51" s="195"/>
      <c r="C51" s="191"/>
      <c r="D51" s="195"/>
      <c r="E51" s="191"/>
      <c r="F51" s="195"/>
      <c r="G51" s="59"/>
    </row>
    <row r="52" spans="1:7" ht="54.75" customHeight="1" x14ac:dyDescent="0.2">
      <c r="A52" s="191"/>
      <c r="B52" s="193"/>
      <c r="C52" s="191"/>
      <c r="D52" s="194"/>
      <c r="E52" s="191"/>
      <c r="F52" s="193"/>
      <c r="G52" s="59"/>
    </row>
    <row r="53" spans="1:7" ht="55.5" customHeight="1" x14ac:dyDescent="0.2">
      <c r="A53" s="191"/>
      <c r="B53" s="193"/>
      <c r="C53" s="191"/>
      <c r="D53" s="194"/>
      <c r="E53" s="191"/>
      <c r="F53" s="195"/>
      <c r="G53" s="59"/>
    </row>
    <row r="54" spans="1:7" ht="54.75" customHeight="1" x14ac:dyDescent="0.2">
      <c r="A54" s="191"/>
      <c r="B54" s="195"/>
      <c r="C54" s="191"/>
      <c r="D54" s="196"/>
      <c r="E54" s="191"/>
      <c r="F54" s="195"/>
      <c r="G54" s="59"/>
    </row>
    <row r="55" spans="1:7" ht="55.5" customHeight="1" x14ac:dyDescent="0.2">
      <c r="A55" s="191"/>
      <c r="B55" s="195"/>
      <c r="C55" s="191"/>
      <c r="D55" s="195"/>
      <c r="E55" s="191"/>
      <c r="F55" s="195"/>
      <c r="G55" s="59"/>
    </row>
    <row r="56" spans="1:7" ht="56.25" customHeight="1" x14ac:dyDescent="0.2">
      <c r="A56" s="191"/>
      <c r="B56" s="195"/>
      <c r="C56" s="191"/>
      <c r="D56" s="195"/>
      <c r="E56" s="191"/>
      <c r="F56" s="195"/>
      <c r="G56" s="59"/>
    </row>
    <row r="57" spans="1:7" ht="59.25" customHeight="1" x14ac:dyDescent="0.2">
      <c r="A57" s="191"/>
      <c r="B57" s="195"/>
      <c r="C57" s="191"/>
      <c r="D57" s="195"/>
      <c r="E57" s="191"/>
      <c r="F57" s="195"/>
      <c r="G57" s="59"/>
    </row>
    <row r="58" spans="1:7" ht="55.5" customHeight="1" x14ac:dyDescent="0.2">
      <c r="A58" s="191"/>
      <c r="B58" s="195"/>
      <c r="C58" s="191"/>
      <c r="D58" s="195"/>
      <c r="E58" s="191"/>
      <c r="F58" s="195"/>
      <c r="G58" s="59"/>
    </row>
    <row r="59" spans="1:7" ht="55.5" customHeight="1" x14ac:dyDescent="0.2">
      <c r="A59" s="191"/>
      <c r="B59" s="193"/>
      <c r="C59" s="191"/>
      <c r="D59" s="194"/>
      <c r="E59" s="191"/>
      <c r="F59" s="193"/>
      <c r="G59" s="59"/>
    </row>
    <row r="60" spans="1:7" ht="56.25" customHeight="1" x14ac:dyDescent="0.2">
      <c r="A60" s="191"/>
      <c r="B60" s="193"/>
      <c r="C60" s="191"/>
      <c r="D60" s="194"/>
      <c r="E60" s="191"/>
      <c r="F60" s="195"/>
      <c r="G60" s="59"/>
    </row>
    <row r="61" spans="1:7" ht="54" customHeight="1" x14ac:dyDescent="0.2">
      <c r="A61" s="191"/>
      <c r="B61" s="195"/>
      <c r="C61" s="191"/>
      <c r="D61" s="196"/>
      <c r="E61" s="191"/>
      <c r="F61" s="195"/>
      <c r="G61" s="59"/>
    </row>
    <row r="62" spans="1:7" ht="56.25" customHeight="1" x14ac:dyDescent="0.2">
      <c r="A62" s="191"/>
      <c r="B62" s="195"/>
      <c r="C62" s="191"/>
      <c r="D62" s="195"/>
      <c r="E62" s="191"/>
      <c r="F62" s="195"/>
      <c r="G62" s="59"/>
    </row>
    <row r="63" spans="1:7" ht="59.25" customHeight="1" x14ac:dyDescent="0.2">
      <c r="A63" s="191"/>
      <c r="B63" s="195"/>
      <c r="C63" s="191"/>
      <c r="D63" s="195"/>
      <c r="E63" s="191"/>
      <c r="F63" s="195"/>
      <c r="G63" s="59"/>
    </row>
    <row r="64" spans="1:7" ht="54.75" customHeight="1" x14ac:dyDescent="0.2">
      <c r="A64" s="191"/>
      <c r="B64" s="195"/>
      <c r="C64" s="191"/>
      <c r="D64" s="195"/>
      <c r="E64" s="191"/>
      <c r="F64" s="195"/>
      <c r="G64" s="59"/>
    </row>
    <row r="65" spans="1:7" ht="55.5" customHeight="1" x14ac:dyDescent="0.2">
      <c r="A65" s="191"/>
      <c r="B65" s="195"/>
      <c r="C65" s="191"/>
      <c r="D65" s="195"/>
      <c r="E65" s="191"/>
      <c r="F65" s="195"/>
      <c r="G65" s="59"/>
    </row>
    <row r="66" spans="1:7" x14ac:dyDescent="0.2">
      <c r="A66" s="59"/>
      <c r="B66" s="59"/>
      <c r="C66" s="59"/>
      <c r="D66" s="59"/>
      <c r="E66" s="59"/>
      <c r="F66" s="59"/>
      <c r="G66" s="59"/>
    </row>
    <row r="67" spans="1:7" x14ac:dyDescent="0.2">
      <c r="A67" s="59"/>
      <c r="B67" s="59"/>
      <c r="C67" s="59"/>
      <c r="D67" s="59"/>
      <c r="E67" s="59"/>
      <c r="F67" s="59"/>
      <c r="G67" s="59"/>
    </row>
    <row r="68" spans="1:7" x14ac:dyDescent="0.2">
      <c r="A68" s="59"/>
      <c r="B68" s="59"/>
      <c r="C68" s="59"/>
      <c r="D68" s="59"/>
      <c r="E68" s="59"/>
      <c r="F68" s="59"/>
      <c r="G68" s="59"/>
    </row>
    <row r="69" spans="1:7" x14ac:dyDescent="0.2">
      <c r="A69" s="59"/>
      <c r="B69" s="59"/>
      <c r="C69" s="59"/>
      <c r="D69" s="59"/>
      <c r="E69" s="59"/>
      <c r="F69" s="59"/>
      <c r="G69" s="59"/>
    </row>
    <row r="70" spans="1:7" x14ac:dyDescent="0.2">
      <c r="A70" s="59"/>
      <c r="B70" s="59"/>
      <c r="C70" s="59"/>
      <c r="D70" s="59"/>
      <c r="E70" s="59"/>
      <c r="F70" s="59"/>
      <c r="G70" s="59"/>
    </row>
    <row r="71" spans="1:7" x14ac:dyDescent="0.2">
      <c r="A71" s="59"/>
      <c r="B71" s="59"/>
      <c r="C71" s="59"/>
      <c r="D71" s="59"/>
      <c r="E71" s="59"/>
      <c r="F71" s="59"/>
      <c r="G71" s="59"/>
    </row>
    <row r="72" spans="1:7" x14ac:dyDescent="0.2">
      <c r="A72" s="59"/>
      <c r="B72" s="59"/>
      <c r="C72" s="59"/>
      <c r="D72" s="59"/>
      <c r="E72" s="59"/>
      <c r="F72" s="59"/>
      <c r="G72" s="59"/>
    </row>
    <row r="73" spans="1:7" x14ac:dyDescent="0.2">
      <c r="A73" s="59"/>
      <c r="B73" s="59"/>
      <c r="C73" s="59"/>
      <c r="D73" s="59"/>
      <c r="E73" s="59"/>
      <c r="F73" s="59"/>
      <c r="G73" s="59"/>
    </row>
    <row r="74" spans="1:7" x14ac:dyDescent="0.2">
      <c r="A74" s="59"/>
      <c r="B74" s="59"/>
      <c r="C74" s="59"/>
      <c r="D74" s="59"/>
      <c r="E74" s="59"/>
      <c r="F74" s="59"/>
      <c r="G74" s="59"/>
    </row>
    <row r="75" spans="1:7" x14ac:dyDescent="0.2">
      <c r="A75" s="59"/>
      <c r="B75" s="59"/>
      <c r="C75" s="59"/>
      <c r="D75" s="59"/>
      <c r="E75" s="59"/>
      <c r="F75" s="59"/>
      <c r="G75" s="59"/>
    </row>
  </sheetData>
  <mergeCells count="17">
    <mergeCell ref="A10:F10"/>
    <mergeCell ref="A5:F5"/>
    <mergeCell ref="A8:F8"/>
    <mergeCell ref="A9:F9"/>
    <mergeCell ref="A6:F7"/>
    <mergeCell ref="A20:A23"/>
    <mergeCell ref="A24:A27"/>
    <mergeCell ref="E12:E18"/>
    <mergeCell ref="C19:C25"/>
    <mergeCell ref="C26:C28"/>
    <mergeCell ref="C12:C16"/>
    <mergeCell ref="A12:A16"/>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Hoja2!$A$1:$A$6</xm:f>
          </x14:formula1>
          <xm:sqref>A32:A38 A30 A12 A18:A22 A24:A26 A28 C18</xm:sqref>
        </x14:dataValidation>
        <x14:dataValidation type="list" allowBlank="1" showInputMessage="1" showErrorMessage="1">
          <x14:formula1>
            <xm:f>Hoja2!$B$1:$B$7</xm:f>
          </x14:formula1>
          <xm:sqref>C19 C12 C37:C38 C29 C26</xm:sqref>
        </x14:dataValidation>
        <x14:dataValidation type="list" allowBlank="1" showInputMessage="1" showErrorMessage="1">
          <x14:formula1>
            <xm:f>Hoja2!$C$1:$C$9</xm:f>
          </x14:formula1>
          <xm:sqref>E12 E19:E38</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X243"/>
  <sheetViews>
    <sheetView workbookViewId="0">
      <selection activeCell="A5" sqref="A5:K5"/>
    </sheetView>
  </sheetViews>
  <sheetFormatPr baseColWidth="10" defaultRowHeight="15" x14ac:dyDescent="0.25"/>
  <cols>
    <col min="8" max="8" width="10.5703125" customWidth="1"/>
    <col min="9" max="9" width="10.42578125" customWidth="1"/>
    <col min="11" max="11" width="14.85546875" customWidth="1"/>
    <col min="12" max="12" width="14.28515625" customWidth="1"/>
  </cols>
  <sheetData>
    <row r="1" spans="1:12" ht="15" customHeight="1" x14ac:dyDescent="0.25">
      <c r="A1" s="542"/>
      <c r="B1" s="891"/>
      <c r="C1" s="482" t="str">
        <f>CONTEXTO!B1</f>
        <v>PROCESO: GESTION INTEGRAL DE CALIDAD</v>
      </c>
      <c r="D1" s="482"/>
      <c r="E1" s="482"/>
      <c r="F1" s="482"/>
      <c r="G1" s="465" t="s">
        <v>370</v>
      </c>
      <c r="H1" s="465"/>
      <c r="I1" s="465"/>
      <c r="J1" s="889"/>
      <c r="K1" s="453"/>
      <c r="L1" s="1"/>
    </row>
    <row r="2" spans="1:12" x14ac:dyDescent="0.25">
      <c r="A2" s="543"/>
      <c r="B2" s="537"/>
      <c r="C2" s="483"/>
      <c r="D2" s="483"/>
      <c r="E2" s="483"/>
      <c r="F2" s="483"/>
      <c r="G2" s="514" t="s">
        <v>384</v>
      </c>
      <c r="H2" s="514"/>
      <c r="I2" s="514"/>
      <c r="J2" s="890"/>
      <c r="K2" s="454"/>
      <c r="L2" s="1"/>
    </row>
    <row r="3" spans="1:12" ht="15" customHeight="1" x14ac:dyDescent="0.25">
      <c r="A3" s="543"/>
      <c r="B3" s="537"/>
      <c r="C3" s="483" t="str">
        <f>CONTEXTO!B3</f>
        <v>FORMATO: MAPA DE RIESGOS DE CORRUPCIÓN</v>
      </c>
      <c r="D3" s="483"/>
      <c r="E3" s="483"/>
      <c r="F3" s="483"/>
      <c r="G3" s="514" t="s">
        <v>372</v>
      </c>
      <c r="H3" s="514"/>
      <c r="I3" s="514"/>
      <c r="J3" s="890"/>
      <c r="K3" s="454"/>
      <c r="L3" s="1"/>
    </row>
    <row r="4" spans="1:12" x14ac:dyDescent="0.25">
      <c r="A4" s="543"/>
      <c r="B4" s="537"/>
      <c r="C4" s="483"/>
      <c r="D4" s="483"/>
      <c r="E4" s="483"/>
      <c r="F4" s="483"/>
      <c r="G4" s="514" t="s">
        <v>388</v>
      </c>
      <c r="H4" s="514"/>
      <c r="I4" s="514"/>
      <c r="J4" s="890"/>
      <c r="K4" s="454"/>
      <c r="L4" s="1"/>
    </row>
    <row r="5" spans="1:12" ht="15.75" x14ac:dyDescent="0.25">
      <c r="A5" s="500"/>
      <c r="B5" s="501"/>
      <c r="C5" s="501"/>
      <c r="D5" s="501"/>
      <c r="E5" s="501"/>
      <c r="F5" s="501"/>
      <c r="G5" s="501"/>
      <c r="H5" s="501"/>
      <c r="I5" s="501"/>
      <c r="J5" s="501"/>
      <c r="K5" s="502"/>
      <c r="L5" s="1"/>
    </row>
    <row r="6" spans="1:12" x14ac:dyDescent="0.25">
      <c r="A6" s="897" t="s">
        <v>107</v>
      </c>
      <c r="B6" s="898"/>
      <c r="C6" s="898"/>
      <c r="D6" s="898"/>
      <c r="E6" s="898"/>
      <c r="F6" s="898"/>
      <c r="G6" s="898"/>
      <c r="H6" s="898"/>
      <c r="I6" s="898"/>
      <c r="J6" s="898"/>
      <c r="K6" s="899"/>
      <c r="L6" s="1"/>
    </row>
    <row r="7" spans="1:12" x14ac:dyDescent="0.25">
      <c r="A7" s="897"/>
      <c r="B7" s="898"/>
      <c r="C7" s="898"/>
      <c r="D7" s="898"/>
      <c r="E7" s="898"/>
      <c r="F7" s="898"/>
      <c r="G7" s="898"/>
      <c r="H7" s="898"/>
      <c r="I7" s="898"/>
      <c r="J7" s="898"/>
      <c r="K7" s="899"/>
      <c r="L7" s="1"/>
    </row>
    <row r="8" spans="1:12" x14ac:dyDescent="0.25">
      <c r="A8" s="503" t="str">
        <f>CONTEXTO!A8</f>
        <v xml:space="preserve">PROCESO: Gestión de Evaluación y  Seguimiento </v>
      </c>
      <c r="B8" s="504"/>
      <c r="C8" s="504"/>
      <c r="D8" s="504"/>
      <c r="E8" s="504"/>
      <c r="F8" s="504"/>
      <c r="G8" s="504"/>
      <c r="H8" s="504"/>
      <c r="I8" s="504"/>
      <c r="J8" s="504"/>
      <c r="K8" s="505"/>
      <c r="L8" s="1"/>
    </row>
    <row r="9" spans="1:12" ht="56.25" customHeight="1" thickBot="1" x14ac:dyDescent="0.3">
      <c r="A9" s="894"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9" s="895"/>
      <c r="C9" s="895"/>
      <c r="D9" s="895"/>
      <c r="E9" s="895"/>
      <c r="F9" s="895"/>
      <c r="G9" s="895"/>
      <c r="H9" s="895"/>
      <c r="I9" s="895"/>
      <c r="J9" s="895"/>
      <c r="K9" s="896"/>
      <c r="L9" s="1"/>
    </row>
    <row r="10" spans="1:12" ht="15.75" thickBot="1" x14ac:dyDescent="0.3">
      <c r="A10" s="892"/>
      <c r="B10" s="893"/>
      <c r="C10" s="893"/>
      <c r="D10" s="893"/>
      <c r="E10" s="893"/>
      <c r="F10" s="893"/>
      <c r="G10" s="893"/>
      <c r="H10" s="893"/>
      <c r="I10" s="893"/>
      <c r="J10" s="893"/>
      <c r="K10" s="893"/>
      <c r="L10" s="59"/>
    </row>
    <row r="11" spans="1:12" ht="18.75" customHeight="1" thickBot="1" x14ac:dyDescent="0.3">
      <c r="A11" s="1052" t="s">
        <v>108</v>
      </c>
      <c r="B11" s="1046" t="str">
        <f>DESCRIPCION!A12</f>
        <v>Posibilidad  de desvío de los resultados  de la auditoría en beneficio propio o del auditado.</v>
      </c>
      <c r="C11" s="1046"/>
      <c r="D11" s="1046"/>
      <c r="E11" s="1046"/>
      <c r="F11" s="1046"/>
      <c r="G11" s="1046"/>
      <c r="H11" s="1047"/>
      <c r="I11" s="1055" t="s">
        <v>345</v>
      </c>
      <c r="J11" s="1056"/>
      <c r="K11" s="139" t="str">
        <f>IF(J18="x","EXTREMA",IF(J20="x","ALTA",IF(J22="x","MODERADA",IF(J24="x","BAJA",""))))</f>
        <v>ALTA</v>
      </c>
      <c r="L11" s="1"/>
    </row>
    <row r="12" spans="1:12" ht="16.5" thickBot="1" x14ac:dyDescent="0.3">
      <c r="A12" s="1053"/>
      <c r="B12" s="1048"/>
      <c r="C12" s="1048"/>
      <c r="D12" s="1048"/>
      <c r="E12" s="1048"/>
      <c r="F12" s="1048"/>
      <c r="G12" s="1048"/>
      <c r="H12" s="1049"/>
      <c r="I12" s="1050" t="s">
        <v>346</v>
      </c>
      <c r="J12" s="1051"/>
      <c r="K12" s="186" t="str">
        <f>'VALORACIÓN ZONA RIESGO INHERENT'!K11</f>
        <v>EXTREMA</v>
      </c>
      <c r="L12" s="1"/>
    </row>
    <row r="13" spans="1:12" ht="16.5" thickBot="1" x14ac:dyDescent="0.3">
      <c r="A13" s="1054"/>
      <c r="B13" s="841" t="s">
        <v>294</v>
      </c>
      <c r="C13" s="842"/>
      <c r="D13" s="842"/>
      <c r="E13" s="842"/>
      <c r="F13" s="842"/>
      <c r="G13" s="842"/>
      <c r="H13" s="842"/>
      <c r="I13" s="842"/>
      <c r="J13" s="845"/>
      <c r="K13" s="185" t="e">
        <f>'SOLIDEZ DE LOS CONTROLES'!#REF!</f>
        <v>#REF!</v>
      </c>
      <c r="L13" s="1"/>
    </row>
    <row r="14" spans="1:12" ht="16.5" thickBot="1" x14ac:dyDescent="0.3">
      <c r="A14" s="260" t="s">
        <v>110</v>
      </c>
      <c r="B14" s="261"/>
      <c r="C14" s="261"/>
      <c r="D14" s="262"/>
      <c r="E14" s="1075" t="s">
        <v>234</v>
      </c>
      <c r="F14" s="1076"/>
      <c r="G14" s="1077"/>
      <c r="H14" s="842" t="s">
        <v>124</v>
      </c>
      <c r="I14" s="845"/>
      <c r="J14" s="846" t="s">
        <v>122</v>
      </c>
      <c r="K14" s="847"/>
      <c r="L14" s="1"/>
    </row>
    <row r="15" spans="1:12" ht="36" customHeight="1" x14ac:dyDescent="0.25">
      <c r="A15" s="170"/>
      <c r="B15" s="151"/>
      <c r="C15" s="171"/>
      <c r="D15" s="151"/>
      <c r="E15" s="151"/>
      <c r="F15" s="151"/>
      <c r="G15" s="151"/>
      <c r="H15" s="151"/>
      <c r="I15" s="151"/>
      <c r="J15" s="166"/>
      <c r="K15" s="167"/>
      <c r="L15" s="1"/>
    </row>
    <row r="16" spans="1:12" ht="39" customHeight="1" x14ac:dyDescent="0.25">
      <c r="A16" s="857" t="s">
        <v>110</v>
      </c>
      <c r="B16" s="151">
        <v>5</v>
      </c>
      <c r="C16" s="858"/>
      <c r="D16" s="854"/>
      <c r="E16" s="855"/>
      <c r="F16" s="855"/>
      <c r="G16" s="855"/>
      <c r="H16" s="151"/>
      <c r="I16" s="151"/>
      <c r="J16" s="864" t="s">
        <v>109</v>
      </c>
      <c r="K16" s="865"/>
      <c r="L16" s="1"/>
    </row>
    <row r="17" spans="1:24" x14ac:dyDescent="0.25">
      <c r="A17" s="857"/>
      <c r="B17" s="151" t="s">
        <v>112</v>
      </c>
      <c r="C17" s="859"/>
      <c r="D17" s="854"/>
      <c r="E17" s="855"/>
      <c r="F17" s="855"/>
      <c r="G17" s="855"/>
      <c r="H17" s="151"/>
      <c r="I17" s="151"/>
      <c r="J17" s="153"/>
      <c r="K17" s="154"/>
      <c r="L17" s="1"/>
    </row>
    <row r="18" spans="1:24" ht="27.75" x14ac:dyDescent="0.25">
      <c r="A18" s="857"/>
      <c r="B18" s="151">
        <v>4</v>
      </c>
      <c r="C18" s="900"/>
      <c r="D18" s="854"/>
      <c r="E18" s="854"/>
      <c r="F18" s="863"/>
      <c r="G18" s="855"/>
      <c r="H18" s="151"/>
      <c r="I18" s="151"/>
      <c r="J18" s="157" t="str">
        <f xml:space="preserve"> IF(OR(E16="X",F16="X",G16="x",F18="x",G18="X",F20="X",G20="X",G22="X" ),"x","")</f>
        <v/>
      </c>
      <c r="K18" s="154" t="s">
        <v>111</v>
      </c>
      <c r="L18" s="1"/>
    </row>
    <row r="19" spans="1:24" ht="27.75" x14ac:dyDescent="0.25">
      <c r="A19" s="857"/>
      <c r="B19" s="151" t="s">
        <v>114</v>
      </c>
      <c r="C19" s="901"/>
      <c r="D19" s="854"/>
      <c r="E19" s="854"/>
      <c r="F19" s="863"/>
      <c r="G19" s="855"/>
      <c r="H19" s="151"/>
      <c r="I19" s="151"/>
      <c r="J19" s="158"/>
      <c r="K19" s="154"/>
      <c r="L19" s="1"/>
    </row>
    <row r="20" spans="1:24" ht="27.75" x14ac:dyDescent="0.25">
      <c r="A20" s="857"/>
      <c r="B20" s="151">
        <v>3</v>
      </c>
      <c r="C20" s="848"/>
      <c r="D20" s="852"/>
      <c r="E20" s="853"/>
      <c r="F20" s="863"/>
      <c r="G20" s="855"/>
      <c r="H20" s="151"/>
      <c r="I20" s="151"/>
      <c r="J20" s="159" t="str">
        <f xml:space="preserve"> IF(OR(C16="X",D16="X",D18="x",E18="x",E20="X",F22="X",F24="X",G24="X" ),"x","")</f>
        <v>x</v>
      </c>
      <c r="K20" s="154" t="s">
        <v>113</v>
      </c>
      <c r="L20" s="1"/>
      <c r="X20" s="39"/>
    </row>
    <row r="21" spans="1:24" ht="27.75" x14ac:dyDescent="0.25">
      <c r="A21" s="857"/>
      <c r="B21" s="151" t="s">
        <v>116</v>
      </c>
      <c r="C21" s="849"/>
      <c r="D21" s="852"/>
      <c r="E21" s="854"/>
      <c r="F21" s="863"/>
      <c r="G21" s="855"/>
      <c r="H21" s="151"/>
      <c r="I21" s="151"/>
      <c r="J21" s="160"/>
      <c r="K21" s="154"/>
      <c r="L21" s="1"/>
    </row>
    <row r="22" spans="1:24" ht="27.75" x14ac:dyDescent="0.25">
      <c r="A22" s="857"/>
      <c r="B22" s="151">
        <v>2</v>
      </c>
      <c r="C22" s="848"/>
      <c r="D22" s="850"/>
      <c r="E22" s="851"/>
      <c r="F22" s="1073" t="s">
        <v>344</v>
      </c>
      <c r="G22" s="855"/>
      <c r="H22" s="151"/>
      <c r="I22" s="151"/>
      <c r="J22" s="161" t="str">
        <f xml:space="preserve"> IF(OR(C18="X",D20="X",E22="x",E24="x" ),"x","")</f>
        <v/>
      </c>
      <c r="K22" s="154" t="s">
        <v>115</v>
      </c>
      <c r="L22" s="1"/>
    </row>
    <row r="23" spans="1:24" ht="27.75" x14ac:dyDescent="0.25">
      <c r="A23" s="857"/>
      <c r="B23" s="151" t="s">
        <v>234</v>
      </c>
      <c r="C23" s="849"/>
      <c r="D23" s="850"/>
      <c r="E23" s="852"/>
      <c r="F23" s="1074"/>
      <c r="G23" s="855"/>
      <c r="H23" s="151"/>
      <c r="I23" s="151"/>
      <c r="J23" s="160"/>
      <c r="K23" s="154"/>
      <c r="L23" s="1"/>
    </row>
    <row r="24" spans="1:24" ht="27.75" x14ac:dyDescent="0.25">
      <c r="A24" s="857"/>
      <c r="B24" s="151">
        <v>1</v>
      </c>
      <c r="C24" s="848"/>
      <c r="D24" s="879"/>
      <c r="E24" s="881"/>
      <c r="F24" s="883"/>
      <c r="G24" s="885"/>
      <c r="H24" s="151"/>
      <c r="I24" s="151"/>
      <c r="J24" s="162" t="str">
        <f xml:space="preserve"> IF(OR(C20="X",C22="X",C24="x",D22="x",D24="x" ),"x","")</f>
        <v/>
      </c>
      <c r="K24" s="154" t="s">
        <v>117</v>
      </c>
      <c r="L24" s="1"/>
    </row>
    <row r="25" spans="1:24" x14ac:dyDescent="0.25">
      <c r="A25" s="857"/>
      <c r="B25" s="151" t="s">
        <v>118</v>
      </c>
      <c r="C25" s="878"/>
      <c r="D25" s="880"/>
      <c r="E25" s="882"/>
      <c r="F25" s="884"/>
      <c r="G25" s="886"/>
      <c r="H25" s="151"/>
      <c r="I25" s="151"/>
      <c r="J25" s="137"/>
      <c r="K25" s="138"/>
      <c r="L25" s="1"/>
    </row>
    <row r="26" spans="1:24" x14ac:dyDescent="0.25">
      <c r="A26" s="170"/>
      <c r="B26" s="151"/>
      <c r="C26" s="151">
        <v>1</v>
      </c>
      <c r="D26" s="151">
        <v>2</v>
      </c>
      <c r="E26" s="151">
        <v>3</v>
      </c>
      <c r="F26" s="151">
        <v>4</v>
      </c>
      <c r="G26" s="151">
        <v>5</v>
      </c>
      <c r="H26" s="151"/>
      <c r="I26" s="151"/>
      <c r="J26" s="866"/>
      <c r="K26" s="867"/>
      <c r="L26" s="1"/>
    </row>
    <row r="27" spans="1:24" x14ac:dyDescent="0.25">
      <c r="A27" s="170"/>
      <c r="B27" s="151"/>
      <c r="C27" s="264" t="s">
        <v>119</v>
      </c>
      <c r="D27" s="151" t="s">
        <v>120</v>
      </c>
      <c r="E27" s="151" t="s">
        <v>121</v>
      </c>
      <c r="F27" s="151" t="s">
        <v>122</v>
      </c>
      <c r="G27" s="151" t="s">
        <v>123</v>
      </c>
      <c r="H27" s="151"/>
      <c r="I27" s="151"/>
      <c r="J27" s="151"/>
      <c r="K27" s="167"/>
      <c r="L27" s="1"/>
    </row>
    <row r="28" spans="1:24" ht="15" customHeight="1" x14ac:dyDescent="0.25">
      <c r="A28" s="170"/>
      <c r="B28" s="151"/>
      <c r="C28" s="856" t="s">
        <v>124</v>
      </c>
      <c r="D28" s="856"/>
      <c r="E28" s="856"/>
      <c r="F28" s="856"/>
      <c r="G28" s="856"/>
      <c r="H28" s="151"/>
      <c r="I28" s="151"/>
      <c r="J28" s="151"/>
      <c r="K28" s="167"/>
      <c r="L28" s="1"/>
    </row>
    <row r="29" spans="1:24" ht="15" customHeight="1" x14ac:dyDescent="0.25">
      <c r="A29" s="170"/>
      <c r="B29" s="151"/>
      <c r="C29" s="856"/>
      <c r="D29" s="856"/>
      <c r="E29" s="856"/>
      <c r="F29" s="856"/>
      <c r="G29" s="856"/>
      <c r="H29" s="151"/>
      <c r="I29" s="151"/>
      <c r="J29" s="151"/>
      <c r="K29" s="167"/>
      <c r="L29" s="1"/>
    </row>
    <row r="30" spans="1:24" ht="15.75" thickBot="1" x14ac:dyDescent="0.3">
      <c r="A30" s="172"/>
      <c r="B30" s="173"/>
      <c r="C30" s="173"/>
      <c r="D30" s="173"/>
      <c r="E30" s="173"/>
      <c r="F30" s="173"/>
      <c r="G30" s="173"/>
      <c r="H30" s="173"/>
      <c r="I30" s="173"/>
      <c r="J30" s="173"/>
      <c r="K30" s="174"/>
      <c r="L30" s="1"/>
    </row>
    <row r="31" spans="1:24" ht="15.75" thickBot="1" x14ac:dyDescent="0.3">
      <c r="A31" s="1"/>
      <c r="B31" s="1"/>
      <c r="C31" s="1"/>
      <c r="D31" s="1"/>
      <c r="E31" s="1"/>
      <c r="F31" s="1"/>
      <c r="G31" s="1"/>
      <c r="H31" s="1"/>
      <c r="I31" s="1"/>
      <c r="J31" s="1"/>
      <c r="K31" s="1"/>
      <c r="L31" s="1"/>
    </row>
    <row r="32" spans="1:24" ht="15.75" customHeight="1" thickBot="1" x14ac:dyDescent="0.3">
      <c r="A32" s="1052" t="s">
        <v>108</v>
      </c>
      <c r="B32" s="1059"/>
      <c r="C32" s="1046"/>
      <c r="D32" s="1046"/>
      <c r="E32" s="1046"/>
      <c r="F32" s="1046"/>
      <c r="G32" s="1046"/>
      <c r="H32" s="1047"/>
      <c r="I32" s="1058" t="s">
        <v>347</v>
      </c>
      <c r="J32" s="1056"/>
      <c r="K32" s="134" t="str">
        <f>IF(J39="x","EXTREMA",IF(J41="x","ALTA",IF(J43="x","MODERADA",IF(J45="x","BAJA",""))))</f>
        <v>MODERADA</v>
      </c>
      <c r="L32" s="1"/>
    </row>
    <row r="33" spans="1:12" ht="16.5" thickBot="1" x14ac:dyDescent="0.3">
      <c r="A33" s="1053"/>
      <c r="B33" s="1060"/>
      <c r="C33" s="1048"/>
      <c r="D33" s="1048"/>
      <c r="E33" s="1048"/>
      <c r="F33" s="1048"/>
      <c r="G33" s="1048"/>
      <c r="H33" s="1049"/>
      <c r="I33" s="1050" t="s">
        <v>348</v>
      </c>
      <c r="J33" s="1051"/>
      <c r="K33" s="187">
        <f>'VALORACIÓN ZONA RIESGO INHERENT'!K31</f>
        <v>0</v>
      </c>
      <c r="L33" s="1"/>
    </row>
    <row r="34" spans="1:12" ht="16.5" thickBot="1" x14ac:dyDescent="0.3">
      <c r="A34" s="1054"/>
      <c r="B34" s="841" t="s">
        <v>294</v>
      </c>
      <c r="C34" s="842"/>
      <c r="D34" s="842"/>
      <c r="E34" s="842"/>
      <c r="F34" s="842"/>
      <c r="G34" s="842"/>
      <c r="H34" s="842"/>
      <c r="I34" s="842"/>
      <c r="J34" s="845"/>
      <c r="K34" s="185" t="e">
        <f>'SOLIDEZ DE LOS CONTROLES'!#REF!</f>
        <v>#REF!</v>
      </c>
      <c r="L34" s="1"/>
    </row>
    <row r="35" spans="1:12" ht="16.5" thickBot="1" x14ac:dyDescent="0.3">
      <c r="A35" s="260" t="s">
        <v>110</v>
      </c>
      <c r="B35" s="261"/>
      <c r="C35" s="261"/>
      <c r="D35" s="262"/>
      <c r="E35" s="1075" t="s">
        <v>349</v>
      </c>
      <c r="F35" s="1076"/>
      <c r="G35" s="1077"/>
      <c r="H35" s="842" t="s">
        <v>124</v>
      </c>
      <c r="I35" s="845"/>
      <c r="J35" s="846" t="s">
        <v>121</v>
      </c>
      <c r="K35" s="847"/>
      <c r="L35" s="1"/>
    </row>
    <row r="36" spans="1:12" ht="32.25" customHeight="1" thickBot="1" x14ac:dyDescent="0.3">
      <c r="A36" s="165"/>
      <c r="B36" s="164"/>
      <c r="C36" s="164"/>
      <c r="D36" s="164"/>
      <c r="E36" s="164"/>
      <c r="F36" s="164"/>
      <c r="G36" s="164"/>
      <c r="H36" s="164"/>
      <c r="I36" s="164"/>
      <c r="J36" s="166"/>
      <c r="K36" s="167"/>
      <c r="L36" s="1"/>
    </row>
    <row r="37" spans="1:12" ht="28.5" customHeight="1" thickBot="1" x14ac:dyDescent="0.3">
      <c r="A37" s="870" t="s">
        <v>110</v>
      </c>
      <c r="B37" s="163">
        <v>5</v>
      </c>
      <c r="C37" s="1070"/>
      <c r="D37" s="873"/>
      <c r="E37" s="871"/>
      <c r="F37" s="871"/>
      <c r="G37" s="871"/>
      <c r="H37" s="164"/>
      <c r="I37" s="164"/>
      <c r="J37" s="868" t="s">
        <v>109</v>
      </c>
      <c r="K37" s="869"/>
      <c r="L37" s="1"/>
    </row>
    <row r="38" spans="1:12" ht="15.75" thickBot="1" x14ac:dyDescent="0.3">
      <c r="A38" s="870"/>
      <c r="B38" s="163" t="s">
        <v>112</v>
      </c>
      <c r="C38" s="887"/>
      <c r="D38" s="873"/>
      <c r="E38" s="871"/>
      <c r="F38" s="871"/>
      <c r="G38" s="871"/>
      <c r="H38" s="164"/>
      <c r="I38" s="164"/>
      <c r="J38" s="168"/>
      <c r="K38" s="20"/>
      <c r="L38" s="1"/>
    </row>
    <row r="39" spans="1:12" ht="29.25" thickBot="1" x14ac:dyDescent="0.3">
      <c r="A39" s="870"/>
      <c r="B39" s="163">
        <v>4</v>
      </c>
      <c r="C39" s="872"/>
      <c r="D39" s="873"/>
      <c r="E39" s="873"/>
      <c r="F39" s="874"/>
      <c r="G39" s="871"/>
      <c r="H39" s="164"/>
      <c r="I39" s="164"/>
      <c r="J39" s="178" t="str">
        <f xml:space="preserve"> IF(OR(E37="X",F37="X",G37="x",F39="x",G39="X",F41="X",G41="X",G43="X" ),"x","")</f>
        <v/>
      </c>
      <c r="K39" s="20" t="s">
        <v>111</v>
      </c>
      <c r="L39" s="1"/>
    </row>
    <row r="40" spans="1:12" ht="29.25" thickBot="1" x14ac:dyDescent="0.3">
      <c r="A40" s="870"/>
      <c r="B40" s="163" t="s">
        <v>114</v>
      </c>
      <c r="C40" s="872"/>
      <c r="D40" s="873"/>
      <c r="E40" s="873"/>
      <c r="F40" s="875"/>
      <c r="G40" s="871"/>
      <c r="H40" s="164"/>
      <c r="I40" s="164"/>
      <c r="J40" s="179"/>
      <c r="K40" s="20"/>
      <c r="L40" s="1"/>
    </row>
    <row r="41" spans="1:12" ht="29.25" thickBot="1" x14ac:dyDescent="0.3">
      <c r="A41" s="870"/>
      <c r="B41" s="163">
        <v>3</v>
      </c>
      <c r="C41" s="876"/>
      <c r="D41" s="888"/>
      <c r="E41" s="902"/>
      <c r="F41" s="874"/>
      <c r="G41" s="871"/>
      <c r="H41" s="164"/>
      <c r="I41" s="164"/>
      <c r="J41" s="180" t="str">
        <f xml:space="preserve"> IF(OR(C37="X",D37="X",D39="x",E39="x",E41="X",F43="X",F45="X",G45="X" ),"x","")</f>
        <v/>
      </c>
      <c r="K41" s="20" t="s">
        <v>113</v>
      </c>
      <c r="L41" s="1"/>
    </row>
    <row r="42" spans="1:12" ht="29.25" thickBot="1" x14ac:dyDescent="0.3">
      <c r="A42" s="870"/>
      <c r="B42" s="163" t="s">
        <v>116</v>
      </c>
      <c r="C42" s="876"/>
      <c r="D42" s="888"/>
      <c r="E42" s="873"/>
      <c r="F42" s="875"/>
      <c r="G42" s="871"/>
      <c r="H42" s="164"/>
      <c r="I42" s="164"/>
      <c r="J42" s="181"/>
      <c r="K42" s="20"/>
      <c r="L42" s="1"/>
    </row>
    <row r="43" spans="1:12" ht="29.25" thickBot="1" x14ac:dyDescent="0.3">
      <c r="A43" s="870"/>
      <c r="B43" s="163">
        <v>2</v>
      </c>
      <c r="C43" s="876"/>
      <c r="D43" s="905"/>
      <c r="E43" s="912"/>
      <c r="F43" s="913"/>
      <c r="G43" s="871"/>
      <c r="H43" s="164"/>
      <c r="I43" s="164"/>
      <c r="J43" s="182" t="str">
        <f xml:space="preserve"> IF(OR(C39="X",D41="X",E43="x",E45="x" ),"x","")</f>
        <v>x</v>
      </c>
      <c r="K43" s="20" t="s">
        <v>115</v>
      </c>
      <c r="L43" s="1"/>
    </row>
    <row r="44" spans="1:12" ht="29.25" thickBot="1" x14ac:dyDescent="0.3">
      <c r="A44" s="870"/>
      <c r="B44" s="163" t="s">
        <v>234</v>
      </c>
      <c r="C44" s="876"/>
      <c r="D44" s="905"/>
      <c r="E44" s="888"/>
      <c r="F44" s="914"/>
      <c r="G44" s="871"/>
      <c r="H44" s="164"/>
      <c r="I44" s="164"/>
      <c r="J44" s="181"/>
      <c r="K44" s="20"/>
      <c r="L44" s="1"/>
    </row>
    <row r="45" spans="1:12" ht="29.25" thickBot="1" x14ac:dyDescent="0.3">
      <c r="A45" s="870"/>
      <c r="B45" s="163">
        <v>1</v>
      </c>
      <c r="C45" s="876"/>
      <c r="D45" s="1072"/>
      <c r="E45" s="907" t="s">
        <v>126</v>
      </c>
      <c r="F45" s="909"/>
      <c r="G45" s="873"/>
      <c r="H45" s="164"/>
      <c r="I45" s="164"/>
      <c r="J45" s="183" t="str">
        <f xml:space="preserve"> IF(OR(C41="X",C43="X",D43="x",C45="x",D45="x" ),"x","")</f>
        <v/>
      </c>
      <c r="K45" s="20" t="s">
        <v>117</v>
      </c>
      <c r="L45" s="1"/>
    </row>
    <row r="46" spans="1:12" ht="15.75" thickBot="1" x14ac:dyDescent="0.3">
      <c r="A46" s="870"/>
      <c r="B46" s="163" t="s">
        <v>118</v>
      </c>
      <c r="C46" s="904"/>
      <c r="D46" s="906"/>
      <c r="E46" s="908"/>
      <c r="F46" s="910"/>
      <c r="G46" s="911"/>
      <c r="H46" s="169"/>
      <c r="I46" s="164"/>
      <c r="J46" s="164"/>
      <c r="K46" s="163"/>
      <c r="L46" s="1"/>
    </row>
    <row r="47" spans="1:12" x14ac:dyDescent="0.25">
      <c r="A47" s="165"/>
      <c r="B47" s="164"/>
      <c r="C47" s="164">
        <v>1</v>
      </c>
      <c r="D47" s="164">
        <v>2</v>
      </c>
      <c r="E47" s="164">
        <v>3</v>
      </c>
      <c r="F47" s="164">
        <v>4</v>
      </c>
      <c r="G47" s="164">
        <v>5</v>
      </c>
      <c r="H47" s="164"/>
      <c r="I47" s="164"/>
      <c r="J47" s="164"/>
      <c r="K47" s="163"/>
      <c r="L47" s="1"/>
    </row>
    <row r="48" spans="1:12" x14ac:dyDescent="0.25">
      <c r="A48" s="165"/>
      <c r="B48" s="164"/>
      <c r="C48" s="164" t="s">
        <v>119</v>
      </c>
      <c r="D48" s="164" t="s">
        <v>120</v>
      </c>
      <c r="E48" s="164" t="s">
        <v>121</v>
      </c>
      <c r="F48" s="164" t="s">
        <v>122</v>
      </c>
      <c r="G48" s="164" t="s">
        <v>123</v>
      </c>
      <c r="H48" s="164"/>
      <c r="I48" s="164"/>
      <c r="J48" s="164"/>
      <c r="K48" s="163"/>
      <c r="L48" s="1"/>
    </row>
    <row r="49" spans="1:12" ht="15" customHeight="1" x14ac:dyDescent="0.25">
      <c r="A49" s="165"/>
      <c r="B49" s="164"/>
      <c r="C49" s="903" t="s">
        <v>124</v>
      </c>
      <c r="D49" s="903"/>
      <c r="E49" s="903"/>
      <c r="F49" s="903"/>
      <c r="G49" s="903"/>
      <c r="H49" s="164"/>
      <c r="I49" s="164"/>
      <c r="J49" s="164"/>
      <c r="K49" s="163"/>
      <c r="L49" s="1"/>
    </row>
    <row r="50" spans="1:12" ht="15" customHeight="1" x14ac:dyDescent="0.25">
      <c r="A50" s="165"/>
      <c r="B50" s="164"/>
      <c r="C50" s="903"/>
      <c r="D50" s="903"/>
      <c r="E50" s="903"/>
      <c r="F50" s="903"/>
      <c r="G50" s="903"/>
      <c r="H50" s="164"/>
      <c r="I50" s="164"/>
      <c r="J50" s="164"/>
      <c r="K50" s="163"/>
      <c r="L50" s="1"/>
    </row>
    <row r="51" spans="1:12" ht="15.75" thickBot="1" x14ac:dyDescent="0.3">
      <c r="A51" s="21"/>
      <c r="B51" s="19"/>
      <c r="C51" s="19"/>
      <c r="D51" s="19"/>
      <c r="E51" s="19"/>
      <c r="F51" s="19"/>
      <c r="G51" s="19"/>
      <c r="H51" s="19"/>
      <c r="I51" s="132"/>
      <c r="J51" s="132"/>
      <c r="K51" s="133"/>
      <c r="L51" s="1"/>
    </row>
    <row r="52" spans="1:12" ht="15.75" thickBot="1" x14ac:dyDescent="0.3">
      <c r="A52" s="1"/>
      <c r="B52" s="1"/>
      <c r="C52" s="1"/>
      <c r="D52" s="1"/>
      <c r="E52" s="1"/>
      <c r="F52" s="1"/>
      <c r="G52" s="1"/>
      <c r="H52" s="1"/>
      <c r="I52" s="1"/>
      <c r="J52" s="1"/>
      <c r="K52" s="1"/>
      <c r="L52" s="1"/>
    </row>
    <row r="53" spans="1:12" ht="16.5" thickBot="1" x14ac:dyDescent="0.3">
      <c r="A53" s="1052" t="s">
        <v>108</v>
      </c>
      <c r="B53" s="1046" t="str">
        <f>DESCRIPCION!A12</f>
        <v>Posibilidad  de desvío de los resultados  de la auditoría en beneficio propio o del auditado.</v>
      </c>
      <c r="C53" s="1046"/>
      <c r="D53" s="1046"/>
      <c r="E53" s="1046"/>
      <c r="F53" s="1046"/>
      <c r="G53" s="1046"/>
      <c r="H53" s="1047"/>
      <c r="I53" s="1055" t="s">
        <v>292</v>
      </c>
      <c r="J53" s="1056"/>
      <c r="K53" s="134" t="str">
        <f>IF(J60="x","EXTREMA",IF(J62="x","ALTA",IF(J64="x","MODERADA",IF(J66="x","BAJA",""))))</f>
        <v>ALTA</v>
      </c>
      <c r="L53" s="1"/>
    </row>
    <row r="54" spans="1:12" ht="16.5" thickBot="1" x14ac:dyDescent="0.3">
      <c r="A54" s="1053"/>
      <c r="B54" s="1048"/>
      <c r="C54" s="1048"/>
      <c r="D54" s="1048"/>
      <c r="E54" s="1048"/>
      <c r="F54" s="1048"/>
      <c r="G54" s="1048"/>
      <c r="H54" s="1049"/>
      <c r="I54" s="1050" t="s">
        <v>293</v>
      </c>
      <c r="J54" s="1051"/>
      <c r="K54" s="187" t="str">
        <f>'VALORACIÓN ZONA RIESGO INHERENT'!K51</f>
        <v/>
      </c>
      <c r="L54" s="1"/>
    </row>
    <row r="55" spans="1:12" ht="16.5" thickBot="1" x14ac:dyDescent="0.3">
      <c r="A55" s="1054"/>
      <c r="B55" s="841" t="s">
        <v>294</v>
      </c>
      <c r="C55" s="842"/>
      <c r="D55" s="842"/>
      <c r="E55" s="842"/>
      <c r="F55" s="842"/>
      <c r="G55" s="842"/>
      <c r="H55" s="842"/>
      <c r="I55" s="842"/>
      <c r="J55" s="845"/>
      <c r="K55" s="185" t="str">
        <f>'SOLIDEZ DE LOS CONTROLES'!H11</f>
        <v>Moderado</v>
      </c>
      <c r="L55" s="1"/>
    </row>
    <row r="56" spans="1:12" ht="16.5" thickBot="1" x14ac:dyDescent="0.3">
      <c r="A56" s="260" t="s">
        <v>110</v>
      </c>
      <c r="B56" s="261"/>
      <c r="C56" s="261"/>
      <c r="D56" s="262"/>
      <c r="E56" s="1075" t="s">
        <v>234</v>
      </c>
      <c r="F56" s="1076"/>
      <c r="G56" s="1077"/>
      <c r="H56" s="842" t="s">
        <v>124</v>
      </c>
      <c r="I56" s="845"/>
      <c r="J56" s="846" t="s">
        <v>122</v>
      </c>
      <c r="K56" s="847"/>
      <c r="L56" s="1"/>
    </row>
    <row r="57" spans="1:12" ht="38.25" customHeight="1" thickBot="1" x14ac:dyDescent="0.3">
      <c r="A57" s="165"/>
      <c r="B57" s="164"/>
      <c r="C57" s="164"/>
      <c r="D57" s="164"/>
      <c r="E57" s="164"/>
      <c r="F57" s="164"/>
      <c r="G57" s="164"/>
      <c r="H57" s="164"/>
      <c r="I57" s="164"/>
      <c r="J57" s="166"/>
      <c r="K57" s="167"/>
      <c r="L57" s="1"/>
    </row>
    <row r="58" spans="1:12" ht="22.5" customHeight="1" thickBot="1" x14ac:dyDescent="0.3">
      <c r="A58" s="870" t="s">
        <v>110</v>
      </c>
      <c r="B58" s="163">
        <v>5</v>
      </c>
      <c r="C58" s="1070"/>
      <c r="D58" s="873"/>
      <c r="E58" s="871"/>
      <c r="F58" s="871"/>
      <c r="G58" s="871"/>
      <c r="H58" s="164"/>
      <c r="I58" s="164"/>
      <c r="J58" s="868" t="s">
        <v>109</v>
      </c>
      <c r="K58" s="869"/>
      <c r="L58" s="1"/>
    </row>
    <row r="59" spans="1:12" ht="23.25" customHeight="1" thickBot="1" x14ac:dyDescent="0.3">
      <c r="A59" s="870"/>
      <c r="B59" s="163" t="s">
        <v>112</v>
      </c>
      <c r="C59" s="887"/>
      <c r="D59" s="873"/>
      <c r="E59" s="871"/>
      <c r="F59" s="871"/>
      <c r="G59" s="871"/>
      <c r="H59" s="164"/>
      <c r="I59" s="164"/>
      <c r="J59" s="168"/>
      <c r="K59" s="20"/>
      <c r="L59" s="1"/>
    </row>
    <row r="60" spans="1:12" ht="29.25" thickBot="1" x14ac:dyDescent="0.3">
      <c r="A60" s="870"/>
      <c r="B60" s="163">
        <v>4</v>
      </c>
      <c r="C60" s="872"/>
      <c r="D60" s="873"/>
      <c r="E60" s="873"/>
      <c r="F60" s="874"/>
      <c r="G60" s="871"/>
      <c r="H60" s="164"/>
      <c r="I60" s="164"/>
      <c r="J60" s="178" t="str">
        <f xml:space="preserve"> IF(OR(E58="X",F58="X",G58="x",F60="x",G60="X",F62="X",G62="X",G64="X" ),"x","")</f>
        <v/>
      </c>
      <c r="K60" s="20" t="s">
        <v>111</v>
      </c>
      <c r="L60" s="1"/>
    </row>
    <row r="61" spans="1:12" ht="29.25" thickBot="1" x14ac:dyDescent="0.3">
      <c r="A61" s="870"/>
      <c r="B61" s="163" t="s">
        <v>114</v>
      </c>
      <c r="C61" s="872"/>
      <c r="D61" s="873"/>
      <c r="E61" s="873"/>
      <c r="F61" s="875"/>
      <c r="G61" s="871"/>
      <c r="H61" s="164"/>
      <c r="I61" s="164"/>
      <c r="J61" s="179"/>
      <c r="K61" s="20"/>
      <c r="L61" s="1"/>
    </row>
    <row r="62" spans="1:12" ht="29.25" thickBot="1" x14ac:dyDescent="0.3">
      <c r="A62" s="870"/>
      <c r="B62" s="163">
        <v>3</v>
      </c>
      <c r="C62" s="876"/>
      <c r="D62" s="888"/>
      <c r="E62" s="902"/>
      <c r="F62" s="874"/>
      <c r="G62" s="871"/>
      <c r="H62" s="164"/>
      <c r="I62" s="164"/>
      <c r="J62" s="180" t="str">
        <f xml:space="preserve"> IF(OR(C58="X",D58="X",D60="x",E60="x",E62="X",F64="X",F66="X",G66="X" ),"x","")</f>
        <v>x</v>
      </c>
      <c r="K62" s="20" t="s">
        <v>113</v>
      </c>
      <c r="L62" s="1"/>
    </row>
    <row r="63" spans="1:12" ht="29.25" thickBot="1" x14ac:dyDescent="0.3">
      <c r="A63" s="870"/>
      <c r="B63" s="163" t="s">
        <v>116</v>
      </c>
      <c r="C63" s="876"/>
      <c r="D63" s="888"/>
      <c r="E63" s="873"/>
      <c r="F63" s="875"/>
      <c r="G63" s="871"/>
      <c r="H63" s="164"/>
      <c r="I63" s="164"/>
      <c r="J63" s="181"/>
      <c r="K63" s="20"/>
      <c r="L63" s="1"/>
    </row>
    <row r="64" spans="1:12" ht="29.25" thickBot="1" x14ac:dyDescent="0.3">
      <c r="A64" s="870"/>
      <c r="B64" s="163">
        <v>2</v>
      </c>
      <c r="C64" s="876"/>
      <c r="D64" s="905"/>
      <c r="E64" s="912"/>
      <c r="F64" s="1071" t="s">
        <v>126</v>
      </c>
      <c r="G64" s="871"/>
      <c r="H64" s="164"/>
      <c r="I64" s="164"/>
      <c r="J64" s="182" t="str">
        <f xml:space="preserve"> IF(OR(C60="X",D62="X",E64="x",E66="x" ),"x","")</f>
        <v/>
      </c>
      <c r="K64" s="20" t="s">
        <v>115</v>
      </c>
      <c r="L64" s="1"/>
    </row>
    <row r="65" spans="1:12" ht="29.25" thickBot="1" x14ac:dyDescent="0.3">
      <c r="A65" s="870"/>
      <c r="B65" s="163" t="s">
        <v>234</v>
      </c>
      <c r="C65" s="876"/>
      <c r="D65" s="905"/>
      <c r="E65" s="888"/>
      <c r="F65" s="914"/>
      <c r="G65" s="871"/>
      <c r="H65" s="164"/>
      <c r="I65" s="164"/>
      <c r="J65" s="181"/>
      <c r="K65" s="20"/>
      <c r="L65" s="1"/>
    </row>
    <row r="66" spans="1:12" ht="29.25" thickBot="1" x14ac:dyDescent="0.3">
      <c r="A66" s="870"/>
      <c r="B66" s="163">
        <v>1</v>
      </c>
      <c r="C66" s="876"/>
      <c r="D66" s="905"/>
      <c r="E66" s="888"/>
      <c r="F66" s="873"/>
      <c r="G66" s="873"/>
      <c r="H66" s="164"/>
      <c r="I66" s="164"/>
      <c r="J66" s="183" t="str">
        <f xml:space="preserve"> IF(OR(C62="X",C64="X",D64="x",C66="x",D66="x" ),"x","")</f>
        <v/>
      </c>
      <c r="K66" s="20" t="s">
        <v>117</v>
      </c>
      <c r="L66" s="1"/>
    </row>
    <row r="67" spans="1:12" ht="15.75" thickBot="1" x14ac:dyDescent="0.3">
      <c r="A67" s="870"/>
      <c r="B67" s="163" t="s">
        <v>118</v>
      </c>
      <c r="C67" s="904"/>
      <c r="D67" s="906"/>
      <c r="E67" s="908"/>
      <c r="F67" s="911"/>
      <c r="G67" s="911"/>
      <c r="H67" s="169"/>
      <c r="I67" s="164"/>
      <c r="J67" s="164"/>
      <c r="K67" s="163"/>
      <c r="L67" s="1"/>
    </row>
    <row r="68" spans="1:12" x14ac:dyDescent="0.25">
      <c r="A68" s="165"/>
      <c r="B68" s="164"/>
      <c r="C68" s="164">
        <v>1</v>
      </c>
      <c r="D68" s="164">
        <v>2</v>
      </c>
      <c r="E68" s="164">
        <v>3</v>
      </c>
      <c r="F68" s="164">
        <v>4</v>
      </c>
      <c r="G68" s="164">
        <v>5</v>
      </c>
      <c r="H68" s="164"/>
      <c r="I68" s="164"/>
      <c r="J68" s="164"/>
      <c r="K68" s="163"/>
      <c r="L68" s="1"/>
    </row>
    <row r="69" spans="1:12" x14ac:dyDescent="0.25">
      <c r="A69" s="165"/>
      <c r="B69" s="164"/>
      <c r="C69" s="164" t="s">
        <v>119</v>
      </c>
      <c r="D69" s="164" t="s">
        <v>120</v>
      </c>
      <c r="E69" s="164" t="s">
        <v>121</v>
      </c>
      <c r="F69" s="164" t="s">
        <v>122</v>
      </c>
      <c r="G69" s="164" t="s">
        <v>123</v>
      </c>
      <c r="H69" s="164"/>
      <c r="I69" s="164"/>
      <c r="J69" s="164"/>
      <c r="K69" s="163"/>
      <c r="L69" s="1"/>
    </row>
    <row r="70" spans="1:12" ht="15" customHeight="1" x14ac:dyDescent="0.25">
      <c r="A70" s="165"/>
      <c r="B70" s="164"/>
      <c r="C70" s="903" t="s">
        <v>124</v>
      </c>
      <c r="D70" s="903"/>
      <c r="E70" s="903"/>
      <c r="F70" s="903"/>
      <c r="G70" s="903"/>
      <c r="H70" s="164"/>
      <c r="I70" s="164"/>
      <c r="J70" s="164"/>
      <c r="K70" s="163"/>
      <c r="L70" s="1"/>
    </row>
    <row r="71" spans="1:12" ht="15" customHeight="1" x14ac:dyDescent="0.25">
      <c r="A71" s="165"/>
      <c r="B71" s="164"/>
      <c r="C71" s="903"/>
      <c r="D71" s="903"/>
      <c r="E71" s="903"/>
      <c r="F71" s="903"/>
      <c r="G71" s="903"/>
      <c r="H71" s="164"/>
      <c r="I71" s="164"/>
      <c r="J71" s="164"/>
      <c r="K71" s="163"/>
      <c r="L71" s="1"/>
    </row>
    <row r="72" spans="1:12" ht="15.75" thickBot="1" x14ac:dyDescent="0.3">
      <c r="A72" s="175"/>
      <c r="B72" s="176"/>
      <c r="C72" s="176"/>
      <c r="D72" s="176"/>
      <c r="E72" s="176"/>
      <c r="F72" s="176"/>
      <c r="G72" s="176"/>
      <c r="H72" s="176"/>
      <c r="I72" s="176"/>
      <c r="J72" s="176"/>
      <c r="K72" s="177"/>
      <c r="L72" s="1"/>
    </row>
    <row r="73" spans="1:12" ht="15.75" thickBot="1" x14ac:dyDescent="0.3">
      <c r="A73" s="1"/>
      <c r="B73" s="1"/>
      <c r="C73" s="1"/>
      <c r="D73" s="1"/>
      <c r="E73" s="1"/>
      <c r="F73" s="1"/>
      <c r="G73" s="1"/>
      <c r="H73" s="1"/>
      <c r="I73" s="1"/>
      <c r="J73" s="1"/>
      <c r="K73" s="1"/>
      <c r="L73" s="1"/>
    </row>
    <row r="74" spans="1:12" ht="16.5" thickBot="1" x14ac:dyDescent="0.3">
      <c r="A74" s="1052" t="s">
        <v>108</v>
      </c>
      <c r="B74" s="1059">
        <f>DESCRIPCION!A15</f>
        <v>0</v>
      </c>
      <c r="C74" s="1046"/>
      <c r="D74" s="1046"/>
      <c r="E74" s="1046"/>
      <c r="F74" s="1046"/>
      <c r="G74" s="1046"/>
      <c r="H74" s="1047"/>
      <c r="I74" s="1055" t="s">
        <v>292</v>
      </c>
      <c r="J74" s="1056"/>
      <c r="K74" s="134" t="str">
        <f>IF(J81="x","EXTREMA",IF(J83="x","ALTA",IF(J85="x","MODERADA",IF(J87="x","BAJA",""))))</f>
        <v>MODERADA</v>
      </c>
      <c r="L74" s="1"/>
    </row>
    <row r="75" spans="1:12" ht="15.75" customHeight="1" thickBot="1" x14ac:dyDescent="0.3">
      <c r="A75" s="1053"/>
      <c r="B75" s="1060"/>
      <c r="C75" s="1048"/>
      <c r="D75" s="1048"/>
      <c r="E75" s="1048"/>
      <c r="F75" s="1048"/>
      <c r="G75" s="1048"/>
      <c r="H75" s="1049"/>
      <c r="I75" s="841" t="s">
        <v>293</v>
      </c>
      <c r="J75" s="845"/>
      <c r="K75" s="185" t="str">
        <f>'VALORACIÓN ZONA RIESGO INHERENT'!K71</f>
        <v/>
      </c>
      <c r="L75" s="1"/>
    </row>
    <row r="76" spans="1:12" ht="16.5" thickBot="1" x14ac:dyDescent="0.3">
      <c r="A76" s="1054"/>
      <c r="B76" s="841" t="s">
        <v>294</v>
      </c>
      <c r="C76" s="842"/>
      <c r="D76" s="842"/>
      <c r="E76" s="842"/>
      <c r="F76" s="842"/>
      <c r="G76" s="842"/>
      <c r="H76" s="842"/>
      <c r="I76" s="842"/>
      <c r="J76" s="845"/>
      <c r="K76" s="185">
        <f>'SOLIDEZ DE LOS CONTROLES'!H14</f>
        <v>0</v>
      </c>
      <c r="L76" s="1"/>
    </row>
    <row r="77" spans="1:12" ht="16.5" thickBot="1" x14ac:dyDescent="0.3">
      <c r="A77" s="260" t="s">
        <v>110</v>
      </c>
      <c r="B77" s="261"/>
      <c r="C77" s="261"/>
      <c r="D77" s="262"/>
      <c r="E77" s="1075"/>
      <c r="F77" s="1076"/>
      <c r="G77" s="1077"/>
      <c r="H77" s="842" t="s">
        <v>124</v>
      </c>
      <c r="I77" s="845"/>
      <c r="J77" s="846"/>
      <c r="K77" s="847"/>
      <c r="L77" s="1"/>
    </row>
    <row r="78" spans="1:12" ht="42.75" customHeight="1" x14ac:dyDescent="0.25">
      <c r="A78" s="170"/>
      <c r="B78" s="151"/>
      <c r="C78" s="171"/>
      <c r="D78" s="151"/>
      <c r="E78" s="151"/>
      <c r="F78" s="151"/>
      <c r="G78" s="151"/>
      <c r="H78" s="151"/>
      <c r="I78" s="151"/>
      <c r="J78" s="166"/>
      <c r="K78" s="167"/>
      <c r="L78" s="1"/>
    </row>
    <row r="79" spans="1:12" ht="38.25" customHeight="1" x14ac:dyDescent="0.25">
      <c r="A79" s="857" t="s">
        <v>110</v>
      </c>
      <c r="B79" s="151">
        <v>5</v>
      </c>
      <c r="C79" s="858"/>
      <c r="D79" s="854"/>
      <c r="E79" s="855"/>
      <c r="F79" s="855"/>
      <c r="G79" s="855"/>
      <c r="H79" s="151"/>
      <c r="I79" s="151"/>
      <c r="J79" s="864" t="s">
        <v>109</v>
      </c>
      <c r="K79" s="865"/>
      <c r="L79" s="1"/>
    </row>
    <row r="80" spans="1:12" x14ac:dyDescent="0.25">
      <c r="A80" s="857"/>
      <c r="B80" s="151" t="s">
        <v>112</v>
      </c>
      <c r="C80" s="859"/>
      <c r="D80" s="854"/>
      <c r="E80" s="855"/>
      <c r="F80" s="855"/>
      <c r="G80" s="855"/>
      <c r="H80" s="151"/>
      <c r="I80" s="151"/>
      <c r="J80" s="153"/>
      <c r="K80" s="154"/>
      <c r="L80" s="1"/>
    </row>
    <row r="81" spans="1:12" ht="27.75" x14ac:dyDescent="0.25">
      <c r="A81" s="857"/>
      <c r="B81" s="151">
        <v>4</v>
      </c>
      <c r="C81" s="900"/>
      <c r="D81" s="854"/>
      <c r="E81" s="854"/>
      <c r="F81" s="863"/>
      <c r="G81" s="855"/>
      <c r="H81" s="151"/>
      <c r="I81" s="151"/>
      <c r="J81" s="157" t="str">
        <f xml:space="preserve"> IF(OR(E79="X",F79="X",G79="x",F81="x",G81="X",F83="X",G83="X",G85="X" ),"x","")</f>
        <v/>
      </c>
      <c r="K81" s="154" t="s">
        <v>111</v>
      </c>
      <c r="L81" s="1"/>
    </row>
    <row r="82" spans="1:12" ht="27.75" x14ac:dyDescent="0.25">
      <c r="A82" s="857"/>
      <c r="B82" s="151" t="s">
        <v>114</v>
      </c>
      <c r="C82" s="901"/>
      <c r="D82" s="854"/>
      <c r="E82" s="854"/>
      <c r="F82" s="863"/>
      <c r="G82" s="855"/>
      <c r="H82" s="151"/>
      <c r="I82" s="151"/>
      <c r="J82" s="158"/>
      <c r="K82" s="154"/>
      <c r="L82" s="1"/>
    </row>
    <row r="83" spans="1:12" ht="27.75" x14ac:dyDescent="0.25">
      <c r="A83" s="857"/>
      <c r="B83" s="151">
        <v>3</v>
      </c>
      <c r="C83" s="848"/>
      <c r="D83" s="852"/>
      <c r="E83" s="853"/>
      <c r="F83" s="863"/>
      <c r="G83" s="855"/>
      <c r="H83" s="151"/>
      <c r="I83" s="151"/>
      <c r="J83" s="159" t="str">
        <f xml:space="preserve"> IF(OR(C79="X",D79="X",D81="x",E81="x",E83="X",F85="X",F87="X",G87="X" ),"x","")</f>
        <v/>
      </c>
      <c r="K83" s="154" t="s">
        <v>113</v>
      </c>
      <c r="L83" s="1"/>
    </row>
    <row r="84" spans="1:12" ht="27.75" x14ac:dyDescent="0.25">
      <c r="A84" s="857"/>
      <c r="B84" s="151" t="s">
        <v>116</v>
      </c>
      <c r="C84" s="849"/>
      <c r="D84" s="852"/>
      <c r="E84" s="854"/>
      <c r="F84" s="863"/>
      <c r="G84" s="855"/>
      <c r="H84" s="151"/>
      <c r="I84" s="151"/>
      <c r="J84" s="160"/>
      <c r="K84" s="154"/>
      <c r="L84" s="1"/>
    </row>
    <row r="85" spans="1:12" ht="27.75" x14ac:dyDescent="0.25">
      <c r="A85" s="857"/>
      <c r="B85" s="151">
        <v>2</v>
      </c>
      <c r="C85" s="848"/>
      <c r="D85" s="850"/>
      <c r="E85" s="851" t="s">
        <v>126</v>
      </c>
      <c r="F85" s="853"/>
      <c r="G85" s="855"/>
      <c r="H85" s="151"/>
      <c r="I85" s="151"/>
      <c r="J85" s="161" t="str">
        <f xml:space="preserve"> IF(OR(C81="X",D83="X",E85="x",E87="x" ),"x","")</f>
        <v>x</v>
      </c>
      <c r="K85" s="154" t="s">
        <v>115</v>
      </c>
      <c r="L85" s="1"/>
    </row>
    <row r="86" spans="1:12" ht="27.75" x14ac:dyDescent="0.25">
      <c r="A86" s="857"/>
      <c r="B86" s="151" t="s">
        <v>234</v>
      </c>
      <c r="C86" s="849"/>
      <c r="D86" s="850"/>
      <c r="E86" s="852"/>
      <c r="F86" s="854"/>
      <c r="G86" s="855"/>
      <c r="H86" s="151"/>
      <c r="I86" s="151"/>
      <c r="J86" s="160"/>
      <c r="K86" s="154"/>
      <c r="L86" s="1"/>
    </row>
    <row r="87" spans="1:12" ht="27.75" x14ac:dyDescent="0.25">
      <c r="A87" s="857"/>
      <c r="B87" s="151">
        <v>1</v>
      </c>
      <c r="C87" s="848"/>
      <c r="D87" s="879"/>
      <c r="E87" s="881"/>
      <c r="F87" s="883"/>
      <c r="G87" s="885"/>
      <c r="H87" s="151"/>
      <c r="I87" s="151"/>
      <c r="J87" s="162" t="str">
        <f xml:space="preserve"> IF(OR(C83="X",C85="X",D85="x",D87="x",C87="x" ),"x","")</f>
        <v/>
      </c>
      <c r="K87" s="154" t="s">
        <v>117</v>
      </c>
      <c r="L87" s="1"/>
    </row>
    <row r="88" spans="1:12" x14ac:dyDescent="0.25">
      <c r="A88" s="857"/>
      <c r="B88" s="151" t="s">
        <v>118</v>
      </c>
      <c r="C88" s="878"/>
      <c r="D88" s="880"/>
      <c r="E88" s="882"/>
      <c r="F88" s="884"/>
      <c r="G88" s="886"/>
      <c r="H88" s="151"/>
      <c r="I88" s="151"/>
      <c r="J88" s="151"/>
      <c r="K88" s="152"/>
      <c r="L88" s="1"/>
    </row>
    <row r="89" spans="1:12" x14ac:dyDescent="0.25">
      <c r="A89" s="170"/>
      <c r="B89" s="151"/>
      <c r="C89" s="151">
        <v>1</v>
      </c>
      <c r="D89" s="151">
        <v>2</v>
      </c>
      <c r="E89" s="151">
        <v>3</v>
      </c>
      <c r="F89" s="151">
        <v>4</v>
      </c>
      <c r="G89" s="151">
        <v>5</v>
      </c>
      <c r="H89" s="151"/>
      <c r="I89" s="151"/>
      <c r="J89" s="151"/>
      <c r="K89" s="152"/>
      <c r="L89" s="1"/>
    </row>
    <row r="90" spans="1:12" x14ac:dyDescent="0.25">
      <c r="A90" s="170"/>
      <c r="B90" s="151"/>
      <c r="C90" s="151" t="s">
        <v>119</v>
      </c>
      <c r="D90" s="151" t="s">
        <v>120</v>
      </c>
      <c r="E90" s="151" t="s">
        <v>121</v>
      </c>
      <c r="F90" s="151" t="s">
        <v>122</v>
      </c>
      <c r="G90" s="151" t="s">
        <v>123</v>
      </c>
      <c r="H90" s="151"/>
      <c r="I90" s="864"/>
      <c r="J90" s="864"/>
      <c r="K90" s="865"/>
      <c r="L90" s="1"/>
    </row>
    <row r="91" spans="1:12" ht="15" customHeight="1" x14ac:dyDescent="0.25">
      <c r="A91" s="170"/>
      <c r="B91" s="151"/>
      <c r="C91" s="856" t="s">
        <v>124</v>
      </c>
      <c r="D91" s="856"/>
      <c r="E91" s="856"/>
      <c r="F91" s="856"/>
      <c r="G91" s="856"/>
      <c r="H91" s="151"/>
      <c r="I91" s="151"/>
      <c r="J91" s="151"/>
      <c r="K91" s="152"/>
      <c r="L91" s="1"/>
    </row>
    <row r="92" spans="1:12" ht="15" customHeight="1" x14ac:dyDescent="0.25">
      <c r="A92" s="170"/>
      <c r="B92" s="151"/>
      <c r="C92" s="856"/>
      <c r="D92" s="856"/>
      <c r="E92" s="856"/>
      <c r="F92" s="856"/>
      <c r="G92" s="856"/>
      <c r="H92" s="151"/>
      <c r="I92" s="151"/>
      <c r="J92" s="151"/>
      <c r="K92" s="152"/>
      <c r="L92" s="1"/>
    </row>
    <row r="93" spans="1:12" ht="15.75" thickBot="1" x14ac:dyDescent="0.3">
      <c r="A93" s="77"/>
      <c r="B93" s="78"/>
      <c r="C93" s="78"/>
      <c r="D93" s="78"/>
      <c r="E93" s="78"/>
      <c r="F93" s="78"/>
      <c r="G93" s="78"/>
      <c r="H93" s="78"/>
      <c r="I93" s="78"/>
      <c r="J93" s="78"/>
      <c r="K93" s="79"/>
      <c r="L93" s="1"/>
    </row>
    <row r="94" spans="1:12" ht="15.75" thickBot="1" x14ac:dyDescent="0.3">
      <c r="A94" s="1"/>
      <c r="B94" s="1"/>
      <c r="C94" s="1"/>
      <c r="D94" s="1"/>
      <c r="E94" s="1"/>
      <c r="F94" s="1"/>
      <c r="G94" s="1"/>
      <c r="H94" s="1"/>
      <c r="I94" s="1"/>
      <c r="J94" s="1"/>
      <c r="K94" s="1"/>
      <c r="L94" s="1"/>
    </row>
    <row r="95" spans="1:12" ht="15.75" customHeight="1" thickBot="1" x14ac:dyDescent="0.3">
      <c r="A95" s="1052" t="s">
        <v>108</v>
      </c>
      <c r="B95" s="1046">
        <f>DESCRIPCION!A18</f>
        <v>0</v>
      </c>
      <c r="C95" s="1046"/>
      <c r="D95" s="1046"/>
      <c r="E95" s="1046"/>
      <c r="F95" s="1046"/>
      <c r="G95" s="1046"/>
      <c r="H95" s="1047"/>
      <c r="I95" s="1058" t="s">
        <v>292</v>
      </c>
      <c r="J95" s="1056"/>
      <c r="K95" s="134" t="str">
        <f>IF(J102="x","EXTREMA",IF(J104="x","ALTA",IF(J106="x","MODERADA",IF(J108="x","BAJA",""))))</f>
        <v/>
      </c>
      <c r="L95" s="1"/>
    </row>
    <row r="96" spans="1:12" ht="16.5" thickBot="1" x14ac:dyDescent="0.3">
      <c r="A96" s="1053"/>
      <c r="B96" s="1048"/>
      <c r="C96" s="1048"/>
      <c r="D96" s="1048"/>
      <c r="E96" s="1048"/>
      <c r="F96" s="1048"/>
      <c r="G96" s="1048"/>
      <c r="H96" s="1049"/>
      <c r="I96" s="1050" t="s">
        <v>293</v>
      </c>
      <c r="J96" s="1051"/>
      <c r="K96" s="186" t="str">
        <f>'VALORACIÓN ZONA RIESGO INHERENT'!K91</f>
        <v/>
      </c>
      <c r="L96" s="1"/>
    </row>
    <row r="97" spans="1:12" ht="16.5" thickBot="1" x14ac:dyDescent="0.3">
      <c r="A97" s="1054"/>
      <c r="B97" s="1050" t="s">
        <v>294</v>
      </c>
      <c r="C97" s="1057"/>
      <c r="D97" s="1057"/>
      <c r="E97" s="1057"/>
      <c r="F97" s="1057"/>
      <c r="G97" s="1057"/>
      <c r="H97" s="1057"/>
      <c r="I97" s="1057"/>
      <c r="J97" s="1051"/>
      <c r="K97" s="186">
        <f>'SOLIDEZ DE LOS CONTROLES'!H14</f>
        <v>0</v>
      </c>
      <c r="L97" s="1"/>
    </row>
    <row r="98" spans="1:12" ht="16.5" thickBot="1" x14ac:dyDescent="0.3">
      <c r="A98" s="260" t="s">
        <v>110</v>
      </c>
      <c r="B98" s="261"/>
      <c r="C98" s="261"/>
      <c r="D98" s="262"/>
      <c r="E98" s="1075"/>
      <c r="F98" s="1076"/>
      <c r="G98" s="1077"/>
      <c r="H98" s="842" t="s">
        <v>124</v>
      </c>
      <c r="I98" s="845"/>
      <c r="J98" s="846"/>
      <c r="K98" s="847"/>
      <c r="L98" s="1"/>
    </row>
    <row r="99" spans="1:12" ht="37.5" customHeight="1" x14ac:dyDescent="0.25">
      <c r="A99" s="170"/>
      <c r="B99" s="151"/>
      <c r="C99" s="263"/>
      <c r="D99" s="151"/>
      <c r="E99" s="151"/>
      <c r="F99" s="151"/>
      <c r="G99" s="151"/>
      <c r="H99" s="151"/>
      <c r="I99" s="151"/>
      <c r="J99" s="166"/>
      <c r="K99" s="167"/>
      <c r="L99" s="1"/>
    </row>
    <row r="100" spans="1:12" ht="39" customHeight="1" x14ac:dyDescent="0.25">
      <c r="A100" s="857" t="s">
        <v>110</v>
      </c>
      <c r="B100" s="151">
        <v>5</v>
      </c>
      <c r="C100" s="858"/>
      <c r="D100" s="854"/>
      <c r="E100" s="855"/>
      <c r="F100" s="855"/>
      <c r="G100" s="855"/>
      <c r="H100" s="151"/>
      <c r="I100" s="151"/>
      <c r="J100" s="864" t="s">
        <v>109</v>
      </c>
      <c r="K100" s="865"/>
      <c r="L100" s="1"/>
    </row>
    <row r="101" spans="1:12" x14ac:dyDescent="0.25">
      <c r="A101" s="857"/>
      <c r="B101" s="151" t="s">
        <v>112</v>
      </c>
      <c r="C101" s="859"/>
      <c r="D101" s="854"/>
      <c r="E101" s="855"/>
      <c r="F101" s="855"/>
      <c r="G101" s="855"/>
      <c r="H101" s="151"/>
      <c r="I101" s="151"/>
      <c r="J101" s="153"/>
      <c r="K101" s="154"/>
      <c r="L101" s="1"/>
    </row>
    <row r="102" spans="1:12" ht="27.75" x14ac:dyDescent="0.25">
      <c r="A102" s="857"/>
      <c r="B102" s="151">
        <v>4</v>
      </c>
      <c r="C102" s="900"/>
      <c r="D102" s="854"/>
      <c r="E102" s="854"/>
      <c r="F102" s="863"/>
      <c r="G102" s="855"/>
      <c r="H102" s="151"/>
      <c r="I102" s="151"/>
      <c r="J102" s="157" t="str">
        <f xml:space="preserve"> IF(OR(E100="X",F100="X",G100="x",F102="x",G102="X",F104="X",G104="X",G106="X" ),"x","")</f>
        <v/>
      </c>
      <c r="K102" s="154" t="s">
        <v>111</v>
      </c>
      <c r="L102" s="1"/>
    </row>
    <row r="103" spans="1:12" ht="27.75" x14ac:dyDescent="0.25">
      <c r="A103" s="857"/>
      <c r="B103" s="151" t="s">
        <v>114</v>
      </c>
      <c r="C103" s="901"/>
      <c r="D103" s="854"/>
      <c r="E103" s="854"/>
      <c r="F103" s="863"/>
      <c r="G103" s="855"/>
      <c r="H103" s="151"/>
      <c r="I103" s="151"/>
      <c r="J103" s="158"/>
      <c r="K103" s="154"/>
      <c r="L103" s="1"/>
    </row>
    <row r="104" spans="1:12" ht="27.75" x14ac:dyDescent="0.25">
      <c r="A104" s="857"/>
      <c r="B104" s="151">
        <v>3</v>
      </c>
      <c r="C104" s="848"/>
      <c r="D104" s="852"/>
      <c r="E104" s="853"/>
      <c r="F104" s="863"/>
      <c r="G104" s="855"/>
      <c r="H104" s="151"/>
      <c r="I104" s="151"/>
      <c r="J104" s="159" t="str">
        <f xml:space="preserve"> IF(OR(C100="X",D100="X",D102="x",E102="x",E104="X",F106="X",F108="X",G108="X" ),"x","")</f>
        <v/>
      </c>
      <c r="K104" s="154" t="s">
        <v>113</v>
      </c>
      <c r="L104" s="1"/>
    </row>
    <row r="105" spans="1:12" ht="27.75" x14ac:dyDescent="0.25">
      <c r="A105" s="857"/>
      <c r="B105" s="151" t="s">
        <v>116</v>
      </c>
      <c r="C105" s="849"/>
      <c r="D105" s="852"/>
      <c r="E105" s="854"/>
      <c r="F105" s="863"/>
      <c r="G105" s="855"/>
      <c r="H105" s="151"/>
      <c r="I105" s="151"/>
      <c r="J105" s="160"/>
      <c r="K105" s="154"/>
      <c r="L105" s="1"/>
    </row>
    <row r="106" spans="1:12" ht="27.75" x14ac:dyDescent="0.25">
      <c r="A106" s="857"/>
      <c r="B106" s="151">
        <v>2</v>
      </c>
      <c r="C106" s="848"/>
      <c r="D106" s="850"/>
      <c r="E106" s="851"/>
      <c r="F106" s="853"/>
      <c r="G106" s="855"/>
      <c r="H106" s="151"/>
      <c r="I106" s="151"/>
      <c r="J106" s="161" t="str">
        <f xml:space="preserve"> IF(OR(C102="X",D104="X",E108="x",E106="x" ),"x","")</f>
        <v/>
      </c>
      <c r="K106" s="154" t="s">
        <v>115</v>
      </c>
      <c r="L106" s="1"/>
    </row>
    <row r="107" spans="1:12" ht="27.75" x14ac:dyDescent="0.25">
      <c r="A107" s="857"/>
      <c r="B107" s="151" t="s">
        <v>234</v>
      </c>
      <c r="C107" s="849"/>
      <c r="D107" s="850"/>
      <c r="E107" s="852"/>
      <c r="F107" s="854"/>
      <c r="G107" s="855"/>
      <c r="H107" s="151"/>
      <c r="I107" s="151"/>
      <c r="J107" s="160"/>
      <c r="K107" s="154"/>
      <c r="L107" s="1"/>
    </row>
    <row r="108" spans="1:12" ht="27.75" x14ac:dyDescent="0.25">
      <c r="A108" s="857"/>
      <c r="B108" s="151">
        <v>1</v>
      </c>
      <c r="C108" s="848"/>
      <c r="D108" s="879"/>
      <c r="E108" s="881"/>
      <c r="F108" s="883"/>
      <c r="G108" s="885"/>
      <c r="H108" s="151"/>
      <c r="I108" s="151"/>
      <c r="J108" s="162" t="str">
        <f xml:space="preserve"> IF(OR(C104="X",C106="X",C108="x",D106="x",D108="x" ),"x","")</f>
        <v/>
      </c>
      <c r="K108" s="154" t="s">
        <v>117</v>
      </c>
      <c r="L108" s="1"/>
    </row>
    <row r="109" spans="1:12" x14ac:dyDescent="0.25">
      <c r="A109" s="857"/>
      <c r="B109" s="151" t="s">
        <v>118</v>
      </c>
      <c r="C109" s="878"/>
      <c r="D109" s="880"/>
      <c r="E109" s="882"/>
      <c r="F109" s="884"/>
      <c r="G109" s="886"/>
      <c r="H109" s="151"/>
      <c r="I109" s="151"/>
      <c r="J109" s="151"/>
      <c r="K109" s="152"/>
      <c r="L109" s="1"/>
    </row>
    <row r="110" spans="1:12" x14ac:dyDescent="0.25">
      <c r="A110" s="170"/>
      <c r="B110" s="151"/>
      <c r="C110" s="151">
        <v>1</v>
      </c>
      <c r="D110" s="151">
        <v>2</v>
      </c>
      <c r="E110" s="151">
        <v>3</v>
      </c>
      <c r="F110" s="151">
        <v>4</v>
      </c>
      <c r="G110" s="151">
        <v>5</v>
      </c>
      <c r="H110" s="151"/>
      <c r="I110" s="151"/>
      <c r="J110" s="151"/>
      <c r="K110" s="152"/>
      <c r="L110" s="1"/>
    </row>
    <row r="111" spans="1:12" x14ac:dyDescent="0.25">
      <c r="A111" s="170"/>
      <c r="B111" s="151"/>
      <c r="C111" s="151" t="s">
        <v>119</v>
      </c>
      <c r="D111" s="151" t="s">
        <v>120</v>
      </c>
      <c r="E111" s="151" t="s">
        <v>121</v>
      </c>
      <c r="F111" s="151" t="s">
        <v>122</v>
      </c>
      <c r="G111" s="151" t="s">
        <v>123</v>
      </c>
      <c r="H111" s="151"/>
      <c r="I111" s="151"/>
      <c r="J111" s="151"/>
      <c r="K111" s="152"/>
      <c r="L111" s="1"/>
    </row>
    <row r="112" spans="1:12" ht="15" customHeight="1" x14ac:dyDescent="0.25">
      <c r="A112" s="170"/>
      <c r="B112" s="151"/>
      <c r="C112" s="856" t="s">
        <v>124</v>
      </c>
      <c r="D112" s="856"/>
      <c r="E112" s="856"/>
      <c r="F112" s="856"/>
      <c r="G112" s="856"/>
      <c r="H112" s="151"/>
      <c r="I112" s="151"/>
      <c r="J112" s="151"/>
      <c r="K112" s="152"/>
      <c r="L112" s="1"/>
    </row>
    <row r="113" spans="1:12" ht="15" customHeight="1" x14ac:dyDescent="0.25">
      <c r="A113" s="170"/>
      <c r="B113" s="151"/>
      <c r="C113" s="856"/>
      <c r="D113" s="856"/>
      <c r="E113" s="856"/>
      <c r="F113" s="856"/>
      <c r="G113" s="856"/>
      <c r="H113" s="151"/>
      <c r="I113" s="151"/>
      <c r="J113" s="151"/>
      <c r="K113" s="152"/>
      <c r="L113" s="1"/>
    </row>
    <row r="114" spans="1:12" ht="15.75" thickBot="1" x14ac:dyDescent="0.3">
      <c r="A114" s="77"/>
      <c r="B114" s="78"/>
      <c r="C114" s="78"/>
      <c r="D114" s="78"/>
      <c r="E114" s="78"/>
      <c r="F114" s="78"/>
      <c r="G114" s="78"/>
      <c r="H114" s="78"/>
      <c r="I114" s="78"/>
      <c r="J114" s="78"/>
      <c r="K114" s="79"/>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52" t="s">
        <v>108</v>
      </c>
      <c r="B116" s="1046">
        <f>DESCRIPCION!A20</f>
        <v>0</v>
      </c>
      <c r="C116" s="1046"/>
      <c r="D116" s="1046"/>
      <c r="E116" s="1046"/>
      <c r="F116" s="1046"/>
      <c r="G116" s="1046"/>
      <c r="H116" s="1047"/>
      <c r="I116" s="1055" t="s">
        <v>292</v>
      </c>
      <c r="J116" s="1056"/>
      <c r="K116" s="134" t="str">
        <f>IF(J123="x","EXTREMA",IF(J125="x","ALTA",IF(J127="x","MODERADA",IF(J129="x","BAJA",""))))</f>
        <v/>
      </c>
      <c r="L116" s="1"/>
    </row>
    <row r="117" spans="1:12" ht="16.5" thickBot="1" x14ac:dyDescent="0.3">
      <c r="A117" s="1053"/>
      <c r="B117" s="1048"/>
      <c r="C117" s="1048"/>
      <c r="D117" s="1048"/>
      <c r="E117" s="1048"/>
      <c r="F117" s="1048"/>
      <c r="G117" s="1048"/>
      <c r="H117" s="1049"/>
      <c r="I117" s="1057" t="s">
        <v>293</v>
      </c>
      <c r="J117" s="1051"/>
      <c r="K117" s="186" t="str">
        <f>'VALORACIÓN ZONA RIESGO INHERENT'!K111</f>
        <v/>
      </c>
      <c r="L117" s="1"/>
    </row>
    <row r="118" spans="1:12" ht="16.5" thickBot="1" x14ac:dyDescent="0.3">
      <c r="A118" s="1054"/>
      <c r="B118" s="841" t="s">
        <v>294</v>
      </c>
      <c r="C118" s="842"/>
      <c r="D118" s="842"/>
      <c r="E118" s="842"/>
      <c r="F118" s="842"/>
      <c r="G118" s="842"/>
      <c r="H118" s="842"/>
      <c r="I118" s="842"/>
      <c r="J118" s="845"/>
      <c r="K118" s="186">
        <f>'SOLIDEZ DE LOS CONTROLES'!H19</f>
        <v>0</v>
      </c>
      <c r="L118" s="1"/>
    </row>
    <row r="119" spans="1:12" ht="16.5" thickBot="1" x14ac:dyDescent="0.3">
      <c r="A119" s="260" t="s">
        <v>110</v>
      </c>
      <c r="B119" s="261"/>
      <c r="C119" s="261"/>
      <c r="D119" s="262"/>
      <c r="E119" s="1075"/>
      <c r="F119" s="1076"/>
      <c r="G119" s="1077"/>
      <c r="H119" s="842" t="s">
        <v>124</v>
      </c>
      <c r="I119" s="845"/>
      <c r="J119" s="846"/>
      <c r="K119" s="847"/>
      <c r="L119" s="1"/>
    </row>
    <row r="120" spans="1:12" ht="39.75" customHeight="1" x14ac:dyDescent="0.25">
      <c r="A120" s="170"/>
      <c r="B120" s="151"/>
      <c r="C120" s="171"/>
      <c r="D120" s="151"/>
      <c r="E120" s="151"/>
      <c r="F120" s="151"/>
      <c r="G120" s="151"/>
      <c r="H120" s="151"/>
      <c r="I120" s="151"/>
      <c r="J120" s="59"/>
      <c r="K120" s="70"/>
      <c r="L120" s="1"/>
    </row>
    <row r="121" spans="1:12" ht="15" customHeight="1" x14ac:dyDescent="0.25">
      <c r="A121" s="857" t="s">
        <v>110</v>
      </c>
      <c r="B121" s="151">
        <v>5</v>
      </c>
      <c r="C121" s="915"/>
      <c r="D121" s="917"/>
      <c r="E121" s="918"/>
      <c r="F121" s="918"/>
      <c r="G121" s="918"/>
      <c r="H121" s="184"/>
      <c r="I121" s="151"/>
      <c r="J121" s="864" t="s">
        <v>109</v>
      </c>
      <c r="K121" s="865"/>
      <c r="L121" s="1"/>
    </row>
    <row r="122" spans="1:12" ht="33" x14ac:dyDescent="0.25">
      <c r="A122" s="857"/>
      <c r="B122" s="151" t="s">
        <v>112</v>
      </c>
      <c r="C122" s="916"/>
      <c r="D122" s="917"/>
      <c r="E122" s="918"/>
      <c r="F122" s="918"/>
      <c r="G122" s="918"/>
      <c r="H122" s="184"/>
      <c r="I122" s="151"/>
      <c r="J122" s="153"/>
      <c r="K122" s="154"/>
      <c r="L122" s="1"/>
    </row>
    <row r="123" spans="1:12" ht="33" x14ac:dyDescent="0.25">
      <c r="A123" s="857"/>
      <c r="B123" s="151">
        <v>4</v>
      </c>
      <c r="C123" s="919"/>
      <c r="D123" s="917"/>
      <c r="E123" s="917"/>
      <c r="F123" s="921"/>
      <c r="G123" s="918"/>
      <c r="H123" s="184"/>
      <c r="I123" s="151"/>
      <c r="J123" s="157" t="str">
        <f xml:space="preserve"> IF(OR(E121="X",F121="X",G121="x",F123="x",G123="X",F125="X",G125="X",G127="X" ),"x","")</f>
        <v/>
      </c>
      <c r="K123" s="154" t="s">
        <v>111</v>
      </c>
      <c r="L123" s="1"/>
    </row>
    <row r="124" spans="1:12" ht="33" x14ac:dyDescent="0.25">
      <c r="A124" s="857"/>
      <c r="B124" s="151" t="s">
        <v>114</v>
      </c>
      <c r="C124" s="920"/>
      <c r="D124" s="917"/>
      <c r="E124" s="917"/>
      <c r="F124" s="921"/>
      <c r="G124" s="918"/>
      <c r="H124" s="184"/>
      <c r="I124" s="151"/>
      <c r="J124" s="158"/>
      <c r="K124" s="154"/>
      <c r="L124" s="1"/>
    </row>
    <row r="125" spans="1:12" ht="33" x14ac:dyDescent="0.25">
      <c r="A125" s="857"/>
      <c r="B125" s="151">
        <v>3</v>
      </c>
      <c r="C125" s="922"/>
      <c r="D125" s="924"/>
      <c r="E125" s="934"/>
      <c r="F125" s="921"/>
      <c r="G125" s="918"/>
      <c r="H125" s="184"/>
      <c r="I125" s="151"/>
      <c r="J125" s="159" t="str">
        <f xml:space="preserve"> IF(OR(C121="X",D121="X",D123="x",E123="x",E125="X",F127="X",F129="X",G129="X" ),"x","")</f>
        <v/>
      </c>
      <c r="K125" s="154" t="s">
        <v>113</v>
      </c>
      <c r="L125" s="1"/>
    </row>
    <row r="126" spans="1:12" ht="33" x14ac:dyDescent="0.25">
      <c r="A126" s="857"/>
      <c r="B126" s="151" t="s">
        <v>116</v>
      </c>
      <c r="C126" s="923"/>
      <c r="D126" s="924"/>
      <c r="E126" s="917"/>
      <c r="F126" s="921"/>
      <c r="G126" s="918"/>
      <c r="H126" s="184"/>
      <c r="I126" s="151"/>
      <c r="J126" s="160"/>
      <c r="K126" s="154"/>
      <c r="L126" s="1"/>
    </row>
    <row r="127" spans="1:12" ht="33" x14ac:dyDescent="0.25">
      <c r="A127" s="857"/>
      <c r="B127" s="151">
        <v>2</v>
      </c>
      <c r="C127" s="922"/>
      <c r="D127" s="935"/>
      <c r="E127" s="936"/>
      <c r="F127" s="934"/>
      <c r="G127" s="918"/>
      <c r="H127" s="184"/>
      <c r="I127" s="151"/>
      <c r="J127" s="161" t="str">
        <f xml:space="preserve"> IF(OR(C123="X",D125="X",E127="x",E129="x" ),"x","")</f>
        <v/>
      </c>
      <c r="K127" s="154" t="s">
        <v>115</v>
      </c>
      <c r="L127" s="1"/>
    </row>
    <row r="128" spans="1:12" ht="33" x14ac:dyDescent="0.25">
      <c r="A128" s="857"/>
      <c r="B128" s="151" t="s">
        <v>234</v>
      </c>
      <c r="C128" s="923"/>
      <c r="D128" s="935"/>
      <c r="E128" s="924"/>
      <c r="F128" s="917"/>
      <c r="G128" s="918"/>
      <c r="H128" s="184"/>
      <c r="I128" s="151"/>
      <c r="J128" s="160"/>
      <c r="K128" s="154"/>
      <c r="L128" s="1"/>
    </row>
    <row r="129" spans="1:12" ht="33" x14ac:dyDescent="0.25">
      <c r="A129" s="857"/>
      <c r="B129" s="151">
        <v>1</v>
      </c>
      <c r="C129" s="922"/>
      <c r="D129" s="926"/>
      <c r="E129" s="928"/>
      <c r="F129" s="930"/>
      <c r="G129" s="932"/>
      <c r="H129" s="184"/>
      <c r="I129" s="151"/>
      <c r="J129" s="162" t="str">
        <f xml:space="preserve"> IF(OR(C125="X",C127="X",D127="x",C129="x",D129="x" ),"x","")</f>
        <v/>
      </c>
      <c r="K129" s="154" t="s">
        <v>117</v>
      </c>
      <c r="L129" s="1"/>
    </row>
    <row r="130" spans="1:12" ht="33" x14ac:dyDescent="0.25">
      <c r="A130" s="857"/>
      <c r="B130" s="151" t="s">
        <v>118</v>
      </c>
      <c r="C130" s="925"/>
      <c r="D130" s="927"/>
      <c r="E130" s="929"/>
      <c r="F130" s="931"/>
      <c r="G130" s="933"/>
      <c r="H130" s="184"/>
      <c r="I130" s="151"/>
      <c r="J130" s="151"/>
      <c r="K130" s="152"/>
      <c r="L130" s="1"/>
    </row>
    <row r="131" spans="1:12" x14ac:dyDescent="0.25">
      <c r="A131" s="170"/>
      <c r="B131" s="151"/>
      <c r="C131" s="151">
        <v>1</v>
      </c>
      <c r="D131" s="151">
        <v>2</v>
      </c>
      <c r="E131" s="151">
        <v>3</v>
      </c>
      <c r="F131" s="151">
        <v>4</v>
      </c>
      <c r="G131" s="151">
        <v>5</v>
      </c>
      <c r="H131" s="151"/>
      <c r="I131" s="151"/>
      <c r="J131" s="151"/>
      <c r="K131" s="152"/>
      <c r="L131" s="1"/>
    </row>
    <row r="132" spans="1:12" x14ac:dyDescent="0.25">
      <c r="A132" s="170"/>
      <c r="B132" s="151"/>
      <c r="C132" s="151" t="s">
        <v>119</v>
      </c>
      <c r="D132" s="151" t="s">
        <v>120</v>
      </c>
      <c r="E132" s="151" t="s">
        <v>121</v>
      </c>
      <c r="F132" s="151" t="s">
        <v>122</v>
      </c>
      <c r="G132" s="151" t="s">
        <v>123</v>
      </c>
      <c r="H132" s="151"/>
      <c r="I132" s="151"/>
      <c r="J132" s="151"/>
      <c r="K132" s="152"/>
      <c r="L132" s="1"/>
    </row>
    <row r="133" spans="1:12" ht="15" customHeight="1" x14ac:dyDescent="0.25">
      <c r="A133" s="170"/>
      <c r="B133" s="151"/>
      <c r="C133" s="856" t="s">
        <v>124</v>
      </c>
      <c r="D133" s="856"/>
      <c r="E133" s="856"/>
      <c r="F133" s="856"/>
      <c r="G133" s="856"/>
      <c r="H133" s="151"/>
      <c r="I133" s="151"/>
      <c r="J133" s="151"/>
      <c r="K133" s="152"/>
      <c r="L133" s="1"/>
    </row>
    <row r="134" spans="1:12" ht="15" customHeight="1" x14ac:dyDescent="0.25">
      <c r="A134" s="170"/>
      <c r="B134" s="151"/>
      <c r="C134" s="856"/>
      <c r="D134" s="856"/>
      <c r="E134" s="856"/>
      <c r="F134" s="856"/>
      <c r="G134" s="856"/>
      <c r="H134" s="151"/>
      <c r="I134" s="151"/>
      <c r="J134" s="151"/>
      <c r="K134" s="152"/>
      <c r="L134" s="1"/>
    </row>
    <row r="135" spans="1:12" ht="15.75" thickBot="1" x14ac:dyDescent="0.3">
      <c r="A135" s="77"/>
      <c r="B135" s="78"/>
      <c r="C135" s="78"/>
      <c r="D135" s="78"/>
      <c r="E135" s="78"/>
      <c r="F135" s="78"/>
      <c r="G135" s="78"/>
      <c r="H135" s="78"/>
      <c r="I135" s="78"/>
      <c r="J135" s="78"/>
      <c r="K135" s="79"/>
      <c r="L135" s="1"/>
    </row>
    <row r="136" spans="1:12" ht="15.75" thickBot="1" x14ac:dyDescent="0.3">
      <c r="A136" s="1"/>
      <c r="B136" s="1"/>
      <c r="C136" s="1"/>
      <c r="D136" s="1"/>
      <c r="E136" s="1"/>
      <c r="F136" s="1"/>
      <c r="G136" s="1"/>
      <c r="H136" s="1"/>
      <c r="I136" s="1"/>
      <c r="J136" s="1"/>
      <c r="K136" s="1"/>
      <c r="L136" s="1"/>
    </row>
    <row r="137" spans="1:12" ht="16.5" thickBot="1" x14ac:dyDescent="0.3">
      <c r="A137" s="1052" t="s">
        <v>108</v>
      </c>
      <c r="B137" s="1059" t="str">
        <f>DESCRIPCION!A23</f>
        <v>g</v>
      </c>
      <c r="C137" s="1046"/>
      <c r="D137" s="1046"/>
      <c r="E137" s="1046"/>
      <c r="F137" s="1046"/>
      <c r="G137" s="1046"/>
      <c r="H137" s="1047"/>
      <c r="I137" s="1055" t="s">
        <v>292</v>
      </c>
      <c r="J137" s="1056"/>
      <c r="K137" s="134" t="str">
        <f>IF(J144="x","EXTREMA",IF(J146="x","ALTA",IF(J148="x","MODERADA",IF(J150="x","BAJA",""))))</f>
        <v/>
      </c>
      <c r="L137" s="1"/>
    </row>
    <row r="138" spans="1:12" ht="16.5" thickBot="1" x14ac:dyDescent="0.3">
      <c r="A138" s="1053"/>
      <c r="B138" s="1060"/>
      <c r="C138" s="1048"/>
      <c r="D138" s="1048"/>
      <c r="E138" s="1048"/>
      <c r="F138" s="1048"/>
      <c r="G138" s="1048"/>
      <c r="H138" s="1049"/>
      <c r="I138" s="1050" t="s">
        <v>293</v>
      </c>
      <c r="J138" s="1051"/>
      <c r="K138" s="186" t="str">
        <f>'VALORACIÓN ZONA RIESGO INHERENT'!K131</f>
        <v/>
      </c>
      <c r="L138" s="1"/>
    </row>
    <row r="139" spans="1:12" ht="16.5" thickBot="1" x14ac:dyDescent="0.3">
      <c r="A139" s="1054"/>
      <c r="B139" s="841" t="s">
        <v>294</v>
      </c>
      <c r="C139" s="842"/>
      <c r="D139" s="842"/>
      <c r="E139" s="842"/>
      <c r="F139" s="842"/>
      <c r="G139" s="842"/>
      <c r="H139" s="842"/>
      <c r="I139" s="842"/>
      <c r="J139" s="845"/>
      <c r="K139" s="185" t="e">
        <f>'SOLIDEZ DE LOS CONTROLES'!H23</f>
        <v>#DIV/0!</v>
      </c>
      <c r="L139" s="1"/>
    </row>
    <row r="140" spans="1:12" ht="16.5" thickBot="1" x14ac:dyDescent="0.3">
      <c r="A140" s="260" t="s">
        <v>110</v>
      </c>
      <c r="B140" s="261"/>
      <c r="C140" s="261"/>
      <c r="D140" s="262"/>
      <c r="E140" s="1075"/>
      <c r="F140" s="1076"/>
      <c r="G140" s="1077"/>
      <c r="H140" s="842" t="s">
        <v>124</v>
      </c>
      <c r="I140" s="845"/>
      <c r="J140" s="846"/>
      <c r="K140" s="847"/>
      <c r="L140" s="1"/>
    </row>
    <row r="141" spans="1:12" ht="45.75" customHeight="1" x14ac:dyDescent="0.25">
      <c r="A141" s="170"/>
      <c r="B141" s="151"/>
      <c r="C141" s="171"/>
      <c r="D141" s="151"/>
      <c r="E141" s="151"/>
      <c r="F141" s="151"/>
      <c r="G141" s="151"/>
      <c r="H141" s="151"/>
      <c r="I141" s="151"/>
      <c r="J141" s="166"/>
      <c r="K141" s="167"/>
      <c r="L141" s="1"/>
    </row>
    <row r="142" spans="1:12" ht="41.25" customHeight="1" x14ac:dyDescent="0.25">
      <c r="A142" s="857" t="s">
        <v>110</v>
      </c>
      <c r="B142" s="151">
        <v>5</v>
      </c>
      <c r="C142" s="858"/>
      <c r="D142" s="854"/>
      <c r="E142" s="855"/>
      <c r="F142" s="855"/>
      <c r="G142" s="855"/>
      <c r="H142" s="151"/>
      <c r="I142" s="151"/>
      <c r="J142" s="864" t="s">
        <v>109</v>
      </c>
      <c r="K142" s="865"/>
      <c r="L142" s="1"/>
    </row>
    <row r="143" spans="1:12" x14ac:dyDescent="0.25">
      <c r="A143" s="857"/>
      <c r="B143" s="151" t="s">
        <v>112</v>
      </c>
      <c r="C143" s="859"/>
      <c r="D143" s="854"/>
      <c r="E143" s="855"/>
      <c r="F143" s="855"/>
      <c r="G143" s="855"/>
      <c r="H143" s="151"/>
      <c r="I143" s="151"/>
      <c r="J143" s="153"/>
      <c r="K143" s="154"/>
      <c r="L143" s="1"/>
    </row>
    <row r="144" spans="1:12" ht="27.75" x14ac:dyDescent="0.25">
      <c r="A144" s="857"/>
      <c r="B144" s="151">
        <v>4</v>
      </c>
      <c r="C144" s="900"/>
      <c r="D144" s="854"/>
      <c r="E144" s="854"/>
      <c r="F144" s="863"/>
      <c r="G144" s="855"/>
      <c r="H144" s="151"/>
      <c r="I144" s="151"/>
      <c r="J144" s="157" t="str">
        <f xml:space="preserve"> IF(OR(E142="X",F142="X",G142="x",F144="x",G144="X",F146="X",G146="X",G148="X" ),"x","")</f>
        <v/>
      </c>
      <c r="K144" s="154" t="s">
        <v>111</v>
      </c>
      <c r="L144" s="1"/>
    </row>
    <row r="145" spans="1:12" ht="27.75" x14ac:dyDescent="0.25">
      <c r="A145" s="857"/>
      <c r="B145" s="151" t="s">
        <v>114</v>
      </c>
      <c r="C145" s="901"/>
      <c r="D145" s="854"/>
      <c r="E145" s="854"/>
      <c r="F145" s="863"/>
      <c r="G145" s="855"/>
      <c r="H145" s="151"/>
      <c r="I145" s="151"/>
      <c r="J145" s="158"/>
      <c r="K145" s="154"/>
      <c r="L145" s="1"/>
    </row>
    <row r="146" spans="1:12" ht="27.75" x14ac:dyDescent="0.25">
      <c r="A146" s="857"/>
      <c r="B146" s="151">
        <v>3</v>
      </c>
      <c r="C146" s="848"/>
      <c r="D146" s="852"/>
      <c r="E146" s="853"/>
      <c r="F146" s="863"/>
      <c r="G146" s="855"/>
      <c r="H146" s="151"/>
      <c r="I146" s="151"/>
      <c r="J146" s="159" t="str">
        <f xml:space="preserve"> IF(OR(C142="X",D142="X",D144="x",E144="x",E146="X",F148="X",F150="X",G150="X" ),"x","")</f>
        <v/>
      </c>
      <c r="K146" s="154" t="s">
        <v>113</v>
      </c>
      <c r="L146" s="1"/>
    </row>
    <row r="147" spans="1:12" ht="27.75" x14ac:dyDescent="0.25">
      <c r="A147" s="857"/>
      <c r="B147" s="151" t="s">
        <v>116</v>
      </c>
      <c r="C147" s="849"/>
      <c r="D147" s="852"/>
      <c r="E147" s="854"/>
      <c r="F147" s="863"/>
      <c r="G147" s="855"/>
      <c r="H147" s="151"/>
      <c r="I147" s="151"/>
      <c r="J147" s="160"/>
      <c r="K147" s="154"/>
      <c r="L147" s="1"/>
    </row>
    <row r="148" spans="1:12" ht="27.75" x14ac:dyDescent="0.25">
      <c r="A148" s="857"/>
      <c r="B148" s="151">
        <v>2</v>
      </c>
      <c r="C148" s="848"/>
      <c r="D148" s="850"/>
      <c r="E148" s="851"/>
      <c r="F148" s="853"/>
      <c r="G148" s="855"/>
      <c r="H148" s="151"/>
      <c r="I148" s="151"/>
      <c r="J148" s="161" t="str">
        <f xml:space="preserve"> IF(OR(C144="X",D146="X",E148="x",E150="x" ),"x","")</f>
        <v/>
      </c>
      <c r="K148" s="154" t="s">
        <v>115</v>
      </c>
      <c r="L148" s="1"/>
    </row>
    <row r="149" spans="1:12" ht="27.75" x14ac:dyDescent="0.25">
      <c r="A149" s="857"/>
      <c r="B149" s="151" t="s">
        <v>234</v>
      </c>
      <c r="C149" s="849"/>
      <c r="D149" s="850"/>
      <c r="E149" s="852"/>
      <c r="F149" s="854"/>
      <c r="G149" s="855"/>
      <c r="H149" s="151"/>
      <c r="I149" s="151"/>
      <c r="J149" s="160"/>
      <c r="K149" s="154"/>
      <c r="L149" s="1"/>
    </row>
    <row r="150" spans="1:12" ht="27.75" x14ac:dyDescent="0.25">
      <c r="A150" s="857"/>
      <c r="B150" s="151">
        <v>1</v>
      </c>
      <c r="C150" s="848"/>
      <c r="D150" s="879"/>
      <c r="E150" s="881"/>
      <c r="F150" s="883"/>
      <c r="G150" s="885"/>
      <c r="H150" s="151"/>
      <c r="I150" s="151"/>
      <c r="J150" s="162" t="str">
        <f xml:space="preserve"> IF(OR(C146="X",C148="X",C150="x",D148="x",D150="x" ),"x","")</f>
        <v/>
      </c>
      <c r="K150" s="154" t="s">
        <v>117</v>
      </c>
      <c r="L150" s="1"/>
    </row>
    <row r="151" spans="1:12" x14ac:dyDescent="0.25">
      <c r="A151" s="857"/>
      <c r="B151" s="151" t="s">
        <v>118</v>
      </c>
      <c r="C151" s="878"/>
      <c r="D151" s="880"/>
      <c r="E151" s="882"/>
      <c r="F151" s="884"/>
      <c r="G151" s="886"/>
      <c r="H151" s="151"/>
      <c r="I151" s="151"/>
      <c r="J151" s="151"/>
      <c r="K151" s="152"/>
      <c r="L151" s="1"/>
    </row>
    <row r="152" spans="1:12" x14ac:dyDescent="0.25">
      <c r="A152" s="170"/>
      <c r="B152" s="151"/>
      <c r="C152" s="151">
        <v>1</v>
      </c>
      <c r="D152" s="151">
        <v>2</v>
      </c>
      <c r="E152" s="151">
        <v>3</v>
      </c>
      <c r="F152" s="151">
        <v>4</v>
      </c>
      <c r="G152" s="151">
        <v>5</v>
      </c>
      <c r="H152" s="151"/>
      <c r="I152" s="151"/>
      <c r="J152" s="151"/>
      <c r="K152" s="152"/>
      <c r="L152" s="1"/>
    </row>
    <row r="153" spans="1:12" x14ac:dyDescent="0.25">
      <c r="A153" s="170"/>
      <c r="B153" s="151"/>
      <c r="C153" s="151" t="s">
        <v>119</v>
      </c>
      <c r="D153" s="151" t="s">
        <v>120</v>
      </c>
      <c r="E153" s="151" t="s">
        <v>121</v>
      </c>
      <c r="F153" s="151" t="s">
        <v>122</v>
      </c>
      <c r="G153" s="151" t="s">
        <v>123</v>
      </c>
      <c r="H153" s="151"/>
      <c r="I153" s="151"/>
      <c r="J153" s="151"/>
      <c r="K153" s="152"/>
      <c r="L153" s="1"/>
    </row>
    <row r="154" spans="1:12" ht="15" customHeight="1" x14ac:dyDescent="0.25">
      <c r="A154" s="170"/>
      <c r="B154" s="151"/>
      <c r="C154" s="856" t="s">
        <v>124</v>
      </c>
      <c r="D154" s="856"/>
      <c r="E154" s="856"/>
      <c r="F154" s="856"/>
      <c r="G154" s="856"/>
      <c r="H154" s="151"/>
      <c r="I154" s="151"/>
      <c r="J154" s="151"/>
      <c r="K154" s="152"/>
      <c r="L154" s="1"/>
    </row>
    <row r="155" spans="1:12" ht="15" customHeight="1" x14ac:dyDescent="0.25">
      <c r="A155" s="170"/>
      <c r="B155" s="151"/>
      <c r="C155" s="856"/>
      <c r="D155" s="856"/>
      <c r="E155" s="856"/>
      <c r="F155" s="856"/>
      <c r="G155" s="856"/>
      <c r="H155" s="151"/>
      <c r="I155" s="151"/>
      <c r="J155" s="151"/>
      <c r="K155" s="152"/>
      <c r="L155" s="1"/>
    </row>
    <row r="156" spans="1:12" ht="15.75" thickBot="1" x14ac:dyDescent="0.3">
      <c r="A156" s="172"/>
      <c r="B156" s="173"/>
      <c r="C156" s="173"/>
      <c r="D156" s="173"/>
      <c r="E156" s="173"/>
      <c r="F156" s="173"/>
      <c r="G156" s="173"/>
      <c r="H156" s="173"/>
      <c r="I156" s="173"/>
      <c r="J156" s="173"/>
      <c r="K156" s="174"/>
      <c r="L156" s="1"/>
    </row>
    <row r="157" spans="1:12" ht="15.75" thickBot="1" x14ac:dyDescent="0.3">
      <c r="A157" s="1"/>
      <c r="B157" s="1"/>
      <c r="C157" s="1"/>
      <c r="D157" s="1"/>
      <c r="E157" s="1"/>
      <c r="F157" s="1"/>
      <c r="G157" s="1"/>
      <c r="H157" s="1"/>
      <c r="I157" s="1"/>
      <c r="J157" s="1"/>
      <c r="K157" s="1"/>
      <c r="L157" s="1"/>
    </row>
    <row r="158" spans="1:12" ht="16.5" thickBot="1" x14ac:dyDescent="0.3">
      <c r="A158" s="1052" t="s">
        <v>108</v>
      </c>
      <c r="B158" s="1046" t="str">
        <f>DESCRIPCION!A26</f>
        <v>h</v>
      </c>
      <c r="C158" s="1046"/>
      <c r="D158" s="1046"/>
      <c r="E158" s="1046"/>
      <c r="F158" s="1046"/>
      <c r="G158" s="1046"/>
      <c r="H158" s="1047"/>
      <c r="I158" s="1055" t="s">
        <v>292</v>
      </c>
      <c r="J158" s="1056"/>
      <c r="K158" s="134" t="str">
        <f>IF(J165="x","EXTREMA",IF(J167="x","ALTA",IF(J169="x","MODERADA",IF(J171="x","BAJA",""))))</f>
        <v/>
      </c>
      <c r="L158" s="1"/>
    </row>
    <row r="159" spans="1:12" ht="16.5" thickBot="1" x14ac:dyDescent="0.3">
      <c r="A159" s="1053"/>
      <c r="B159" s="1048"/>
      <c r="C159" s="1048"/>
      <c r="D159" s="1048"/>
      <c r="E159" s="1048"/>
      <c r="F159" s="1048"/>
      <c r="G159" s="1048"/>
      <c r="H159" s="1049"/>
      <c r="I159" s="841" t="s">
        <v>293</v>
      </c>
      <c r="J159" s="845"/>
      <c r="K159" s="185" t="str">
        <f>'VALORACIÓN ZONA RIESGO INHERENT'!K151</f>
        <v/>
      </c>
      <c r="L159" s="1"/>
    </row>
    <row r="160" spans="1:12" ht="15.75" customHeight="1" thickBot="1" x14ac:dyDescent="0.3">
      <c r="A160" s="1054"/>
      <c r="B160" s="841" t="s">
        <v>294</v>
      </c>
      <c r="C160" s="842"/>
      <c r="D160" s="842"/>
      <c r="E160" s="842"/>
      <c r="F160" s="842"/>
      <c r="G160" s="842"/>
      <c r="H160" s="842"/>
      <c r="I160" s="842"/>
      <c r="J160" s="845"/>
      <c r="K160" s="185" t="e">
        <f>'SOLIDEZ DE LOS CONTROLES'!H27</f>
        <v>#DIV/0!</v>
      </c>
      <c r="L160" s="1"/>
    </row>
    <row r="161" spans="1:12" ht="15.75" customHeight="1" thickBot="1" x14ac:dyDescent="0.3">
      <c r="A161" s="260" t="s">
        <v>110</v>
      </c>
      <c r="B161" s="261"/>
      <c r="C161" s="261"/>
      <c r="D161" s="262"/>
      <c r="E161" s="1075"/>
      <c r="F161" s="1076"/>
      <c r="G161" s="1077"/>
      <c r="H161" s="842" t="s">
        <v>124</v>
      </c>
      <c r="I161" s="845"/>
      <c r="J161" s="846"/>
      <c r="K161" s="847"/>
      <c r="L161" s="1"/>
    </row>
    <row r="162" spans="1:12" ht="44.25" customHeight="1" x14ac:dyDescent="0.25">
      <c r="A162" s="170"/>
      <c r="B162" s="151"/>
      <c r="C162" s="171"/>
      <c r="D162" s="151"/>
      <c r="E162" s="151"/>
      <c r="F162" s="151"/>
      <c r="G162" s="151"/>
      <c r="H162" s="151"/>
      <c r="I162" s="151"/>
      <c r="J162" s="166"/>
      <c r="K162" s="167"/>
      <c r="L162" s="1"/>
    </row>
    <row r="163" spans="1:12" ht="54" customHeight="1" x14ac:dyDescent="0.25">
      <c r="A163" s="857" t="s">
        <v>110</v>
      </c>
      <c r="B163" s="151">
        <v>5</v>
      </c>
      <c r="C163" s="858"/>
      <c r="D163" s="854"/>
      <c r="E163" s="855"/>
      <c r="F163" s="855"/>
      <c r="G163" s="855"/>
      <c r="H163" s="151"/>
      <c r="I163" s="151"/>
      <c r="J163" s="864" t="s">
        <v>109</v>
      </c>
      <c r="K163" s="865"/>
      <c r="L163" s="1"/>
    </row>
    <row r="164" spans="1:12" x14ac:dyDescent="0.25">
      <c r="A164" s="857"/>
      <c r="B164" s="151" t="s">
        <v>112</v>
      </c>
      <c r="C164" s="859"/>
      <c r="D164" s="854"/>
      <c r="E164" s="855"/>
      <c r="F164" s="855"/>
      <c r="G164" s="855"/>
      <c r="H164" s="151"/>
      <c r="I164" s="151"/>
      <c r="J164" s="153"/>
      <c r="K164" s="154"/>
      <c r="L164" s="1"/>
    </row>
    <row r="165" spans="1:12" ht="27.75" x14ac:dyDescent="0.25">
      <c r="A165" s="857"/>
      <c r="B165" s="151">
        <v>4</v>
      </c>
      <c r="C165" s="900"/>
      <c r="D165" s="854"/>
      <c r="E165" s="854"/>
      <c r="F165" s="863"/>
      <c r="G165" s="855"/>
      <c r="H165" s="151"/>
      <c r="I165" s="151"/>
      <c r="J165" s="157" t="str">
        <f xml:space="preserve"> IF(OR(E163="X",F163="X",G163="x",F165="x",G165="X",F167="X",G167="X",G169="X" ),"x","")</f>
        <v/>
      </c>
      <c r="K165" s="154" t="s">
        <v>111</v>
      </c>
      <c r="L165" s="1"/>
    </row>
    <row r="166" spans="1:12" ht="27.75" x14ac:dyDescent="0.25">
      <c r="A166" s="857"/>
      <c r="B166" s="151" t="s">
        <v>114</v>
      </c>
      <c r="C166" s="901"/>
      <c r="D166" s="854"/>
      <c r="E166" s="854"/>
      <c r="F166" s="863"/>
      <c r="G166" s="855"/>
      <c r="H166" s="151"/>
      <c r="I166" s="151"/>
      <c r="J166" s="158"/>
      <c r="K166" s="154"/>
      <c r="L166" s="1"/>
    </row>
    <row r="167" spans="1:12" ht="27.75" x14ac:dyDescent="0.25">
      <c r="A167" s="857"/>
      <c r="B167" s="151">
        <v>3</v>
      </c>
      <c r="C167" s="848"/>
      <c r="D167" s="852"/>
      <c r="E167" s="853"/>
      <c r="F167" s="863"/>
      <c r="G167" s="855"/>
      <c r="H167" s="151"/>
      <c r="I167" s="151"/>
      <c r="J167" s="159" t="str">
        <f xml:space="preserve"> IF(OR(C163="X",D163="X",D165="x",E165="x",E167="X",F169="X",F171="X",G171="X" ),"x","")</f>
        <v/>
      </c>
      <c r="K167" s="154" t="s">
        <v>113</v>
      </c>
      <c r="L167" s="1"/>
    </row>
    <row r="168" spans="1:12" ht="27.75" x14ac:dyDescent="0.25">
      <c r="A168" s="857"/>
      <c r="B168" s="151" t="s">
        <v>116</v>
      </c>
      <c r="C168" s="849"/>
      <c r="D168" s="852"/>
      <c r="E168" s="854"/>
      <c r="F168" s="863"/>
      <c r="G168" s="855"/>
      <c r="H168" s="151"/>
      <c r="I168" s="151"/>
      <c r="J168" s="160"/>
      <c r="K168" s="154"/>
      <c r="L168" s="1"/>
    </row>
    <row r="169" spans="1:12" ht="27.75" x14ac:dyDescent="0.25">
      <c r="A169" s="857"/>
      <c r="B169" s="151">
        <v>2</v>
      </c>
      <c r="C169" s="848"/>
      <c r="D169" s="850"/>
      <c r="E169" s="851"/>
      <c r="F169" s="853"/>
      <c r="G169" s="855"/>
      <c r="H169" s="151"/>
      <c r="I169" s="151"/>
      <c r="J169" s="161" t="str">
        <f xml:space="preserve"> IF(OR(C165="X",D167="X",E169="x",E171="x" ),"x","")</f>
        <v/>
      </c>
      <c r="K169" s="154" t="s">
        <v>115</v>
      </c>
      <c r="L169" s="1"/>
    </row>
    <row r="170" spans="1:12" ht="27.75" x14ac:dyDescent="0.25">
      <c r="A170" s="857"/>
      <c r="B170" s="151" t="s">
        <v>234</v>
      </c>
      <c r="C170" s="849"/>
      <c r="D170" s="850"/>
      <c r="E170" s="852"/>
      <c r="F170" s="854"/>
      <c r="G170" s="855"/>
      <c r="H170" s="151"/>
      <c r="I170" s="151"/>
      <c r="J170" s="160"/>
      <c r="K170" s="154"/>
      <c r="L170" s="1"/>
    </row>
    <row r="171" spans="1:12" ht="27.75" x14ac:dyDescent="0.25">
      <c r="A171" s="857"/>
      <c r="B171" s="151">
        <v>1</v>
      </c>
      <c r="C171" s="848"/>
      <c r="D171" s="879"/>
      <c r="E171" s="881"/>
      <c r="F171" s="883"/>
      <c r="G171" s="885"/>
      <c r="H171" s="151"/>
      <c r="I171" s="151"/>
      <c r="J171" s="162" t="str">
        <f xml:space="preserve"> IF(OR(C167="X",C169="X",C171="x",D169="x",D171="x" ),"x","")</f>
        <v/>
      </c>
      <c r="K171" s="154" t="s">
        <v>117</v>
      </c>
      <c r="L171" s="1"/>
    </row>
    <row r="172" spans="1:12" x14ac:dyDescent="0.25">
      <c r="A172" s="857"/>
      <c r="B172" s="151" t="s">
        <v>118</v>
      </c>
      <c r="C172" s="878"/>
      <c r="D172" s="880"/>
      <c r="E172" s="882"/>
      <c r="F172" s="884"/>
      <c r="G172" s="886"/>
      <c r="H172" s="151"/>
      <c r="I172" s="151"/>
      <c r="J172" s="151"/>
      <c r="K172" s="152"/>
      <c r="L172" s="1"/>
    </row>
    <row r="173" spans="1:12" x14ac:dyDescent="0.25">
      <c r="A173" s="170"/>
      <c r="B173" s="151"/>
      <c r="C173" s="151">
        <v>1</v>
      </c>
      <c r="D173" s="151">
        <v>2</v>
      </c>
      <c r="E173" s="151">
        <v>3</v>
      </c>
      <c r="F173" s="151">
        <v>4</v>
      </c>
      <c r="G173" s="151">
        <v>5</v>
      </c>
      <c r="H173" s="151"/>
      <c r="I173" s="151"/>
      <c r="J173" s="151"/>
      <c r="K173" s="152"/>
      <c r="L173" s="1"/>
    </row>
    <row r="174" spans="1:12" x14ac:dyDescent="0.25">
      <c r="A174" s="170"/>
      <c r="B174" s="151"/>
      <c r="C174" s="151" t="s">
        <v>119</v>
      </c>
      <c r="D174" s="151" t="s">
        <v>120</v>
      </c>
      <c r="E174" s="151" t="s">
        <v>121</v>
      </c>
      <c r="F174" s="151" t="s">
        <v>122</v>
      </c>
      <c r="G174" s="151" t="s">
        <v>123</v>
      </c>
      <c r="H174" s="151"/>
      <c r="I174" s="151"/>
      <c r="J174" s="151"/>
      <c r="K174" s="152"/>
      <c r="L174" s="1"/>
    </row>
    <row r="175" spans="1:12" ht="15" customHeight="1" x14ac:dyDescent="0.25">
      <c r="A175" s="170"/>
      <c r="B175" s="151"/>
      <c r="C175" s="856" t="s">
        <v>124</v>
      </c>
      <c r="D175" s="856"/>
      <c r="E175" s="856"/>
      <c r="F175" s="856"/>
      <c r="G175" s="856"/>
      <c r="H175" s="151"/>
      <c r="I175" s="151"/>
      <c r="J175" s="151"/>
      <c r="K175" s="152"/>
      <c r="L175" s="1"/>
    </row>
    <row r="176" spans="1:12" ht="15" customHeight="1" x14ac:dyDescent="0.25">
      <c r="A176" s="170"/>
      <c r="B176" s="151"/>
      <c r="C176" s="856"/>
      <c r="D176" s="856"/>
      <c r="E176" s="856"/>
      <c r="F176" s="856"/>
      <c r="G176" s="856"/>
      <c r="H176" s="151"/>
      <c r="I176" s="151"/>
      <c r="J176" s="151"/>
      <c r="K176" s="152"/>
      <c r="L176" s="1"/>
    </row>
    <row r="177" spans="1:12" ht="15.75" thickBot="1" x14ac:dyDescent="0.3">
      <c r="A177" s="172"/>
      <c r="B177" s="173"/>
      <c r="C177" s="173"/>
      <c r="D177" s="173"/>
      <c r="E177" s="173"/>
      <c r="F177" s="173"/>
      <c r="G177" s="173"/>
      <c r="H177" s="173"/>
      <c r="I177" s="173"/>
      <c r="J177" s="173"/>
      <c r="K177" s="174"/>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52" t="s">
        <v>108</v>
      </c>
      <c r="B180" s="1046" t="str">
        <f>DESCRIPCION!A29</f>
        <v>i</v>
      </c>
      <c r="C180" s="1046"/>
      <c r="D180" s="1046"/>
      <c r="E180" s="1046"/>
      <c r="F180" s="1046"/>
      <c r="G180" s="1046"/>
      <c r="H180" s="1047"/>
      <c r="I180" s="1055" t="s">
        <v>292</v>
      </c>
      <c r="J180" s="1056"/>
      <c r="K180" s="134" t="str">
        <f>IF(J187="x","EXTREMA",IF(J189="x","ALTA",IF(J191="x","MODERADA",IF(J193="x","BAJA",""))))</f>
        <v/>
      </c>
      <c r="L180" s="1"/>
    </row>
    <row r="181" spans="1:12" ht="16.5" thickBot="1" x14ac:dyDescent="0.3">
      <c r="A181" s="1053"/>
      <c r="B181" s="1048"/>
      <c r="C181" s="1048"/>
      <c r="D181" s="1048"/>
      <c r="E181" s="1048"/>
      <c r="F181" s="1048"/>
      <c r="G181" s="1048"/>
      <c r="H181" s="1049"/>
      <c r="I181" s="1050" t="s">
        <v>293</v>
      </c>
      <c r="J181" s="1051"/>
      <c r="K181" s="186" t="str">
        <f>'VALORACIÓN ZONA RIESGO INHERENT'!K172</f>
        <v/>
      </c>
      <c r="L181" s="1"/>
    </row>
    <row r="182" spans="1:12" ht="16.5" thickBot="1" x14ac:dyDescent="0.3">
      <c r="A182" s="1054"/>
      <c r="B182" s="841" t="s">
        <v>294</v>
      </c>
      <c r="C182" s="842"/>
      <c r="D182" s="842"/>
      <c r="E182" s="842"/>
      <c r="F182" s="842"/>
      <c r="G182" s="842"/>
      <c r="H182" s="842"/>
      <c r="I182" s="842"/>
      <c r="J182" s="845"/>
      <c r="K182" s="185" t="e">
        <f>'SOLIDEZ DE LOS CONTROLES'!H31</f>
        <v>#DIV/0!</v>
      </c>
      <c r="L182" s="1"/>
    </row>
    <row r="183" spans="1:12" ht="16.5" thickBot="1" x14ac:dyDescent="0.3">
      <c r="A183" s="260" t="s">
        <v>110</v>
      </c>
      <c r="B183" s="261"/>
      <c r="C183" s="261"/>
      <c r="D183" s="262"/>
      <c r="E183" s="1075"/>
      <c r="F183" s="1076"/>
      <c r="G183" s="1077"/>
      <c r="H183" s="842" t="s">
        <v>124</v>
      </c>
      <c r="I183" s="845"/>
      <c r="J183" s="846"/>
      <c r="K183" s="847"/>
      <c r="L183" s="1"/>
    </row>
    <row r="184" spans="1:12" ht="41.25" customHeight="1" x14ac:dyDescent="0.25">
      <c r="A184" s="170"/>
      <c r="B184" s="151"/>
      <c r="C184" s="171"/>
      <c r="D184" s="151"/>
      <c r="E184" s="151"/>
      <c r="F184" s="151"/>
      <c r="G184" s="151"/>
      <c r="H184" s="151"/>
      <c r="I184" s="151"/>
      <c r="J184" s="166"/>
      <c r="K184" s="167"/>
      <c r="L184" s="1"/>
    </row>
    <row r="185" spans="1:12" ht="40.5" customHeight="1" x14ac:dyDescent="0.25">
      <c r="A185" s="857" t="s">
        <v>110</v>
      </c>
      <c r="B185" s="151">
        <v>5</v>
      </c>
      <c r="C185" s="858"/>
      <c r="D185" s="854"/>
      <c r="E185" s="855"/>
      <c r="F185" s="855"/>
      <c r="G185" s="855"/>
      <c r="H185" s="151"/>
      <c r="I185" s="151"/>
      <c r="J185" s="864" t="s">
        <v>109</v>
      </c>
      <c r="K185" s="865"/>
      <c r="L185" s="1"/>
    </row>
    <row r="186" spans="1:12" x14ac:dyDescent="0.25">
      <c r="A186" s="857"/>
      <c r="B186" s="151" t="s">
        <v>112</v>
      </c>
      <c r="C186" s="859"/>
      <c r="D186" s="854"/>
      <c r="E186" s="855"/>
      <c r="F186" s="855"/>
      <c r="G186" s="855"/>
      <c r="H186" s="151"/>
      <c r="I186" s="151"/>
      <c r="J186" s="153"/>
      <c r="K186" s="154"/>
      <c r="L186" s="1"/>
    </row>
    <row r="187" spans="1:12" ht="27.75" x14ac:dyDescent="0.25">
      <c r="A187" s="857"/>
      <c r="B187" s="151">
        <v>4</v>
      </c>
      <c r="C187" s="900"/>
      <c r="D187" s="854"/>
      <c r="E187" s="854"/>
      <c r="F187" s="863"/>
      <c r="G187" s="855"/>
      <c r="H187" s="151"/>
      <c r="I187" s="151"/>
      <c r="J187" s="157" t="str">
        <f xml:space="preserve"> IF(OR(E185="X",F185="X",G185="x",F187="x",G187="X",F189="X",G189="X",G191="X" ),"x","")</f>
        <v/>
      </c>
      <c r="K187" s="154" t="s">
        <v>111</v>
      </c>
      <c r="L187" s="1"/>
    </row>
    <row r="188" spans="1:12" ht="27.75" x14ac:dyDescent="0.25">
      <c r="A188" s="857"/>
      <c r="B188" s="151" t="s">
        <v>114</v>
      </c>
      <c r="C188" s="901"/>
      <c r="D188" s="854"/>
      <c r="E188" s="854"/>
      <c r="F188" s="863"/>
      <c r="G188" s="855"/>
      <c r="H188" s="151"/>
      <c r="I188" s="151"/>
      <c r="J188" s="158"/>
      <c r="K188" s="154"/>
      <c r="L188" s="1"/>
    </row>
    <row r="189" spans="1:12" ht="27.75" x14ac:dyDescent="0.25">
      <c r="A189" s="857"/>
      <c r="B189" s="151">
        <v>3</v>
      </c>
      <c r="C189" s="848"/>
      <c r="D189" s="852"/>
      <c r="E189" s="853"/>
      <c r="F189" s="863"/>
      <c r="G189" s="855"/>
      <c r="H189" s="151"/>
      <c r="I189" s="151"/>
      <c r="J189" s="159" t="str">
        <f xml:space="preserve"> IF(OR(C185="X",D185="X",D187="x",E187="x",E189="X",F191="X",F193="X",G193="X" ),"x","")</f>
        <v/>
      </c>
      <c r="K189" s="154" t="s">
        <v>113</v>
      </c>
      <c r="L189" s="1"/>
    </row>
    <row r="190" spans="1:12" ht="27.75" x14ac:dyDescent="0.25">
      <c r="A190" s="857"/>
      <c r="B190" s="151" t="s">
        <v>116</v>
      </c>
      <c r="C190" s="849"/>
      <c r="D190" s="852"/>
      <c r="E190" s="854"/>
      <c r="F190" s="863"/>
      <c r="G190" s="855"/>
      <c r="H190" s="151"/>
      <c r="I190" s="151"/>
      <c r="J190" s="160"/>
      <c r="K190" s="154"/>
      <c r="L190" s="1"/>
    </row>
    <row r="191" spans="1:12" ht="27.75" x14ac:dyDescent="0.25">
      <c r="A191" s="857"/>
      <c r="B191" s="151">
        <v>2</v>
      </c>
      <c r="C191" s="848"/>
      <c r="D191" s="850"/>
      <c r="E191" s="851"/>
      <c r="F191" s="853"/>
      <c r="G191" s="855"/>
      <c r="H191" s="151"/>
      <c r="I191" s="151"/>
      <c r="J191" s="161" t="str">
        <f xml:space="preserve"> IF(OR(E191="X",D189="X",C187="x",E193="x" ),"x","")</f>
        <v/>
      </c>
      <c r="K191" s="154" t="s">
        <v>115</v>
      </c>
      <c r="L191" s="1"/>
    </row>
    <row r="192" spans="1:12" ht="27.75" x14ac:dyDescent="0.25">
      <c r="A192" s="857"/>
      <c r="B192" s="151" t="s">
        <v>234</v>
      </c>
      <c r="C192" s="849"/>
      <c r="D192" s="850"/>
      <c r="E192" s="852"/>
      <c r="F192" s="854"/>
      <c r="G192" s="855"/>
      <c r="H192" s="151"/>
      <c r="I192" s="151"/>
      <c r="J192" s="160"/>
      <c r="K192" s="154"/>
      <c r="L192" s="1"/>
    </row>
    <row r="193" spans="1:12" ht="27.75" x14ac:dyDescent="0.25">
      <c r="A193" s="857"/>
      <c r="B193" s="151">
        <v>1</v>
      </c>
      <c r="C193" s="848"/>
      <c r="D193" s="879"/>
      <c r="E193" s="881"/>
      <c r="F193" s="883"/>
      <c r="G193" s="885"/>
      <c r="H193" s="151"/>
      <c r="I193" s="151"/>
      <c r="J193" s="162" t="str">
        <f xml:space="preserve"> IF(OR(C189="X",C191="X",D191="x",D193="x",C193="x" ),"x","")</f>
        <v/>
      </c>
      <c r="K193" s="154" t="s">
        <v>117</v>
      </c>
      <c r="L193" s="1"/>
    </row>
    <row r="194" spans="1:12" x14ac:dyDescent="0.25">
      <c r="A194" s="857"/>
      <c r="B194" s="151" t="s">
        <v>118</v>
      </c>
      <c r="C194" s="878"/>
      <c r="D194" s="880"/>
      <c r="E194" s="882"/>
      <c r="F194" s="884"/>
      <c r="G194" s="886"/>
      <c r="H194" s="151"/>
      <c r="I194" s="151"/>
      <c r="J194" s="151"/>
      <c r="K194" s="152"/>
      <c r="L194" s="1"/>
    </row>
    <row r="195" spans="1:12" x14ac:dyDescent="0.25">
      <c r="A195" s="170"/>
      <c r="B195" s="151"/>
      <c r="C195" s="151">
        <v>1</v>
      </c>
      <c r="D195" s="151">
        <v>2</v>
      </c>
      <c r="E195" s="151">
        <v>3</v>
      </c>
      <c r="F195" s="151">
        <v>4</v>
      </c>
      <c r="G195" s="151">
        <v>5</v>
      </c>
      <c r="H195" s="151"/>
      <c r="I195" s="151"/>
      <c r="J195" s="151"/>
      <c r="K195" s="152"/>
      <c r="L195" s="1"/>
    </row>
    <row r="196" spans="1:12" ht="15" customHeight="1" x14ac:dyDescent="0.25">
      <c r="A196" s="170"/>
      <c r="B196" s="151"/>
      <c r="C196" s="151" t="s">
        <v>119</v>
      </c>
      <c r="D196" s="151" t="s">
        <v>120</v>
      </c>
      <c r="E196" s="151" t="s">
        <v>121</v>
      </c>
      <c r="F196" s="151" t="s">
        <v>122</v>
      </c>
      <c r="G196" s="151" t="s">
        <v>123</v>
      </c>
      <c r="H196" s="151"/>
      <c r="I196" s="151"/>
      <c r="J196" s="151"/>
      <c r="K196" s="152"/>
      <c r="L196" s="1"/>
    </row>
    <row r="197" spans="1:12" ht="15" customHeight="1" x14ac:dyDescent="0.25">
      <c r="A197" s="170"/>
      <c r="B197" s="151"/>
      <c r="C197" s="856" t="s">
        <v>124</v>
      </c>
      <c r="D197" s="856"/>
      <c r="E197" s="856"/>
      <c r="F197" s="856"/>
      <c r="G197" s="856"/>
      <c r="H197" s="151"/>
      <c r="I197" s="151"/>
      <c r="J197" s="151"/>
      <c r="K197" s="152"/>
      <c r="L197" s="1"/>
    </row>
    <row r="198" spans="1:12" x14ac:dyDescent="0.25">
      <c r="A198" s="170"/>
      <c r="B198" s="151"/>
      <c r="C198" s="856"/>
      <c r="D198" s="856"/>
      <c r="E198" s="856"/>
      <c r="F198" s="856"/>
      <c r="G198" s="856"/>
      <c r="H198" s="151"/>
      <c r="I198" s="151"/>
      <c r="J198" s="151"/>
      <c r="K198" s="152"/>
      <c r="L198" s="1"/>
    </row>
    <row r="199" spans="1:12" ht="15.75" thickBot="1" x14ac:dyDescent="0.3">
      <c r="A199" s="77"/>
      <c r="B199" s="78"/>
      <c r="C199" s="78"/>
      <c r="D199" s="78"/>
      <c r="E199" s="78"/>
      <c r="F199" s="78"/>
      <c r="G199" s="78"/>
      <c r="H199" s="78"/>
      <c r="I199" s="78"/>
      <c r="J199" s="78"/>
      <c r="K199" s="79"/>
      <c r="L199" s="1"/>
    </row>
    <row r="200" spans="1:12" ht="15.75" thickBot="1" x14ac:dyDescent="0.3">
      <c r="A200" s="1"/>
      <c r="B200" s="1"/>
      <c r="C200" s="1"/>
      <c r="D200" s="1"/>
      <c r="E200" s="1"/>
      <c r="F200" s="1"/>
      <c r="G200" s="1"/>
      <c r="H200" s="1"/>
      <c r="I200" s="1"/>
      <c r="J200" s="1"/>
      <c r="K200" s="1"/>
      <c r="L200" s="1"/>
    </row>
    <row r="201" spans="1:12" ht="16.5" thickBot="1" x14ac:dyDescent="0.3">
      <c r="A201" s="1052" t="s">
        <v>108</v>
      </c>
      <c r="B201" s="1046" t="str">
        <f>DESCRIPCION!A32</f>
        <v>j</v>
      </c>
      <c r="C201" s="1046"/>
      <c r="D201" s="1046"/>
      <c r="E201" s="1046"/>
      <c r="F201" s="1046"/>
      <c r="G201" s="1046"/>
      <c r="H201" s="1047"/>
      <c r="I201" s="1055" t="s">
        <v>292</v>
      </c>
      <c r="J201" s="1056"/>
      <c r="K201" s="134" t="str">
        <f>IF(J208="x","EXTREMA",IF(J210="x","ALTA",IF(J212="x","MODERADA",IF(J214="x","BAJA",""))))</f>
        <v/>
      </c>
      <c r="L201" s="1"/>
    </row>
    <row r="202" spans="1:12" ht="16.5" thickBot="1" x14ac:dyDescent="0.3">
      <c r="A202" s="1053"/>
      <c r="B202" s="1048"/>
      <c r="C202" s="1048"/>
      <c r="D202" s="1048"/>
      <c r="E202" s="1048"/>
      <c r="F202" s="1048"/>
      <c r="G202" s="1048"/>
      <c r="H202" s="1049"/>
      <c r="I202" s="841" t="s">
        <v>293</v>
      </c>
      <c r="J202" s="845"/>
      <c r="K202" s="185" t="str">
        <f>'VALORACIÓN ZONA RIESGO INHERENT'!K192</f>
        <v/>
      </c>
      <c r="L202" s="1"/>
    </row>
    <row r="203" spans="1:12" ht="16.5" thickBot="1" x14ac:dyDescent="0.3">
      <c r="A203" s="1054"/>
      <c r="B203" s="188" t="s">
        <v>294</v>
      </c>
      <c r="C203" s="189"/>
      <c r="D203" s="189"/>
      <c r="E203" s="189"/>
      <c r="F203" s="189"/>
      <c r="G203" s="189"/>
      <c r="H203" s="189"/>
      <c r="I203" s="189"/>
      <c r="J203" s="190"/>
      <c r="K203" s="185" t="e">
        <f>'SOLIDEZ DE LOS CONTROLES'!H35</f>
        <v>#DIV/0!</v>
      </c>
      <c r="L203" s="1"/>
    </row>
    <row r="204" spans="1:12" ht="16.5" thickBot="1" x14ac:dyDescent="0.3">
      <c r="A204" s="260" t="s">
        <v>110</v>
      </c>
      <c r="B204" s="261"/>
      <c r="C204" s="261"/>
      <c r="D204" s="262"/>
      <c r="E204" s="1075"/>
      <c r="F204" s="1076"/>
      <c r="G204" s="1077"/>
      <c r="H204" s="842" t="s">
        <v>124</v>
      </c>
      <c r="I204" s="845"/>
      <c r="J204" s="846"/>
      <c r="K204" s="847"/>
      <c r="L204" s="1"/>
    </row>
    <row r="205" spans="1:12" ht="41.25" customHeight="1" x14ac:dyDescent="0.25">
      <c r="A205" s="170"/>
      <c r="B205" s="151"/>
      <c r="C205" s="171"/>
      <c r="D205" s="151"/>
      <c r="E205" s="151"/>
      <c r="F205" s="151"/>
      <c r="G205" s="151"/>
      <c r="H205" s="151"/>
      <c r="I205" s="151"/>
      <c r="J205" s="166"/>
      <c r="K205" s="167"/>
      <c r="L205" s="1"/>
    </row>
    <row r="206" spans="1:12" ht="45" customHeight="1" x14ac:dyDescent="0.25">
      <c r="A206" s="857" t="s">
        <v>110</v>
      </c>
      <c r="B206" s="151">
        <v>5</v>
      </c>
      <c r="C206" s="858"/>
      <c r="D206" s="854"/>
      <c r="E206" s="855"/>
      <c r="F206" s="855"/>
      <c r="G206" s="855"/>
      <c r="H206" s="151"/>
      <c r="I206" s="151"/>
      <c r="J206" s="864" t="s">
        <v>109</v>
      </c>
      <c r="K206" s="865"/>
      <c r="L206" s="1"/>
    </row>
    <row r="207" spans="1:12" x14ac:dyDescent="0.25">
      <c r="A207" s="857"/>
      <c r="B207" s="151" t="s">
        <v>112</v>
      </c>
      <c r="C207" s="859"/>
      <c r="D207" s="854"/>
      <c r="E207" s="855"/>
      <c r="F207" s="855"/>
      <c r="G207" s="855"/>
      <c r="H207" s="151"/>
      <c r="I207" s="151"/>
      <c r="J207" s="153"/>
      <c r="K207" s="154"/>
      <c r="L207" s="1"/>
    </row>
    <row r="208" spans="1:12" ht="27.75" x14ac:dyDescent="0.25">
      <c r="A208" s="857"/>
      <c r="B208" s="151">
        <v>4</v>
      </c>
      <c r="C208" s="900"/>
      <c r="D208" s="854"/>
      <c r="E208" s="854"/>
      <c r="F208" s="863"/>
      <c r="G208" s="855"/>
      <c r="H208" s="151"/>
      <c r="I208" s="151"/>
      <c r="J208" s="157" t="str">
        <f xml:space="preserve"> IF(OR(E206="X",F206="X",G206="x",F208="x",G208="X",F210="X",G210="X",G212="X" ),"x","")</f>
        <v/>
      </c>
      <c r="K208" s="154" t="s">
        <v>111</v>
      </c>
      <c r="L208" s="1"/>
    </row>
    <row r="209" spans="1:12" ht="27.75" x14ac:dyDescent="0.25">
      <c r="A209" s="857"/>
      <c r="B209" s="151" t="s">
        <v>114</v>
      </c>
      <c r="C209" s="901"/>
      <c r="D209" s="854"/>
      <c r="E209" s="854"/>
      <c r="F209" s="863"/>
      <c r="G209" s="855"/>
      <c r="H209" s="151"/>
      <c r="I209" s="151"/>
      <c r="J209" s="158"/>
      <c r="K209" s="154"/>
      <c r="L209" s="1"/>
    </row>
    <row r="210" spans="1:12" ht="27.75" x14ac:dyDescent="0.25">
      <c r="A210" s="857"/>
      <c r="B210" s="151">
        <v>3</v>
      </c>
      <c r="C210" s="848"/>
      <c r="D210" s="852"/>
      <c r="E210" s="853"/>
      <c r="F210" s="863"/>
      <c r="G210" s="855"/>
      <c r="H210" s="151"/>
      <c r="I210" s="151"/>
      <c r="J210" s="159" t="str">
        <f xml:space="preserve"> IF(OR(C206="X",D206="X",D208="x",E208="x",E210="X",F212="X",F214="X",G214="X" ),"x","")</f>
        <v/>
      </c>
      <c r="K210" s="154" t="s">
        <v>113</v>
      </c>
      <c r="L210" s="1"/>
    </row>
    <row r="211" spans="1:12" ht="27.75" x14ac:dyDescent="0.25">
      <c r="A211" s="857"/>
      <c r="B211" s="151" t="s">
        <v>116</v>
      </c>
      <c r="C211" s="849"/>
      <c r="D211" s="852"/>
      <c r="E211" s="854"/>
      <c r="F211" s="863"/>
      <c r="G211" s="855"/>
      <c r="H211" s="151"/>
      <c r="I211" s="151"/>
      <c r="J211" s="160"/>
      <c r="K211" s="154"/>
      <c r="L211" s="1"/>
    </row>
    <row r="212" spans="1:12" ht="27.75" x14ac:dyDescent="0.25">
      <c r="A212" s="857"/>
      <c r="B212" s="151">
        <v>2</v>
      </c>
      <c r="C212" s="848"/>
      <c r="D212" s="850"/>
      <c r="E212" s="851"/>
      <c r="F212" s="853"/>
      <c r="G212" s="855"/>
      <c r="H212" s="151"/>
      <c r="I212" s="151"/>
      <c r="J212" s="161" t="str">
        <f xml:space="preserve"> IF(OR(C208="X",D210="X",E212="x",E214="x" ),"x","")</f>
        <v/>
      </c>
      <c r="K212" s="154" t="s">
        <v>115</v>
      </c>
      <c r="L212" s="1"/>
    </row>
    <row r="213" spans="1:12" ht="27.75" x14ac:dyDescent="0.25">
      <c r="A213" s="857"/>
      <c r="B213" s="151" t="s">
        <v>234</v>
      </c>
      <c r="C213" s="849"/>
      <c r="D213" s="850"/>
      <c r="E213" s="852"/>
      <c r="F213" s="854"/>
      <c r="G213" s="855"/>
      <c r="H213" s="151"/>
      <c r="I213" s="151"/>
      <c r="J213" s="160"/>
      <c r="K213" s="154"/>
      <c r="L213" s="1"/>
    </row>
    <row r="214" spans="1:12" ht="27.75" x14ac:dyDescent="0.25">
      <c r="A214" s="857"/>
      <c r="B214" s="151">
        <v>1</v>
      </c>
      <c r="C214" s="848"/>
      <c r="D214" s="879"/>
      <c r="E214" s="881"/>
      <c r="F214" s="883"/>
      <c r="G214" s="885"/>
      <c r="H214" s="151"/>
      <c r="I214" s="151"/>
      <c r="J214" s="162" t="str">
        <f xml:space="preserve"> IF(OR(C210="X",C212="X",D212="x",D214="x",C214="x" ),"x","")</f>
        <v/>
      </c>
      <c r="K214" s="154" t="s">
        <v>117</v>
      </c>
      <c r="L214" s="1"/>
    </row>
    <row r="215" spans="1:12" x14ac:dyDescent="0.25">
      <c r="A215" s="857"/>
      <c r="B215" s="151" t="s">
        <v>118</v>
      </c>
      <c r="C215" s="878"/>
      <c r="D215" s="880"/>
      <c r="E215" s="882"/>
      <c r="F215" s="884"/>
      <c r="G215" s="886"/>
      <c r="H215" s="151"/>
      <c r="I215" s="151"/>
      <c r="J215" s="151"/>
      <c r="K215" s="152"/>
      <c r="L215" s="1"/>
    </row>
    <row r="216" spans="1:12" x14ac:dyDescent="0.25">
      <c r="A216" s="170"/>
      <c r="B216" s="151"/>
      <c r="C216" s="151">
        <v>1</v>
      </c>
      <c r="D216" s="151">
        <v>2</v>
      </c>
      <c r="E216" s="151">
        <v>3</v>
      </c>
      <c r="F216" s="151">
        <v>4</v>
      </c>
      <c r="G216" s="151">
        <v>5</v>
      </c>
      <c r="H216" s="151"/>
      <c r="I216" s="151"/>
      <c r="J216" s="151"/>
      <c r="K216" s="152"/>
      <c r="L216" s="1"/>
    </row>
    <row r="217" spans="1:12" ht="15" customHeight="1" x14ac:dyDescent="0.25">
      <c r="A217" s="170"/>
      <c r="B217" s="151"/>
      <c r="C217" s="151" t="s">
        <v>119</v>
      </c>
      <c r="D217" s="151" t="s">
        <v>120</v>
      </c>
      <c r="E217" s="151" t="s">
        <v>121</v>
      </c>
      <c r="F217" s="151" t="s">
        <v>122</v>
      </c>
      <c r="G217" s="151" t="s">
        <v>123</v>
      </c>
      <c r="H217" s="151"/>
      <c r="I217" s="151"/>
      <c r="J217" s="151"/>
      <c r="K217" s="152"/>
      <c r="L217" s="1"/>
    </row>
    <row r="218" spans="1:12" ht="15" customHeight="1" x14ac:dyDescent="0.25">
      <c r="A218" s="170"/>
      <c r="B218" s="151"/>
      <c r="C218" s="856" t="s">
        <v>124</v>
      </c>
      <c r="D218" s="856"/>
      <c r="E218" s="856"/>
      <c r="F218" s="856"/>
      <c r="G218" s="856"/>
      <c r="H218" s="151"/>
      <c r="I218" s="151"/>
      <c r="J218" s="151"/>
      <c r="K218" s="152"/>
      <c r="L218" s="1"/>
    </row>
    <row r="219" spans="1:12" x14ac:dyDescent="0.25">
      <c r="A219" s="170"/>
      <c r="B219" s="151"/>
      <c r="C219" s="856"/>
      <c r="D219" s="856"/>
      <c r="E219" s="856"/>
      <c r="F219" s="856"/>
      <c r="G219" s="856"/>
      <c r="H219" s="151"/>
      <c r="I219" s="151"/>
      <c r="J219" s="151"/>
      <c r="K219" s="152"/>
      <c r="L219" s="1"/>
    </row>
    <row r="220" spans="1:12" ht="15.75" thickBot="1" x14ac:dyDescent="0.3">
      <c r="A220" s="77"/>
      <c r="B220" s="78"/>
      <c r="C220" s="78"/>
      <c r="D220" s="78"/>
      <c r="E220" s="78"/>
      <c r="F220" s="78"/>
      <c r="G220" s="78"/>
      <c r="H220" s="78"/>
      <c r="I220" s="78"/>
      <c r="J220" s="78"/>
      <c r="K220" s="79"/>
      <c r="L220" s="1"/>
    </row>
    <row r="221" spans="1:12" ht="15.75" x14ac:dyDescent="0.25">
      <c r="A221" s="145"/>
      <c r="B221" s="1066"/>
      <c r="C221" s="1066"/>
      <c r="D221" s="1066"/>
      <c r="E221" s="1066"/>
      <c r="F221" s="1066"/>
      <c r="G221" s="1066"/>
      <c r="H221" s="1066"/>
      <c r="I221" s="1066"/>
      <c r="J221" s="145"/>
      <c r="K221" s="146"/>
      <c r="L221" s="141"/>
    </row>
    <row r="222" spans="1:12" x14ac:dyDescent="0.25">
      <c r="A222" s="141"/>
      <c r="B222" s="141"/>
      <c r="C222" s="141"/>
      <c r="D222" s="141"/>
      <c r="E222" s="141"/>
      <c r="F222" s="141"/>
      <c r="G222" s="141"/>
      <c r="H222" s="141"/>
      <c r="I222" s="141"/>
      <c r="J222" s="141"/>
      <c r="K222" s="141"/>
      <c r="L222" s="141"/>
    </row>
    <row r="223" spans="1:12" x14ac:dyDescent="0.25">
      <c r="A223" s="141"/>
      <c r="B223" s="141"/>
      <c r="C223" s="141"/>
      <c r="D223" s="141"/>
      <c r="E223" s="141"/>
      <c r="F223" s="141"/>
      <c r="G223" s="141"/>
      <c r="H223" s="141"/>
      <c r="I223" s="141"/>
      <c r="J223" s="141"/>
      <c r="K223" s="141"/>
      <c r="L223" s="141"/>
    </row>
    <row r="224" spans="1:12" x14ac:dyDescent="0.25">
      <c r="A224" s="141"/>
      <c r="B224" s="141"/>
      <c r="C224" s="141"/>
      <c r="D224" s="141"/>
      <c r="E224" s="141"/>
      <c r="F224" s="141"/>
      <c r="G224" s="141"/>
      <c r="H224" s="141"/>
      <c r="I224" s="141"/>
      <c r="J224" s="141"/>
      <c r="K224" s="141"/>
      <c r="L224" s="141"/>
    </row>
    <row r="225" spans="1:12" x14ac:dyDescent="0.25">
      <c r="A225" s="1067"/>
      <c r="B225" s="142"/>
      <c r="C225" s="1063"/>
      <c r="D225" s="1063"/>
      <c r="E225" s="1063"/>
      <c r="F225" s="1063"/>
      <c r="G225" s="1063"/>
      <c r="H225" s="141"/>
      <c r="I225" s="141"/>
      <c r="J225" s="1065"/>
      <c r="K225" s="1065"/>
      <c r="L225" s="141"/>
    </row>
    <row r="226" spans="1:12" x14ac:dyDescent="0.25">
      <c r="A226" s="1067"/>
      <c r="B226" s="143"/>
      <c r="C226" s="1063"/>
      <c r="D226" s="1063"/>
      <c r="E226" s="1063"/>
      <c r="F226" s="1063"/>
      <c r="G226" s="1063"/>
      <c r="H226" s="141"/>
      <c r="I226" s="141"/>
      <c r="J226" s="144"/>
      <c r="K226" s="144"/>
      <c r="L226" s="141"/>
    </row>
    <row r="227" spans="1:12" x14ac:dyDescent="0.25">
      <c r="A227" s="1067"/>
      <c r="B227" s="142"/>
      <c r="C227" s="1063"/>
      <c r="D227" s="1063"/>
      <c r="E227" s="1063"/>
      <c r="F227" s="1062"/>
      <c r="G227" s="1063"/>
      <c r="H227" s="141"/>
      <c r="I227" s="141"/>
      <c r="J227" s="144"/>
      <c r="K227" s="147"/>
      <c r="L227" s="141"/>
    </row>
    <row r="228" spans="1:12" x14ac:dyDescent="0.25">
      <c r="A228" s="1067"/>
      <c r="B228" s="143"/>
      <c r="C228" s="1063"/>
      <c r="D228" s="1063"/>
      <c r="E228" s="1063"/>
      <c r="F228" s="1062"/>
      <c r="G228" s="1063"/>
      <c r="H228" s="141"/>
      <c r="I228" s="141"/>
      <c r="J228" s="144"/>
      <c r="K228" s="147"/>
      <c r="L228" s="141"/>
    </row>
    <row r="229" spans="1:12" x14ac:dyDescent="0.25">
      <c r="A229" s="1067"/>
      <c r="B229" s="142"/>
      <c r="C229" s="1063"/>
      <c r="D229" s="1063"/>
      <c r="E229" s="1062"/>
      <c r="F229" s="1062"/>
      <c r="G229" s="1063"/>
      <c r="H229" s="141"/>
      <c r="I229" s="141"/>
      <c r="J229" s="144"/>
      <c r="K229" s="147"/>
      <c r="L229" s="141"/>
    </row>
    <row r="230" spans="1:12" x14ac:dyDescent="0.25">
      <c r="A230" s="1067"/>
      <c r="B230" s="143"/>
      <c r="C230" s="1063"/>
      <c r="D230" s="1063"/>
      <c r="E230" s="1064"/>
      <c r="F230" s="1062"/>
      <c r="G230" s="1063"/>
      <c r="H230" s="141"/>
      <c r="I230" s="141"/>
      <c r="J230" s="144"/>
      <c r="K230" s="147"/>
      <c r="L230" s="141"/>
    </row>
    <row r="231" spans="1:12" x14ac:dyDescent="0.25">
      <c r="A231" s="1067"/>
      <c r="B231" s="142"/>
      <c r="C231" s="1063"/>
      <c r="D231" s="1063"/>
      <c r="E231" s="1062"/>
      <c r="F231" s="1062"/>
      <c r="G231" s="1063"/>
      <c r="H231" s="141"/>
      <c r="I231" s="141"/>
      <c r="J231" s="144"/>
      <c r="K231" s="147"/>
      <c r="L231" s="141"/>
    </row>
    <row r="232" spans="1:12" x14ac:dyDescent="0.25">
      <c r="A232" s="1067"/>
      <c r="B232" s="143"/>
      <c r="C232" s="1063"/>
      <c r="D232" s="1063"/>
      <c r="E232" s="1064"/>
      <c r="F232" s="1064"/>
      <c r="G232" s="1063"/>
      <c r="H232" s="141"/>
      <c r="I232" s="141"/>
      <c r="J232" s="144"/>
      <c r="K232" s="147"/>
      <c r="L232" s="141"/>
    </row>
    <row r="233" spans="1:12" x14ac:dyDescent="0.25">
      <c r="A233" s="1067"/>
      <c r="B233" s="142"/>
      <c r="C233" s="1063"/>
      <c r="D233" s="1063"/>
      <c r="E233" s="1068"/>
      <c r="F233" s="1069"/>
      <c r="G233" s="1063"/>
      <c r="H233" s="141"/>
      <c r="I233" s="141"/>
      <c r="J233" s="144"/>
      <c r="K233" s="147"/>
      <c r="L233" s="141"/>
    </row>
    <row r="234" spans="1:12" x14ac:dyDescent="0.25">
      <c r="A234" s="1067"/>
      <c r="B234" s="143"/>
      <c r="C234" s="1063"/>
      <c r="D234" s="1063"/>
      <c r="E234" s="1063"/>
      <c r="F234" s="1069"/>
      <c r="G234" s="1063"/>
      <c r="H234" s="141"/>
      <c r="I234" s="141"/>
      <c r="J234" s="141"/>
      <c r="K234" s="141"/>
      <c r="L234" s="141"/>
    </row>
    <row r="235" spans="1:12" x14ac:dyDescent="0.25">
      <c r="A235" s="141"/>
      <c r="B235" s="141"/>
      <c r="C235" s="142"/>
      <c r="D235" s="142"/>
      <c r="E235" s="142"/>
      <c r="F235" s="142"/>
      <c r="G235" s="142"/>
      <c r="H235" s="141"/>
      <c r="I235" s="141"/>
      <c r="J235" s="141"/>
      <c r="K235" s="141"/>
      <c r="L235" s="141"/>
    </row>
    <row r="236" spans="1:12" x14ac:dyDescent="0.25">
      <c r="A236" s="141"/>
      <c r="B236" s="141"/>
      <c r="C236" s="142"/>
      <c r="D236" s="142"/>
      <c r="E236" s="142"/>
      <c r="F236" s="142"/>
      <c r="G236" s="142"/>
      <c r="H236" s="141"/>
      <c r="I236" s="141"/>
      <c r="J236" s="141"/>
      <c r="K236" s="141"/>
      <c r="L236" s="141"/>
    </row>
    <row r="237" spans="1:12" x14ac:dyDescent="0.25">
      <c r="A237" s="141"/>
      <c r="B237" s="141"/>
      <c r="C237" s="1061"/>
      <c r="D237" s="1061"/>
      <c r="E237" s="1061"/>
      <c r="F237" s="1061"/>
      <c r="G237" s="1061"/>
      <c r="H237" s="141"/>
      <c r="I237" s="141"/>
      <c r="J237" s="141"/>
      <c r="K237" s="141"/>
      <c r="L237" s="141"/>
    </row>
    <row r="238" spans="1:12" x14ac:dyDescent="0.25">
      <c r="A238" s="141"/>
      <c r="B238" s="141"/>
      <c r="C238" s="1061"/>
      <c r="D238" s="1061"/>
      <c r="E238" s="1061"/>
      <c r="F238" s="1061"/>
      <c r="G238" s="1061"/>
      <c r="H238" s="141"/>
      <c r="I238" s="141"/>
      <c r="J238" s="141"/>
      <c r="K238" s="141"/>
      <c r="L238" s="141"/>
    </row>
    <row r="239" spans="1:12" x14ac:dyDescent="0.25">
      <c r="A239" s="141"/>
      <c r="B239" s="141"/>
      <c r="C239" s="141"/>
      <c r="D239" s="141"/>
      <c r="E239" s="141"/>
      <c r="F239" s="141"/>
      <c r="G239" s="141"/>
      <c r="H239" s="141"/>
      <c r="I239" s="141"/>
      <c r="J239" s="141"/>
      <c r="K239" s="141"/>
      <c r="L239" s="14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Hoja6!$A$1:$A$5</xm:f>
          </x14:formula1>
          <xm:sqref>E14:G14 E35:G35 E56:G56 E77:G77 E98:G98 E119:G119 E140:G140 E161:G161 E183:G183 E204:G204</xm:sqref>
        </x14:dataValidation>
        <x14:dataValidation type="list" allowBlank="1" showInputMessage="1" showErrorMessage="1">
          <x14:formula1>
            <xm:f>Hoja6!$C$1:$C$5</xm:f>
          </x14:formula1>
          <xm:sqref>J14:K14 J35:K35 J56:K56 J77:K77 J98:K98 J119:K119 J140:K140 J161:K161 J183:K183 J204:K204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heetViews>
  <sheetFormatPr baseColWidth="10" defaultRowHeight="15" x14ac:dyDescent="0.25"/>
  <sheetData>
    <row r="1" spans="1:3" x14ac:dyDescent="0.25">
      <c r="A1" t="s">
        <v>349</v>
      </c>
      <c r="C1" t="s">
        <v>119</v>
      </c>
    </row>
    <row r="2" spans="1:3" x14ac:dyDescent="0.25">
      <c r="A2" t="s">
        <v>234</v>
      </c>
      <c r="C2" t="s">
        <v>120</v>
      </c>
    </row>
    <row r="3" spans="1:3" x14ac:dyDescent="0.25">
      <c r="A3" t="s">
        <v>116</v>
      </c>
      <c r="C3" t="s">
        <v>121</v>
      </c>
    </row>
    <row r="4" spans="1:3" x14ac:dyDescent="0.25">
      <c r="A4" t="s">
        <v>114</v>
      </c>
      <c r="C4" t="s">
        <v>122</v>
      </c>
    </row>
    <row r="5" spans="1:3" x14ac:dyDescent="0.25">
      <c r="A5" t="s">
        <v>350</v>
      </c>
      <c r="C5" t="s">
        <v>123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15"/>
  <sheetViews>
    <sheetView zoomScale="50" zoomScaleNormal="50" workbookViewId="0">
      <selection activeCell="A5" sqref="A5:M5"/>
    </sheetView>
  </sheetViews>
  <sheetFormatPr baseColWidth="10" defaultColWidth="11.42578125" defaultRowHeight="12.75" x14ac:dyDescent="0.2"/>
  <cols>
    <col min="1" max="1" width="28.140625" style="24" customWidth="1"/>
    <col min="2" max="3" width="18.5703125" style="24" customWidth="1"/>
    <col min="4" max="4" width="32" style="26" customWidth="1"/>
    <col min="5" max="5" width="15.5703125" style="24" customWidth="1"/>
    <col min="6" max="6" width="15" style="24" customWidth="1"/>
    <col min="7" max="7" width="17.28515625" style="24" customWidth="1"/>
    <col min="8" max="8" width="19.5703125" style="24" customWidth="1"/>
    <col min="9" max="9" width="62.5703125" style="24" customWidth="1"/>
    <col min="10" max="10" width="26.140625" style="24" customWidth="1"/>
    <col min="11" max="11" width="26.7109375" style="24" customWidth="1"/>
    <col min="12" max="12" width="13.140625" style="24" customWidth="1"/>
    <col min="13" max="13" width="26.28515625" style="24" customWidth="1"/>
    <col min="14" max="14" width="44.28515625" style="24" customWidth="1"/>
    <col min="15" max="16384" width="11.42578125" style="24"/>
  </cols>
  <sheetData>
    <row r="1" spans="1:14" ht="15.75" customHeight="1" x14ac:dyDescent="0.2">
      <c r="A1" s="1106"/>
      <c r="B1" s="1108" t="str">
        <f>CONTEXTO!B1</f>
        <v>PROCESO: GESTION INTEGRAL DE CALIDAD</v>
      </c>
      <c r="C1" s="1108"/>
      <c r="D1" s="1108"/>
      <c r="E1" s="1108"/>
      <c r="F1" s="1108"/>
      <c r="G1" s="1108"/>
      <c r="H1" s="1108"/>
      <c r="I1" s="1108"/>
      <c r="J1" s="838" t="s">
        <v>376</v>
      </c>
      <c r="K1" s="838"/>
      <c r="L1" s="838"/>
      <c r="M1" s="1097"/>
    </row>
    <row r="2" spans="1:14" ht="15.75" customHeight="1" x14ac:dyDescent="0.2">
      <c r="A2" s="1107"/>
      <c r="B2" s="572"/>
      <c r="C2" s="572"/>
      <c r="D2" s="572"/>
      <c r="E2" s="572"/>
      <c r="F2" s="572"/>
      <c r="G2" s="572"/>
      <c r="H2" s="572"/>
      <c r="I2" s="572"/>
      <c r="J2" s="771" t="s">
        <v>371</v>
      </c>
      <c r="K2" s="771"/>
      <c r="L2" s="771"/>
      <c r="M2" s="1098"/>
    </row>
    <row r="3" spans="1:14" ht="15.75" customHeight="1" x14ac:dyDescent="0.2">
      <c r="A3" s="1107"/>
      <c r="B3" s="572" t="str">
        <f>CONTEXTO!B3</f>
        <v>FORMATO: MAPA DE RIESGOS DE CORRUPCIÓN</v>
      </c>
      <c r="C3" s="572"/>
      <c r="D3" s="572"/>
      <c r="E3" s="572"/>
      <c r="F3" s="572"/>
      <c r="G3" s="572"/>
      <c r="H3" s="572"/>
      <c r="I3" s="572"/>
      <c r="J3" s="771" t="s">
        <v>372</v>
      </c>
      <c r="K3" s="771"/>
      <c r="L3" s="771"/>
      <c r="M3" s="1098"/>
    </row>
    <row r="4" spans="1:14" ht="15.75" customHeight="1" x14ac:dyDescent="0.2">
      <c r="A4" s="1107"/>
      <c r="B4" s="572"/>
      <c r="C4" s="572"/>
      <c r="D4" s="572"/>
      <c r="E4" s="572"/>
      <c r="F4" s="572"/>
      <c r="G4" s="572"/>
      <c r="H4" s="572"/>
      <c r="I4" s="572"/>
      <c r="J4" s="771" t="s">
        <v>389</v>
      </c>
      <c r="K4" s="771"/>
      <c r="L4" s="771"/>
      <c r="M4" s="1098"/>
    </row>
    <row r="5" spans="1:14" ht="15" customHeight="1" x14ac:dyDescent="0.2">
      <c r="A5" s="1101"/>
      <c r="B5" s="1102"/>
      <c r="C5" s="1102"/>
      <c r="D5" s="1102"/>
      <c r="E5" s="1102"/>
      <c r="F5" s="1102"/>
      <c r="G5" s="1102"/>
      <c r="H5" s="1102"/>
      <c r="I5" s="1102"/>
      <c r="J5" s="1102"/>
      <c r="K5" s="1102"/>
      <c r="L5" s="1102"/>
      <c r="M5" s="1103"/>
    </row>
    <row r="6" spans="1:14" s="25" customFormat="1" ht="15.75" customHeight="1" x14ac:dyDescent="0.2">
      <c r="A6" s="82" t="s">
        <v>222</v>
      </c>
      <c r="B6" s="1104" t="s">
        <v>237</v>
      </c>
      <c r="C6" s="1104"/>
      <c r="D6" s="1104"/>
      <c r="E6" s="1104"/>
      <c r="F6" s="1104"/>
      <c r="G6" s="1104"/>
      <c r="H6" s="1104"/>
      <c r="I6" s="1104"/>
      <c r="J6" s="1104"/>
      <c r="K6" s="1104"/>
      <c r="L6" s="1104"/>
      <c r="M6" s="1105"/>
    </row>
    <row r="7" spans="1:14" s="25" customFormat="1" ht="42.75" customHeight="1" x14ac:dyDescent="0.2">
      <c r="A7" s="82" t="s">
        <v>223</v>
      </c>
      <c r="B7" s="771" t="s">
        <v>238</v>
      </c>
      <c r="C7" s="771"/>
      <c r="D7" s="771"/>
      <c r="E7" s="771"/>
      <c r="F7" s="771"/>
      <c r="G7" s="771"/>
      <c r="H7" s="771"/>
      <c r="I7" s="771"/>
      <c r="J7" s="771"/>
      <c r="K7" s="771"/>
      <c r="L7" s="771"/>
      <c r="M7" s="772"/>
    </row>
    <row r="8" spans="1:14" s="25" customFormat="1" ht="26.25" customHeight="1" x14ac:dyDescent="0.2">
      <c r="A8" s="1081"/>
      <c r="B8" s="1081"/>
      <c r="C8" s="1081"/>
      <c r="D8" s="1081"/>
      <c r="E8" s="1081"/>
      <c r="F8" s="1081"/>
      <c r="G8" s="1081"/>
      <c r="H8" s="1081"/>
      <c r="I8" s="1081"/>
      <c r="J8" s="1081"/>
      <c r="K8" s="1081"/>
      <c r="L8" s="1081"/>
      <c r="M8" s="1081"/>
    </row>
    <row r="9" spans="1:14" s="81" customFormat="1" ht="64.5" customHeight="1" x14ac:dyDescent="0.2">
      <c r="A9" s="298" t="s">
        <v>224</v>
      </c>
      <c r="B9" s="299" t="s">
        <v>225</v>
      </c>
      <c r="C9" s="299" t="s">
        <v>70</v>
      </c>
      <c r="D9" s="299" t="s">
        <v>7</v>
      </c>
      <c r="E9" s="298" t="s">
        <v>226</v>
      </c>
      <c r="F9" s="298" t="s">
        <v>227</v>
      </c>
      <c r="G9" s="298" t="s">
        <v>339</v>
      </c>
      <c r="H9" s="298" t="s">
        <v>228</v>
      </c>
      <c r="I9" s="298" t="s">
        <v>229</v>
      </c>
      <c r="J9" s="299" t="s">
        <v>230</v>
      </c>
      <c r="K9" s="299" t="s">
        <v>231</v>
      </c>
      <c r="L9" s="299" t="s">
        <v>232</v>
      </c>
      <c r="M9" s="299" t="s">
        <v>233</v>
      </c>
      <c r="N9" s="400" t="s">
        <v>533</v>
      </c>
    </row>
    <row r="10" spans="1:14" s="25" customFormat="1" ht="153" customHeight="1" x14ac:dyDescent="0.2">
      <c r="A10" s="1092" t="str">
        <f>(CONTEXTO!A8&amp;" "&amp;CONTEXTO!A9)</f>
        <v xml:space="preserve">PROCESO: Gestión de Evaluación y  Seguimiento  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10" s="1099" t="str">
        <f>DESCRIPCION!A12</f>
        <v>Posibilidad  de desvío de los resultados  de la auditoría en beneficio propio o del auditado.</v>
      </c>
      <c r="C10" s="609" t="str">
        <f>'IDENTIFICACION DE RIESGOS G Y C'!J12</f>
        <v>CORRUPCION</v>
      </c>
      <c r="D10" s="283" t="str">
        <f>DESCRIPCION!D12</f>
        <v>Asignación de auditorias a procesos no acordes al perfil profesional del auditor.</v>
      </c>
      <c r="E10" s="609" t="str">
        <f>'VALORACIÓN ZONA-RIESGO RESIDUAL'!E14:G14</f>
        <v>Improbable</v>
      </c>
      <c r="F10" s="1100" t="str">
        <f>'VALORACIÓN ZONA-RIESGO RESIDUAL'!J56</f>
        <v>Mayor</v>
      </c>
      <c r="G10" s="609" t="str">
        <f>'VALORACIÓN ZONA-RIESGO RESIDUAL'!K53</f>
        <v>ALTA</v>
      </c>
      <c r="H10" s="1082" t="s">
        <v>301</v>
      </c>
      <c r="I10" s="344" t="s">
        <v>510</v>
      </c>
      <c r="J10" s="345" t="s">
        <v>450</v>
      </c>
      <c r="K10" s="1088" t="s">
        <v>394</v>
      </c>
      <c r="L10" s="1091" t="s">
        <v>443</v>
      </c>
      <c r="M10" s="1099" t="s">
        <v>239</v>
      </c>
      <c r="N10" s="1094" t="s">
        <v>534</v>
      </c>
    </row>
    <row r="11" spans="1:14" s="25" customFormat="1" ht="124.5" customHeight="1" x14ac:dyDescent="0.2">
      <c r="A11" s="1093"/>
      <c r="B11" s="1099"/>
      <c r="C11" s="609"/>
      <c r="D11" s="283" t="str">
        <f>CONTEXTO!D14</f>
        <v>Inobservancia a los líneamientos establecidos en el  Código de Ética del Auditor Interno, estatuto de auditoria y lineamientos  antisoborno establecidos en la politica del  SIG,  en el desarrollo de las auditorías</v>
      </c>
      <c r="E11" s="609"/>
      <c r="F11" s="1100"/>
      <c r="G11" s="609"/>
      <c r="H11" s="1083"/>
      <c r="I11" s="1078" t="s">
        <v>448</v>
      </c>
      <c r="J11" s="1085" t="s">
        <v>451</v>
      </c>
      <c r="K11" s="1089"/>
      <c r="L11" s="1089"/>
      <c r="M11" s="1099"/>
      <c r="N11" s="1095"/>
    </row>
    <row r="12" spans="1:14" s="25" customFormat="1" ht="56.25" customHeight="1" x14ac:dyDescent="0.2">
      <c r="A12" s="1093"/>
      <c r="B12" s="1099"/>
      <c r="C12" s="609"/>
      <c r="D12" s="337" t="str">
        <f>CONTEXTO!D15</f>
        <v xml:space="preserve">Conflicto de interés no comunicado </v>
      </c>
      <c r="E12" s="609"/>
      <c r="F12" s="1100"/>
      <c r="G12" s="609"/>
      <c r="H12" s="1083"/>
      <c r="I12" s="1079"/>
      <c r="J12" s="1086"/>
      <c r="K12" s="1089"/>
      <c r="L12" s="1089"/>
      <c r="M12" s="1099"/>
      <c r="N12" s="1095"/>
    </row>
    <row r="13" spans="1:14" s="25" customFormat="1" ht="72.75" customHeight="1" x14ac:dyDescent="0.2">
      <c r="A13" s="1093"/>
      <c r="B13" s="1099"/>
      <c r="C13" s="609"/>
      <c r="D13" s="337" t="str">
        <f>CONTEXTO!D23</f>
        <v>Prevalencia de intereses particulares sobre intereses generales.</v>
      </c>
      <c r="E13" s="609"/>
      <c r="F13" s="1100"/>
      <c r="G13" s="609"/>
      <c r="H13" s="1083"/>
      <c r="I13" s="1080"/>
      <c r="J13" s="1086"/>
      <c r="K13" s="1089"/>
      <c r="L13" s="1089"/>
      <c r="M13" s="1099"/>
      <c r="N13" s="1095"/>
    </row>
    <row r="14" spans="1:14" s="25" customFormat="1" ht="93.75" customHeight="1" x14ac:dyDescent="0.2">
      <c r="A14" s="1093"/>
      <c r="B14" s="1099"/>
      <c r="C14" s="609"/>
      <c r="D14" s="337" t="str">
        <f>CONTEXTO!D20</f>
        <v>Trafico de influencias.</v>
      </c>
      <c r="E14" s="609"/>
      <c r="F14" s="1100"/>
      <c r="G14" s="609"/>
      <c r="H14" s="1084"/>
      <c r="I14" s="346" t="s">
        <v>449</v>
      </c>
      <c r="J14" s="1087"/>
      <c r="K14" s="1090"/>
      <c r="L14" s="1087"/>
      <c r="M14" s="1099"/>
      <c r="N14" s="1096"/>
    </row>
    <row r="15" spans="1:14" ht="139.5" customHeight="1" x14ac:dyDescent="0.2">
      <c r="A15" s="1093"/>
      <c r="B15" s="1099"/>
      <c r="C15" s="609"/>
      <c r="D15" s="291"/>
      <c r="E15" s="609"/>
      <c r="F15" s="1100"/>
      <c r="G15" s="609"/>
      <c r="H15" s="208" t="s">
        <v>236</v>
      </c>
      <c r="I15" s="343" t="s">
        <v>447</v>
      </c>
      <c r="J15" s="296" t="str">
        <f>'[5]MAPA DE RIESGO ADMON'!J21</f>
        <v>Memorando.</v>
      </c>
      <c r="K15" s="296" t="s">
        <v>395</v>
      </c>
      <c r="L15" s="297" t="str">
        <f>$L$10</f>
        <v>01/02/2024  - 31/12/2024</v>
      </c>
      <c r="M15" s="1099"/>
      <c r="N15" s="401"/>
    </row>
  </sheetData>
  <sheetProtection selectLockedCells="1"/>
  <mergeCells count="25">
    <mergeCell ref="N10:N14"/>
    <mergeCell ref="M1:M4"/>
    <mergeCell ref="B10:B15"/>
    <mergeCell ref="F10:F15"/>
    <mergeCell ref="G10:G15"/>
    <mergeCell ref="M10:M15"/>
    <mergeCell ref="J3:L3"/>
    <mergeCell ref="J4:L4"/>
    <mergeCell ref="A5:M5"/>
    <mergeCell ref="B6:M6"/>
    <mergeCell ref="B7:M7"/>
    <mergeCell ref="A1:A4"/>
    <mergeCell ref="J1:L1"/>
    <mergeCell ref="J2:L2"/>
    <mergeCell ref="B1:I2"/>
    <mergeCell ref="B3:I4"/>
    <mergeCell ref="I11:I13"/>
    <mergeCell ref="A8:M8"/>
    <mergeCell ref="H10:H14"/>
    <mergeCell ref="J11:J14"/>
    <mergeCell ref="K10:K14"/>
    <mergeCell ref="L10:L14"/>
    <mergeCell ref="A10:A15"/>
    <mergeCell ref="C10:C15"/>
    <mergeCell ref="E10:E15"/>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Hoja4!$A$1:$A$4</xm:f>
          </x14:formula1>
          <xm:sqref>H10:H13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RowHeight="15" x14ac:dyDescent="0.25"/>
  <cols>
    <col min="1" max="1" width="19.140625" customWidth="1"/>
  </cols>
  <sheetData>
    <row r="1" spans="1:1" x14ac:dyDescent="0.25">
      <c r="A1" s="1" t="s">
        <v>308</v>
      </c>
    </row>
    <row r="2" spans="1:1" x14ac:dyDescent="0.25">
      <c r="A2" s="1" t="s">
        <v>146</v>
      </c>
    </row>
    <row r="3" spans="1:1" x14ac:dyDescent="0.25">
      <c r="A3" s="1" t="s">
        <v>149</v>
      </c>
    </row>
    <row r="4" spans="1:1" x14ac:dyDescent="0.25">
      <c r="A4" s="1" t="s">
        <v>152</v>
      </c>
    </row>
    <row r="5" spans="1:1" x14ac:dyDescent="0.25">
      <c r="A5" s="1" t="s">
        <v>155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RowHeight="15" x14ac:dyDescent="0.25"/>
  <cols>
    <col min="1" max="1" width="23.140625" customWidth="1"/>
  </cols>
  <sheetData>
    <row r="1" spans="1:1" x14ac:dyDescent="0.25">
      <c r="A1" s="207" t="s">
        <v>303</v>
      </c>
    </row>
    <row r="2" spans="1:1" x14ac:dyDescent="0.25">
      <c r="A2" s="207" t="s">
        <v>300</v>
      </c>
    </row>
    <row r="3" spans="1:1" x14ac:dyDescent="0.25">
      <c r="A3" s="207" t="s">
        <v>301</v>
      </c>
    </row>
    <row r="4" spans="1:1" x14ac:dyDescent="0.25">
      <c r="A4" s="207" t="s">
        <v>302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heetViews>
  <sheetFormatPr baseColWidth="10" defaultRowHeight="15" x14ac:dyDescent="0.25"/>
  <sheetData>
    <row r="1" spans="1:1" x14ac:dyDescent="0.25">
      <c r="A1" t="s">
        <v>111</v>
      </c>
    </row>
    <row r="2" spans="1:1" x14ac:dyDescent="0.25">
      <c r="A2" t="s">
        <v>113</v>
      </c>
    </row>
    <row r="3" spans="1:1" x14ac:dyDescent="0.25">
      <c r="A3" t="s">
        <v>115</v>
      </c>
    </row>
    <row r="4" spans="1:1" x14ac:dyDescent="0.25">
      <c r="A4" t="s">
        <v>117</v>
      </c>
    </row>
    <row r="6" spans="1:1" x14ac:dyDescent="0.25">
      <c r="A6" t="s">
        <v>10</v>
      </c>
    </row>
    <row r="7" spans="1:1" x14ac:dyDescent="0.25">
      <c r="A7" t="s">
        <v>11</v>
      </c>
    </row>
    <row r="8" spans="1:1" x14ac:dyDescent="0.25">
      <c r="A8"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heetViews>
  <sheetFormatPr baseColWidth="10" defaultRowHeight="15" x14ac:dyDescent="0.25"/>
  <cols>
    <col min="1" max="1" width="27.28515625" customWidth="1"/>
    <col min="2" max="2" width="25.85546875" customWidth="1"/>
    <col min="3" max="3" width="41.42578125" customWidth="1"/>
  </cols>
  <sheetData>
    <row r="1" spans="1:3" x14ac:dyDescent="0.25">
      <c r="A1" t="s">
        <v>273</v>
      </c>
      <c r="B1" t="s">
        <v>279</v>
      </c>
      <c r="C1" t="s">
        <v>283</v>
      </c>
    </row>
    <row r="2" spans="1:3" x14ac:dyDescent="0.25">
      <c r="A2" t="s">
        <v>274</v>
      </c>
      <c r="B2" t="s">
        <v>291</v>
      </c>
      <c r="C2" t="s">
        <v>284</v>
      </c>
    </row>
    <row r="3" spans="1:3" x14ac:dyDescent="0.25">
      <c r="A3" t="s">
        <v>275</v>
      </c>
      <c r="B3" t="s">
        <v>280</v>
      </c>
      <c r="C3" t="s">
        <v>285</v>
      </c>
    </row>
    <row r="4" spans="1:3" x14ac:dyDescent="0.25">
      <c r="A4" t="s">
        <v>276</v>
      </c>
      <c r="B4" t="s">
        <v>290</v>
      </c>
      <c r="C4" t="s">
        <v>286</v>
      </c>
    </row>
    <row r="5" spans="1:3" x14ac:dyDescent="0.25">
      <c r="A5" t="s">
        <v>277</v>
      </c>
      <c r="B5" t="s">
        <v>281</v>
      </c>
      <c r="C5" t="s">
        <v>241</v>
      </c>
    </row>
    <row r="6" spans="1:3" x14ac:dyDescent="0.25">
      <c r="A6" t="s">
        <v>278</v>
      </c>
      <c r="B6" t="s">
        <v>282</v>
      </c>
      <c r="C6" t="s">
        <v>287</v>
      </c>
    </row>
    <row r="7" spans="1:3" x14ac:dyDescent="0.25">
      <c r="B7" t="s">
        <v>13</v>
      </c>
      <c r="C7" t="s">
        <v>288</v>
      </c>
    </row>
    <row r="8" spans="1:3" x14ac:dyDescent="0.25">
      <c r="C8" t="s">
        <v>242</v>
      </c>
    </row>
    <row r="9" spans="1:3" x14ac:dyDescent="0.25">
      <c r="C9" t="s">
        <v>289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50"/>
  <sheetViews>
    <sheetView zoomScale="91" zoomScaleNormal="91" workbookViewId="0">
      <selection activeCell="B3" sqref="B3:S4"/>
    </sheetView>
  </sheetViews>
  <sheetFormatPr baseColWidth="10" defaultColWidth="11.42578125" defaultRowHeight="15" x14ac:dyDescent="0.25"/>
  <cols>
    <col min="1" max="1" width="5.140625" style="64" customWidth="1"/>
    <col min="2" max="2" width="65.140625" style="39" customWidth="1"/>
    <col min="3" max="17" width="6.42578125" style="39" customWidth="1"/>
    <col min="18" max="18" width="8.140625" style="39" customWidth="1"/>
    <col min="19" max="19" width="13" style="40" customWidth="1"/>
    <col min="20" max="20" width="30" customWidth="1"/>
    <col min="21" max="22" width="11.42578125" hidden="1" customWidth="1"/>
    <col min="23" max="23" width="6.7109375" customWidth="1"/>
  </cols>
  <sheetData>
    <row r="1" spans="1:24" ht="15" customHeight="1" x14ac:dyDescent="0.25">
      <c r="A1" s="519"/>
      <c r="B1" s="528" t="str">
        <f>CONTEXTO!B1</f>
        <v>PROCESO: GESTION INTEGRAL DE CALIDAD</v>
      </c>
      <c r="C1" s="528"/>
      <c r="D1" s="528"/>
      <c r="E1" s="528"/>
      <c r="F1" s="528"/>
      <c r="G1" s="528"/>
      <c r="H1" s="528"/>
      <c r="I1" s="528"/>
      <c r="J1" s="528"/>
      <c r="K1" s="528"/>
      <c r="L1" s="528"/>
      <c r="M1" s="528"/>
      <c r="N1" s="528"/>
      <c r="O1" s="528"/>
      <c r="P1" s="528"/>
      <c r="Q1" s="528"/>
      <c r="R1" s="528"/>
      <c r="S1" s="529"/>
      <c r="T1" s="465" t="s">
        <v>370</v>
      </c>
      <c r="U1" s="465"/>
      <c r="V1" s="465"/>
      <c r="W1" s="466"/>
    </row>
    <row r="2" spans="1:24" ht="15" customHeight="1" x14ac:dyDescent="0.25">
      <c r="A2" s="520"/>
      <c r="B2" s="524"/>
      <c r="C2" s="524"/>
      <c r="D2" s="524"/>
      <c r="E2" s="524"/>
      <c r="F2" s="524"/>
      <c r="G2" s="524"/>
      <c r="H2" s="524"/>
      <c r="I2" s="524"/>
      <c r="J2" s="524"/>
      <c r="K2" s="524"/>
      <c r="L2" s="524"/>
      <c r="M2" s="524"/>
      <c r="N2" s="524"/>
      <c r="O2" s="524"/>
      <c r="P2" s="524"/>
      <c r="Q2" s="524"/>
      <c r="R2" s="524"/>
      <c r="S2" s="525"/>
      <c r="T2" s="514" t="s">
        <v>371</v>
      </c>
      <c r="U2" s="514"/>
      <c r="V2" s="514"/>
      <c r="W2" s="515"/>
    </row>
    <row r="3" spans="1:24" ht="15" customHeight="1" x14ac:dyDescent="0.25">
      <c r="A3" s="520"/>
      <c r="B3" s="524" t="str">
        <f>CONTEXTO!B3</f>
        <v>FORMATO: MAPA DE RIESGOS DE CORRUPCIÓN</v>
      </c>
      <c r="C3" s="524"/>
      <c r="D3" s="524"/>
      <c r="E3" s="524"/>
      <c r="F3" s="524"/>
      <c r="G3" s="524"/>
      <c r="H3" s="524"/>
      <c r="I3" s="524"/>
      <c r="J3" s="524"/>
      <c r="K3" s="524"/>
      <c r="L3" s="524"/>
      <c r="M3" s="524"/>
      <c r="N3" s="524"/>
      <c r="O3" s="524"/>
      <c r="P3" s="524"/>
      <c r="Q3" s="524"/>
      <c r="R3" s="524"/>
      <c r="S3" s="525"/>
      <c r="T3" s="514" t="s">
        <v>372</v>
      </c>
      <c r="U3" s="514"/>
      <c r="V3" s="514"/>
      <c r="W3" s="515"/>
    </row>
    <row r="4" spans="1:24" ht="15.75" customHeight="1" x14ac:dyDescent="0.25">
      <c r="A4" s="521"/>
      <c r="B4" s="526"/>
      <c r="C4" s="526"/>
      <c r="D4" s="526"/>
      <c r="E4" s="526"/>
      <c r="F4" s="526"/>
      <c r="G4" s="526"/>
      <c r="H4" s="526"/>
      <c r="I4" s="526"/>
      <c r="J4" s="526"/>
      <c r="K4" s="526"/>
      <c r="L4" s="526"/>
      <c r="M4" s="526"/>
      <c r="N4" s="526"/>
      <c r="O4" s="526"/>
      <c r="P4" s="526"/>
      <c r="Q4" s="526"/>
      <c r="R4" s="526"/>
      <c r="S4" s="527"/>
      <c r="T4" s="514" t="s">
        <v>375</v>
      </c>
      <c r="U4" s="514"/>
      <c r="V4" s="514"/>
      <c r="W4" s="515"/>
    </row>
    <row r="5" spans="1:24" ht="15.75" customHeight="1" x14ac:dyDescent="0.25">
      <c r="A5" s="521"/>
      <c r="B5" s="521"/>
      <c r="C5" s="521"/>
      <c r="D5" s="521"/>
      <c r="E5" s="521"/>
      <c r="F5" s="521"/>
      <c r="G5" s="521"/>
      <c r="H5" s="521"/>
      <c r="I5" s="521"/>
      <c r="J5" s="521"/>
      <c r="K5" s="521"/>
      <c r="L5" s="521"/>
      <c r="M5" s="521"/>
      <c r="N5" s="521"/>
      <c r="O5" s="521"/>
      <c r="P5" s="521"/>
      <c r="Q5" s="521"/>
      <c r="R5" s="521"/>
      <c r="S5" s="521"/>
      <c r="T5" s="530"/>
      <c r="U5" s="225"/>
      <c r="V5" s="225"/>
      <c r="W5" s="226"/>
      <c r="X5" s="67"/>
    </row>
    <row r="6" spans="1:24" s="1" customFormat="1" ht="27" customHeight="1" x14ac:dyDescent="0.2">
      <c r="A6" s="523" t="str">
        <f>CONTEXTO!A8</f>
        <v xml:space="preserve">PROCESO: Gestión de Evaluación y  Seguimiento </v>
      </c>
      <c r="B6" s="523"/>
      <c r="C6" s="523"/>
      <c r="D6" s="523"/>
      <c r="E6" s="523"/>
      <c r="F6" s="523"/>
      <c r="G6" s="523"/>
      <c r="H6" s="523"/>
      <c r="I6" s="523"/>
      <c r="J6" s="523"/>
      <c r="K6" s="523"/>
      <c r="L6" s="523"/>
      <c r="M6" s="523"/>
      <c r="N6" s="523"/>
      <c r="O6" s="523"/>
      <c r="P6" s="523"/>
      <c r="Q6" s="523"/>
      <c r="R6" s="523"/>
      <c r="S6" s="523"/>
      <c r="T6" s="523"/>
      <c r="U6" s="227"/>
      <c r="V6" s="227"/>
      <c r="W6" s="228"/>
    </row>
    <row r="7" spans="1:24" s="1" customFormat="1" ht="81" customHeight="1" thickBot="1" x14ac:dyDescent="0.25">
      <c r="A7" s="522" t="str">
        <f>CONTEXTO!A9</f>
        <v xml:space="preserve">OBJETIVO: AGREGAR VALOR A LA GESTION Y MEJORAR LAS OPERACIONES DE LA ENTIDAD, ENTREGANDO A LIDERES DE PROCESOS Y AL COMITÉ DE COORDINACIÓN DE CONTROL INTERNO, INFORMACIÓN REAL Y OPORTUNA DEL ESTADO DE LOS PROCESOS, LA ORGANIZACIÓN Y EL SISTEMA DE CONTROL INTERNO EN UN PERIODO DE TIEMPO; A TRAVÉS DE LA SOCIALIZACIÓN DE LOS INFORMES EMITIDOS POR LA OFICINA EN CUMPLIMIENTO DE LOS ROLES; PARA QUE TOMEN DECISIONES ORIENTADAS A LA IMPLEMETACION DE MEJORAS QUE CONTRIBUYAN AL LOGRO DE LOS OBJETIVOS INSTITUCIONALES. 
  </v>
      </c>
      <c r="B7" s="522"/>
      <c r="C7" s="522"/>
      <c r="D7" s="522"/>
      <c r="E7" s="522"/>
      <c r="F7" s="522"/>
      <c r="G7" s="522"/>
      <c r="H7" s="522"/>
      <c r="I7" s="522"/>
      <c r="J7" s="522"/>
      <c r="K7" s="522"/>
      <c r="L7" s="522"/>
      <c r="M7" s="522"/>
      <c r="N7" s="522"/>
      <c r="O7" s="522"/>
      <c r="P7" s="522"/>
      <c r="Q7" s="522"/>
      <c r="R7" s="522"/>
      <c r="S7" s="522"/>
      <c r="T7" s="522"/>
      <c r="U7" s="229"/>
      <c r="V7" s="229"/>
      <c r="W7" s="230"/>
    </row>
    <row r="8" spans="1:24" s="1" customFormat="1" ht="33" customHeight="1" x14ac:dyDescent="0.2">
      <c r="A8" s="531" t="s">
        <v>343</v>
      </c>
      <c r="B8" s="531"/>
      <c r="C8" s="531"/>
      <c r="D8" s="531"/>
      <c r="E8" s="531"/>
      <c r="F8" s="531"/>
      <c r="G8" s="531"/>
      <c r="H8" s="531"/>
      <c r="I8" s="531"/>
      <c r="J8" s="531"/>
      <c r="K8" s="531"/>
      <c r="L8" s="531"/>
      <c r="M8" s="531"/>
      <c r="N8" s="531"/>
      <c r="O8" s="531"/>
      <c r="P8" s="531"/>
      <c r="Q8" s="531"/>
      <c r="R8" s="531"/>
      <c r="S8" s="531"/>
      <c r="T8" s="532"/>
      <c r="U8" s="231"/>
      <c r="V8" s="231"/>
      <c r="W8" s="231"/>
      <c r="X8" s="98"/>
    </row>
    <row r="9" spans="1:24" s="38" customFormat="1" ht="48" customHeight="1" x14ac:dyDescent="0.25">
      <c r="A9" s="253" t="s">
        <v>40</v>
      </c>
      <c r="B9" s="246" t="s">
        <v>247</v>
      </c>
      <c r="C9" s="246" t="s">
        <v>41</v>
      </c>
      <c r="D9" s="246" t="s">
        <v>42</v>
      </c>
      <c r="E9" s="246" t="s">
        <v>43</v>
      </c>
      <c r="F9" s="246" t="s">
        <v>44</v>
      </c>
      <c r="G9" s="246" t="s">
        <v>45</v>
      </c>
      <c r="H9" s="246" t="s">
        <v>46</v>
      </c>
      <c r="I9" s="246" t="s">
        <v>47</v>
      </c>
      <c r="J9" s="246" t="s">
        <v>48</v>
      </c>
      <c r="K9" s="246" t="s">
        <v>49</v>
      </c>
      <c r="L9" s="246" t="s">
        <v>50</v>
      </c>
      <c r="M9" s="246" t="s">
        <v>51</v>
      </c>
      <c r="N9" s="246" t="s">
        <v>52</v>
      </c>
      <c r="O9" s="246" t="s">
        <v>53</v>
      </c>
      <c r="P9" s="246" t="s">
        <v>54</v>
      </c>
      <c r="Q9" s="246" t="s">
        <v>55</v>
      </c>
      <c r="R9" s="254" t="s">
        <v>56</v>
      </c>
      <c r="S9" s="255" t="s">
        <v>57</v>
      </c>
      <c r="T9" s="256" t="s">
        <v>363</v>
      </c>
    </row>
    <row r="10" spans="1:24" ht="39.75" customHeight="1" x14ac:dyDescent="0.25">
      <c r="A10" s="247">
        <v>1</v>
      </c>
      <c r="B10" s="388" t="str">
        <f>CONTEXTO!B12</f>
        <v>Constantes cambios normativos, diversidad jurídica.</v>
      </c>
      <c r="C10" s="248">
        <v>4</v>
      </c>
      <c r="D10" s="248">
        <v>5</v>
      </c>
      <c r="E10" s="248">
        <v>5</v>
      </c>
      <c r="F10" s="248">
        <v>5</v>
      </c>
      <c r="G10" s="248">
        <v>5</v>
      </c>
      <c r="H10" s="248">
        <v>5</v>
      </c>
      <c r="I10" s="249"/>
      <c r="J10" s="249"/>
      <c r="K10" s="249"/>
      <c r="L10" s="249"/>
      <c r="M10" s="249"/>
      <c r="N10" s="249"/>
      <c r="O10" s="249"/>
      <c r="P10" s="249"/>
      <c r="Q10" s="249"/>
      <c r="R10" s="250">
        <f>SUM(C10:H10)</f>
        <v>29</v>
      </c>
      <c r="S10" s="251">
        <f>SUM(C10:H10)/6</f>
        <v>4.833333333333333</v>
      </c>
      <c r="T10" s="252" t="str">
        <f>IF(S10&gt;=4, "SI", "NO")</f>
        <v>SI</v>
      </c>
    </row>
    <row r="11" spans="1:24" ht="72.75" customHeight="1" x14ac:dyDescent="0.25">
      <c r="A11" s="244">
        <v>2</v>
      </c>
      <c r="B11" s="293" t="str">
        <f>CONTEXTO!B13</f>
        <v xml:space="preserve">Cambios normativos en los que establecen responsabilidades a las Oficinas de Control Interno. </v>
      </c>
      <c r="C11" s="237">
        <v>4</v>
      </c>
      <c r="D11" s="237">
        <v>4</v>
      </c>
      <c r="E11" s="237">
        <v>5</v>
      </c>
      <c r="F11" s="237">
        <v>5</v>
      </c>
      <c r="G11" s="237">
        <v>5</v>
      </c>
      <c r="H11" s="237">
        <v>5</v>
      </c>
      <c r="I11" s="63"/>
      <c r="J11" s="63"/>
      <c r="K11" s="63"/>
      <c r="L11" s="63"/>
      <c r="M11" s="63"/>
      <c r="N11" s="63"/>
      <c r="O11" s="63"/>
      <c r="P11" s="63"/>
      <c r="Q11" s="63"/>
      <c r="R11" s="250">
        <f t="shared" ref="R11:R42" si="0">SUM(C11:H11)</f>
        <v>28</v>
      </c>
      <c r="S11" s="251">
        <f t="shared" ref="S11:S42" si="1">SUM(C11:H11)/6</f>
        <v>4.666666666666667</v>
      </c>
      <c r="T11" s="252" t="str">
        <f t="shared" ref="T11:T41" si="2">IF(S11&gt;=4, "SI", "NO")</f>
        <v>SI</v>
      </c>
    </row>
    <row r="12" spans="1:24" ht="39.75" customHeight="1" x14ac:dyDescent="0.25">
      <c r="A12" s="244">
        <v>3</v>
      </c>
      <c r="B12" s="293" t="str">
        <f>CONTEXTO!B14</f>
        <v xml:space="preserve">La inclusión  social </v>
      </c>
      <c r="C12" s="237">
        <v>4</v>
      </c>
      <c r="D12" s="237">
        <v>4</v>
      </c>
      <c r="E12" s="237">
        <v>3</v>
      </c>
      <c r="F12" s="237">
        <v>3</v>
      </c>
      <c r="G12" s="237">
        <v>3</v>
      </c>
      <c r="H12" s="237">
        <v>3</v>
      </c>
      <c r="I12" s="63"/>
      <c r="J12" s="63"/>
      <c r="K12" s="63"/>
      <c r="L12" s="63"/>
      <c r="M12" s="63"/>
      <c r="N12" s="63"/>
      <c r="O12" s="63"/>
      <c r="P12" s="63"/>
      <c r="Q12" s="63"/>
      <c r="R12" s="250">
        <f t="shared" si="0"/>
        <v>20</v>
      </c>
      <c r="S12" s="251">
        <f t="shared" si="1"/>
        <v>3.3333333333333335</v>
      </c>
      <c r="T12" s="252" t="str">
        <f t="shared" si="2"/>
        <v>NO</v>
      </c>
    </row>
    <row r="13" spans="1:24" ht="39.75" customHeight="1" x14ac:dyDescent="0.25">
      <c r="A13" s="244">
        <v>4</v>
      </c>
      <c r="B13" s="293" t="str">
        <f>CONTEXTO!B18</f>
        <v>Acciones de orden público que atenten contra la integridad de los Auditores.</v>
      </c>
      <c r="C13" s="237">
        <v>3</v>
      </c>
      <c r="D13" s="237">
        <v>4</v>
      </c>
      <c r="E13" s="237">
        <v>3</v>
      </c>
      <c r="F13" s="237">
        <v>2</v>
      </c>
      <c r="G13" s="237">
        <v>3</v>
      </c>
      <c r="H13" s="237">
        <v>2</v>
      </c>
      <c r="I13" s="63"/>
      <c r="J13" s="63"/>
      <c r="K13" s="63"/>
      <c r="L13" s="63"/>
      <c r="M13" s="63"/>
      <c r="N13" s="63"/>
      <c r="O13" s="63"/>
      <c r="P13" s="63"/>
      <c r="Q13" s="63"/>
      <c r="R13" s="250">
        <f t="shared" si="0"/>
        <v>17</v>
      </c>
      <c r="S13" s="251">
        <f t="shared" si="1"/>
        <v>2.8333333333333335</v>
      </c>
      <c r="T13" s="252" t="str">
        <f t="shared" si="2"/>
        <v>NO</v>
      </c>
    </row>
    <row r="14" spans="1:24" ht="75" customHeight="1" x14ac:dyDescent="0.25">
      <c r="A14" s="244">
        <v>5</v>
      </c>
      <c r="B14" s="293" t="str">
        <f>CONTEXTO!B19</f>
        <v xml:space="preserve">Cambios de Gobierno  ( estilos de dirección) </v>
      </c>
      <c r="C14" s="237">
        <v>4</v>
      </c>
      <c r="D14" s="237">
        <v>4</v>
      </c>
      <c r="E14" s="237">
        <v>4</v>
      </c>
      <c r="F14" s="237">
        <v>4</v>
      </c>
      <c r="G14" s="237">
        <v>4</v>
      </c>
      <c r="H14" s="237">
        <v>5</v>
      </c>
      <c r="I14" s="63"/>
      <c r="J14" s="63"/>
      <c r="K14" s="63"/>
      <c r="L14" s="63"/>
      <c r="M14" s="63"/>
      <c r="N14" s="63"/>
      <c r="O14" s="63"/>
      <c r="P14" s="63"/>
      <c r="Q14" s="63"/>
      <c r="R14" s="250">
        <f t="shared" si="0"/>
        <v>25</v>
      </c>
      <c r="S14" s="251">
        <f t="shared" si="1"/>
        <v>4.166666666666667</v>
      </c>
      <c r="T14" s="252" t="str">
        <f t="shared" si="2"/>
        <v>SI</v>
      </c>
    </row>
    <row r="15" spans="1:24" ht="51" customHeight="1" x14ac:dyDescent="0.25">
      <c r="A15" s="244">
        <v>6</v>
      </c>
      <c r="B15" s="293" t="str">
        <f>CONTEXTO!B20</f>
        <v>Constante innovación tecnológica y herramientas de conectividad</v>
      </c>
      <c r="C15" s="237">
        <v>4</v>
      </c>
      <c r="D15" s="237">
        <v>4</v>
      </c>
      <c r="E15" s="237">
        <v>4</v>
      </c>
      <c r="F15" s="237">
        <v>4</v>
      </c>
      <c r="G15" s="237">
        <v>4</v>
      </c>
      <c r="H15" s="237">
        <v>3</v>
      </c>
      <c r="I15" s="63"/>
      <c r="J15" s="63"/>
      <c r="K15" s="63"/>
      <c r="L15" s="63"/>
      <c r="M15" s="63"/>
      <c r="N15" s="63"/>
      <c r="O15" s="63"/>
      <c r="P15" s="63"/>
      <c r="Q15" s="63"/>
      <c r="R15" s="250">
        <f t="shared" si="0"/>
        <v>23</v>
      </c>
      <c r="S15" s="251">
        <f t="shared" si="1"/>
        <v>3.8333333333333335</v>
      </c>
      <c r="T15" s="252" t="str">
        <f t="shared" si="2"/>
        <v>NO</v>
      </c>
    </row>
    <row r="16" spans="1:24" ht="51" customHeight="1" x14ac:dyDescent="0.25">
      <c r="A16" s="244">
        <v>7</v>
      </c>
      <c r="B16" s="293" t="str">
        <f>CONTEXTO!B21</f>
        <v xml:space="preserve">Adquisición de equipos eficientes energéticamente (con menor consumo de energía). </v>
      </c>
      <c r="C16" s="237">
        <v>4</v>
      </c>
      <c r="D16" s="237">
        <v>4</v>
      </c>
      <c r="E16" s="237">
        <v>4</v>
      </c>
      <c r="F16" s="237">
        <v>3</v>
      </c>
      <c r="G16" s="237">
        <v>3</v>
      </c>
      <c r="H16" s="237">
        <v>3</v>
      </c>
      <c r="I16" s="63"/>
      <c r="J16" s="63"/>
      <c r="K16" s="63"/>
      <c r="L16" s="63"/>
      <c r="M16" s="63"/>
      <c r="N16" s="63"/>
      <c r="O16" s="63"/>
      <c r="P16" s="63"/>
      <c r="Q16" s="63"/>
      <c r="R16" s="250">
        <f t="shared" si="0"/>
        <v>21</v>
      </c>
      <c r="S16" s="251">
        <f t="shared" si="1"/>
        <v>3.5</v>
      </c>
      <c r="T16" s="252" t="str">
        <f t="shared" si="2"/>
        <v>NO</v>
      </c>
    </row>
    <row r="17" spans="1:20" ht="48.75" customHeight="1" x14ac:dyDescent="0.25">
      <c r="A17" s="244">
        <v>8</v>
      </c>
      <c r="B17" s="293" t="str">
        <f>CONTEXTO!B23</f>
        <v>Fallas en aplicativos por congestión  para cargue o reporte de información a entes de control.</v>
      </c>
      <c r="C17" s="237">
        <v>5</v>
      </c>
      <c r="D17" s="237">
        <v>4</v>
      </c>
      <c r="E17" s="237">
        <v>4</v>
      </c>
      <c r="F17" s="237">
        <v>5</v>
      </c>
      <c r="G17" s="237">
        <v>5</v>
      </c>
      <c r="H17" s="237">
        <v>4</v>
      </c>
      <c r="I17" s="63"/>
      <c r="J17" s="63"/>
      <c r="K17" s="63"/>
      <c r="L17" s="63"/>
      <c r="M17" s="63"/>
      <c r="N17" s="63"/>
      <c r="O17" s="63"/>
      <c r="P17" s="63"/>
      <c r="Q17" s="63"/>
      <c r="R17" s="250">
        <f t="shared" si="0"/>
        <v>27</v>
      </c>
      <c r="S17" s="251">
        <f t="shared" si="1"/>
        <v>4.5</v>
      </c>
      <c r="T17" s="252" t="str">
        <f t="shared" si="2"/>
        <v>SI</v>
      </c>
    </row>
    <row r="18" spans="1:20" ht="63" customHeight="1" x14ac:dyDescent="0.25">
      <c r="A18" s="244">
        <v>9</v>
      </c>
      <c r="B18" s="293" t="str">
        <f>CONTEXTO!B24</f>
        <v>Disposición final de elementos que contaminan  el medio ambiente (baterías, tóner,  residuos de aparatos eléctricos y electrónicos).</v>
      </c>
      <c r="C18" s="312">
        <v>4</v>
      </c>
      <c r="D18" s="312">
        <v>4</v>
      </c>
      <c r="E18" s="312">
        <v>4</v>
      </c>
      <c r="F18" s="312">
        <v>4</v>
      </c>
      <c r="G18" s="312">
        <v>5</v>
      </c>
      <c r="H18" s="312">
        <v>5</v>
      </c>
      <c r="I18" s="63"/>
      <c r="J18" s="63"/>
      <c r="K18" s="63"/>
      <c r="L18" s="63"/>
      <c r="M18" s="63"/>
      <c r="N18" s="63"/>
      <c r="O18" s="63"/>
      <c r="P18" s="63"/>
      <c r="Q18" s="63"/>
      <c r="R18" s="250">
        <f t="shared" si="0"/>
        <v>26</v>
      </c>
      <c r="S18" s="251">
        <f t="shared" si="1"/>
        <v>4.333333333333333</v>
      </c>
      <c r="T18" s="252" t="str">
        <f t="shared" si="2"/>
        <v>SI</v>
      </c>
    </row>
    <row r="19" spans="1:20" ht="63" customHeight="1" x14ac:dyDescent="0.25">
      <c r="A19" s="244">
        <v>10</v>
      </c>
      <c r="B19" s="293" t="str">
        <f>CONTEXTO!B25</f>
        <v xml:space="preserve">La deforestación </v>
      </c>
      <c r="C19" s="312">
        <v>4</v>
      </c>
      <c r="D19" s="312">
        <v>4</v>
      </c>
      <c r="E19" s="312">
        <v>4</v>
      </c>
      <c r="F19" s="312">
        <v>3</v>
      </c>
      <c r="G19" s="312">
        <v>3</v>
      </c>
      <c r="H19" s="312">
        <v>3</v>
      </c>
      <c r="I19" s="63"/>
      <c r="J19" s="63"/>
      <c r="K19" s="63"/>
      <c r="L19" s="63"/>
      <c r="M19" s="63"/>
      <c r="N19" s="63"/>
      <c r="O19" s="63"/>
      <c r="P19" s="63"/>
      <c r="Q19" s="63"/>
      <c r="R19" s="250">
        <f t="shared" si="0"/>
        <v>21</v>
      </c>
      <c r="S19" s="251">
        <f t="shared" si="1"/>
        <v>3.5</v>
      </c>
      <c r="T19" s="252" t="s">
        <v>87</v>
      </c>
    </row>
    <row r="20" spans="1:20" ht="63" customHeight="1" x14ac:dyDescent="0.25">
      <c r="A20" s="244">
        <v>11</v>
      </c>
      <c r="B20" s="293" t="str">
        <f>CONTEXTO!B26</f>
        <v xml:space="preserve">Cambio climático - altas temperaturas   por el fenomeno del niño. </v>
      </c>
      <c r="C20" s="312">
        <v>4</v>
      </c>
      <c r="D20" s="312">
        <v>4</v>
      </c>
      <c r="E20" s="312">
        <v>4</v>
      </c>
      <c r="F20" s="312">
        <v>3</v>
      </c>
      <c r="G20" s="312">
        <v>3</v>
      </c>
      <c r="H20" s="312">
        <v>3</v>
      </c>
      <c r="I20" s="63"/>
      <c r="J20" s="63"/>
      <c r="K20" s="63"/>
      <c r="L20" s="63"/>
      <c r="M20" s="63"/>
      <c r="N20" s="63"/>
      <c r="O20" s="63"/>
      <c r="P20" s="63"/>
      <c r="Q20" s="63"/>
      <c r="R20" s="250">
        <f t="shared" si="0"/>
        <v>21</v>
      </c>
      <c r="S20" s="251">
        <f t="shared" si="1"/>
        <v>3.5</v>
      </c>
      <c r="T20" s="252" t="s">
        <v>87</v>
      </c>
    </row>
    <row r="21" spans="1:20" ht="63" customHeight="1" x14ac:dyDescent="0.25">
      <c r="A21" s="244">
        <v>12</v>
      </c>
      <c r="B21" s="293" t="str">
        <f>CONTEXTO!B27</f>
        <v xml:space="preserve">Falta de cultura  en la  clasificación  de residuos al depositarlos en los  recipientes destinados para hacerlo.  </v>
      </c>
      <c r="C21" s="312">
        <v>4</v>
      </c>
      <c r="D21" s="312">
        <v>4</v>
      </c>
      <c r="E21" s="312">
        <v>4</v>
      </c>
      <c r="F21" s="312">
        <v>3</v>
      </c>
      <c r="G21" s="312">
        <v>3</v>
      </c>
      <c r="H21" s="312">
        <v>3</v>
      </c>
      <c r="I21" s="63"/>
      <c r="J21" s="63"/>
      <c r="K21" s="63"/>
      <c r="L21" s="63"/>
      <c r="M21" s="63"/>
      <c r="N21" s="63"/>
      <c r="O21" s="63"/>
      <c r="P21" s="63"/>
      <c r="Q21" s="63"/>
      <c r="R21" s="250">
        <f t="shared" si="0"/>
        <v>21</v>
      </c>
      <c r="S21" s="251">
        <f t="shared" si="1"/>
        <v>3.5</v>
      </c>
      <c r="T21" s="252" t="s">
        <v>87</v>
      </c>
    </row>
    <row r="22" spans="1:20" ht="63" customHeight="1" x14ac:dyDescent="0.25">
      <c r="A22" s="244">
        <v>13</v>
      </c>
      <c r="B22" s="293" t="str">
        <f>CONTEXTO!B28</f>
        <v xml:space="preserve">Aumento de la demanda de servicios </v>
      </c>
      <c r="C22" s="312">
        <v>4</v>
      </c>
      <c r="D22" s="312">
        <v>4</v>
      </c>
      <c r="E22" s="312">
        <v>4</v>
      </c>
      <c r="F22" s="312">
        <v>3</v>
      </c>
      <c r="G22" s="312">
        <v>3</v>
      </c>
      <c r="H22" s="312">
        <v>3</v>
      </c>
      <c r="I22" s="63"/>
      <c r="J22" s="63"/>
      <c r="K22" s="63"/>
      <c r="L22" s="63"/>
      <c r="M22" s="63"/>
      <c r="N22" s="63"/>
      <c r="O22" s="63"/>
      <c r="P22" s="63"/>
      <c r="Q22" s="63"/>
      <c r="R22" s="250">
        <f t="shared" si="0"/>
        <v>21</v>
      </c>
      <c r="S22" s="251">
        <f t="shared" si="1"/>
        <v>3.5</v>
      </c>
      <c r="T22" s="252" t="s">
        <v>87</v>
      </c>
    </row>
    <row r="23" spans="1:20" ht="39.75" customHeight="1" x14ac:dyDescent="0.25">
      <c r="A23" s="244">
        <v>14</v>
      </c>
      <c r="B23" s="293" t="str">
        <f>CONTEXTO!D12</f>
        <v xml:space="preserve">Personal insuficiente para auditar la totalidad de procesos criticos. </v>
      </c>
      <c r="C23" s="237">
        <v>5</v>
      </c>
      <c r="D23" s="237">
        <v>4</v>
      </c>
      <c r="E23" s="237">
        <v>5</v>
      </c>
      <c r="F23" s="237">
        <v>4</v>
      </c>
      <c r="G23" s="237">
        <v>4</v>
      </c>
      <c r="H23" s="237">
        <v>5</v>
      </c>
      <c r="I23" s="63"/>
      <c r="J23" s="63"/>
      <c r="K23" s="63"/>
      <c r="L23" s="63"/>
      <c r="M23" s="63"/>
      <c r="N23" s="63"/>
      <c r="O23" s="63"/>
      <c r="P23" s="63"/>
      <c r="Q23" s="63"/>
      <c r="R23" s="250">
        <f t="shared" si="0"/>
        <v>27</v>
      </c>
      <c r="S23" s="251">
        <f t="shared" si="1"/>
        <v>4.5</v>
      </c>
      <c r="T23" s="252" t="str">
        <f t="shared" si="2"/>
        <v>SI</v>
      </c>
    </row>
    <row r="24" spans="1:20" ht="76.5" customHeight="1" x14ac:dyDescent="0.25">
      <c r="A24" s="244">
        <v>15</v>
      </c>
      <c r="B24" s="293" t="str">
        <f>CONTEXTO!D13</f>
        <v xml:space="preserve">Ausencia de perfil profesional de planta:  Ingeniero ambiental </v>
      </c>
      <c r="C24" s="237">
        <v>5</v>
      </c>
      <c r="D24" s="237">
        <v>4</v>
      </c>
      <c r="E24" s="237">
        <v>5</v>
      </c>
      <c r="F24" s="237">
        <v>5</v>
      </c>
      <c r="G24" s="237">
        <v>5</v>
      </c>
      <c r="H24" s="237">
        <v>5</v>
      </c>
      <c r="I24" s="63"/>
      <c r="J24" s="63"/>
      <c r="K24" s="63"/>
      <c r="L24" s="63"/>
      <c r="M24" s="63"/>
      <c r="N24" s="63"/>
      <c r="O24" s="63"/>
      <c r="P24" s="63"/>
      <c r="Q24" s="63"/>
      <c r="R24" s="250">
        <f t="shared" si="0"/>
        <v>29</v>
      </c>
      <c r="S24" s="251">
        <f t="shared" si="1"/>
        <v>4.833333333333333</v>
      </c>
      <c r="T24" s="252" t="str">
        <f t="shared" si="2"/>
        <v>SI</v>
      </c>
    </row>
    <row r="25" spans="1:20" ht="76.5" customHeight="1" x14ac:dyDescent="0.25">
      <c r="A25" s="244">
        <v>16</v>
      </c>
      <c r="B25" s="293" t="str">
        <f>CONTEXTO!D14</f>
        <v>Inobservancia a los líneamientos establecidos en el  Código de Ética del Auditor Interno, estatuto de auditoria y lineamientos  antisoborno establecidos en la politica del  SIG,  en el desarrollo de las auditorías</v>
      </c>
      <c r="C25" s="237">
        <v>4</v>
      </c>
      <c r="D25" s="237">
        <v>4</v>
      </c>
      <c r="E25" s="237">
        <v>4</v>
      </c>
      <c r="F25" s="237">
        <v>4</v>
      </c>
      <c r="G25" s="237">
        <v>4</v>
      </c>
      <c r="H25" s="237">
        <v>5</v>
      </c>
      <c r="I25" s="63"/>
      <c r="J25" s="63"/>
      <c r="K25" s="63"/>
      <c r="L25" s="63"/>
      <c r="M25" s="63"/>
      <c r="N25" s="63"/>
      <c r="O25" s="63"/>
      <c r="P25" s="63"/>
      <c r="Q25" s="63"/>
      <c r="R25" s="250">
        <f t="shared" si="0"/>
        <v>25</v>
      </c>
      <c r="S25" s="251">
        <f t="shared" si="1"/>
        <v>4.166666666666667</v>
      </c>
      <c r="T25" s="252" t="str">
        <f t="shared" si="2"/>
        <v>SI</v>
      </c>
    </row>
    <row r="26" spans="1:20" ht="76.5" customHeight="1" x14ac:dyDescent="0.25">
      <c r="A26" s="244">
        <v>17</v>
      </c>
      <c r="B26" s="293" t="s">
        <v>426</v>
      </c>
      <c r="C26" s="237">
        <v>4</v>
      </c>
      <c r="D26" s="237">
        <v>4</v>
      </c>
      <c r="E26" s="237">
        <v>4</v>
      </c>
      <c r="F26" s="237">
        <v>5</v>
      </c>
      <c r="G26" s="237">
        <v>5</v>
      </c>
      <c r="H26" s="237">
        <v>5</v>
      </c>
      <c r="I26" s="63"/>
      <c r="J26" s="63"/>
      <c r="K26" s="63"/>
      <c r="L26" s="63"/>
      <c r="M26" s="63"/>
      <c r="N26" s="63"/>
      <c r="O26" s="63"/>
      <c r="P26" s="63"/>
      <c r="Q26" s="63"/>
      <c r="R26" s="250">
        <f t="shared" si="0"/>
        <v>27</v>
      </c>
      <c r="S26" s="251">
        <f t="shared" si="1"/>
        <v>4.5</v>
      </c>
      <c r="T26" s="252" t="str">
        <f t="shared" si="2"/>
        <v>SI</v>
      </c>
    </row>
    <row r="27" spans="1:20" ht="51" customHeight="1" x14ac:dyDescent="0.25">
      <c r="A27" s="244">
        <v>18</v>
      </c>
      <c r="B27" s="293" t="str">
        <f>CONTEXTO!D16</f>
        <v xml:space="preserve">Deficiencia  del personal  en  redacción de  informes y formulación de hallazgos. </v>
      </c>
      <c r="C27" s="62">
        <v>5</v>
      </c>
      <c r="D27" s="62">
        <v>5</v>
      </c>
      <c r="E27" s="62">
        <v>5</v>
      </c>
      <c r="F27" s="62">
        <v>4</v>
      </c>
      <c r="G27" s="62">
        <v>4</v>
      </c>
      <c r="H27" s="62">
        <v>4</v>
      </c>
      <c r="I27" s="63"/>
      <c r="J27" s="63"/>
      <c r="K27" s="63"/>
      <c r="L27" s="63"/>
      <c r="M27" s="63"/>
      <c r="N27" s="63"/>
      <c r="O27" s="63"/>
      <c r="P27" s="63"/>
      <c r="Q27" s="63"/>
      <c r="R27" s="250">
        <f t="shared" si="0"/>
        <v>27</v>
      </c>
      <c r="S27" s="251">
        <f t="shared" si="1"/>
        <v>4.5</v>
      </c>
      <c r="T27" s="252" t="str">
        <f t="shared" si="2"/>
        <v>SI</v>
      </c>
    </row>
    <row r="28" spans="1:20" ht="49.5" customHeight="1" x14ac:dyDescent="0.25">
      <c r="A28" s="244">
        <v>19</v>
      </c>
      <c r="B28" s="293" t="str">
        <f>CONTEXTO!D19</f>
        <v>Asignación de auditorias a procesos no acordes al perfil profesional del auditor.</v>
      </c>
      <c r="C28" s="237">
        <f>'[1]PRIORIZACIÓN DE CAUSA'!C27</f>
        <v>4</v>
      </c>
      <c r="D28" s="237">
        <f>'[1]PRIORIZACIÓN DE CAUSA'!D27</f>
        <v>4</v>
      </c>
      <c r="E28" s="237">
        <f>'[1]PRIORIZACIÓN DE CAUSA'!E27</f>
        <v>4</v>
      </c>
      <c r="F28" s="237">
        <f>'[1]PRIORIZACIÓN DE CAUSA'!F27</f>
        <v>4</v>
      </c>
      <c r="G28" s="237">
        <f>'[1]PRIORIZACIÓN DE CAUSA'!G27</f>
        <v>4</v>
      </c>
      <c r="H28" s="237">
        <f>'[1]PRIORIZACIÓN DE CAUSA'!H27</f>
        <v>5</v>
      </c>
      <c r="I28" s="63"/>
      <c r="J28" s="63"/>
      <c r="K28" s="63"/>
      <c r="L28" s="63"/>
      <c r="M28" s="63"/>
      <c r="N28" s="63"/>
      <c r="O28" s="63"/>
      <c r="P28" s="63"/>
      <c r="Q28" s="63"/>
      <c r="R28" s="250">
        <f t="shared" si="0"/>
        <v>25</v>
      </c>
      <c r="S28" s="251">
        <f t="shared" si="1"/>
        <v>4.166666666666667</v>
      </c>
      <c r="T28" s="252" t="str">
        <f t="shared" si="2"/>
        <v>SI</v>
      </c>
    </row>
    <row r="29" spans="1:20" ht="85.5" customHeight="1" x14ac:dyDescent="0.25">
      <c r="A29" s="244">
        <v>20</v>
      </c>
      <c r="B29" s="293" t="str">
        <f>CONTEXTO!D20</f>
        <v>Trafico de influencias.</v>
      </c>
      <c r="C29" s="237">
        <v>4</v>
      </c>
      <c r="D29" s="237">
        <v>4</v>
      </c>
      <c r="E29" s="237">
        <v>4</v>
      </c>
      <c r="F29" s="237">
        <v>4</v>
      </c>
      <c r="G29" s="237">
        <v>4</v>
      </c>
      <c r="H29" s="237">
        <v>5</v>
      </c>
      <c r="I29" s="63"/>
      <c r="J29" s="63"/>
      <c r="K29" s="63"/>
      <c r="L29" s="63"/>
      <c r="M29" s="63"/>
      <c r="N29" s="63"/>
      <c r="O29" s="63"/>
      <c r="P29" s="63"/>
      <c r="Q29" s="63"/>
      <c r="R29" s="250">
        <f t="shared" si="0"/>
        <v>25</v>
      </c>
      <c r="S29" s="251">
        <f t="shared" si="1"/>
        <v>4.166666666666667</v>
      </c>
      <c r="T29" s="252" t="str">
        <f t="shared" si="2"/>
        <v>SI</v>
      </c>
    </row>
    <row r="30" spans="1:20" ht="85.5" customHeight="1" x14ac:dyDescent="0.25">
      <c r="A30" s="244">
        <v>21</v>
      </c>
      <c r="B30" s="293" t="str">
        <f>CONTEXTO!D21</f>
        <v>Omisión en la aplicación de la normativa asociada al seguimiento y/o evaluación</v>
      </c>
      <c r="C30" s="237">
        <f>'[2]PRIORIZACIÓN DE CAUSA'!C24</f>
        <v>4</v>
      </c>
      <c r="D30" s="237">
        <f>'[2]PRIORIZACIÓN DE CAUSA'!D24</f>
        <v>3</v>
      </c>
      <c r="E30" s="237">
        <f>'[2]PRIORIZACIÓN DE CAUSA'!E24</f>
        <v>2</v>
      </c>
      <c r="F30" s="237">
        <f>'[2]PRIORIZACIÓN DE CAUSA'!F24</f>
        <v>3</v>
      </c>
      <c r="G30" s="237">
        <f>'[2]PRIORIZACIÓN DE CAUSA'!G24</f>
        <v>2</v>
      </c>
      <c r="H30" s="237">
        <f>'[2]PRIORIZACIÓN DE CAUSA'!H24</f>
        <v>1</v>
      </c>
      <c r="I30" s="63"/>
      <c r="J30" s="63"/>
      <c r="K30" s="63"/>
      <c r="L30" s="63"/>
      <c r="M30" s="63"/>
      <c r="N30" s="63"/>
      <c r="O30" s="63"/>
      <c r="P30" s="63"/>
      <c r="Q30" s="63"/>
      <c r="R30" s="250">
        <f t="shared" si="0"/>
        <v>15</v>
      </c>
      <c r="S30" s="251">
        <f t="shared" si="1"/>
        <v>2.5</v>
      </c>
      <c r="T30" s="252" t="str">
        <f t="shared" si="2"/>
        <v>NO</v>
      </c>
    </row>
    <row r="31" spans="1:20" ht="85.5" customHeight="1" x14ac:dyDescent="0.25">
      <c r="A31" s="244">
        <v>22</v>
      </c>
      <c r="B31" s="293" t="str">
        <f>CONTEXTO!D23</f>
        <v>Prevalencia de intereses particulares sobre intereses generales.</v>
      </c>
      <c r="C31" s="237">
        <f>'[2]PRIORIZACIÓN DE CAUSA'!C25</f>
        <v>4</v>
      </c>
      <c r="D31" s="237">
        <v>4</v>
      </c>
      <c r="E31" s="237">
        <v>5</v>
      </c>
      <c r="F31" s="237">
        <v>5</v>
      </c>
      <c r="G31" s="237">
        <v>4</v>
      </c>
      <c r="H31" s="237">
        <v>4</v>
      </c>
      <c r="I31" s="63"/>
      <c r="J31" s="63"/>
      <c r="K31" s="63"/>
      <c r="L31" s="63"/>
      <c r="M31" s="63"/>
      <c r="N31" s="63"/>
      <c r="O31" s="63"/>
      <c r="P31" s="63"/>
      <c r="Q31" s="63"/>
      <c r="R31" s="250">
        <f t="shared" si="0"/>
        <v>26</v>
      </c>
      <c r="S31" s="251">
        <f t="shared" si="1"/>
        <v>4.333333333333333</v>
      </c>
      <c r="T31" s="252" t="str">
        <f t="shared" si="2"/>
        <v>SI</v>
      </c>
    </row>
    <row r="32" spans="1:20" ht="60" customHeight="1" x14ac:dyDescent="0.25">
      <c r="A32" s="244">
        <v>23</v>
      </c>
      <c r="B32" s="293" t="str">
        <f>CONTEXTO!D24</f>
        <v xml:space="preserve">Omitir información relevante para la auditoría, con conocimiento de causa. </v>
      </c>
      <c r="C32" s="237">
        <v>4</v>
      </c>
      <c r="D32" s="237">
        <v>4</v>
      </c>
      <c r="E32" s="237">
        <v>4</v>
      </c>
      <c r="F32" s="237">
        <v>4</v>
      </c>
      <c r="G32" s="237">
        <v>4</v>
      </c>
      <c r="H32" s="237">
        <v>2</v>
      </c>
      <c r="I32" s="63"/>
      <c r="J32" s="63"/>
      <c r="K32" s="63"/>
      <c r="L32" s="63"/>
      <c r="M32" s="63"/>
      <c r="N32" s="63"/>
      <c r="O32" s="63"/>
      <c r="P32" s="63"/>
      <c r="Q32" s="63"/>
      <c r="R32" s="250">
        <f t="shared" si="0"/>
        <v>22</v>
      </c>
      <c r="S32" s="251">
        <f t="shared" si="1"/>
        <v>3.6666666666666665</v>
      </c>
      <c r="T32" s="252" t="str">
        <f t="shared" si="2"/>
        <v>NO</v>
      </c>
    </row>
    <row r="33" spans="1:20" ht="81" customHeight="1" x14ac:dyDescent="0.25">
      <c r="A33" s="244">
        <v>24</v>
      </c>
      <c r="B33" s="293" t="str">
        <f>CONTEXTO!D26</f>
        <v xml:space="preserve">Deficiencia en la infraestructura tecnológica que soporta la plataforma pisami, generando lentitud e indisponibilidad del sistema de información. </v>
      </c>
      <c r="C33" s="237">
        <f>'[2]PRIORIZACIÓN DE CAUSA'!C28</f>
        <v>4</v>
      </c>
      <c r="D33" s="237">
        <f>'[2]PRIORIZACIÓN DE CAUSA'!D28</f>
        <v>4</v>
      </c>
      <c r="E33" s="237">
        <f>'[2]PRIORIZACIÓN DE CAUSA'!E28</f>
        <v>5</v>
      </c>
      <c r="F33" s="237">
        <f>'[2]PRIORIZACIÓN DE CAUSA'!F28</f>
        <v>5</v>
      </c>
      <c r="G33" s="237">
        <f>'[2]PRIORIZACIÓN DE CAUSA'!G28</f>
        <v>4</v>
      </c>
      <c r="H33" s="237">
        <f>'[2]PRIORIZACIÓN DE CAUSA'!H28</f>
        <v>4</v>
      </c>
      <c r="I33" s="63"/>
      <c r="J33" s="63"/>
      <c r="K33" s="63"/>
      <c r="L33" s="63"/>
      <c r="M33" s="63"/>
      <c r="N33" s="63"/>
      <c r="O33" s="63"/>
      <c r="P33" s="63"/>
      <c r="Q33" s="63"/>
      <c r="R33" s="250">
        <f t="shared" si="0"/>
        <v>26</v>
      </c>
      <c r="S33" s="251">
        <f t="shared" si="1"/>
        <v>4.333333333333333</v>
      </c>
      <c r="T33" s="252" t="str">
        <f t="shared" si="2"/>
        <v>SI</v>
      </c>
    </row>
    <row r="34" spans="1:20" ht="46.5" customHeight="1" x14ac:dyDescent="0.25">
      <c r="A34" s="244">
        <v>25</v>
      </c>
      <c r="B34" s="293" t="str">
        <f>CONTEXTO!D27</f>
        <v xml:space="preserve">Equipos tecnologicos obsoletos, </v>
      </c>
      <c r="C34" s="62">
        <f>'[1]PRIORIZACIÓN DE CAUSA'!C32</f>
        <v>4</v>
      </c>
      <c r="D34" s="62">
        <f>'[1]PRIORIZACIÓN DE CAUSA'!D32</f>
        <v>4</v>
      </c>
      <c r="E34" s="62">
        <f>'[1]PRIORIZACIÓN DE CAUSA'!E32</f>
        <v>4</v>
      </c>
      <c r="F34" s="62">
        <f>'[1]PRIORIZACIÓN DE CAUSA'!F32</f>
        <v>4</v>
      </c>
      <c r="G34" s="62">
        <f>'[1]PRIORIZACIÓN DE CAUSA'!G32</f>
        <v>4</v>
      </c>
      <c r="H34" s="62">
        <f>'[1]PRIORIZACIÓN DE CAUSA'!H32</f>
        <v>5</v>
      </c>
      <c r="I34" s="63"/>
      <c r="J34" s="63"/>
      <c r="K34" s="63"/>
      <c r="L34" s="63"/>
      <c r="M34" s="63"/>
      <c r="N34" s="63"/>
      <c r="O34" s="63"/>
      <c r="P34" s="63"/>
      <c r="Q34" s="63"/>
      <c r="R34" s="250">
        <f t="shared" si="0"/>
        <v>25</v>
      </c>
      <c r="S34" s="251">
        <f t="shared" si="1"/>
        <v>4.166666666666667</v>
      </c>
      <c r="T34" s="252" t="str">
        <f t="shared" si="2"/>
        <v>SI</v>
      </c>
    </row>
    <row r="35" spans="1:20" ht="44.25" customHeight="1" x14ac:dyDescent="0.25">
      <c r="A35" s="244">
        <v>26</v>
      </c>
      <c r="B35" s="293" t="str">
        <f>CONTEXTO!D29</f>
        <v>Unidades administrativas ubicadas en diferentes sitios de la ciudad (Ibagué).</v>
      </c>
      <c r="C35" s="237">
        <f>'[2]PRIORIZACIÓN DE CAUSA'!C30</f>
        <v>3</v>
      </c>
      <c r="D35" s="237">
        <f>'[2]PRIORIZACIÓN DE CAUSA'!D30</f>
        <v>3</v>
      </c>
      <c r="E35" s="237">
        <f>'[2]PRIORIZACIÓN DE CAUSA'!E30</f>
        <v>3</v>
      </c>
      <c r="F35" s="237">
        <f>'[2]PRIORIZACIÓN DE CAUSA'!F30</f>
        <v>3</v>
      </c>
      <c r="G35" s="237">
        <f>'[2]PRIORIZACIÓN DE CAUSA'!G30</f>
        <v>3</v>
      </c>
      <c r="H35" s="237">
        <f>'[2]PRIORIZACIÓN DE CAUSA'!H30</f>
        <v>4</v>
      </c>
      <c r="I35" s="62"/>
      <c r="J35" s="62"/>
      <c r="K35" s="62"/>
      <c r="L35" s="62"/>
      <c r="M35" s="62"/>
      <c r="N35" s="62"/>
      <c r="O35" s="62"/>
      <c r="P35" s="62"/>
      <c r="Q35" s="62"/>
      <c r="R35" s="250">
        <f t="shared" si="0"/>
        <v>19</v>
      </c>
      <c r="S35" s="251">
        <f t="shared" si="1"/>
        <v>3.1666666666666665</v>
      </c>
      <c r="T35" s="252" t="str">
        <f t="shared" si="2"/>
        <v>NO</v>
      </c>
    </row>
    <row r="36" spans="1:20" ht="63" customHeight="1" x14ac:dyDescent="0.25">
      <c r="A36" s="244">
        <v>27</v>
      </c>
      <c r="B36" s="293" t="str">
        <f>CONTEXTO!F12</f>
        <v xml:space="preserve">Ausencia de documetación e implementación de procedimientos  en  algunos  procesos. </v>
      </c>
      <c r="C36" s="237">
        <v>4</v>
      </c>
      <c r="D36" s="237">
        <v>3</v>
      </c>
      <c r="E36" s="237">
        <v>4</v>
      </c>
      <c r="F36" s="237">
        <v>3</v>
      </c>
      <c r="G36" s="237">
        <v>3</v>
      </c>
      <c r="H36" s="237">
        <v>3</v>
      </c>
      <c r="I36" s="62"/>
      <c r="J36" s="62"/>
      <c r="K36" s="62"/>
      <c r="L36" s="62"/>
      <c r="M36" s="62"/>
      <c r="N36" s="62"/>
      <c r="O36" s="62"/>
      <c r="P36" s="62"/>
      <c r="Q36" s="62"/>
      <c r="R36" s="250">
        <f t="shared" si="0"/>
        <v>20</v>
      </c>
      <c r="S36" s="251">
        <f t="shared" si="1"/>
        <v>3.3333333333333335</v>
      </c>
      <c r="T36" s="252" t="str">
        <f t="shared" si="2"/>
        <v>NO</v>
      </c>
    </row>
    <row r="37" spans="1:20" ht="62.25" customHeight="1" x14ac:dyDescent="0.25">
      <c r="A37" s="244">
        <v>28</v>
      </c>
      <c r="B37" s="293" t="str">
        <f>CONTEXTO!F13</f>
        <v xml:space="preserve">Demoras en la entrega de información por parte de las unidades administrativas, en respuesta a los requerimientos de la oficina. </v>
      </c>
      <c r="C37" s="237">
        <v>5</v>
      </c>
      <c r="D37" s="237">
        <v>5</v>
      </c>
      <c r="E37" s="237">
        <v>5</v>
      </c>
      <c r="F37" s="237">
        <v>5</v>
      </c>
      <c r="G37" s="237">
        <v>5</v>
      </c>
      <c r="H37" s="237">
        <v>5</v>
      </c>
      <c r="I37" s="62"/>
      <c r="J37" s="62"/>
      <c r="K37" s="62"/>
      <c r="L37" s="62"/>
      <c r="M37" s="62"/>
      <c r="N37" s="62"/>
      <c r="O37" s="62"/>
      <c r="P37" s="62"/>
      <c r="Q37" s="62"/>
      <c r="R37" s="250">
        <f t="shared" si="0"/>
        <v>30</v>
      </c>
      <c r="S37" s="251">
        <f t="shared" si="1"/>
        <v>5</v>
      </c>
      <c r="T37" s="252" t="str">
        <f t="shared" si="2"/>
        <v>SI</v>
      </c>
    </row>
    <row r="38" spans="1:20" ht="42.75" customHeight="1" x14ac:dyDescent="0.25">
      <c r="A38" s="244">
        <v>29</v>
      </c>
      <c r="B38" s="293" t="str">
        <f>CONTEXTO!F14</f>
        <v>Ausencia  de formulación controles  y  de registros en los procedimientos a auditar.</v>
      </c>
      <c r="C38" s="237">
        <f>'[2]PRIORIZACIÓN DE CAUSA'!C33</f>
        <v>4</v>
      </c>
      <c r="D38" s="237">
        <f>'[2]PRIORIZACIÓN DE CAUSA'!D33</f>
        <v>4</v>
      </c>
      <c r="E38" s="237">
        <f>'[2]PRIORIZACIÓN DE CAUSA'!E33</f>
        <v>4</v>
      </c>
      <c r="F38" s="237">
        <f>'[2]PRIORIZACIÓN DE CAUSA'!F33</f>
        <v>4</v>
      </c>
      <c r="G38" s="237">
        <f>'[2]PRIORIZACIÓN DE CAUSA'!G33</f>
        <v>4</v>
      </c>
      <c r="H38" s="237">
        <f>'[2]PRIORIZACIÓN DE CAUSA'!H33</f>
        <v>5</v>
      </c>
      <c r="I38" s="62"/>
      <c r="J38" s="62"/>
      <c r="K38" s="62"/>
      <c r="L38" s="62"/>
      <c r="M38" s="62"/>
      <c r="N38" s="62"/>
      <c r="O38" s="62"/>
      <c r="P38" s="62"/>
      <c r="Q38" s="62"/>
      <c r="R38" s="250">
        <f t="shared" si="0"/>
        <v>25</v>
      </c>
      <c r="S38" s="251">
        <f t="shared" si="1"/>
        <v>4.166666666666667</v>
      </c>
      <c r="T38" s="252" t="str">
        <f t="shared" si="2"/>
        <v>SI</v>
      </c>
    </row>
    <row r="39" spans="1:20" ht="76.5" customHeight="1" x14ac:dyDescent="0.25">
      <c r="A39" s="244">
        <v>30</v>
      </c>
      <c r="B39" s="293" t="str">
        <f>CONTEXTO!F16</f>
        <v>Falta de compromiso de los líderes de los procesos en la implementación de mejoras, asociadas a los planes de mejoramiento y en atención a las recomendaciones establecidas en los informes emitidos por la Oficina de Control Interno.</v>
      </c>
      <c r="C39" s="311">
        <v>5</v>
      </c>
      <c r="D39" s="311">
        <v>4</v>
      </c>
      <c r="E39" s="311">
        <v>5</v>
      </c>
      <c r="F39" s="311">
        <v>5</v>
      </c>
      <c r="G39" s="311">
        <v>4</v>
      </c>
      <c r="H39" s="311">
        <v>5</v>
      </c>
      <c r="I39" s="62"/>
      <c r="J39" s="62"/>
      <c r="K39" s="62"/>
      <c r="L39" s="62"/>
      <c r="M39" s="62"/>
      <c r="N39" s="62"/>
      <c r="O39" s="62"/>
      <c r="P39" s="62"/>
      <c r="Q39" s="62"/>
      <c r="R39" s="250">
        <f t="shared" si="0"/>
        <v>28</v>
      </c>
      <c r="S39" s="251">
        <f t="shared" si="1"/>
        <v>4.666666666666667</v>
      </c>
      <c r="T39" s="252" t="str">
        <f t="shared" si="2"/>
        <v>SI</v>
      </c>
    </row>
    <row r="40" spans="1:20" ht="62.25" customHeight="1" x14ac:dyDescent="0.25">
      <c r="A40" s="244">
        <v>31</v>
      </c>
      <c r="B40" s="293" t="str">
        <f>CONTEXTO!F18</f>
        <v xml:space="preserve">Falta de articulación entre la Secretaría de Planeación y la Oficina de Control  Interno. </v>
      </c>
      <c r="C40" s="62">
        <f>'[2]PRIORIZACIÓN DE CAUSA'!C27</f>
        <v>4</v>
      </c>
      <c r="D40" s="62">
        <f>'[2]PRIORIZACIÓN DE CAUSA'!D27</f>
        <v>4</v>
      </c>
      <c r="E40" s="62">
        <f>'[2]PRIORIZACIÓN DE CAUSA'!E27</f>
        <v>4</v>
      </c>
      <c r="F40" s="62">
        <f>'[2]PRIORIZACIÓN DE CAUSA'!F27</f>
        <v>4</v>
      </c>
      <c r="G40" s="62">
        <f>'[2]PRIORIZACIÓN DE CAUSA'!G27</f>
        <v>4</v>
      </c>
      <c r="H40" s="62">
        <f>'[2]PRIORIZACIÓN DE CAUSA'!H27</f>
        <v>5</v>
      </c>
      <c r="I40" s="62"/>
      <c r="J40" s="62"/>
      <c r="K40" s="62"/>
      <c r="L40" s="62"/>
      <c r="M40" s="62"/>
      <c r="N40" s="62"/>
      <c r="O40" s="62"/>
      <c r="P40" s="62"/>
      <c r="Q40" s="62"/>
      <c r="R40" s="250">
        <f t="shared" si="0"/>
        <v>25</v>
      </c>
      <c r="S40" s="251">
        <f t="shared" si="1"/>
        <v>4.166666666666667</v>
      </c>
      <c r="T40" s="252" t="str">
        <f t="shared" si="2"/>
        <v>SI</v>
      </c>
    </row>
    <row r="41" spans="1:20" ht="50.25" customHeight="1" x14ac:dyDescent="0.25">
      <c r="A41" s="244">
        <v>32</v>
      </c>
      <c r="B41" s="386" t="str">
        <f>CONTEXTO!F19</f>
        <v>Desconocimiento de la actualización normativa</v>
      </c>
      <c r="C41" s="237">
        <f>'[2]PRIORIZACIÓN DE CAUSA'!C35</f>
        <v>3</v>
      </c>
      <c r="D41" s="237">
        <f>'[2]PRIORIZACIÓN DE CAUSA'!D35</f>
        <v>5</v>
      </c>
      <c r="E41" s="237">
        <f>'[2]PRIORIZACIÓN DE CAUSA'!E35</f>
        <v>3</v>
      </c>
      <c r="F41" s="237">
        <f>'[2]PRIORIZACIÓN DE CAUSA'!F35</f>
        <v>4</v>
      </c>
      <c r="G41" s="237">
        <f>'[2]PRIORIZACIÓN DE CAUSA'!G35</f>
        <v>5</v>
      </c>
      <c r="H41" s="237">
        <f>'[2]PRIORIZACIÓN DE CAUSA'!H35</f>
        <v>4</v>
      </c>
      <c r="I41" s="62"/>
      <c r="J41" s="62"/>
      <c r="K41" s="62"/>
      <c r="L41" s="62"/>
      <c r="M41" s="62"/>
      <c r="N41" s="62"/>
      <c r="O41" s="62"/>
      <c r="P41" s="62"/>
      <c r="Q41" s="62"/>
      <c r="R41" s="250">
        <f t="shared" si="0"/>
        <v>24</v>
      </c>
      <c r="S41" s="251">
        <f t="shared" si="1"/>
        <v>4</v>
      </c>
      <c r="T41" s="252" t="str">
        <f t="shared" si="2"/>
        <v>SI</v>
      </c>
    </row>
    <row r="42" spans="1:20" ht="75.75" customHeight="1" thickBot="1" x14ac:dyDescent="0.3">
      <c r="A42" s="245">
        <v>33</v>
      </c>
      <c r="B42" s="387" t="s">
        <v>435</v>
      </c>
      <c r="C42" s="370">
        <v>4</v>
      </c>
      <c r="D42" s="370">
        <v>4</v>
      </c>
      <c r="E42" s="370">
        <v>5</v>
      </c>
      <c r="F42" s="370">
        <v>5</v>
      </c>
      <c r="G42" s="370">
        <v>4</v>
      </c>
      <c r="H42" s="370">
        <v>4</v>
      </c>
      <c r="I42" s="271"/>
      <c r="J42" s="271"/>
      <c r="K42" s="271"/>
      <c r="L42" s="271"/>
      <c r="M42" s="271"/>
      <c r="N42" s="271"/>
      <c r="O42" s="271"/>
      <c r="P42" s="271"/>
      <c r="Q42" s="271"/>
      <c r="R42" s="371">
        <f t="shared" si="0"/>
        <v>26</v>
      </c>
      <c r="S42" s="372">
        <f t="shared" si="1"/>
        <v>4.333333333333333</v>
      </c>
      <c r="T42" s="373" t="s">
        <v>86</v>
      </c>
    </row>
    <row r="43" spans="1:20" ht="39.75" customHeight="1" x14ac:dyDescent="0.25">
      <c r="A43" s="379">
        <v>34</v>
      </c>
      <c r="B43" s="380" t="str">
        <f>[3]Contexto!B21</f>
        <v xml:space="preserve">Adquisición de equipos eficientes energéticamente (con menor consumo de energía). </v>
      </c>
      <c r="C43" s="379">
        <v>4</v>
      </c>
      <c r="D43" s="379">
        <v>4</v>
      </c>
      <c r="E43" s="379">
        <v>5</v>
      </c>
      <c r="F43" s="379">
        <v>5</v>
      </c>
      <c r="G43" s="379">
        <v>4</v>
      </c>
      <c r="H43" s="379">
        <v>4</v>
      </c>
      <c r="I43" s="379"/>
      <c r="J43" s="379"/>
      <c r="K43" s="379"/>
      <c r="L43" s="379"/>
      <c r="M43" s="379"/>
      <c r="N43" s="379"/>
      <c r="O43" s="379"/>
      <c r="P43" s="379"/>
      <c r="Q43" s="381"/>
      <c r="R43" s="382">
        <f>SUM(C43:H43)</f>
        <v>26</v>
      </c>
      <c r="S43" s="383">
        <f>R43/6</f>
        <v>4.333333333333333</v>
      </c>
      <c r="T43" s="384" t="str">
        <f t="shared" ref="T43:T47" si="3">IF(S43&gt;=4, "SI", "NO")</f>
        <v>SI</v>
      </c>
    </row>
    <row r="44" spans="1:20" ht="47.25" customHeight="1" x14ac:dyDescent="0.25">
      <c r="A44" s="379">
        <v>35</v>
      </c>
      <c r="B44" s="385" t="str">
        <f>[3]Contexto!D21</f>
        <v>Omisión en la aplicación de la normativa asociada al seguimiento y/o evaluación</v>
      </c>
      <c r="C44" s="379">
        <v>5</v>
      </c>
      <c r="D44" s="379">
        <v>4</v>
      </c>
      <c r="E44" s="379">
        <v>4</v>
      </c>
      <c r="F44" s="379">
        <v>4</v>
      </c>
      <c r="G44" s="379">
        <v>4</v>
      </c>
      <c r="H44" s="379">
        <v>4</v>
      </c>
      <c r="I44" s="379"/>
      <c r="J44" s="379"/>
      <c r="K44" s="379"/>
      <c r="L44" s="379"/>
      <c r="M44" s="379"/>
      <c r="N44" s="379"/>
      <c r="O44" s="379"/>
      <c r="P44" s="379"/>
      <c r="Q44" s="381"/>
      <c r="R44" s="382">
        <f>SUM(C44:H44)</f>
        <v>25</v>
      </c>
      <c r="S44" s="383">
        <f>R44/6</f>
        <v>4.166666666666667</v>
      </c>
      <c r="T44" s="384" t="str">
        <f t="shared" si="3"/>
        <v>SI</v>
      </c>
    </row>
    <row r="45" spans="1:20" ht="35.25" customHeight="1" x14ac:dyDescent="0.25">
      <c r="A45" s="379">
        <v>36</v>
      </c>
      <c r="B45" s="385" t="str">
        <f>[3]Contexto!D24</f>
        <v xml:space="preserve">Omitir información relevante para la auditoría, con conocimiento de causa. </v>
      </c>
      <c r="C45" s="379">
        <v>4</v>
      </c>
      <c r="D45" s="379">
        <v>4</v>
      </c>
      <c r="E45" s="379">
        <v>4</v>
      </c>
      <c r="F45" s="379">
        <v>4</v>
      </c>
      <c r="G45" s="379">
        <v>4</v>
      </c>
      <c r="H45" s="379">
        <v>4</v>
      </c>
      <c r="I45" s="379"/>
      <c r="J45" s="379"/>
      <c r="K45" s="379"/>
      <c r="L45" s="379"/>
      <c r="M45" s="379"/>
      <c r="N45" s="379"/>
      <c r="O45" s="379"/>
      <c r="P45" s="379"/>
      <c r="Q45" s="381"/>
      <c r="R45" s="382">
        <f>SUM(C45:H45)</f>
        <v>24</v>
      </c>
      <c r="S45" s="383">
        <f t="shared" ref="S45:S47" si="4">R45/6</f>
        <v>4</v>
      </c>
      <c r="T45" s="384" t="str">
        <f t="shared" si="3"/>
        <v>SI</v>
      </c>
    </row>
    <row r="46" spans="1:20" ht="39.75" customHeight="1" x14ac:dyDescent="0.25">
      <c r="A46" s="379">
        <v>37</v>
      </c>
      <c r="B46" s="385" t="str">
        <f>[3]Contexto!F14</f>
        <v>Ausencia  de formulación controles  y  de registros en los procedimientos a auditar.</v>
      </c>
      <c r="C46" s="379">
        <v>5</v>
      </c>
      <c r="D46" s="379">
        <v>5</v>
      </c>
      <c r="E46" s="379">
        <v>4</v>
      </c>
      <c r="F46" s="379">
        <v>4</v>
      </c>
      <c r="G46" s="379">
        <v>4</v>
      </c>
      <c r="H46" s="379">
        <v>4</v>
      </c>
      <c r="I46" s="379"/>
      <c r="J46" s="379"/>
      <c r="K46" s="379"/>
      <c r="L46" s="379"/>
      <c r="M46" s="379"/>
      <c r="N46" s="379"/>
      <c r="O46" s="379"/>
      <c r="P46" s="379"/>
      <c r="Q46" s="381"/>
      <c r="R46" s="382">
        <f>SUM(C46:H46)</f>
        <v>26</v>
      </c>
      <c r="S46" s="383">
        <f t="shared" si="4"/>
        <v>4.333333333333333</v>
      </c>
      <c r="T46" s="384" t="str">
        <f t="shared" si="3"/>
        <v>SI</v>
      </c>
    </row>
    <row r="47" spans="1:20" ht="58.5" customHeight="1" x14ac:dyDescent="0.25">
      <c r="A47" s="379">
        <v>38</v>
      </c>
      <c r="B47" s="385" t="str">
        <f>[3]Contexto!F16</f>
        <v>Falta de compromiso de los líderes de los procesos en la implementación de mejoras, asociadas a los planes de mejoramiento y en atención a las recomendaciones establecidas en los informes emitidos por la Oficina de Control Interno.</v>
      </c>
      <c r="C47" s="379">
        <v>5</v>
      </c>
      <c r="D47" s="379">
        <v>5</v>
      </c>
      <c r="E47" s="379">
        <v>4</v>
      </c>
      <c r="F47" s="379">
        <v>4</v>
      </c>
      <c r="G47" s="379">
        <v>4</v>
      </c>
      <c r="H47" s="379">
        <v>4</v>
      </c>
      <c r="I47" s="379"/>
      <c r="J47" s="379"/>
      <c r="K47" s="379"/>
      <c r="L47" s="379"/>
      <c r="M47" s="379"/>
      <c r="N47" s="379"/>
      <c r="O47" s="379"/>
      <c r="P47" s="379"/>
      <c r="Q47" s="381"/>
      <c r="R47" s="382">
        <f>SUM(C47:H47)</f>
        <v>26</v>
      </c>
      <c r="S47" s="383">
        <f t="shared" si="4"/>
        <v>4.333333333333333</v>
      </c>
      <c r="T47" s="384" t="str">
        <f t="shared" si="3"/>
        <v>SI</v>
      </c>
    </row>
    <row r="48" spans="1:20" ht="34.5" customHeight="1" thickBot="1" x14ac:dyDescent="0.3">
      <c r="A48" s="369">
        <v>39</v>
      </c>
      <c r="B48" s="293"/>
      <c r="C48" s="311"/>
      <c r="D48" s="311"/>
      <c r="E48" s="311"/>
      <c r="F48" s="311"/>
      <c r="G48" s="311"/>
      <c r="H48" s="311"/>
      <c r="I48" s="312"/>
      <c r="J48" s="312"/>
      <c r="K48" s="312"/>
      <c r="L48" s="312"/>
      <c r="M48" s="312"/>
      <c r="N48" s="312"/>
      <c r="O48" s="312"/>
      <c r="P48" s="312"/>
      <c r="Q48" s="312"/>
      <c r="R48" s="376"/>
      <c r="S48" s="377"/>
      <c r="T48" s="378"/>
    </row>
    <row r="49" spans="1:28" ht="24" customHeight="1" x14ac:dyDescent="0.25">
      <c r="A49" s="516" t="s">
        <v>357</v>
      </c>
      <c r="B49" s="517"/>
      <c r="C49" s="517"/>
      <c r="D49" s="517"/>
      <c r="E49" s="517"/>
      <c r="F49" s="517"/>
      <c r="G49" s="517"/>
      <c r="H49" s="517"/>
      <c r="I49" s="517"/>
      <c r="J49" s="517"/>
      <c r="K49" s="517"/>
      <c r="L49" s="517"/>
      <c r="M49" s="517"/>
      <c r="N49" s="517"/>
      <c r="O49" s="517"/>
      <c r="P49" s="517"/>
      <c r="Q49" s="517"/>
      <c r="R49" s="518"/>
      <c r="S49" s="374">
        <f>SUM(R10:R47)</f>
        <v>923</v>
      </c>
      <c r="T49" s="375"/>
    </row>
    <row r="50" spans="1:28" ht="25.5" customHeight="1" thickBot="1" x14ac:dyDescent="0.3">
      <c r="A50" s="512" t="s">
        <v>57</v>
      </c>
      <c r="B50" s="513"/>
      <c r="C50" s="513"/>
      <c r="D50" s="513"/>
      <c r="E50" s="513"/>
      <c r="F50" s="513"/>
      <c r="G50" s="513"/>
      <c r="H50" s="513"/>
      <c r="I50" s="513"/>
      <c r="J50" s="513"/>
      <c r="K50" s="513"/>
      <c r="L50" s="513"/>
      <c r="M50" s="513"/>
      <c r="N50" s="513"/>
      <c r="O50" s="513"/>
      <c r="P50" s="513"/>
      <c r="Q50" s="513"/>
      <c r="R50" s="513"/>
      <c r="S50" s="309">
        <f>AVERAGE(S10:S47)</f>
        <v>4.0482456140350891</v>
      </c>
      <c r="T50" s="8"/>
      <c r="X50" s="279" t="s">
        <v>400</v>
      </c>
      <c r="Y50" s="279"/>
      <c r="Z50" s="279"/>
      <c r="AA50" s="279"/>
      <c r="AB50" s="279"/>
    </row>
  </sheetData>
  <sheetProtection selectLockedCells="1"/>
  <mergeCells count="13">
    <mergeCell ref="A50:R50"/>
    <mergeCell ref="T1:W1"/>
    <mergeCell ref="T2:W2"/>
    <mergeCell ref="T3:W3"/>
    <mergeCell ref="T4:W4"/>
    <mergeCell ref="A49:R49"/>
    <mergeCell ref="A1:A4"/>
    <mergeCell ref="A7:T7"/>
    <mergeCell ref="A6:T6"/>
    <mergeCell ref="B3:S4"/>
    <mergeCell ref="B1:S2"/>
    <mergeCell ref="A5:T5"/>
    <mergeCell ref="A8:T8"/>
  </mergeCells>
  <conditionalFormatting sqref="Z13">
    <cfRule type="dataBar" priority="9">
      <dataBar>
        <cfvo type="min"/>
        <cfvo type="max"/>
        <color rgb="FFFFB628"/>
      </dataBar>
      <extLst>
        <ext xmlns:x14="http://schemas.microsoft.com/office/spreadsheetml/2009/9/main" uri="{B025F937-C7B1-47D3-B67F-A62EFF666E3E}">
          <x14:id>{C419E8BE-C04E-412B-9A2D-5C3B273E3FBF}</x14:id>
        </ext>
      </extLst>
    </cfRule>
  </conditionalFormatting>
  <conditionalFormatting sqref="T10:T42 T48">
    <cfRule type="containsText" dxfId="3" priority="6" operator="containsText" text="SELECCIONADA">
      <formula>NOT(ISERROR(SEARCH("SELECCIONADA",T10)))</formula>
    </cfRule>
  </conditionalFormatting>
  <conditionalFormatting sqref="T10:T42 T48">
    <cfRule type="containsText" dxfId="2" priority="5" operator="containsText" text="SI">
      <formula>NOT(ISERROR(SEARCH("SI",T10)))</formula>
    </cfRule>
  </conditionalFormatting>
  <conditionalFormatting sqref="T10:T42 T48">
    <cfRule type="colorScale" priority="48">
      <colorScale>
        <cfvo type="min"/>
        <cfvo type="percentile" val="50"/>
        <cfvo type="max"/>
        <color rgb="FF63BE7B"/>
        <color rgb="FFFFEB84"/>
        <color rgb="FFF8696B"/>
      </colorScale>
    </cfRule>
    <cfRule type="dataBar" priority="49">
      <dataBar>
        <cfvo type="min"/>
        <cfvo type="max"/>
        <color rgb="FFFFB628"/>
      </dataBar>
      <extLst>
        <ext xmlns:x14="http://schemas.microsoft.com/office/spreadsheetml/2009/9/main" uri="{B025F937-C7B1-47D3-B67F-A62EFF666E3E}">
          <x14:id>{4D1C3FBC-C792-4B86-8891-5DE47519B091}</x14:id>
        </ext>
      </extLst>
    </cfRule>
  </conditionalFormatting>
  <conditionalFormatting sqref="T43:T47">
    <cfRule type="containsText" dxfId="1" priority="1" operator="containsText" text="SI">
      <formula>NOT(ISERROR(SEARCH("SI",T43)))</formula>
    </cfRule>
  </conditionalFormatting>
  <conditionalFormatting sqref="T43:T47">
    <cfRule type="containsText" dxfId="0" priority="2" operator="containsText" text="SELECCIONADA">
      <formula>NOT(ISERROR(SEARCH("SELECCIONADA",T43)))</formula>
    </cfRule>
  </conditionalFormatting>
  <conditionalFormatting sqref="T43:T47">
    <cfRule type="colorScale" priority="3">
      <colorScale>
        <cfvo type="min"/>
        <cfvo type="percentile" val="50"/>
        <cfvo type="max"/>
        <color rgb="FF63BE7B"/>
        <color rgb="FFFFEB84"/>
        <color rgb="FFF8696B"/>
      </colorScale>
    </cfRule>
    <cfRule type="dataBar" priority="4">
      <dataBar>
        <cfvo type="min"/>
        <cfvo type="max"/>
        <color rgb="FFFFB628"/>
      </dataBar>
      <extLst>
        <ext xmlns:x14="http://schemas.microsoft.com/office/spreadsheetml/2009/9/main" uri="{B025F937-C7B1-47D3-B67F-A62EFF666E3E}">
          <x14:id>{7F746EE1-524A-4F84-85CF-5BC0F8CFAB1A}</x14:id>
        </ext>
      </extLst>
    </cfRule>
  </conditionalFormatting>
  <dataValidations count="2">
    <dataValidation type="whole" allowBlank="1" showInputMessage="1" showErrorMessage="1" sqref="I10:Q31 C23:H24 C10:H17 C28:H29 C31:H32">
      <formula1>1</formula1>
      <formula2>10</formula2>
    </dataValidation>
    <dataValidation type="decimal" allowBlank="1" showInputMessage="1" showErrorMessage="1" prompt="DATO INVÁLIDO_x000a_Tenga en cuenta que la escala de calificación va de 1 a 5" sqref="C43:Q47">
      <formula1>1</formula1>
      <formula2>5</formula2>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Z13</xm:sqref>
        </x14:conditionalFormatting>
        <x14:conditionalFormatting xmlns:xm="http://schemas.microsoft.com/office/excel/2006/main">
          <x14:cfRule type="dataBar" id="{4D1C3FBC-C792-4B86-8891-5DE47519B091}">
            <x14:dataBar minLength="0" maxLength="100" border="1" negativeBarBorderColorSameAsPositive="0">
              <x14:cfvo type="autoMin"/>
              <x14:cfvo type="autoMax"/>
              <x14:borderColor rgb="FFFFB628"/>
              <x14:negativeFillColor rgb="FFFF0000"/>
              <x14:negativeBorderColor rgb="FFFF0000"/>
              <x14:axisColor rgb="FF000000"/>
            </x14:dataBar>
          </x14:cfRule>
          <xm:sqref>T10:T42 T48</xm:sqref>
        </x14:conditionalFormatting>
        <x14:conditionalFormatting xmlns:xm="http://schemas.microsoft.com/office/excel/2006/main">
          <x14:cfRule type="dataBar" id="{7F746EE1-524A-4F84-85CF-5BC0F8CFAB1A}">
            <x14:dataBar minLength="0" maxLength="100" border="1" negativeBarBorderColorSameAsPositive="0">
              <x14:cfvo type="autoMin"/>
              <x14:cfvo type="autoMax"/>
              <x14:borderColor rgb="FFFFB628"/>
              <x14:negativeFillColor rgb="FFFF0000"/>
              <x14:negativeBorderColor rgb="FFFF0000"/>
              <x14:axisColor rgb="FF000000"/>
            </x14:dataBar>
          </x14:cfRule>
          <xm:sqref>T43:T47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sqref="A1:A4"/>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537"/>
      <c r="B1" s="533" t="s">
        <v>14</v>
      </c>
      <c r="C1" s="534"/>
      <c r="D1" s="3" t="s">
        <v>15</v>
      </c>
      <c r="E1" s="538"/>
    </row>
    <row r="2" spans="1:5" ht="15" customHeight="1" x14ac:dyDescent="0.25">
      <c r="A2" s="537"/>
      <c r="B2" s="535"/>
      <c r="C2" s="536"/>
      <c r="D2" s="3" t="s">
        <v>2</v>
      </c>
      <c r="E2" s="538"/>
    </row>
    <row r="3" spans="1:5" ht="30" customHeight="1" x14ac:dyDescent="0.25">
      <c r="A3" s="537"/>
      <c r="B3" s="533" t="s">
        <v>16</v>
      </c>
      <c r="C3" s="534"/>
      <c r="D3" s="3" t="s">
        <v>17</v>
      </c>
      <c r="E3" s="538"/>
    </row>
    <row r="4" spans="1:5" ht="15" customHeight="1" x14ac:dyDescent="0.25">
      <c r="A4" s="537"/>
      <c r="B4" s="535"/>
      <c r="C4" s="536"/>
      <c r="D4" s="3" t="s">
        <v>4</v>
      </c>
      <c r="E4" s="538"/>
    </row>
    <row r="5" spans="1:5" ht="15.75" thickBot="1" x14ac:dyDescent="0.3"/>
    <row r="6" spans="1:5" x14ac:dyDescent="0.25">
      <c r="A6" s="427" t="s">
        <v>18</v>
      </c>
      <c r="B6" s="428"/>
      <c r="C6" s="428"/>
      <c r="D6" s="428"/>
      <c r="E6" s="428"/>
    </row>
    <row r="7" spans="1:5" ht="30.75" thickBot="1" x14ac:dyDescent="0.3">
      <c r="A7" s="4" t="s">
        <v>19</v>
      </c>
      <c r="B7" s="5" t="s">
        <v>20</v>
      </c>
      <c r="C7" s="5" t="s">
        <v>21</v>
      </c>
      <c r="D7" s="10" t="s">
        <v>22</v>
      </c>
      <c r="E7" s="5" t="s">
        <v>23</v>
      </c>
    </row>
    <row r="8" spans="1:5" ht="45" x14ac:dyDescent="0.25">
      <c r="A8" s="12" t="s">
        <v>24</v>
      </c>
      <c r="B8" s="6" t="s">
        <v>25</v>
      </c>
      <c r="C8" s="6" t="s">
        <v>25</v>
      </c>
      <c r="D8" s="6" t="s">
        <v>25</v>
      </c>
      <c r="E8" s="7" t="s">
        <v>25</v>
      </c>
    </row>
    <row r="9" spans="1:5" ht="39" x14ac:dyDescent="0.25">
      <c r="A9" s="13" t="s">
        <v>26</v>
      </c>
      <c r="B9" s="8" t="s">
        <v>25</v>
      </c>
      <c r="C9" s="8" t="s">
        <v>25</v>
      </c>
      <c r="D9" s="8" t="s">
        <v>25</v>
      </c>
      <c r="E9" s="9" t="s">
        <v>25</v>
      </c>
    </row>
    <row r="10" spans="1:5" ht="30" x14ac:dyDescent="0.25">
      <c r="A10" s="11" t="s">
        <v>27</v>
      </c>
      <c r="B10" s="8" t="s">
        <v>25</v>
      </c>
      <c r="C10" s="8" t="s">
        <v>25</v>
      </c>
      <c r="D10" s="8" t="s">
        <v>25</v>
      </c>
      <c r="E10" s="9" t="s">
        <v>25</v>
      </c>
    </row>
    <row r="11" spans="1:5" ht="39" x14ac:dyDescent="0.25">
      <c r="A11" s="13" t="s">
        <v>28</v>
      </c>
      <c r="B11" s="8" t="s">
        <v>25</v>
      </c>
      <c r="C11" s="8" t="s">
        <v>25</v>
      </c>
      <c r="D11" s="8" t="s">
        <v>25</v>
      </c>
      <c r="E11" s="9" t="s">
        <v>25</v>
      </c>
    </row>
    <row r="12" spans="1:5" ht="51.75" x14ac:dyDescent="0.25">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G18"/>
  <sheetViews>
    <sheetView workbookViewId="0">
      <selection sqref="A1:A4"/>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542"/>
      <c r="B1" s="456" t="s">
        <v>0</v>
      </c>
      <c r="C1" s="457"/>
      <c r="D1" s="457"/>
      <c r="E1" s="457"/>
      <c r="F1" s="28" t="s">
        <v>1</v>
      </c>
      <c r="G1" s="547"/>
    </row>
    <row r="2" spans="1:7" x14ac:dyDescent="0.25">
      <c r="A2" s="543"/>
      <c r="B2" s="545"/>
      <c r="C2" s="546"/>
      <c r="D2" s="546"/>
      <c r="E2" s="546"/>
      <c r="F2" s="27" t="s">
        <v>30</v>
      </c>
      <c r="G2" s="548"/>
    </row>
    <row r="3" spans="1:7" x14ac:dyDescent="0.25">
      <c r="A3" s="543"/>
      <c r="B3" s="550" t="s">
        <v>31</v>
      </c>
      <c r="C3" s="551"/>
      <c r="D3" s="551"/>
      <c r="E3" s="551"/>
      <c r="F3" s="27" t="s">
        <v>3</v>
      </c>
      <c r="G3" s="548"/>
    </row>
    <row r="4" spans="1:7" ht="15.75" thickBot="1" x14ac:dyDescent="0.3">
      <c r="A4" s="544"/>
      <c r="B4" s="462"/>
      <c r="C4" s="463"/>
      <c r="D4" s="463"/>
      <c r="E4" s="463"/>
      <c r="F4" s="29" t="s">
        <v>4</v>
      </c>
      <c r="G4" s="549"/>
    </row>
    <row r="5" spans="1:7" ht="15.75" thickBot="1" x14ac:dyDescent="0.3"/>
    <row r="6" spans="1:7" s="34" customFormat="1" ht="15.75" x14ac:dyDescent="0.25">
      <c r="A6" s="552" t="s">
        <v>32</v>
      </c>
      <c r="B6" s="553"/>
      <c r="C6" s="553"/>
      <c r="D6" s="553"/>
      <c r="E6" s="553"/>
      <c r="F6" s="553"/>
      <c r="G6" s="554"/>
    </row>
    <row r="7" spans="1:7" ht="31.5" customHeight="1" x14ac:dyDescent="0.25">
      <c r="A7" s="22" t="s">
        <v>33</v>
      </c>
      <c r="B7" s="17" t="s">
        <v>34</v>
      </c>
      <c r="C7" s="31" t="s">
        <v>35</v>
      </c>
      <c r="D7" s="23" t="s">
        <v>36</v>
      </c>
      <c r="E7" s="17" t="s">
        <v>37</v>
      </c>
      <c r="F7" s="18" t="s">
        <v>38</v>
      </c>
      <c r="G7" s="18" t="s">
        <v>39</v>
      </c>
    </row>
    <row r="8" spans="1:7" ht="33" customHeight="1" x14ac:dyDescent="0.25">
      <c r="A8" s="539"/>
      <c r="B8" s="8"/>
      <c r="C8" s="8"/>
      <c r="D8" s="8"/>
      <c r="E8" s="8"/>
      <c r="F8" s="8"/>
      <c r="G8" s="9"/>
    </row>
    <row r="9" spans="1:7" ht="33" customHeight="1" x14ac:dyDescent="0.25">
      <c r="A9" s="540"/>
      <c r="B9" s="8"/>
      <c r="C9" s="8"/>
      <c r="D9" s="8"/>
      <c r="E9" s="8"/>
      <c r="F9" s="8"/>
      <c r="G9" s="9"/>
    </row>
    <row r="10" spans="1:7" ht="33" customHeight="1" x14ac:dyDescent="0.25">
      <c r="A10" s="540"/>
      <c r="B10" s="8"/>
      <c r="C10" s="8"/>
      <c r="D10" s="8"/>
      <c r="E10" s="8"/>
      <c r="F10" s="8"/>
      <c r="G10" s="9"/>
    </row>
    <row r="11" spans="1:7" ht="33" customHeight="1" x14ac:dyDescent="0.25">
      <c r="A11" s="540"/>
      <c r="B11" s="8"/>
      <c r="C11" s="8"/>
      <c r="D11" s="8"/>
      <c r="E11" s="8"/>
      <c r="F11" s="8"/>
      <c r="G11" s="9"/>
    </row>
    <row r="12" spans="1:7" ht="33" customHeight="1" x14ac:dyDescent="0.25">
      <c r="A12" s="540"/>
      <c r="B12" s="8"/>
      <c r="C12" s="8"/>
      <c r="D12" s="8"/>
      <c r="E12" s="8"/>
      <c r="F12" s="8"/>
      <c r="G12" s="9"/>
    </row>
    <row r="13" spans="1:7" ht="33" customHeight="1" x14ac:dyDescent="0.25">
      <c r="A13" s="540"/>
      <c r="B13" s="8"/>
      <c r="C13" s="8"/>
      <c r="D13" s="8"/>
      <c r="E13" s="8"/>
      <c r="F13" s="8"/>
      <c r="G13" s="9"/>
    </row>
    <row r="14" spans="1:7" ht="33" customHeight="1" x14ac:dyDescent="0.25">
      <c r="A14" s="540"/>
      <c r="B14" s="8"/>
      <c r="C14" s="8"/>
      <c r="D14" s="8"/>
      <c r="E14" s="8"/>
      <c r="F14" s="8"/>
      <c r="G14" s="9"/>
    </row>
    <row r="15" spans="1:7" ht="33" customHeight="1" x14ac:dyDescent="0.25">
      <c r="A15" s="540"/>
      <c r="B15" s="8"/>
      <c r="C15" s="8"/>
      <c r="D15" s="8"/>
      <c r="E15" s="8"/>
      <c r="F15" s="8"/>
      <c r="G15" s="9"/>
    </row>
    <row r="16" spans="1:7" ht="33" customHeight="1" x14ac:dyDescent="0.25">
      <c r="A16" s="540"/>
      <c r="B16" s="8"/>
      <c r="C16" s="8"/>
      <c r="D16" s="8"/>
      <c r="E16" s="8"/>
      <c r="F16" s="8"/>
      <c r="G16" s="9"/>
    </row>
    <row r="17" spans="1:7" ht="33" customHeight="1" x14ac:dyDescent="0.25">
      <c r="A17" s="540"/>
      <c r="B17" s="8"/>
      <c r="C17" s="8"/>
      <c r="D17" s="8"/>
      <c r="E17" s="8"/>
      <c r="F17" s="8"/>
      <c r="G17" s="9"/>
    </row>
    <row r="18" spans="1:7" ht="33" customHeight="1" thickBot="1" x14ac:dyDescent="0.3">
      <c r="A18" s="541"/>
      <c r="B18" s="32"/>
      <c r="C18" s="32"/>
      <c r="D18" s="32"/>
      <c r="E18" s="32"/>
      <c r="F18" s="32"/>
      <c r="G18" s="33"/>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110" zoomScaleNormal="110" workbookViewId="0">
      <selection activeCell="A5" sqref="A5:E5"/>
    </sheetView>
  </sheetViews>
  <sheetFormatPr baseColWidth="10" defaultRowHeight="15" x14ac:dyDescent="0.25"/>
  <cols>
    <col min="1" max="1" width="30.42578125" customWidth="1"/>
    <col min="2" max="2" width="78.85546875" customWidth="1"/>
    <col min="3" max="3" width="10" customWidth="1"/>
    <col min="4" max="4" width="20.140625" style="399" customWidth="1"/>
    <col min="5" max="5" width="15.85546875" customWidth="1"/>
  </cols>
  <sheetData>
    <row r="1" spans="1:5" x14ac:dyDescent="0.25">
      <c r="A1" s="566"/>
      <c r="B1" s="482" t="str">
        <f>CONTEXTO!B1</f>
        <v>PROCESO: GESTION INTEGRAL DE CALIDAD</v>
      </c>
      <c r="C1" s="389" t="s">
        <v>467</v>
      </c>
      <c r="D1" s="390" t="s">
        <v>468</v>
      </c>
      <c r="E1" s="569"/>
    </row>
    <row r="2" spans="1:5" x14ac:dyDescent="0.25">
      <c r="A2" s="567"/>
      <c r="B2" s="483"/>
      <c r="C2" s="391" t="s">
        <v>2</v>
      </c>
      <c r="D2" s="351">
        <v>4</v>
      </c>
      <c r="E2" s="570"/>
    </row>
    <row r="3" spans="1:5" x14ac:dyDescent="0.25">
      <c r="A3" s="567"/>
      <c r="B3" s="572" t="str">
        <f>CONTEXTO!B3</f>
        <v>FORMATO: MAPA DE RIESGOS DE CORRUPCIÓN</v>
      </c>
      <c r="C3" s="391" t="s">
        <v>469</v>
      </c>
      <c r="D3" s="392">
        <v>44008</v>
      </c>
      <c r="E3" s="570"/>
    </row>
    <row r="4" spans="1:5" ht="15.75" thickBot="1" x14ac:dyDescent="0.3">
      <c r="A4" s="568"/>
      <c r="B4" s="573"/>
      <c r="C4" s="393" t="s">
        <v>4</v>
      </c>
      <c r="D4" s="353" t="s">
        <v>470</v>
      </c>
      <c r="E4" s="571"/>
    </row>
    <row r="5" spans="1:5" ht="15.75" thickBot="1" x14ac:dyDescent="0.3">
      <c r="A5" s="574"/>
      <c r="B5" s="575"/>
      <c r="C5" s="575"/>
      <c r="D5" s="575"/>
      <c r="E5" s="575"/>
    </row>
    <row r="6" spans="1:5" x14ac:dyDescent="0.25">
      <c r="A6" s="576" t="str">
        <f>+[4]CONTEXTO!A8</f>
        <v xml:space="preserve">PROCESO: </v>
      </c>
      <c r="B6" s="577"/>
      <c r="C6" s="577"/>
      <c r="D6" s="577"/>
      <c r="E6" s="578"/>
    </row>
    <row r="7" spans="1:5" x14ac:dyDescent="0.25">
      <c r="A7" s="579"/>
      <c r="B7" s="580"/>
      <c r="C7" s="580"/>
      <c r="D7" s="580"/>
      <c r="E7" s="581"/>
    </row>
    <row r="8" spans="1:5" x14ac:dyDescent="0.25">
      <c r="A8" s="582" t="str">
        <f>+[4]CONTEXTO!A9</f>
        <v xml:space="preserve">OBJETIVO: 
</v>
      </c>
      <c r="B8" s="583"/>
      <c r="C8" s="583"/>
      <c r="D8" s="583"/>
      <c r="E8" s="584"/>
    </row>
    <row r="9" spans="1:5" ht="27" customHeight="1" thickBot="1" x14ac:dyDescent="0.3">
      <c r="A9" s="585"/>
      <c r="B9" s="586"/>
      <c r="C9" s="586"/>
      <c r="D9" s="586"/>
      <c r="E9" s="587"/>
    </row>
    <row r="10" spans="1:5" ht="15.75" thickBot="1" x14ac:dyDescent="0.3">
      <c r="A10" s="588"/>
      <c r="B10" s="588"/>
      <c r="C10" s="588"/>
      <c r="D10" s="588"/>
      <c r="E10" s="588"/>
    </row>
    <row r="11" spans="1:5" ht="27.75" customHeight="1" x14ac:dyDescent="0.25">
      <c r="A11" s="555" t="s">
        <v>471</v>
      </c>
      <c r="B11" s="557" t="s">
        <v>472</v>
      </c>
      <c r="C11" s="557"/>
      <c r="D11" s="561" t="s">
        <v>473</v>
      </c>
      <c r="E11" s="562"/>
    </row>
    <row r="12" spans="1:5" x14ac:dyDescent="0.25">
      <c r="A12" s="556"/>
      <c r="B12" s="558"/>
      <c r="C12" s="558"/>
      <c r="D12" s="99" t="s">
        <v>86</v>
      </c>
      <c r="E12" s="394" t="s">
        <v>87</v>
      </c>
    </row>
    <row r="13" spans="1:5" ht="33" customHeight="1" x14ac:dyDescent="0.25">
      <c r="A13" s="563" t="s">
        <v>474</v>
      </c>
      <c r="B13" s="565" t="s">
        <v>475</v>
      </c>
      <c r="C13" s="565"/>
      <c r="D13" s="352"/>
      <c r="E13" s="395"/>
    </row>
    <row r="14" spans="1:5" ht="33" customHeight="1" x14ac:dyDescent="0.25">
      <c r="A14" s="563"/>
      <c r="B14" s="565" t="s">
        <v>476</v>
      </c>
      <c r="C14" s="565"/>
      <c r="D14" s="352"/>
      <c r="E14" s="395"/>
    </row>
    <row r="15" spans="1:5" ht="33" customHeight="1" x14ac:dyDescent="0.25">
      <c r="A15" s="563"/>
      <c r="B15" s="565" t="s">
        <v>477</v>
      </c>
      <c r="C15" s="565"/>
      <c r="D15" s="352"/>
      <c r="E15" s="395"/>
    </row>
    <row r="16" spans="1:5" ht="33" customHeight="1" x14ac:dyDescent="0.25">
      <c r="A16" s="563"/>
      <c r="B16" s="565" t="s">
        <v>478</v>
      </c>
      <c r="C16" s="565"/>
      <c r="D16" s="352"/>
      <c r="E16" s="395"/>
    </row>
    <row r="17" spans="1:5" ht="33" customHeight="1" x14ac:dyDescent="0.25">
      <c r="A17" s="563"/>
      <c r="B17" s="565" t="s">
        <v>479</v>
      </c>
      <c r="C17" s="565"/>
      <c r="D17" s="352"/>
      <c r="E17" s="395"/>
    </row>
    <row r="18" spans="1:5" ht="33" customHeight="1" x14ac:dyDescent="0.25">
      <c r="A18" s="563"/>
      <c r="B18" s="565" t="s">
        <v>480</v>
      </c>
      <c r="C18" s="565"/>
      <c r="D18" s="352"/>
      <c r="E18" s="395"/>
    </row>
    <row r="19" spans="1:5" ht="33" customHeight="1" x14ac:dyDescent="0.25">
      <c r="A19" s="563"/>
      <c r="B19" s="565" t="s">
        <v>481</v>
      </c>
      <c r="C19" s="565"/>
      <c r="D19" s="352"/>
      <c r="E19" s="395"/>
    </row>
    <row r="20" spans="1:5" ht="33" customHeight="1" x14ac:dyDescent="0.25">
      <c r="A20" s="563"/>
      <c r="B20" s="565" t="s">
        <v>482</v>
      </c>
      <c r="C20" s="565"/>
      <c r="D20" s="352"/>
      <c r="E20" s="395"/>
    </row>
    <row r="21" spans="1:5" ht="33" customHeight="1" x14ac:dyDescent="0.25">
      <c r="A21" s="563"/>
      <c r="B21" s="565" t="s">
        <v>483</v>
      </c>
      <c r="C21" s="565"/>
      <c r="D21" s="352"/>
      <c r="E21" s="395"/>
    </row>
    <row r="22" spans="1:5" ht="33" customHeight="1" x14ac:dyDescent="0.25">
      <c r="A22" s="563"/>
      <c r="B22" s="565" t="s">
        <v>484</v>
      </c>
      <c r="C22" s="565"/>
      <c r="D22" s="352"/>
      <c r="E22" s="395"/>
    </row>
    <row r="23" spans="1:5" ht="33" customHeight="1" x14ac:dyDescent="0.25">
      <c r="A23" s="563"/>
      <c r="B23" s="565" t="s">
        <v>485</v>
      </c>
      <c r="C23" s="565"/>
      <c r="D23" s="352"/>
      <c r="E23" s="395"/>
    </row>
    <row r="24" spans="1:5" ht="33" customHeight="1" x14ac:dyDescent="0.25">
      <c r="A24" s="563"/>
      <c r="B24" s="565" t="s">
        <v>486</v>
      </c>
      <c r="C24" s="565"/>
      <c r="D24" s="352"/>
      <c r="E24" s="395"/>
    </row>
    <row r="25" spans="1:5" ht="33" customHeight="1" x14ac:dyDescent="0.25">
      <c r="A25" s="563"/>
      <c r="B25" s="565" t="s">
        <v>487</v>
      </c>
      <c r="C25" s="565"/>
      <c r="D25" s="352"/>
      <c r="E25" s="395"/>
    </row>
    <row r="26" spans="1:5" ht="33" customHeight="1" x14ac:dyDescent="0.25">
      <c r="A26" s="563"/>
      <c r="B26" s="565" t="s">
        <v>488</v>
      </c>
      <c r="C26" s="565"/>
      <c r="D26" s="352"/>
      <c r="E26" s="395"/>
    </row>
    <row r="27" spans="1:5" ht="33" customHeight="1" x14ac:dyDescent="0.25">
      <c r="A27" s="563"/>
      <c r="B27" s="565" t="s">
        <v>489</v>
      </c>
      <c r="C27" s="565"/>
      <c r="D27" s="352"/>
      <c r="E27" s="395"/>
    </row>
    <row r="28" spans="1:5" ht="33" customHeight="1" x14ac:dyDescent="0.25">
      <c r="A28" s="563"/>
      <c r="B28" s="565" t="s">
        <v>490</v>
      </c>
      <c r="C28" s="565"/>
      <c r="D28" s="352"/>
      <c r="E28" s="395"/>
    </row>
    <row r="29" spans="1:5" ht="33" customHeight="1" x14ac:dyDescent="0.25">
      <c r="A29" s="563"/>
      <c r="B29" s="565" t="s">
        <v>491</v>
      </c>
      <c r="C29" s="565"/>
      <c r="D29" s="352"/>
      <c r="E29" s="395"/>
    </row>
    <row r="30" spans="1:5" ht="33" customHeight="1" x14ac:dyDescent="0.25">
      <c r="A30" s="563"/>
      <c r="B30" s="565" t="s">
        <v>492</v>
      </c>
      <c r="C30" s="565"/>
      <c r="D30" s="352"/>
      <c r="E30" s="395"/>
    </row>
    <row r="31" spans="1:5" ht="33" customHeight="1" x14ac:dyDescent="0.25">
      <c r="A31" s="563"/>
      <c r="B31" s="514" t="s">
        <v>493</v>
      </c>
      <c r="C31" s="514"/>
      <c r="D31" s="352"/>
      <c r="E31" s="395"/>
    </row>
    <row r="32" spans="1:5" ht="33" customHeight="1" x14ac:dyDescent="0.25">
      <c r="A32" s="563"/>
      <c r="B32" s="565" t="s">
        <v>494</v>
      </c>
      <c r="C32" s="565"/>
      <c r="D32" s="352"/>
      <c r="E32" s="395"/>
    </row>
    <row r="33" spans="1:5" ht="22.5" customHeight="1" x14ac:dyDescent="0.25">
      <c r="A33" s="563"/>
      <c r="B33" s="559" t="s">
        <v>495</v>
      </c>
      <c r="C33" s="559"/>
      <c r="D33" s="559"/>
      <c r="E33" s="560"/>
    </row>
    <row r="34" spans="1:5" ht="33" customHeight="1" x14ac:dyDescent="0.25">
      <c r="A34" s="563"/>
      <c r="B34" s="514" t="s">
        <v>496</v>
      </c>
      <c r="C34" s="514"/>
      <c r="D34" s="352"/>
      <c r="E34" s="396"/>
    </row>
    <row r="35" spans="1:5" ht="33" customHeight="1" x14ac:dyDescent="0.25">
      <c r="A35" s="563"/>
      <c r="B35" s="514" t="s">
        <v>497</v>
      </c>
      <c r="C35" s="514"/>
      <c r="D35" s="352"/>
      <c r="E35" s="396"/>
    </row>
    <row r="36" spans="1:5" ht="33" customHeight="1" x14ac:dyDescent="0.25">
      <c r="A36" s="563"/>
      <c r="B36" s="514" t="s">
        <v>498</v>
      </c>
      <c r="C36" s="514"/>
      <c r="D36" s="352"/>
      <c r="E36" s="396"/>
    </row>
    <row r="37" spans="1:5" ht="33" customHeight="1" x14ac:dyDescent="0.25">
      <c r="A37" s="563"/>
      <c r="B37" s="514" t="s">
        <v>499</v>
      </c>
      <c r="C37" s="514"/>
      <c r="D37" s="352"/>
      <c r="E37" s="396"/>
    </row>
    <row r="38" spans="1:5" ht="33" customHeight="1" x14ac:dyDescent="0.25">
      <c r="A38" s="563"/>
      <c r="B38" s="514" t="s">
        <v>500</v>
      </c>
      <c r="C38" s="514"/>
      <c r="D38" s="352"/>
      <c r="E38" s="396"/>
    </row>
    <row r="39" spans="1:5" ht="33" customHeight="1" x14ac:dyDescent="0.25">
      <c r="A39" s="563"/>
      <c r="B39" s="514" t="s">
        <v>501</v>
      </c>
      <c r="C39" s="514"/>
      <c r="D39" s="352"/>
      <c r="E39" s="396"/>
    </row>
    <row r="40" spans="1:5" ht="33" customHeight="1" x14ac:dyDescent="0.25">
      <c r="A40" s="563"/>
      <c r="B40" s="514" t="s">
        <v>502</v>
      </c>
      <c r="C40" s="514"/>
      <c r="D40" s="352"/>
      <c r="E40" s="396"/>
    </row>
    <row r="41" spans="1:5" ht="33" customHeight="1" x14ac:dyDescent="0.25">
      <c r="A41" s="563"/>
      <c r="B41" s="514" t="s">
        <v>503</v>
      </c>
      <c r="C41" s="514"/>
      <c r="D41" s="352"/>
      <c r="E41" s="396"/>
    </row>
    <row r="42" spans="1:5" ht="33" customHeight="1" x14ac:dyDescent="0.25">
      <c r="A42" s="563"/>
      <c r="B42" s="514" t="s">
        <v>504</v>
      </c>
      <c r="C42" s="514"/>
      <c r="D42" s="352"/>
      <c r="E42" s="396"/>
    </row>
    <row r="43" spans="1:5" ht="33" customHeight="1" x14ac:dyDescent="0.25">
      <c r="A43" s="563"/>
      <c r="B43" s="514" t="s">
        <v>505</v>
      </c>
      <c r="C43" s="514"/>
      <c r="D43" s="352"/>
      <c r="E43" s="396"/>
    </row>
    <row r="44" spans="1:5" ht="33" customHeight="1" x14ac:dyDescent="0.25">
      <c r="A44" s="563"/>
      <c r="B44" s="514" t="s">
        <v>506</v>
      </c>
      <c r="C44" s="514"/>
      <c r="D44" s="352"/>
      <c r="E44" s="396"/>
    </row>
    <row r="45" spans="1:5" ht="33" customHeight="1" x14ac:dyDescent="0.25">
      <c r="A45" s="563"/>
      <c r="B45" s="514" t="s">
        <v>507</v>
      </c>
      <c r="C45" s="514"/>
      <c r="D45" s="352"/>
      <c r="E45" s="396"/>
    </row>
    <row r="46" spans="1:5" ht="33" customHeight="1" x14ac:dyDescent="0.25">
      <c r="A46" s="563"/>
      <c r="B46" s="514" t="s">
        <v>508</v>
      </c>
      <c r="C46" s="514"/>
      <c r="D46" s="352"/>
      <c r="E46" s="396"/>
    </row>
    <row r="47" spans="1:5" ht="33" customHeight="1" thickBot="1" x14ac:dyDescent="0.3">
      <c r="A47" s="564"/>
      <c r="B47" s="416" t="s">
        <v>509</v>
      </c>
      <c r="C47" s="416"/>
      <c r="D47" s="397"/>
      <c r="E47" s="398"/>
    </row>
    <row r="49" spans="1:5" ht="15.75" thickBot="1" x14ac:dyDescent="0.3"/>
    <row r="50" spans="1:5" ht="30.75" customHeight="1" x14ac:dyDescent="0.25">
      <c r="A50" s="555" t="s">
        <v>471</v>
      </c>
      <c r="B50" s="557" t="s">
        <v>472</v>
      </c>
      <c r="C50" s="557"/>
      <c r="D50" s="561" t="s">
        <v>473</v>
      </c>
      <c r="E50" s="562"/>
    </row>
    <row r="51" spans="1:5" x14ac:dyDescent="0.25">
      <c r="A51" s="556"/>
      <c r="B51" s="558"/>
      <c r="C51" s="558"/>
      <c r="D51" s="99" t="s">
        <v>86</v>
      </c>
      <c r="E51" s="394" t="s">
        <v>87</v>
      </c>
    </row>
    <row r="52" spans="1:5" ht="33" customHeight="1" x14ac:dyDescent="0.25">
      <c r="A52" s="563"/>
      <c r="B52" s="514" t="s">
        <v>475</v>
      </c>
      <c r="C52" s="514"/>
      <c r="D52" s="352"/>
      <c r="E52" s="396"/>
    </row>
    <row r="53" spans="1:5" ht="33" customHeight="1" x14ac:dyDescent="0.25">
      <c r="A53" s="563"/>
      <c r="B53" s="514" t="s">
        <v>476</v>
      </c>
      <c r="C53" s="514"/>
      <c r="D53" s="352"/>
      <c r="E53" s="396"/>
    </row>
    <row r="54" spans="1:5" ht="33" customHeight="1" x14ac:dyDescent="0.25">
      <c r="A54" s="563"/>
      <c r="B54" s="514" t="s">
        <v>477</v>
      </c>
      <c r="C54" s="514"/>
      <c r="D54" s="352"/>
      <c r="E54" s="396"/>
    </row>
    <row r="55" spans="1:5" ht="33" customHeight="1" x14ac:dyDescent="0.25">
      <c r="A55" s="563"/>
      <c r="B55" s="514" t="s">
        <v>478</v>
      </c>
      <c r="C55" s="514"/>
      <c r="D55" s="352"/>
      <c r="E55" s="396"/>
    </row>
    <row r="56" spans="1:5" ht="33" customHeight="1" x14ac:dyDescent="0.25">
      <c r="A56" s="563"/>
      <c r="B56" s="514" t="s">
        <v>479</v>
      </c>
      <c r="C56" s="514"/>
      <c r="D56" s="352"/>
      <c r="E56" s="396"/>
    </row>
    <row r="57" spans="1:5" ht="33" customHeight="1" x14ac:dyDescent="0.25">
      <c r="A57" s="563"/>
      <c r="B57" s="514" t="s">
        <v>480</v>
      </c>
      <c r="C57" s="514"/>
      <c r="D57" s="352"/>
      <c r="E57" s="396"/>
    </row>
    <row r="58" spans="1:5" ht="33" customHeight="1" x14ac:dyDescent="0.25">
      <c r="A58" s="563"/>
      <c r="B58" s="514" t="s">
        <v>481</v>
      </c>
      <c r="C58" s="514"/>
      <c r="D58" s="352"/>
      <c r="E58" s="396"/>
    </row>
    <row r="59" spans="1:5" ht="33" customHeight="1" x14ac:dyDescent="0.25">
      <c r="A59" s="563"/>
      <c r="B59" s="514" t="s">
        <v>482</v>
      </c>
      <c r="C59" s="514"/>
      <c r="D59" s="352"/>
      <c r="E59" s="396"/>
    </row>
    <row r="60" spans="1:5" ht="33" customHeight="1" x14ac:dyDescent="0.25">
      <c r="A60" s="563"/>
      <c r="B60" s="514" t="s">
        <v>483</v>
      </c>
      <c r="C60" s="514"/>
      <c r="D60" s="352"/>
      <c r="E60" s="396"/>
    </row>
    <row r="61" spans="1:5" ht="33" customHeight="1" x14ac:dyDescent="0.25">
      <c r="A61" s="563"/>
      <c r="B61" s="514" t="s">
        <v>484</v>
      </c>
      <c r="C61" s="514"/>
      <c r="D61" s="352"/>
      <c r="E61" s="396"/>
    </row>
    <row r="62" spans="1:5" ht="33" customHeight="1" x14ac:dyDescent="0.25">
      <c r="A62" s="563"/>
      <c r="B62" s="514" t="s">
        <v>485</v>
      </c>
      <c r="C62" s="514"/>
      <c r="D62" s="352"/>
      <c r="E62" s="396"/>
    </row>
    <row r="63" spans="1:5" ht="33" customHeight="1" x14ac:dyDescent="0.25">
      <c r="A63" s="563"/>
      <c r="B63" s="514" t="s">
        <v>486</v>
      </c>
      <c r="C63" s="514"/>
      <c r="D63" s="352"/>
      <c r="E63" s="396"/>
    </row>
    <row r="64" spans="1:5" ht="33" customHeight="1" x14ac:dyDescent="0.25">
      <c r="A64" s="563"/>
      <c r="B64" s="514" t="s">
        <v>487</v>
      </c>
      <c r="C64" s="514"/>
      <c r="D64" s="352"/>
      <c r="E64" s="396"/>
    </row>
    <row r="65" spans="1:5" ht="33" customHeight="1" x14ac:dyDescent="0.25">
      <c r="A65" s="563"/>
      <c r="B65" s="514" t="s">
        <v>488</v>
      </c>
      <c r="C65" s="514"/>
      <c r="D65" s="352"/>
      <c r="E65" s="396"/>
    </row>
    <row r="66" spans="1:5" ht="33" customHeight="1" x14ac:dyDescent="0.25">
      <c r="A66" s="563"/>
      <c r="B66" s="514" t="s">
        <v>489</v>
      </c>
      <c r="C66" s="514"/>
      <c r="D66" s="352"/>
      <c r="E66" s="396"/>
    </row>
    <row r="67" spans="1:5" ht="33" customHeight="1" x14ac:dyDescent="0.25">
      <c r="A67" s="563"/>
      <c r="B67" s="514" t="s">
        <v>490</v>
      </c>
      <c r="C67" s="514"/>
      <c r="D67" s="352"/>
      <c r="E67" s="396"/>
    </row>
    <row r="68" spans="1:5" ht="33" customHeight="1" x14ac:dyDescent="0.25">
      <c r="A68" s="563"/>
      <c r="B68" s="514" t="s">
        <v>491</v>
      </c>
      <c r="C68" s="514"/>
      <c r="D68" s="352"/>
      <c r="E68" s="396"/>
    </row>
    <row r="69" spans="1:5" ht="33" customHeight="1" x14ac:dyDescent="0.25">
      <c r="A69" s="563"/>
      <c r="B69" s="514" t="s">
        <v>492</v>
      </c>
      <c r="C69" s="514"/>
      <c r="D69" s="352"/>
      <c r="E69" s="396"/>
    </row>
    <row r="70" spans="1:5" ht="33" customHeight="1" x14ac:dyDescent="0.25">
      <c r="A70" s="563"/>
      <c r="B70" s="514" t="s">
        <v>493</v>
      </c>
      <c r="C70" s="514"/>
      <c r="D70" s="352"/>
      <c r="E70" s="396"/>
    </row>
    <row r="71" spans="1:5" ht="33" customHeight="1" x14ac:dyDescent="0.25">
      <c r="A71" s="563"/>
      <c r="B71" s="514" t="s">
        <v>494</v>
      </c>
      <c r="C71" s="514"/>
      <c r="D71" s="352"/>
      <c r="E71" s="396"/>
    </row>
    <row r="72" spans="1:5" ht="33" customHeight="1" x14ac:dyDescent="0.25">
      <c r="A72" s="563"/>
      <c r="B72" s="559" t="s">
        <v>495</v>
      </c>
      <c r="C72" s="559"/>
      <c r="D72" s="559"/>
      <c r="E72" s="560"/>
    </row>
    <row r="73" spans="1:5" ht="33" customHeight="1" x14ac:dyDescent="0.25">
      <c r="A73" s="563"/>
      <c r="B73" s="514" t="s">
        <v>496</v>
      </c>
      <c r="C73" s="514"/>
      <c r="D73" s="352"/>
      <c r="E73" s="396"/>
    </row>
    <row r="74" spans="1:5" ht="33" customHeight="1" x14ac:dyDescent="0.25">
      <c r="A74" s="563"/>
      <c r="B74" s="514" t="s">
        <v>497</v>
      </c>
      <c r="C74" s="514"/>
      <c r="D74" s="352"/>
      <c r="E74" s="396"/>
    </row>
    <row r="75" spans="1:5" ht="33" customHeight="1" x14ac:dyDescent="0.25">
      <c r="A75" s="563"/>
      <c r="B75" s="514" t="s">
        <v>498</v>
      </c>
      <c r="C75" s="514"/>
      <c r="D75" s="352"/>
      <c r="E75" s="396"/>
    </row>
    <row r="76" spans="1:5" ht="33" customHeight="1" x14ac:dyDescent="0.25">
      <c r="A76" s="563"/>
      <c r="B76" s="514" t="s">
        <v>499</v>
      </c>
      <c r="C76" s="514"/>
      <c r="D76" s="352"/>
      <c r="E76" s="396"/>
    </row>
    <row r="77" spans="1:5" ht="33" customHeight="1" x14ac:dyDescent="0.25">
      <c r="A77" s="563"/>
      <c r="B77" s="514" t="s">
        <v>500</v>
      </c>
      <c r="C77" s="514"/>
      <c r="D77" s="352"/>
      <c r="E77" s="396"/>
    </row>
    <row r="78" spans="1:5" ht="33" customHeight="1" x14ac:dyDescent="0.25">
      <c r="A78" s="563"/>
      <c r="B78" s="514" t="s">
        <v>501</v>
      </c>
      <c r="C78" s="514"/>
      <c r="D78" s="352"/>
      <c r="E78" s="396"/>
    </row>
    <row r="79" spans="1:5" ht="33" customHeight="1" x14ac:dyDescent="0.25">
      <c r="A79" s="563"/>
      <c r="B79" s="514" t="s">
        <v>502</v>
      </c>
      <c r="C79" s="514"/>
      <c r="D79" s="352"/>
      <c r="E79" s="396"/>
    </row>
    <row r="80" spans="1:5" ht="33" customHeight="1" x14ac:dyDescent="0.25">
      <c r="A80" s="563"/>
      <c r="B80" s="514" t="s">
        <v>503</v>
      </c>
      <c r="C80" s="514"/>
      <c r="D80" s="352"/>
      <c r="E80" s="396"/>
    </row>
    <row r="81" spans="1:5" ht="33" customHeight="1" x14ac:dyDescent="0.25">
      <c r="A81" s="563"/>
      <c r="B81" s="514" t="s">
        <v>504</v>
      </c>
      <c r="C81" s="514"/>
      <c r="D81" s="352"/>
      <c r="E81" s="396"/>
    </row>
    <row r="82" spans="1:5" ht="33" customHeight="1" x14ac:dyDescent="0.25">
      <c r="A82" s="563"/>
      <c r="B82" s="514" t="s">
        <v>505</v>
      </c>
      <c r="C82" s="514"/>
      <c r="D82" s="352"/>
      <c r="E82" s="396"/>
    </row>
    <row r="83" spans="1:5" ht="33" customHeight="1" x14ac:dyDescent="0.25">
      <c r="A83" s="563"/>
      <c r="B83" s="514" t="s">
        <v>506</v>
      </c>
      <c r="C83" s="514"/>
      <c r="D83" s="352"/>
      <c r="E83" s="396"/>
    </row>
    <row r="84" spans="1:5" ht="33" customHeight="1" x14ac:dyDescent="0.25">
      <c r="A84" s="563"/>
      <c r="B84" s="514" t="s">
        <v>507</v>
      </c>
      <c r="C84" s="514"/>
      <c r="D84" s="352"/>
      <c r="E84" s="396"/>
    </row>
    <row r="85" spans="1:5" ht="33" customHeight="1" x14ac:dyDescent="0.25">
      <c r="A85" s="563"/>
      <c r="B85" s="514" t="s">
        <v>508</v>
      </c>
      <c r="C85" s="514"/>
      <c r="D85" s="352"/>
      <c r="E85" s="396"/>
    </row>
    <row r="86" spans="1:5" ht="33" customHeight="1" thickBot="1" x14ac:dyDescent="0.3">
      <c r="A86" s="564"/>
      <c r="B86" s="416" t="s">
        <v>509</v>
      </c>
      <c r="C86" s="416"/>
      <c r="D86" s="397"/>
      <c r="E86" s="398"/>
    </row>
    <row r="88" spans="1:5" ht="15.75" thickBot="1" x14ac:dyDescent="0.3"/>
    <row r="89" spans="1:5" ht="28.5" customHeight="1" x14ac:dyDescent="0.25">
      <c r="A89" s="555" t="s">
        <v>471</v>
      </c>
      <c r="B89" s="557" t="s">
        <v>472</v>
      </c>
      <c r="C89" s="557"/>
      <c r="D89" s="561" t="s">
        <v>473</v>
      </c>
      <c r="E89" s="562"/>
    </row>
    <row r="90" spans="1:5" x14ac:dyDescent="0.25">
      <c r="A90" s="556"/>
      <c r="B90" s="558"/>
      <c r="C90" s="558"/>
      <c r="D90" s="99" t="s">
        <v>86</v>
      </c>
      <c r="E90" s="394" t="s">
        <v>87</v>
      </c>
    </row>
    <row r="91" spans="1:5" ht="33" customHeight="1" x14ac:dyDescent="0.25">
      <c r="A91" s="563"/>
      <c r="B91" s="565" t="s">
        <v>475</v>
      </c>
      <c r="C91" s="565"/>
      <c r="D91" s="352"/>
      <c r="E91" s="395"/>
    </row>
    <row r="92" spans="1:5" ht="33" customHeight="1" x14ac:dyDescent="0.25">
      <c r="A92" s="563"/>
      <c r="B92" s="565" t="s">
        <v>476</v>
      </c>
      <c r="C92" s="565"/>
      <c r="D92" s="352"/>
      <c r="E92" s="395"/>
    </row>
    <row r="93" spans="1:5" ht="33" customHeight="1" x14ac:dyDescent="0.25">
      <c r="A93" s="563"/>
      <c r="B93" s="565" t="s">
        <v>477</v>
      </c>
      <c r="C93" s="565"/>
      <c r="D93" s="352"/>
      <c r="E93" s="395"/>
    </row>
    <row r="94" spans="1:5" ht="33" customHeight="1" x14ac:dyDescent="0.25">
      <c r="A94" s="563"/>
      <c r="B94" s="565" t="s">
        <v>478</v>
      </c>
      <c r="C94" s="565"/>
      <c r="D94" s="352"/>
      <c r="E94" s="395"/>
    </row>
    <row r="95" spans="1:5" ht="33" customHeight="1" x14ac:dyDescent="0.25">
      <c r="A95" s="563"/>
      <c r="B95" s="565" t="s">
        <v>479</v>
      </c>
      <c r="C95" s="565"/>
      <c r="D95" s="352"/>
      <c r="E95" s="395"/>
    </row>
    <row r="96" spans="1:5" ht="33" customHeight="1" x14ac:dyDescent="0.25">
      <c r="A96" s="563"/>
      <c r="B96" s="565" t="s">
        <v>480</v>
      </c>
      <c r="C96" s="565"/>
      <c r="D96" s="352"/>
      <c r="E96" s="395"/>
    </row>
    <row r="97" spans="1:5" ht="33" customHeight="1" x14ac:dyDescent="0.25">
      <c r="A97" s="563"/>
      <c r="B97" s="565" t="s">
        <v>481</v>
      </c>
      <c r="C97" s="565"/>
      <c r="D97" s="352"/>
      <c r="E97" s="395"/>
    </row>
    <row r="98" spans="1:5" ht="33" customHeight="1" x14ac:dyDescent="0.25">
      <c r="A98" s="563"/>
      <c r="B98" s="565" t="s">
        <v>482</v>
      </c>
      <c r="C98" s="565"/>
      <c r="D98" s="352"/>
      <c r="E98" s="395"/>
    </row>
    <row r="99" spans="1:5" ht="33" customHeight="1" x14ac:dyDescent="0.25">
      <c r="A99" s="563"/>
      <c r="B99" s="565" t="s">
        <v>483</v>
      </c>
      <c r="C99" s="565"/>
      <c r="D99" s="352"/>
      <c r="E99" s="395"/>
    </row>
    <row r="100" spans="1:5" ht="33" customHeight="1" x14ac:dyDescent="0.25">
      <c r="A100" s="563"/>
      <c r="B100" s="565" t="s">
        <v>484</v>
      </c>
      <c r="C100" s="565"/>
      <c r="D100" s="352"/>
      <c r="E100" s="395"/>
    </row>
    <row r="101" spans="1:5" ht="33" customHeight="1" x14ac:dyDescent="0.25">
      <c r="A101" s="563"/>
      <c r="B101" s="565" t="s">
        <v>485</v>
      </c>
      <c r="C101" s="565"/>
      <c r="D101" s="352"/>
      <c r="E101" s="395"/>
    </row>
    <row r="102" spans="1:5" ht="33" customHeight="1" x14ac:dyDescent="0.25">
      <c r="A102" s="563"/>
      <c r="B102" s="565" t="s">
        <v>486</v>
      </c>
      <c r="C102" s="565"/>
      <c r="D102" s="352"/>
      <c r="E102" s="395"/>
    </row>
    <row r="103" spans="1:5" ht="33" customHeight="1" x14ac:dyDescent="0.25">
      <c r="A103" s="563"/>
      <c r="B103" s="565" t="s">
        <v>487</v>
      </c>
      <c r="C103" s="565"/>
      <c r="D103" s="352"/>
      <c r="E103" s="395"/>
    </row>
    <row r="104" spans="1:5" ht="33" customHeight="1" x14ac:dyDescent="0.25">
      <c r="A104" s="563"/>
      <c r="B104" s="565" t="s">
        <v>488</v>
      </c>
      <c r="C104" s="565"/>
      <c r="D104" s="352"/>
      <c r="E104" s="395"/>
    </row>
    <row r="105" spans="1:5" ht="33" customHeight="1" x14ac:dyDescent="0.25">
      <c r="A105" s="563"/>
      <c r="B105" s="565" t="s">
        <v>489</v>
      </c>
      <c r="C105" s="565"/>
      <c r="D105" s="352"/>
      <c r="E105" s="395"/>
    </row>
    <row r="106" spans="1:5" ht="33" customHeight="1" x14ac:dyDescent="0.25">
      <c r="A106" s="563"/>
      <c r="B106" s="565" t="s">
        <v>490</v>
      </c>
      <c r="C106" s="565"/>
      <c r="D106" s="352"/>
      <c r="E106" s="395"/>
    </row>
    <row r="107" spans="1:5" ht="33" customHeight="1" x14ac:dyDescent="0.25">
      <c r="A107" s="563"/>
      <c r="B107" s="565" t="s">
        <v>491</v>
      </c>
      <c r="C107" s="565"/>
      <c r="D107" s="352"/>
      <c r="E107" s="395"/>
    </row>
    <row r="108" spans="1:5" ht="33" customHeight="1" x14ac:dyDescent="0.25">
      <c r="A108" s="563"/>
      <c r="B108" s="565" t="s">
        <v>492</v>
      </c>
      <c r="C108" s="565"/>
      <c r="D108" s="352"/>
      <c r="E108" s="395"/>
    </row>
    <row r="109" spans="1:5" ht="33" customHeight="1" x14ac:dyDescent="0.25">
      <c r="A109" s="563"/>
      <c r="B109" s="514" t="s">
        <v>493</v>
      </c>
      <c r="C109" s="514"/>
      <c r="D109" s="352"/>
      <c r="E109" s="395"/>
    </row>
    <row r="110" spans="1:5" ht="33" customHeight="1" x14ac:dyDescent="0.25">
      <c r="A110" s="563"/>
      <c r="B110" s="565" t="s">
        <v>494</v>
      </c>
      <c r="C110" s="565"/>
      <c r="D110" s="352"/>
      <c r="E110" s="395"/>
    </row>
    <row r="111" spans="1:5" ht="33" customHeight="1" x14ac:dyDescent="0.25">
      <c r="A111" s="563"/>
      <c r="B111" s="559" t="s">
        <v>495</v>
      </c>
      <c r="C111" s="559"/>
      <c r="D111" s="559"/>
      <c r="E111" s="560"/>
    </row>
    <row r="112" spans="1:5" ht="33" customHeight="1" x14ac:dyDescent="0.25">
      <c r="A112" s="563"/>
      <c r="B112" s="514" t="s">
        <v>496</v>
      </c>
      <c r="C112" s="514"/>
      <c r="D112" s="352"/>
      <c r="E112" s="396"/>
    </row>
    <row r="113" spans="1:5" ht="33" customHeight="1" x14ac:dyDescent="0.25">
      <c r="A113" s="563"/>
      <c r="B113" s="514" t="s">
        <v>497</v>
      </c>
      <c r="C113" s="514"/>
      <c r="D113" s="352"/>
      <c r="E113" s="396"/>
    </row>
    <row r="114" spans="1:5" ht="33" customHeight="1" x14ac:dyDescent="0.25">
      <c r="A114" s="563"/>
      <c r="B114" s="514" t="s">
        <v>498</v>
      </c>
      <c r="C114" s="514"/>
      <c r="D114" s="352"/>
      <c r="E114" s="396"/>
    </row>
    <row r="115" spans="1:5" ht="33" customHeight="1" x14ac:dyDescent="0.25">
      <c r="A115" s="563"/>
      <c r="B115" s="514" t="s">
        <v>499</v>
      </c>
      <c r="C115" s="514"/>
      <c r="D115" s="352"/>
      <c r="E115" s="396"/>
    </row>
    <row r="116" spans="1:5" ht="33" customHeight="1" x14ac:dyDescent="0.25">
      <c r="A116" s="563"/>
      <c r="B116" s="514" t="s">
        <v>500</v>
      </c>
      <c r="C116" s="514"/>
      <c r="D116" s="352"/>
      <c r="E116" s="396"/>
    </row>
    <row r="117" spans="1:5" ht="33" customHeight="1" x14ac:dyDescent="0.25">
      <c r="A117" s="563"/>
      <c r="B117" s="514" t="s">
        <v>501</v>
      </c>
      <c r="C117" s="514"/>
      <c r="D117" s="352"/>
      <c r="E117" s="396"/>
    </row>
    <row r="118" spans="1:5" ht="33" customHeight="1" x14ac:dyDescent="0.25">
      <c r="A118" s="563"/>
      <c r="B118" s="514" t="s">
        <v>502</v>
      </c>
      <c r="C118" s="514"/>
      <c r="D118" s="352"/>
      <c r="E118" s="396"/>
    </row>
    <row r="119" spans="1:5" ht="33" customHeight="1" x14ac:dyDescent="0.25">
      <c r="A119" s="563"/>
      <c r="B119" s="514" t="s">
        <v>503</v>
      </c>
      <c r="C119" s="514"/>
      <c r="D119" s="352"/>
      <c r="E119" s="396"/>
    </row>
    <row r="120" spans="1:5" ht="33" customHeight="1" x14ac:dyDescent="0.25">
      <c r="A120" s="563"/>
      <c r="B120" s="514" t="s">
        <v>504</v>
      </c>
      <c r="C120" s="514"/>
      <c r="D120" s="352"/>
      <c r="E120" s="396"/>
    </row>
    <row r="121" spans="1:5" ht="33" customHeight="1" x14ac:dyDescent="0.25">
      <c r="A121" s="563"/>
      <c r="B121" s="514" t="s">
        <v>505</v>
      </c>
      <c r="C121" s="514"/>
      <c r="D121" s="352"/>
      <c r="E121" s="396"/>
    </row>
    <row r="122" spans="1:5" ht="33" customHeight="1" x14ac:dyDescent="0.25">
      <c r="A122" s="563"/>
      <c r="B122" s="514" t="s">
        <v>506</v>
      </c>
      <c r="C122" s="514"/>
      <c r="D122" s="352"/>
      <c r="E122" s="396"/>
    </row>
    <row r="123" spans="1:5" ht="33" customHeight="1" x14ac:dyDescent="0.25">
      <c r="A123" s="563"/>
      <c r="B123" s="514" t="s">
        <v>507</v>
      </c>
      <c r="C123" s="514"/>
      <c r="D123" s="352"/>
      <c r="E123" s="396"/>
    </row>
    <row r="124" spans="1:5" ht="33" customHeight="1" x14ac:dyDescent="0.25">
      <c r="A124" s="563"/>
      <c r="B124" s="514" t="s">
        <v>508</v>
      </c>
      <c r="C124" s="514"/>
      <c r="D124" s="352"/>
      <c r="E124" s="396"/>
    </row>
    <row r="125" spans="1:5" ht="33" customHeight="1" thickBot="1" x14ac:dyDescent="0.3">
      <c r="A125" s="564"/>
      <c r="B125" s="416" t="s">
        <v>509</v>
      </c>
      <c r="C125" s="416"/>
      <c r="D125" s="397"/>
      <c r="E125" s="398"/>
    </row>
    <row r="127" spans="1:5" ht="15.75" thickBot="1" x14ac:dyDescent="0.3"/>
    <row r="128" spans="1:5" ht="30" customHeight="1" x14ac:dyDescent="0.25">
      <c r="A128" s="555" t="s">
        <v>471</v>
      </c>
      <c r="B128" s="557" t="s">
        <v>472</v>
      </c>
      <c r="C128" s="557"/>
      <c r="D128" s="561" t="s">
        <v>473</v>
      </c>
      <c r="E128" s="562"/>
    </row>
    <row r="129" spans="1:5" x14ac:dyDescent="0.25">
      <c r="A129" s="556"/>
      <c r="B129" s="558"/>
      <c r="C129" s="558"/>
      <c r="D129" s="99" t="s">
        <v>86</v>
      </c>
      <c r="E129" s="394" t="s">
        <v>87</v>
      </c>
    </row>
    <row r="130" spans="1:5" ht="33" customHeight="1" x14ac:dyDescent="0.25">
      <c r="A130" s="563"/>
      <c r="B130" s="514" t="s">
        <v>475</v>
      </c>
      <c r="C130" s="514"/>
      <c r="D130" s="352"/>
      <c r="E130" s="396"/>
    </row>
    <row r="131" spans="1:5" ht="33" customHeight="1" x14ac:dyDescent="0.25">
      <c r="A131" s="563"/>
      <c r="B131" s="514" t="s">
        <v>476</v>
      </c>
      <c r="C131" s="514"/>
      <c r="D131" s="352"/>
      <c r="E131" s="396"/>
    </row>
    <row r="132" spans="1:5" ht="33" customHeight="1" x14ac:dyDescent="0.25">
      <c r="A132" s="563"/>
      <c r="B132" s="514" t="s">
        <v>477</v>
      </c>
      <c r="C132" s="514"/>
      <c r="D132" s="352"/>
      <c r="E132" s="396"/>
    </row>
    <row r="133" spans="1:5" ht="33" customHeight="1" x14ac:dyDescent="0.25">
      <c r="A133" s="563"/>
      <c r="B133" s="514" t="s">
        <v>478</v>
      </c>
      <c r="C133" s="514"/>
      <c r="D133" s="352"/>
      <c r="E133" s="396"/>
    </row>
    <row r="134" spans="1:5" ht="33" customHeight="1" x14ac:dyDescent="0.25">
      <c r="A134" s="563"/>
      <c r="B134" s="514" t="s">
        <v>479</v>
      </c>
      <c r="C134" s="514"/>
      <c r="D134" s="352"/>
      <c r="E134" s="396"/>
    </row>
    <row r="135" spans="1:5" ht="33" customHeight="1" x14ac:dyDescent="0.25">
      <c r="A135" s="563"/>
      <c r="B135" s="514" t="s">
        <v>480</v>
      </c>
      <c r="C135" s="514"/>
      <c r="D135" s="352"/>
      <c r="E135" s="396"/>
    </row>
    <row r="136" spans="1:5" ht="33" customHeight="1" x14ac:dyDescent="0.25">
      <c r="A136" s="563"/>
      <c r="B136" s="514" t="s">
        <v>481</v>
      </c>
      <c r="C136" s="514"/>
      <c r="D136" s="352"/>
      <c r="E136" s="396"/>
    </row>
    <row r="137" spans="1:5" ht="33" customHeight="1" x14ac:dyDescent="0.25">
      <c r="A137" s="563"/>
      <c r="B137" s="514" t="s">
        <v>482</v>
      </c>
      <c r="C137" s="514"/>
      <c r="D137" s="352"/>
      <c r="E137" s="396"/>
    </row>
    <row r="138" spans="1:5" ht="33" customHeight="1" x14ac:dyDescent="0.25">
      <c r="A138" s="563"/>
      <c r="B138" s="514" t="s">
        <v>483</v>
      </c>
      <c r="C138" s="514"/>
      <c r="D138" s="352"/>
      <c r="E138" s="396"/>
    </row>
    <row r="139" spans="1:5" ht="33" customHeight="1" x14ac:dyDescent="0.25">
      <c r="A139" s="563"/>
      <c r="B139" s="514" t="s">
        <v>484</v>
      </c>
      <c r="C139" s="514"/>
      <c r="D139" s="352"/>
      <c r="E139" s="396"/>
    </row>
    <row r="140" spans="1:5" ht="33" customHeight="1" x14ac:dyDescent="0.25">
      <c r="A140" s="563"/>
      <c r="B140" s="514" t="s">
        <v>485</v>
      </c>
      <c r="C140" s="514"/>
      <c r="D140" s="352"/>
      <c r="E140" s="396"/>
    </row>
    <row r="141" spans="1:5" ht="33" customHeight="1" x14ac:dyDescent="0.25">
      <c r="A141" s="563"/>
      <c r="B141" s="514" t="s">
        <v>486</v>
      </c>
      <c r="C141" s="514"/>
      <c r="D141" s="352"/>
      <c r="E141" s="396"/>
    </row>
    <row r="142" spans="1:5" ht="33" customHeight="1" x14ac:dyDescent="0.25">
      <c r="A142" s="563"/>
      <c r="B142" s="514" t="s">
        <v>487</v>
      </c>
      <c r="C142" s="514"/>
      <c r="D142" s="352"/>
      <c r="E142" s="396"/>
    </row>
    <row r="143" spans="1:5" ht="33" customHeight="1" x14ac:dyDescent="0.25">
      <c r="A143" s="563"/>
      <c r="B143" s="514" t="s">
        <v>488</v>
      </c>
      <c r="C143" s="514"/>
      <c r="D143" s="352"/>
      <c r="E143" s="396"/>
    </row>
    <row r="144" spans="1:5" ht="33" customHeight="1" x14ac:dyDescent="0.25">
      <c r="A144" s="563"/>
      <c r="B144" s="514" t="s">
        <v>489</v>
      </c>
      <c r="C144" s="514"/>
      <c r="D144" s="352"/>
      <c r="E144" s="396"/>
    </row>
    <row r="145" spans="1:5" ht="33" customHeight="1" x14ac:dyDescent="0.25">
      <c r="A145" s="563"/>
      <c r="B145" s="514" t="s">
        <v>490</v>
      </c>
      <c r="C145" s="514"/>
      <c r="D145" s="352"/>
      <c r="E145" s="396"/>
    </row>
    <row r="146" spans="1:5" ht="33" customHeight="1" x14ac:dyDescent="0.25">
      <c r="A146" s="563"/>
      <c r="B146" s="514" t="s">
        <v>491</v>
      </c>
      <c r="C146" s="514"/>
      <c r="D146" s="352"/>
      <c r="E146" s="396"/>
    </row>
    <row r="147" spans="1:5" ht="33" customHeight="1" x14ac:dyDescent="0.25">
      <c r="A147" s="563"/>
      <c r="B147" s="514" t="s">
        <v>492</v>
      </c>
      <c r="C147" s="514"/>
      <c r="D147" s="352"/>
      <c r="E147" s="396"/>
    </row>
    <row r="148" spans="1:5" ht="33" customHeight="1" x14ac:dyDescent="0.25">
      <c r="A148" s="563"/>
      <c r="B148" s="514" t="s">
        <v>493</v>
      </c>
      <c r="C148" s="514"/>
      <c r="D148" s="352"/>
      <c r="E148" s="396"/>
    </row>
    <row r="149" spans="1:5" ht="33" customHeight="1" x14ac:dyDescent="0.25">
      <c r="A149" s="563"/>
      <c r="B149" s="514" t="s">
        <v>494</v>
      </c>
      <c r="C149" s="514"/>
      <c r="D149" s="352"/>
      <c r="E149" s="396"/>
    </row>
    <row r="150" spans="1:5" ht="33" customHeight="1" x14ac:dyDescent="0.25">
      <c r="A150" s="563"/>
      <c r="B150" s="559" t="s">
        <v>495</v>
      </c>
      <c r="C150" s="559"/>
      <c r="D150" s="559"/>
      <c r="E150" s="560"/>
    </row>
    <row r="151" spans="1:5" ht="33" customHeight="1" x14ac:dyDescent="0.25">
      <c r="A151" s="563"/>
      <c r="B151" s="514" t="s">
        <v>496</v>
      </c>
      <c r="C151" s="514"/>
      <c r="D151" s="352"/>
      <c r="E151" s="396"/>
    </row>
    <row r="152" spans="1:5" ht="33" customHeight="1" x14ac:dyDescent="0.25">
      <c r="A152" s="563"/>
      <c r="B152" s="514" t="s">
        <v>497</v>
      </c>
      <c r="C152" s="514"/>
      <c r="D152" s="352"/>
      <c r="E152" s="396"/>
    </row>
    <row r="153" spans="1:5" ht="33" customHeight="1" x14ac:dyDescent="0.25">
      <c r="A153" s="563"/>
      <c r="B153" s="514" t="s">
        <v>498</v>
      </c>
      <c r="C153" s="514"/>
      <c r="D153" s="352"/>
      <c r="E153" s="396"/>
    </row>
    <row r="154" spans="1:5" ht="33" customHeight="1" x14ac:dyDescent="0.25">
      <c r="A154" s="563"/>
      <c r="B154" s="514" t="s">
        <v>499</v>
      </c>
      <c r="C154" s="514"/>
      <c r="D154" s="352"/>
      <c r="E154" s="396"/>
    </row>
    <row r="155" spans="1:5" ht="33" customHeight="1" x14ac:dyDescent="0.25">
      <c r="A155" s="563"/>
      <c r="B155" s="514" t="s">
        <v>500</v>
      </c>
      <c r="C155" s="514"/>
      <c r="D155" s="352"/>
      <c r="E155" s="396"/>
    </row>
    <row r="156" spans="1:5" ht="33" customHeight="1" x14ac:dyDescent="0.25">
      <c r="A156" s="563"/>
      <c r="B156" s="514" t="s">
        <v>501</v>
      </c>
      <c r="C156" s="514"/>
      <c r="D156" s="352"/>
      <c r="E156" s="396"/>
    </row>
    <row r="157" spans="1:5" ht="33" customHeight="1" x14ac:dyDescent="0.25">
      <c r="A157" s="563"/>
      <c r="B157" s="514" t="s">
        <v>502</v>
      </c>
      <c r="C157" s="514"/>
      <c r="D157" s="352"/>
      <c r="E157" s="396"/>
    </row>
    <row r="158" spans="1:5" ht="33" customHeight="1" x14ac:dyDescent="0.25">
      <c r="A158" s="563"/>
      <c r="B158" s="514" t="s">
        <v>503</v>
      </c>
      <c r="C158" s="514"/>
      <c r="D158" s="352"/>
      <c r="E158" s="396"/>
    </row>
    <row r="159" spans="1:5" ht="33" customHeight="1" x14ac:dyDescent="0.25">
      <c r="A159" s="563"/>
      <c r="B159" s="514" t="s">
        <v>504</v>
      </c>
      <c r="C159" s="514"/>
      <c r="D159" s="352"/>
      <c r="E159" s="396"/>
    </row>
    <row r="160" spans="1:5" ht="33" customHeight="1" x14ac:dyDescent="0.25">
      <c r="A160" s="563"/>
      <c r="B160" s="514" t="s">
        <v>505</v>
      </c>
      <c r="C160" s="514"/>
      <c r="D160" s="352"/>
      <c r="E160" s="396"/>
    </row>
    <row r="161" spans="1:5" ht="33" customHeight="1" x14ac:dyDescent="0.25">
      <c r="A161" s="563"/>
      <c r="B161" s="514" t="s">
        <v>506</v>
      </c>
      <c r="C161" s="514"/>
      <c r="D161" s="352"/>
      <c r="E161" s="396"/>
    </row>
    <row r="162" spans="1:5" ht="33" customHeight="1" x14ac:dyDescent="0.25">
      <c r="A162" s="563"/>
      <c r="B162" s="514" t="s">
        <v>507</v>
      </c>
      <c r="C162" s="514"/>
      <c r="D162" s="352"/>
      <c r="E162" s="396"/>
    </row>
    <row r="163" spans="1:5" ht="33" customHeight="1" x14ac:dyDescent="0.25">
      <c r="A163" s="563"/>
      <c r="B163" s="514" t="s">
        <v>508</v>
      </c>
      <c r="C163" s="514"/>
      <c r="D163" s="352"/>
      <c r="E163" s="396"/>
    </row>
    <row r="164" spans="1:5" ht="33" customHeight="1" thickBot="1" x14ac:dyDescent="0.3">
      <c r="A164" s="564"/>
      <c r="B164" s="416" t="s">
        <v>509</v>
      </c>
      <c r="C164" s="416"/>
      <c r="D164" s="397"/>
      <c r="E164" s="398"/>
    </row>
    <row r="166" spans="1:5" ht="15.75" thickBot="1" x14ac:dyDescent="0.3"/>
    <row r="167" spans="1:5" ht="30" customHeight="1" x14ac:dyDescent="0.25">
      <c r="A167" s="555" t="s">
        <v>471</v>
      </c>
      <c r="B167" s="557" t="s">
        <v>472</v>
      </c>
      <c r="C167" s="557"/>
      <c r="D167" s="561" t="s">
        <v>473</v>
      </c>
      <c r="E167" s="562"/>
    </row>
    <row r="168" spans="1:5" x14ac:dyDescent="0.25">
      <c r="A168" s="556"/>
      <c r="B168" s="558"/>
      <c r="C168" s="558"/>
      <c r="D168" s="99" t="s">
        <v>86</v>
      </c>
      <c r="E168" s="394" t="s">
        <v>87</v>
      </c>
    </row>
    <row r="169" spans="1:5" ht="33" customHeight="1" x14ac:dyDescent="0.25">
      <c r="A169" s="563"/>
      <c r="B169" s="514" t="s">
        <v>475</v>
      </c>
      <c r="C169" s="514"/>
      <c r="D169" s="352"/>
      <c r="E169" s="396"/>
    </row>
    <row r="170" spans="1:5" ht="33" customHeight="1" x14ac:dyDescent="0.25">
      <c r="A170" s="563"/>
      <c r="B170" s="514" t="s">
        <v>476</v>
      </c>
      <c r="C170" s="514"/>
      <c r="D170" s="352"/>
      <c r="E170" s="396"/>
    </row>
    <row r="171" spans="1:5" ht="33" customHeight="1" x14ac:dyDescent="0.25">
      <c r="A171" s="563"/>
      <c r="B171" s="514" t="s">
        <v>477</v>
      </c>
      <c r="C171" s="514"/>
      <c r="D171" s="352"/>
      <c r="E171" s="396"/>
    </row>
    <row r="172" spans="1:5" ht="33" customHeight="1" x14ac:dyDescent="0.25">
      <c r="A172" s="563"/>
      <c r="B172" s="514" t="s">
        <v>478</v>
      </c>
      <c r="C172" s="514"/>
      <c r="D172" s="352"/>
      <c r="E172" s="396"/>
    </row>
    <row r="173" spans="1:5" ht="33" customHeight="1" x14ac:dyDescent="0.25">
      <c r="A173" s="563"/>
      <c r="B173" s="514" t="s">
        <v>479</v>
      </c>
      <c r="C173" s="514"/>
      <c r="D173" s="352"/>
      <c r="E173" s="396"/>
    </row>
    <row r="174" spans="1:5" ht="33" customHeight="1" x14ac:dyDescent="0.25">
      <c r="A174" s="563"/>
      <c r="B174" s="514" t="s">
        <v>480</v>
      </c>
      <c r="C174" s="514"/>
      <c r="D174" s="352"/>
      <c r="E174" s="396"/>
    </row>
    <row r="175" spans="1:5" ht="33" customHeight="1" x14ac:dyDescent="0.25">
      <c r="A175" s="563"/>
      <c r="B175" s="514" t="s">
        <v>481</v>
      </c>
      <c r="C175" s="514"/>
      <c r="D175" s="352"/>
      <c r="E175" s="396"/>
    </row>
    <row r="176" spans="1:5" ht="33" customHeight="1" x14ac:dyDescent="0.25">
      <c r="A176" s="563"/>
      <c r="B176" s="514" t="s">
        <v>482</v>
      </c>
      <c r="C176" s="514"/>
      <c r="D176" s="352"/>
      <c r="E176" s="396"/>
    </row>
    <row r="177" spans="1:5" ht="33" customHeight="1" x14ac:dyDescent="0.25">
      <c r="A177" s="563"/>
      <c r="B177" s="514" t="s">
        <v>483</v>
      </c>
      <c r="C177" s="514"/>
      <c r="D177" s="352"/>
      <c r="E177" s="396"/>
    </row>
    <row r="178" spans="1:5" ht="33" customHeight="1" x14ac:dyDescent="0.25">
      <c r="A178" s="563"/>
      <c r="B178" s="514" t="s">
        <v>484</v>
      </c>
      <c r="C178" s="514"/>
      <c r="D178" s="352"/>
      <c r="E178" s="396"/>
    </row>
    <row r="179" spans="1:5" ht="33" customHeight="1" x14ac:dyDescent="0.25">
      <c r="A179" s="563"/>
      <c r="B179" s="514" t="s">
        <v>485</v>
      </c>
      <c r="C179" s="514"/>
      <c r="D179" s="352"/>
      <c r="E179" s="396"/>
    </row>
    <row r="180" spans="1:5" ht="33" customHeight="1" x14ac:dyDescent="0.25">
      <c r="A180" s="563"/>
      <c r="B180" s="514" t="s">
        <v>486</v>
      </c>
      <c r="C180" s="514"/>
      <c r="D180" s="352"/>
      <c r="E180" s="396"/>
    </row>
    <row r="181" spans="1:5" ht="33" customHeight="1" x14ac:dyDescent="0.25">
      <c r="A181" s="563"/>
      <c r="B181" s="514" t="s">
        <v>487</v>
      </c>
      <c r="C181" s="514"/>
      <c r="D181" s="352"/>
      <c r="E181" s="396"/>
    </row>
    <row r="182" spans="1:5" ht="33" customHeight="1" x14ac:dyDescent="0.25">
      <c r="A182" s="563"/>
      <c r="B182" s="514" t="s">
        <v>488</v>
      </c>
      <c r="C182" s="514"/>
      <c r="D182" s="352"/>
      <c r="E182" s="396"/>
    </row>
    <row r="183" spans="1:5" ht="33" customHeight="1" x14ac:dyDescent="0.25">
      <c r="A183" s="563"/>
      <c r="B183" s="514" t="s">
        <v>489</v>
      </c>
      <c r="C183" s="514"/>
      <c r="D183" s="352"/>
      <c r="E183" s="396"/>
    </row>
    <row r="184" spans="1:5" ht="33" customHeight="1" x14ac:dyDescent="0.25">
      <c r="A184" s="563"/>
      <c r="B184" s="514" t="s">
        <v>490</v>
      </c>
      <c r="C184" s="514"/>
      <c r="D184" s="352"/>
      <c r="E184" s="396"/>
    </row>
    <row r="185" spans="1:5" ht="33" customHeight="1" x14ac:dyDescent="0.25">
      <c r="A185" s="563"/>
      <c r="B185" s="514" t="s">
        <v>491</v>
      </c>
      <c r="C185" s="514"/>
      <c r="D185" s="352"/>
      <c r="E185" s="396"/>
    </row>
    <row r="186" spans="1:5" ht="33" customHeight="1" x14ac:dyDescent="0.25">
      <c r="A186" s="563"/>
      <c r="B186" s="514" t="s">
        <v>492</v>
      </c>
      <c r="C186" s="514"/>
      <c r="D186" s="352"/>
      <c r="E186" s="396"/>
    </row>
    <row r="187" spans="1:5" ht="33" customHeight="1" x14ac:dyDescent="0.25">
      <c r="A187" s="563"/>
      <c r="B187" s="514" t="s">
        <v>493</v>
      </c>
      <c r="C187" s="514"/>
      <c r="D187" s="352"/>
      <c r="E187" s="396"/>
    </row>
    <row r="188" spans="1:5" ht="33" customHeight="1" x14ac:dyDescent="0.25">
      <c r="A188" s="563"/>
      <c r="B188" s="514" t="s">
        <v>494</v>
      </c>
      <c r="C188" s="514"/>
      <c r="D188" s="352"/>
      <c r="E188" s="396"/>
    </row>
    <row r="189" spans="1:5" ht="33" customHeight="1" x14ac:dyDescent="0.25">
      <c r="A189" s="563"/>
      <c r="B189" s="559" t="s">
        <v>495</v>
      </c>
      <c r="C189" s="559"/>
      <c r="D189" s="559"/>
      <c r="E189" s="560"/>
    </row>
    <row r="190" spans="1:5" ht="33" customHeight="1" x14ac:dyDescent="0.25">
      <c r="A190" s="563"/>
      <c r="B190" s="514" t="s">
        <v>496</v>
      </c>
      <c r="C190" s="514"/>
      <c r="D190" s="352"/>
      <c r="E190" s="396"/>
    </row>
    <row r="191" spans="1:5" ht="33" customHeight="1" x14ac:dyDescent="0.25">
      <c r="A191" s="563"/>
      <c r="B191" s="514" t="s">
        <v>497</v>
      </c>
      <c r="C191" s="514"/>
      <c r="D191" s="352"/>
      <c r="E191" s="396"/>
    </row>
    <row r="192" spans="1:5" ht="33" customHeight="1" x14ac:dyDescent="0.25">
      <c r="A192" s="563"/>
      <c r="B192" s="514" t="s">
        <v>498</v>
      </c>
      <c r="C192" s="514"/>
      <c r="D192" s="352"/>
      <c r="E192" s="396"/>
    </row>
    <row r="193" spans="1:5" ht="33" customHeight="1" x14ac:dyDescent="0.25">
      <c r="A193" s="563"/>
      <c r="B193" s="514" t="s">
        <v>499</v>
      </c>
      <c r="C193" s="514"/>
      <c r="D193" s="352"/>
      <c r="E193" s="396"/>
    </row>
    <row r="194" spans="1:5" ht="33" customHeight="1" x14ac:dyDescent="0.25">
      <c r="A194" s="563"/>
      <c r="B194" s="514" t="s">
        <v>500</v>
      </c>
      <c r="C194" s="514"/>
      <c r="D194" s="352"/>
      <c r="E194" s="396"/>
    </row>
    <row r="195" spans="1:5" ht="33" customHeight="1" x14ac:dyDescent="0.25">
      <c r="A195" s="563"/>
      <c r="B195" s="514" t="s">
        <v>501</v>
      </c>
      <c r="C195" s="514"/>
      <c r="D195" s="352"/>
      <c r="E195" s="396"/>
    </row>
    <row r="196" spans="1:5" ht="33" customHeight="1" x14ac:dyDescent="0.25">
      <c r="A196" s="563"/>
      <c r="B196" s="514" t="s">
        <v>502</v>
      </c>
      <c r="C196" s="514"/>
      <c r="D196" s="352"/>
      <c r="E196" s="396"/>
    </row>
    <row r="197" spans="1:5" ht="33" customHeight="1" x14ac:dyDescent="0.25">
      <c r="A197" s="563"/>
      <c r="B197" s="514" t="s">
        <v>503</v>
      </c>
      <c r="C197" s="514"/>
      <c r="D197" s="352"/>
      <c r="E197" s="396"/>
    </row>
    <row r="198" spans="1:5" ht="33" customHeight="1" x14ac:dyDescent="0.25">
      <c r="A198" s="563"/>
      <c r="B198" s="514" t="s">
        <v>504</v>
      </c>
      <c r="C198" s="514"/>
      <c r="D198" s="352"/>
      <c r="E198" s="396"/>
    </row>
    <row r="199" spans="1:5" ht="33" customHeight="1" x14ac:dyDescent="0.25">
      <c r="A199" s="563"/>
      <c r="B199" s="514" t="s">
        <v>505</v>
      </c>
      <c r="C199" s="514"/>
      <c r="D199" s="352"/>
      <c r="E199" s="396"/>
    </row>
    <row r="200" spans="1:5" ht="33" customHeight="1" x14ac:dyDescent="0.25">
      <c r="A200" s="563"/>
      <c r="B200" s="514" t="s">
        <v>506</v>
      </c>
      <c r="C200" s="514"/>
      <c r="D200" s="352"/>
      <c r="E200" s="396"/>
    </row>
    <row r="201" spans="1:5" ht="33" customHeight="1" x14ac:dyDescent="0.25">
      <c r="A201" s="563"/>
      <c r="B201" s="514" t="s">
        <v>507</v>
      </c>
      <c r="C201" s="514"/>
      <c r="D201" s="352"/>
      <c r="E201" s="396"/>
    </row>
    <row r="202" spans="1:5" ht="33" customHeight="1" x14ac:dyDescent="0.25">
      <c r="A202" s="563"/>
      <c r="B202" s="514" t="s">
        <v>508</v>
      </c>
      <c r="C202" s="514"/>
      <c r="D202" s="352"/>
      <c r="E202" s="396"/>
    </row>
    <row r="203" spans="1:5" ht="33" customHeight="1" thickBot="1" x14ac:dyDescent="0.3">
      <c r="A203" s="564"/>
      <c r="B203" s="416" t="s">
        <v>509</v>
      </c>
      <c r="C203" s="416"/>
      <c r="D203" s="397"/>
      <c r="E203" s="398"/>
    </row>
    <row r="205" spans="1:5" ht="15.75" thickBot="1" x14ac:dyDescent="0.3"/>
    <row r="206" spans="1:5" ht="29.25" customHeight="1" x14ac:dyDescent="0.25">
      <c r="A206" s="555" t="s">
        <v>471</v>
      </c>
      <c r="B206" s="557" t="s">
        <v>472</v>
      </c>
      <c r="C206" s="557"/>
      <c r="D206" s="561" t="s">
        <v>473</v>
      </c>
      <c r="E206" s="562"/>
    </row>
    <row r="207" spans="1:5" x14ac:dyDescent="0.25">
      <c r="A207" s="556"/>
      <c r="B207" s="558"/>
      <c r="C207" s="558"/>
      <c r="D207" s="99" t="s">
        <v>86</v>
      </c>
      <c r="E207" s="394" t="s">
        <v>87</v>
      </c>
    </row>
    <row r="208" spans="1:5" ht="33" customHeight="1" x14ac:dyDescent="0.25">
      <c r="A208" s="563"/>
      <c r="B208" s="514" t="s">
        <v>475</v>
      </c>
      <c r="C208" s="514"/>
      <c r="D208" s="352"/>
      <c r="E208" s="396"/>
    </row>
    <row r="209" spans="1:5" ht="33" customHeight="1" x14ac:dyDescent="0.25">
      <c r="A209" s="563"/>
      <c r="B209" s="514" t="s">
        <v>476</v>
      </c>
      <c r="C209" s="514"/>
      <c r="D209" s="352"/>
      <c r="E209" s="396"/>
    </row>
    <row r="210" spans="1:5" ht="33" customHeight="1" x14ac:dyDescent="0.25">
      <c r="A210" s="563"/>
      <c r="B210" s="514" t="s">
        <v>477</v>
      </c>
      <c r="C210" s="514"/>
      <c r="D210" s="352"/>
      <c r="E210" s="396"/>
    </row>
    <row r="211" spans="1:5" ht="33" customHeight="1" x14ac:dyDescent="0.25">
      <c r="A211" s="563"/>
      <c r="B211" s="514" t="s">
        <v>478</v>
      </c>
      <c r="C211" s="514"/>
      <c r="D211" s="352"/>
      <c r="E211" s="396"/>
    </row>
    <row r="212" spans="1:5" ht="33" customHeight="1" x14ac:dyDescent="0.25">
      <c r="A212" s="563"/>
      <c r="B212" s="514" t="s">
        <v>479</v>
      </c>
      <c r="C212" s="514"/>
      <c r="D212" s="352"/>
      <c r="E212" s="396"/>
    </row>
    <row r="213" spans="1:5" ht="33" customHeight="1" x14ac:dyDescent="0.25">
      <c r="A213" s="563"/>
      <c r="B213" s="514" t="s">
        <v>480</v>
      </c>
      <c r="C213" s="514"/>
      <c r="D213" s="352"/>
      <c r="E213" s="396"/>
    </row>
    <row r="214" spans="1:5" ht="33" customHeight="1" x14ac:dyDescent="0.25">
      <c r="A214" s="563"/>
      <c r="B214" s="514" t="s">
        <v>481</v>
      </c>
      <c r="C214" s="514"/>
      <c r="D214" s="352"/>
      <c r="E214" s="396"/>
    </row>
    <row r="215" spans="1:5" ht="33" customHeight="1" x14ac:dyDescent="0.25">
      <c r="A215" s="563"/>
      <c r="B215" s="514" t="s">
        <v>482</v>
      </c>
      <c r="C215" s="514"/>
      <c r="D215" s="352"/>
      <c r="E215" s="396"/>
    </row>
    <row r="216" spans="1:5" ht="33" customHeight="1" x14ac:dyDescent="0.25">
      <c r="A216" s="563"/>
      <c r="B216" s="514" t="s">
        <v>483</v>
      </c>
      <c r="C216" s="514"/>
      <c r="D216" s="352"/>
      <c r="E216" s="396"/>
    </row>
    <row r="217" spans="1:5" ht="33" customHeight="1" x14ac:dyDescent="0.25">
      <c r="A217" s="563"/>
      <c r="B217" s="514" t="s">
        <v>484</v>
      </c>
      <c r="C217" s="514"/>
      <c r="D217" s="352"/>
      <c r="E217" s="396"/>
    </row>
    <row r="218" spans="1:5" ht="33" customHeight="1" x14ac:dyDescent="0.25">
      <c r="A218" s="563"/>
      <c r="B218" s="514" t="s">
        <v>485</v>
      </c>
      <c r="C218" s="514"/>
      <c r="D218" s="352"/>
      <c r="E218" s="396"/>
    </row>
    <row r="219" spans="1:5" ht="33" customHeight="1" x14ac:dyDescent="0.25">
      <c r="A219" s="563"/>
      <c r="B219" s="514" t="s">
        <v>486</v>
      </c>
      <c r="C219" s="514"/>
      <c r="D219" s="352"/>
      <c r="E219" s="396"/>
    </row>
    <row r="220" spans="1:5" ht="33" customHeight="1" x14ac:dyDescent="0.25">
      <c r="A220" s="563"/>
      <c r="B220" s="514" t="s">
        <v>487</v>
      </c>
      <c r="C220" s="514"/>
      <c r="D220" s="352"/>
      <c r="E220" s="396"/>
    </row>
    <row r="221" spans="1:5" ht="33" customHeight="1" x14ac:dyDescent="0.25">
      <c r="A221" s="563"/>
      <c r="B221" s="514" t="s">
        <v>488</v>
      </c>
      <c r="C221" s="514"/>
      <c r="D221" s="352"/>
      <c r="E221" s="396"/>
    </row>
    <row r="222" spans="1:5" ht="33" customHeight="1" x14ac:dyDescent="0.25">
      <c r="A222" s="563"/>
      <c r="B222" s="514" t="s">
        <v>489</v>
      </c>
      <c r="C222" s="514"/>
      <c r="D222" s="352"/>
      <c r="E222" s="396"/>
    </row>
    <row r="223" spans="1:5" ht="33" customHeight="1" x14ac:dyDescent="0.25">
      <c r="A223" s="563"/>
      <c r="B223" s="514" t="s">
        <v>490</v>
      </c>
      <c r="C223" s="514"/>
      <c r="D223" s="352"/>
      <c r="E223" s="396"/>
    </row>
    <row r="224" spans="1:5" ht="33" customHeight="1" x14ac:dyDescent="0.25">
      <c r="A224" s="563"/>
      <c r="B224" s="514" t="s">
        <v>491</v>
      </c>
      <c r="C224" s="514"/>
      <c r="D224" s="352"/>
      <c r="E224" s="396"/>
    </row>
    <row r="225" spans="1:5" ht="33" customHeight="1" x14ac:dyDescent="0.25">
      <c r="A225" s="563"/>
      <c r="B225" s="514" t="s">
        <v>492</v>
      </c>
      <c r="C225" s="514"/>
      <c r="D225" s="352"/>
      <c r="E225" s="396"/>
    </row>
    <row r="226" spans="1:5" ht="33" customHeight="1" x14ac:dyDescent="0.25">
      <c r="A226" s="563"/>
      <c r="B226" s="514" t="s">
        <v>493</v>
      </c>
      <c r="C226" s="514"/>
      <c r="D226" s="352"/>
      <c r="E226" s="396"/>
    </row>
    <row r="227" spans="1:5" ht="33" customHeight="1" x14ac:dyDescent="0.25">
      <c r="A227" s="563"/>
      <c r="B227" s="514" t="s">
        <v>494</v>
      </c>
      <c r="C227" s="514"/>
      <c r="D227" s="352"/>
      <c r="E227" s="396"/>
    </row>
    <row r="228" spans="1:5" ht="33" customHeight="1" x14ac:dyDescent="0.25">
      <c r="A228" s="563"/>
      <c r="B228" s="559" t="s">
        <v>495</v>
      </c>
      <c r="C228" s="559"/>
      <c r="D228" s="559"/>
      <c r="E228" s="560"/>
    </row>
    <row r="229" spans="1:5" ht="33" customHeight="1" x14ac:dyDescent="0.25">
      <c r="A229" s="563"/>
      <c r="B229" s="514" t="s">
        <v>496</v>
      </c>
      <c r="C229" s="514"/>
      <c r="D229" s="352"/>
      <c r="E229" s="396"/>
    </row>
    <row r="230" spans="1:5" ht="33" customHeight="1" x14ac:dyDescent="0.25">
      <c r="A230" s="563"/>
      <c r="B230" s="514" t="s">
        <v>497</v>
      </c>
      <c r="C230" s="514"/>
      <c r="D230" s="352"/>
      <c r="E230" s="396"/>
    </row>
    <row r="231" spans="1:5" ht="33" customHeight="1" x14ac:dyDescent="0.25">
      <c r="A231" s="563"/>
      <c r="B231" s="514" t="s">
        <v>498</v>
      </c>
      <c r="C231" s="514"/>
      <c r="D231" s="352"/>
      <c r="E231" s="396"/>
    </row>
    <row r="232" spans="1:5" ht="33" customHeight="1" x14ac:dyDescent="0.25">
      <c r="A232" s="563"/>
      <c r="B232" s="514" t="s">
        <v>499</v>
      </c>
      <c r="C232" s="514"/>
      <c r="D232" s="352"/>
      <c r="E232" s="396"/>
    </row>
    <row r="233" spans="1:5" ht="33" customHeight="1" x14ac:dyDescent="0.25">
      <c r="A233" s="563"/>
      <c r="B233" s="514" t="s">
        <v>500</v>
      </c>
      <c r="C233" s="514"/>
      <c r="D233" s="352"/>
      <c r="E233" s="396"/>
    </row>
    <row r="234" spans="1:5" ht="33" customHeight="1" x14ac:dyDescent="0.25">
      <c r="A234" s="563"/>
      <c r="B234" s="514" t="s">
        <v>501</v>
      </c>
      <c r="C234" s="514"/>
      <c r="D234" s="352"/>
      <c r="E234" s="396"/>
    </row>
    <row r="235" spans="1:5" ht="33" customHeight="1" x14ac:dyDescent="0.25">
      <c r="A235" s="563"/>
      <c r="B235" s="514" t="s">
        <v>502</v>
      </c>
      <c r="C235" s="514"/>
      <c r="D235" s="352"/>
      <c r="E235" s="396"/>
    </row>
    <row r="236" spans="1:5" ht="33" customHeight="1" x14ac:dyDescent="0.25">
      <c r="A236" s="563"/>
      <c r="B236" s="514" t="s">
        <v>503</v>
      </c>
      <c r="C236" s="514"/>
      <c r="D236" s="352"/>
      <c r="E236" s="396"/>
    </row>
    <row r="237" spans="1:5" ht="33" customHeight="1" x14ac:dyDescent="0.25">
      <c r="A237" s="563"/>
      <c r="B237" s="514" t="s">
        <v>504</v>
      </c>
      <c r="C237" s="514"/>
      <c r="D237" s="352"/>
      <c r="E237" s="396"/>
    </row>
    <row r="238" spans="1:5" ht="33" customHeight="1" x14ac:dyDescent="0.25">
      <c r="A238" s="563"/>
      <c r="B238" s="514" t="s">
        <v>505</v>
      </c>
      <c r="C238" s="514"/>
      <c r="D238" s="352"/>
      <c r="E238" s="396"/>
    </row>
    <row r="239" spans="1:5" ht="33" customHeight="1" x14ac:dyDescent="0.25">
      <c r="A239" s="563"/>
      <c r="B239" s="514" t="s">
        <v>506</v>
      </c>
      <c r="C239" s="514"/>
      <c r="D239" s="352"/>
      <c r="E239" s="396"/>
    </row>
    <row r="240" spans="1:5" ht="33" customHeight="1" x14ac:dyDescent="0.25">
      <c r="A240" s="563"/>
      <c r="B240" s="514" t="s">
        <v>507</v>
      </c>
      <c r="C240" s="514"/>
      <c r="D240" s="352"/>
      <c r="E240" s="396"/>
    </row>
    <row r="241" spans="1:5" ht="33" customHeight="1" x14ac:dyDescent="0.25">
      <c r="A241" s="563"/>
      <c r="B241" s="514" t="s">
        <v>508</v>
      </c>
      <c r="C241" s="514"/>
      <c r="D241" s="352"/>
      <c r="E241" s="396"/>
    </row>
    <row r="242" spans="1:5" ht="33" customHeight="1" thickBot="1" x14ac:dyDescent="0.3">
      <c r="A242" s="564"/>
      <c r="B242" s="416" t="s">
        <v>509</v>
      </c>
      <c r="C242" s="416"/>
      <c r="D242" s="397"/>
      <c r="E242" s="398"/>
    </row>
  </sheetData>
  <mergeCells count="242">
    <mergeCell ref="A1:A4"/>
    <mergeCell ref="B1:B2"/>
    <mergeCell ref="E1:E4"/>
    <mergeCell ref="B3:B4"/>
    <mergeCell ref="A5:E5"/>
    <mergeCell ref="A6:E7"/>
    <mergeCell ref="A8:E9"/>
    <mergeCell ref="A10:E10"/>
    <mergeCell ref="A11:A12"/>
    <mergeCell ref="B11:C12"/>
    <mergeCell ref="D11:E11"/>
    <mergeCell ref="B63:C63"/>
    <mergeCell ref="B64:C64"/>
    <mergeCell ref="B65:C65"/>
    <mergeCell ref="B66:C66"/>
    <mergeCell ref="B17:C17"/>
    <mergeCell ref="B18:C18"/>
    <mergeCell ref="B19:C19"/>
    <mergeCell ref="B20:C20"/>
    <mergeCell ref="B21:C21"/>
    <mergeCell ref="B36:C36"/>
    <mergeCell ref="B37:C37"/>
    <mergeCell ref="B38:C38"/>
    <mergeCell ref="B39:C39"/>
    <mergeCell ref="B40:C40"/>
    <mergeCell ref="B29:C29"/>
    <mergeCell ref="B27:C27"/>
    <mergeCell ref="B28:C28"/>
    <mergeCell ref="B24:C24"/>
    <mergeCell ref="B25:C25"/>
    <mergeCell ref="B26:C26"/>
    <mergeCell ref="B61:C61"/>
    <mergeCell ref="B62:C62"/>
    <mergeCell ref="B47:C47"/>
    <mergeCell ref="A52:A86"/>
    <mergeCell ref="B52:C52"/>
    <mergeCell ref="B53:C53"/>
    <mergeCell ref="B54:C54"/>
    <mergeCell ref="B55:C55"/>
    <mergeCell ref="B56:C56"/>
    <mergeCell ref="B41:C41"/>
    <mergeCell ref="B42:C42"/>
    <mergeCell ref="B43:C43"/>
    <mergeCell ref="B44:C44"/>
    <mergeCell ref="B45:C45"/>
    <mergeCell ref="B46:C46"/>
    <mergeCell ref="B57:C57"/>
    <mergeCell ref="B58:C58"/>
    <mergeCell ref="B59:C59"/>
    <mergeCell ref="B60:C60"/>
    <mergeCell ref="B67:C67"/>
    <mergeCell ref="B68:C68"/>
    <mergeCell ref="A13:A47"/>
    <mergeCell ref="B13:C13"/>
    <mergeCell ref="B14:C14"/>
    <mergeCell ref="B15:C15"/>
    <mergeCell ref="B16:C16"/>
    <mergeCell ref="B23:C23"/>
    <mergeCell ref="A50:A51"/>
    <mergeCell ref="B50:C51"/>
    <mergeCell ref="B22:C22"/>
    <mergeCell ref="B35:C35"/>
    <mergeCell ref="B30:C30"/>
    <mergeCell ref="B31:C31"/>
    <mergeCell ref="B32:C32"/>
    <mergeCell ref="B33:E33"/>
    <mergeCell ref="B34:C34"/>
    <mergeCell ref="D50:E50"/>
    <mergeCell ref="B69:C69"/>
    <mergeCell ref="B70:C70"/>
    <mergeCell ref="B81:C81"/>
    <mergeCell ref="B82:C82"/>
    <mergeCell ref="B83:C83"/>
    <mergeCell ref="B84:C84"/>
    <mergeCell ref="B85:C85"/>
    <mergeCell ref="B86:C86"/>
    <mergeCell ref="B75:C75"/>
    <mergeCell ref="B76:C76"/>
    <mergeCell ref="B77:C77"/>
    <mergeCell ref="B78:C78"/>
    <mergeCell ref="B79:C79"/>
    <mergeCell ref="B80:C80"/>
    <mergeCell ref="B71:C71"/>
    <mergeCell ref="B72:E72"/>
    <mergeCell ref="B73:C73"/>
    <mergeCell ref="B74:C74"/>
    <mergeCell ref="B97:C97"/>
    <mergeCell ref="B98:C98"/>
    <mergeCell ref="B99:C99"/>
    <mergeCell ref="B100:C100"/>
    <mergeCell ref="B101:C101"/>
    <mergeCell ref="B102:C102"/>
    <mergeCell ref="A89:A90"/>
    <mergeCell ref="B89:C90"/>
    <mergeCell ref="D89:E89"/>
    <mergeCell ref="A91:A125"/>
    <mergeCell ref="B91:C91"/>
    <mergeCell ref="B92:C92"/>
    <mergeCell ref="B93:C93"/>
    <mergeCell ref="B94:C94"/>
    <mergeCell ref="B95:C95"/>
    <mergeCell ref="B96:C96"/>
    <mergeCell ref="B109:C109"/>
    <mergeCell ref="B110:C110"/>
    <mergeCell ref="B111:E111"/>
    <mergeCell ref="B112:C112"/>
    <mergeCell ref="B113:C113"/>
    <mergeCell ref="B114:C114"/>
    <mergeCell ref="B103:C103"/>
    <mergeCell ref="B104:C104"/>
    <mergeCell ref="B105:C105"/>
    <mergeCell ref="B106:C106"/>
    <mergeCell ref="B107:C107"/>
    <mergeCell ref="B108:C108"/>
    <mergeCell ref="B121:C121"/>
    <mergeCell ref="B122:C122"/>
    <mergeCell ref="B123:C123"/>
    <mergeCell ref="B124:C124"/>
    <mergeCell ref="B125:C125"/>
    <mergeCell ref="A128:A129"/>
    <mergeCell ref="B128:C129"/>
    <mergeCell ref="B115:C115"/>
    <mergeCell ref="B116:C116"/>
    <mergeCell ref="B117:C117"/>
    <mergeCell ref="B118:C118"/>
    <mergeCell ref="B119:C119"/>
    <mergeCell ref="B120:C120"/>
    <mergeCell ref="B138:C138"/>
    <mergeCell ref="B139:C139"/>
    <mergeCell ref="B140:C140"/>
    <mergeCell ref="B141:C141"/>
    <mergeCell ref="B142:C142"/>
    <mergeCell ref="B143:C143"/>
    <mergeCell ref="D128:E128"/>
    <mergeCell ref="A130:A164"/>
    <mergeCell ref="B130:C130"/>
    <mergeCell ref="B131:C131"/>
    <mergeCell ref="B132:C132"/>
    <mergeCell ref="B133:C133"/>
    <mergeCell ref="B134:C134"/>
    <mergeCell ref="B135:C135"/>
    <mergeCell ref="B136:C136"/>
    <mergeCell ref="B137:C137"/>
    <mergeCell ref="B150:E150"/>
    <mergeCell ref="B151:C151"/>
    <mergeCell ref="B152:C152"/>
    <mergeCell ref="B153:C153"/>
    <mergeCell ref="B154:C154"/>
    <mergeCell ref="B155:C155"/>
    <mergeCell ref="B144:C144"/>
    <mergeCell ref="B145:C145"/>
    <mergeCell ref="B146:C146"/>
    <mergeCell ref="B147:C147"/>
    <mergeCell ref="B148:C148"/>
    <mergeCell ref="B149:C149"/>
    <mergeCell ref="B162:C162"/>
    <mergeCell ref="B163:C163"/>
    <mergeCell ref="B164:C164"/>
    <mergeCell ref="A167:A168"/>
    <mergeCell ref="B167:C168"/>
    <mergeCell ref="D167:E167"/>
    <mergeCell ref="B156:C156"/>
    <mergeCell ref="B157:C157"/>
    <mergeCell ref="B158:C158"/>
    <mergeCell ref="B159:C159"/>
    <mergeCell ref="B160:C160"/>
    <mergeCell ref="B161:C161"/>
    <mergeCell ref="B178:C178"/>
    <mergeCell ref="B179:C179"/>
    <mergeCell ref="B180:C180"/>
    <mergeCell ref="B181:C181"/>
    <mergeCell ref="B182:C182"/>
    <mergeCell ref="B183:C183"/>
    <mergeCell ref="A169:A203"/>
    <mergeCell ref="B169:C169"/>
    <mergeCell ref="B170:C170"/>
    <mergeCell ref="B171:C171"/>
    <mergeCell ref="B172:C172"/>
    <mergeCell ref="B173:C173"/>
    <mergeCell ref="B174:C174"/>
    <mergeCell ref="B175:C175"/>
    <mergeCell ref="B176:C176"/>
    <mergeCell ref="B177:C177"/>
    <mergeCell ref="B190:C190"/>
    <mergeCell ref="B191:C191"/>
    <mergeCell ref="B192:C192"/>
    <mergeCell ref="B193:C193"/>
    <mergeCell ref="B194:C194"/>
    <mergeCell ref="B195:C195"/>
    <mergeCell ref="B184:C184"/>
    <mergeCell ref="B185:C185"/>
    <mergeCell ref="B186:C186"/>
    <mergeCell ref="B187:C187"/>
    <mergeCell ref="B188:C188"/>
    <mergeCell ref="B189:E189"/>
    <mergeCell ref="D206:E206"/>
    <mergeCell ref="A208:A242"/>
    <mergeCell ref="B208:C208"/>
    <mergeCell ref="B209:C209"/>
    <mergeCell ref="B210:C210"/>
    <mergeCell ref="B211:C211"/>
    <mergeCell ref="B196:C196"/>
    <mergeCell ref="B197:C197"/>
    <mergeCell ref="B198:C198"/>
    <mergeCell ref="B199:C199"/>
    <mergeCell ref="B200:C200"/>
    <mergeCell ref="B201:C201"/>
    <mergeCell ref="B212:C212"/>
    <mergeCell ref="B213:C213"/>
    <mergeCell ref="B214:C214"/>
    <mergeCell ref="B215:C215"/>
    <mergeCell ref="B216:C216"/>
    <mergeCell ref="B217:C217"/>
    <mergeCell ref="B202:C202"/>
    <mergeCell ref="B203:C203"/>
    <mergeCell ref="A206:A207"/>
    <mergeCell ref="B206:C207"/>
    <mergeCell ref="B224:C224"/>
    <mergeCell ref="B225:C225"/>
    <mergeCell ref="B226:C226"/>
    <mergeCell ref="B227:C227"/>
    <mergeCell ref="B228:E228"/>
    <mergeCell ref="B229:C229"/>
    <mergeCell ref="B218:C218"/>
    <mergeCell ref="B219:C219"/>
    <mergeCell ref="B220:C220"/>
    <mergeCell ref="B221:C221"/>
    <mergeCell ref="B222:C222"/>
    <mergeCell ref="B223:C223"/>
    <mergeCell ref="B242:C242"/>
    <mergeCell ref="B236:C236"/>
    <mergeCell ref="B237:C237"/>
    <mergeCell ref="B238:C238"/>
    <mergeCell ref="B239:C239"/>
    <mergeCell ref="B240:C240"/>
    <mergeCell ref="B241:C241"/>
    <mergeCell ref="B230:C230"/>
    <mergeCell ref="B231:C231"/>
    <mergeCell ref="B232:C232"/>
    <mergeCell ref="B233:C233"/>
    <mergeCell ref="B234:C234"/>
    <mergeCell ref="B235:C235"/>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'D:\AUDITORIAS Y COMPROMISOS AÑO 2024\DOCUMENTOS ESTRATEGICOS DE LA OFICINA DE CONTROL INTERNO\MAPA DE RIESGOS\[Formato Mapa de riesgos de corrupcion..xlsx]NOOO'!#REF!</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37"/>
  <sheetViews>
    <sheetView zoomScale="112" zoomScaleNormal="112" workbookViewId="0">
      <selection activeCell="A5" sqref="A5:J5"/>
    </sheetView>
  </sheetViews>
  <sheetFormatPr baseColWidth="10" defaultColWidth="11.42578125" defaultRowHeight="14.25" x14ac:dyDescent="0.2"/>
  <cols>
    <col min="1" max="2" width="6.5703125" style="1" customWidth="1"/>
    <col min="3" max="3" width="32.7109375" style="1" customWidth="1"/>
    <col min="4" max="4" width="39.28515625" style="1" customWidth="1"/>
    <col min="5" max="5" width="38" style="1" customWidth="1"/>
    <col min="6" max="6" width="35.7109375" style="1" customWidth="1"/>
    <col min="7" max="7" width="18.28515625" style="1" customWidth="1"/>
    <col min="8" max="8" width="15.5703125" style="1" customWidth="1"/>
    <col min="9" max="9" width="19.28515625" style="1" customWidth="1"/>
    <col min="10" max="10" width="14.5703125" style="1" customWidth="1"/>
    <col min="11" max="11" width="89" style="1" customWidth="1"/>
    <col min="12" max="16384" width="11.42578125" style="1"/>
  </cols>
  <sheetData>
    <row r="1" spans="1:14" ht="15" customHeight="1" x14ac:dyDescent="0.2">
      <c r="A1" s="674" t="str">
        <f>CONTEXTO!B1</f>
        <v>PROCESO: GESTION INTEGRAL DE CALIDAD</v>
      </c>
      <c r="B1" s="457"/>
      <c r="C1" s="457"/>
      <c r="D1" s="457"/>
      <c r="E1" s="457"/>
      <c r="F1" s="457"/>
      <c r="G1" s="458"/>
      <c r="H1" s="465" t="s">
        <v>528</v>
      </c>
      <c r="I1" s="465"/>
      <c r="J1" s="687"/>
      <c r="K1" s="2"/>
      <c r="N1" s="481"/>
    </row>
    <row r="2" spans="1:14" ht="15" customHeight="1" x14ac:dyDescent="0.2">
      <c r="A2" s="675"/>
      <c r="B2" s="460"/>
      <c r="C2" s="460"/>
      <c r="D2" s="460"/>
      <c r="E2" s="460"/>
      <c r="F2" s="460"/>
      <c r="G2" s="461"/>
      <c r="H2" s="514" t="s">
        <v>371</v>
      </c>
      <c r="I2" s="514"/>
      <c r="J2" s="688"/>
      <c r="K2" s="2"/>
      <c r="N2" s="481"/>
    </row>
    <row r="3" spans="1:14" ht="15" customHeight="1" x14ac:dyDescent="0.2">
      <c r="A3" s="675" t="str">
        <f>CONTEXTO!B3</f>
        <v>FORMATO: MAPA DE RIESGOS DE CORRUPCIÓN</v>
      </c>
      <c r="B3" s="460"/>
      <c r="C3" s="460"/>
      <c r="D3" s="460"/>
      <c r="E3" s="460"/>
      <c r="F3" s="460"/>
      <c r="G3" s="461"/>
      <c r="H3" s="514" t="s">
        <v>372</v>
      </c>
      <c r="I3" s="514"/>
      <c r="J3" s="688"/>
      <c r="K3" s="2"/>
      <c r="N3" s="481"/>
    </row>
    <row r="4" spans="1:14" ht="15.75" customHeight="1" x14ac:dyDescent="0.2">
      <c r="A4" s="676"/>
      <c r="B4" s="546"/>
      <c r="C4" s="546"/>
      <c r="D4" s="546"/>
      <c r="E4" s="546"/>
      <c r="F4" s="546"/>
      <c r="G4" s="677"/>
      <c r="H4" s="514" t="s">
        <v>377</v>
      </c>
      <c r="I4" s="514"/>
      <c r="J4" s="689"/>
      <c r="K4" s="2"/>
      <c r="N4" s="481"/>
    </row>
    <row r="5" spans="1:14" ht="11.25" customHeight="1" x14ac:dyDescent="0.2">
      <c r="A5" s="684"/>
      <c r="B5" s="685"/>
      <c r="C5" s="685"/>
      <c r="D5" s="685"/>
      <c r="E5" s="685"/>
      <c r="F5" s="685"/>
      <c r="G5" s="685"/>
      <c r="H5" s="685"/>
      <c r="I5" s="685"/>
      <c r="J5" s="686"/>
      <c r="K5" s="2"/>
      <c r="N5" s="60"/>
    </row>
    <row r="6" spans="1:14" ht="15" customHeight="1" x14ac:dyDescent="0.2">
      <c r="A6" s="678" t="str">
        <f>CONTEXTO!A8</f>
        <v xml:space="preserve">PROCESO: Gestión de Evaluación y  Seguimiento </v>
      </c>
      <c r="B6" s="679"/>
      <c r="C6" s="679"/>
      <c r="D6" s="679"/>
      <c r="E6" s="679"/>
      <c r="F6" s="679"/>
      <c r="G6" s="679"/>
      <c r="H6" s="679"/>
      <c r="I6" s="679"/>
      <c r="J6" s="680"/>
    </row>
    <row r="7" spans="1:14" ht="32.25" customHeight="1" thickBot="1" x14ac:dyDescent="0.25">
      <c r="A7" s="681"/>
      <c r="B7" s="682"/>
      <c r="C7" s="682"/>
      <c r="D7" s="682"/>
      <c r="E7" s="682"/>
      <c r="F7" s="682"/>
      <c r="G7" s="682"/>
      <c r="H7" s="682"/>
      <c r="I7" s="682"/>
      <c r="J7" s="683"/>
    </row>
    <row r="8" spans="1:14" ht="23.25" customHeight="1" x14ac:dyDescent="0.2">
      <c r="A8" s="708" t="s">
        <v>58</v>
      </c>
      <c r="B8" s="708"/>
      <c r="C8" s="708"/>
      <c r="D8" s="708"/>
      <c r="E8" s="705" t="s">
        <v>8</v>
      </c>
      <c r="F8" s="706"/>
      <c r="G8" s="706"/>
      <c r="H8" s="706"/>
      <c r="I8" s="706"/>
      <c r="J8" s="707"/>
    </row>
    <row r="9" spans="1:14" ht="23.25" customHeight="1" x14ac:dyDescent="0.2">
      <c r="A9" s="708"/>
      <c r="B9" s="708"/>
      <c r="C9" s="708"/>
      <c r="D9" s="708"/>
      <c r="E9" s="669" t="s">
        <v>59</v>
      </c>
      <c r="F9" s="669"/>
      <c r="G9" s="669" t="s">
        <v>60</v>
      </c>
      <c r="H9" s="669"/>
      <c r="I9" s="669"/>
      <c r="J9" s="669"/>
    </row>
    <row r="10" spans="1:14" ht="23.25" customHeight="1" x14ac:dyDescent="0.25">
      <c r="A10" s="708"/>
      <c r="B10" s="708"/>
      <c r="C10" s="708"/>
      <c r="D10" s="708"/>
      <c r="E10" s="670" t="s">
        <v>61</v>
      </c>
      <c r="F10" s="670"/>
      <c r="G10" s="671" t="s">
        <v>62</v>
      </c>
      <c r="H10" s="672"/>
      <c r="I10" s="672"/>
      <c r="J10" s="673"/>
    </row>
    <row r="11" spans="1:14" ht="43.5" customHeight="1" x14ac:dyDescent="0.2">
      <c r="A11" s="708"/>
      <c r="B11" s="708"/>
      <c r="C11" s="708"/>
      <c r="D11" s="708"/>
      <c r="E11" s="667" t="s">
        <v>365</v>
      </c>
      <c r="F11" s="668"/>
      <c r="G11" s="593" t="s">
        <v>323</v>
      </c>
      <c r="H11" s="593"/>
      <c r="I11" s="593"/>
      <c r="J11" s="593"/>
    </row>
    <row r="12" spans="1:14" ht="43.5" customHeight="1" x14ac:dyDescent="0.2">
      <c r="A12" s="708"/>
      <c r="B12" s="708"/>
      <c r="C12" s="708"/>
      <c r="D12" s="708"/>
      <c r="E12" s="667" t="s">
        <v>403</v>
      </c>
      <c r="F12" s="668"/>
      <c r="G12" s="593" t="s">
        <v>324</v>
      </c>
      <c r="H12" s="593"/>
      <c r="I12" s="593"/>
      <c r="J12" s="593"/>
      <c r="K12" s="238"/>
    </row>
    <row r="13" spans="1:14" ht="43.5" customHeight="1" x14ac:dyDescent="0.2">
      <c r="A13" s="708"/>
      <c r="B13" s="708"/>
      <c r="C13" s="708"/>
      <c r="D13" s="708"/>
      <c r="E13" s="652" t="s">
        <v>321</v>
      </c>
      <c r="F13" s="691"/>
      <c r="G13" s="593" t="s">
        <v>325</v>
      </c>
      <c r="H13" s="593"/>
      <c r="I13" s="593"/>
      <c r="J13" s="593"/>
    </row>
    <row r="14" spans="1:14" ht="43.5" customHeight="1" x14ac:dyDescent="0.2">
      <c r="A14" s="708"/>
      <c r="B14" s="708"/>
      <c r="C14" s="708"/>
      <c r="D14" s="708"/>
      <c r="E14" s="667" t="s">
        <v>322</v>
      </c>
      <c r="F14" s="668"/>
      <c r="G14" s="593" t="s">
        <v>360</v>
      </c>
      <c r="H14" s="593"/>
      <c r="I14" s="593"/>
      <c r="J14" s="593"/>
    </row>
    <row r="15" spans="1:14" ht="49.5" customHeight="1" x14ac:dyDescent="0.2">
      <c r="A15" s="708"/>
      <c r="B15" s="708"/>
      <c r="C15" s="708"/>
      <c r="D15" s="708"/>
      <c r="E15" s="667" t="s">
        <v>432</v>
      </c>
      <c r="F15" s="668"/>
      <c r="G15" s="593" t="s">
        <v>367</v>
      </c>
      <c r="H15" s="593"/>
      <c r="I15" s="593"/>
      <c r="J15" s="593"/>
    </row>
    <row r="16" spans="1:14" ht="49.5" customHeight="1" x14ac:dyDescent="0.2">
      <c r="A16" s="708"/>
      <c r="B16" s="708"/>
      <c r="C16" s="708"/>
      <c r="D16" s="708"/>
      <c r="E16" s="604" t="s">
        <v>429</v>
      </c>
      <c r="F16" s="605"/>
      <c r="G16" s="593" t="s">
        <v>326</v>
      </c>
      <c r="H16" s="593"/>
      <c r="I16" s="593"/>
      <c r="J16" s="593"/>
      <c r="K16" s="667"/>
      <c r="L16" s="668"/>
    </row>
    <row r="17" spans="1:10" ht="54.75" customHeight="1" x14ac:dyDescent="0.2">
      <c r="A17" s="708"/>
      <c r="B17" s="708"/>
      <c r="C17" s="708"/>
      <c r="D17" s="708"/>
      <c r="E17" s="652" t="s">
        <v>529</v>
      </c>
      <c r="F17" s="691"/>
      <c r="G17" s="696" t="s">
        <v>327</v>
      </c>
      <c r="H17" s="696"/>
      <c r="I17" s="696"/>
      <c r="J17" s="696"/>
    </row>
    <row r="18" spans="1:10" ht="48.75" customHeight="1" x14ac:dyDescent="0.2">
      <c r="A18" s="708"/>
      <c r="B18" s="708"/>
      <c r="C18" s="708"/>
      <c r="D18" s="708"/>
      <c r="E18" s="667" t="s">
        <v>416</v>
      </c>
      <c r="F18" s="668"/>
      <c r="G18" s="593" t="s">
        <v>440</v>
      </c>
      <c r="H18" s="593"/>
      <c r="I18" s="593"/>
      <c r="J18" s="593"/>
    </row>
    <row r="19" spans="1:10" ht="54.75" customHeight="1" x14ac:dyDescent="0.2">
      <c r="A19" s="708"/>
      <c r="B19" s="708"/>
      <c r="C19" s="708"/>
      <c r="D19" s="708"/>
      <c r="E19" s="652" t="s">
        <v>530</v>
      </c>
      <c r="F19" s="691"/>
      <c r="G19" s="593" t="s">
        <v>328</v>
      </c>
      <c r="H19" s="593"/>
      <c r="I19" s="593"/>
      <c r="J19" s="593"/>
    </row>
    <row r="20" spans="1:10" ht="59.25" customHeight="1" x14ac:dyDescent="0.2">
      <c r="A20" s="708"/>
      <c r="B20" s="708"/>
      <c r="C20" s="708"/>
      <c r="D20" s="708"/>
      <c r="E20" s="652" t="s">
        <v>531</v>
      </c>
      <c r="F20" s="653"/>
      <c r="G20" s="621" t="s">
        <v>461</v>
      </c>
      <c r="H20" s="621"/>
      <c r="I20" s="621"/>
      <c r="J20" s="621"/>
    </row>
    <row r="21" spans="1:10" ht="59.25" customHeight="1" x14ac:dyDescent="0.2">
      <c r="A21" s="708"/>
      <c r="B21" s="708"/>
      <c r="C21" s="708"/>
      <c r="D21" s="708"/>
      <c r="E21" s="703" t="s">
        <v>532</v>
      </c>
      <c r="F21" s="704"/>
      <c r="G21" s="709" t="s">
        <v>512</v>
      </c>
      <c r="H21" s="710"/>
      <c r="I21" s="710"/>
      <c r="J21" s="711"/>
    </row>
    <row r="22" spans="1:10" ht="49.5" customHeight="1" x14ac:dyDescent="0.2">
      <c r="A22" s="708"/>
      <c r="B22" s="708"/>
      <c r="C22" s="708"/>
      <c r="D22" s="708"/>
      <c r="E22" s="703" t="s">
        <v>460</v>
      </c>
      <c r="F22" s="704"/>
      <c r="G22" s="596"/>
      <c r="H22" s="702"/>
      <c r="I22" s="702"/>
      <c r="J22" s="597"/>
    </row>
    <row r="23" spans="1:10" ht="51.75" customHeight="1" x14ac:dyDescent="0.2">
      <c r="A23" s="614" t="s">
        <v>6</v>
      </c>
      <c r="B23" s="614" t="s">
        <v>60</v>
      </c>
      <c r="C23" s="619" t="s">
        <v>63</v>
      </c>
      <c r="D23" s="619"/>
      <c r="E23" s="618" t="s">
        <v>243</v>
      </c>
      <c r="F23" s="619"/>
      <c r="G23" s="698" t="s">
        <v>244</v>
      </c>
      <c r="H23" s="699"/>
      <c r="I23" s="699"/>
      <c r="J23" s="700"/>
    </row>
    <row r="24" spans="1:10" ht="67.5" customHeight="1" x14ac:dyDescent="0.2">
      <c r="A24" s="614"/>
      <c r="B24" s="629"/>
      <c r="C24" s="593" t="s">
        <v>334</v>
      </c>
      <c r="D24" s="631"/>
      <c r="E24" s="593" t="s">
        <v>513</v>
      </c>
      <c r="F24" s="593"/>
      <c r="G24" s="593" t="s">
        <v>441</v>
      </c>
      <c r="H24" s="701"/>
      <c r="I24" s="701"/>
      <c r="J24" s="701"/>
    </row>
    <row r="25" spans="1:10" ht="65.25" customHeight="1" x14ac:dyDescent="0.2">
      <c r="A25" s="614"/>
      <c r="B25" s="629"/>
      <c r="C25" s="593" t="s">
        <v>364</v>
      </c>
      <c r="D25" s="631"/>
      <c r="E25" s="593" t="s">
        <v>410</v>
      </c>
      <c r="F25" s="593"/>
      <c r="G25" s="593" t="s">
        <v>342</v>
      </c>
      <c r="H25" s="593"/>
      <c r="I25" s="593"/>
      <c r="J25" s="593"/>
    </row>
    <row r="26" spans="1:10" ht="54.75" customHeight="1" x14ac:dyDescent="0.2">
      <c r="A26" s="614"/>
      <c r="B26" s="629"/>
      <c r="C26" s="593" t="s">
        <v>333</v>
      </c>
      <c r="D26" s="631"/>
      <c r="E26" s="593" t="s">
        <v>411</v>
      </c>
      <c r="F26" s="593"/>
      <c r="G26" s="593" t="s">
        <v>412</v>
      </c>
      <c r="H26" s="593"/>
      <c r="I26" s="593"/>
      <c r="J26" s="593"/>
    </row>
    <row r="27" spans="1:10" ht="49.5" customHeight="1" x14ac:dyDescent="0.2">
      <c r="A27" s="614"/>
      <c r="B27" s="629"/>
      <c r="C27" s="696" t="s">
        <v>514</v>
      </c>
      <c r="D27" s="697"/>
      <c r="E27" s="593" t="s">
        <v>341</v>
      </c>
      <c r="F27" s="593"/>
      <c r="G27" s="593" t="s">
        <v>442</v>
      </c>
      <c r="H27" s="593"/>
      <c r="I27" s="593"/>
      <c r="J27" s="593"/>
    </row>
    <row r="28" spans="1:10" ht="124.15" customHeight="1" x14ac:dyDescent="0.2">
      <c r="A28" s="614"/>
      <c r="B28" s="629"/>
      <c r="C28" s="696" t="s">
        <v>404</v>
      </c>
      <c r="D28" s="697"/>
      <c r="E28" s="593" t="s">
        <v>515</v>
      </c>
      <c r="F28" s="640"/>
      <c r="G28" s="644" t="s">
        <v>516</v>
      </c>
      <c r="H28" s="644"/>
      <c r="I28" s="644"/>
      <c r="J28" s="644"/>
    </row>
    <row r="29" spans="1:10" ht="183" customHeight="1" x14ac:dyDescent="0.2">
      <c r="A29" s="614"/>
      <c r="B29" s="629"/>
      <c r="C29" s="696" t="s">
        <v>405</v>
      </c>
      <c r="D29" s="697"/>
      <c r="E29" s="617" t="s">
        <v>517</v>
      </c>
      <c r="F29" s="617"/>
      <c r="G29" s="692"/>
      <c r="H29" s="645"/>
      <c r="I29" s="645"/>
      <c r="J29" s="645"/>
    </row>
    <row r="30" spans="1:10" ht="106.5" customHeight="1" x14ac:dyDescent="0.2">
      <c r="A30" s="614"/>
      <c r="B30" s="629"/>
      <c r="C30" s="593" t="s">
        <v>406</v>
      </c>
      <c r="D30" s="593"/>
      <c r="E30" s="694" t="s">
        <v>462</v>
      </c>
      <c r="F30" s="695"/>
      <c r="G30" s="693"/>
      <c r="H30" s="693"/>
      <c r="I30" s="693"/>
      <c r="J30" s="693"/>
    </row>
    <row r="31" spans="1:10" ht="104.25" customHeight="1" x14ac:dyDescent="0.2">
      <c r="A31" s="614"/>
      <c r="B31" s="629"/>
      <c r="C31" s="635" t="s">
        <v>518</v>
      </c>
      <c r="D31" s="639"/>
      <c r="E31" s="654" t="s">
        <v>519</v>
      </c>
      <c r="F31" s="655"/>
      <c r="G31" s="656"/>
      <c r="H31" s="656"/>
      <c r="I31" s="656"/>
      <c r="J31" s="656"/>
    </row>
    <row r="32" spans="1:10" ht="34.5" customHeight="1" x14ac:dyDescent="0.2">
      <c r="A32" s="614"/>
      <c r="B32" s="629"/>
      <c r="C32" s="635" t="s">
        <v>407</v>
      </c>
      <c r="D32" s="635"/>
      <c r="E32" s="620"/>
      <c r="F32" s="599"/>
      <c r="G32" s="598"/>
      <c r="H32" s="620"/>
      <c r="I32" s="620"/>
      <c r="J32" s="599"/>
    </row>
    <row r="33" spans="1:10" ht="45.75" customHeight="1" x14ac:dyDescent="0.2">
      <c r="A33" s="614"/>
      <c r="B33" s="629"/>
      <c r="C33" s="636" t="s">
        <v>408</v>
      </c>
      <c r="D33" s="637"/>
      <c r="E33" s="620"/>
      <c r="F33" s="599"/>
      <c r="G33" s="598"/>
      <c r="H33" s="620"/>
      <c r="I33" s="620"/>
      <c r="J33" s="599"/>
    </row>
    <row r="34" spans="1:10" ht="45.75" customHeight="1" x14ac:dyDescent="0.2">
      <c r="A34" s="614"/>
      <c r="B34" s="629"/>
      <c r="C34" s="621" t="s">
        <v>511</v>
      </c>
      <c r="D34" s="621"/>
      <c r="E34" s="591"/>
      <c r="F34" s="592"/>
      <c r="G34" s="267"/>
      <c r="H34" s="265"/>
      <c r="I34" s="265"/>
      <c r="J34" s="266"/>
    </row>
    <row r="35" spans="1:10" ht="45.75" customHeight="1" x14ac:dyDescent="0.2">
      <c r="A35" s="614"/>
      <c r="B35" s="629"/>
      <c r="C35" s="589" t="s">
        <v>436</v>
      </c>
      <c r="D35" s="590"/>
      <c r="E35" s="268"/>
      <c r="F35" s="339"/>
      <c r="G35" s="267"/>
      <c r="H35" s="265"/>
      <c r="I35" s="265"/>
      <c r="J35" s="266"/>
    </row>
    <row r="36" spans="1:10" ht="45.75" customHeight="1" x14ac:dyDescent="0.2">
      <c r="A36" s="614"/>
      <c r="B36" s="629"/>
      <c r="C36" s="604" t="s">
        <v>409</v>
      </c>
      <c r="D36" s="605"/>
      <c r="E36" s="268"/>
      <c r="F36" s="339"/>
      <c r="G36" s="267"/>
      <c r="H36" s="265"/>
      <c r="I36" s="265"/>
      <c r="J36" s="266"/>
    </row>
    <row r="37" spans="1:10" ht="68.25" customHeight="1" x14ac:dyDescent="0.2">
      <c r="A37" s="614"/>
      <c r="B37" s="629"/>
      <c r="C37" s="589"/>
      <c r="D37" s="590"/>
      <c r="E37" s="591"/>
      <c r="F37" s="592"/>
      <c r="G37" s="267"/>
      <c r="H37" s="265"/>
      <c r="I37" s="265"/>
      <c r="J37" s="266"/>
    </row>
    <row r="38" spans="1:10" ht="35.25" customHeight="1" x14ac:dyDescent="0.2">
      <c r="A38" s="614"/>
      <c r="B38" s="629"/>
      <c r="C38" s="622" t="s">
        <v>438</v>
      </c>
      <c r="D38" s="623"/>
      <c r="E38" s="591"/>
      <c r="F38" s="610"/>
      <c r="G38" s="267"/>
      <c r="H38" s="265"/>
      <c r="I38" s="265"/>
      <c r="J38" s="266"/>
    </row>
    <row r="39" spans="1:10" ht="59.25" customHeight="1" x14ac:dyDescent="0.2">
      <c r="A39" s="614"/>
      <c r="B39" s="614"/>
      <c r="C39" s="589" t="s">
        <v>520</v>
      </c>
      <c r="D39" s="590"/>
      <c r="E39" s="657"/>
      <c r="F39" s="657"/>
      <c r="G39" s="657"/>
      <c r="H39" s="657"/>
      <c r="I39" s="657"/>
      <c r="J39" s="657"/>
    </row>
    <row r="40" spans="1:10" ht="39.75" customHeight="1" x14ac:dyDescent="0.2">
      <c r="A40" s="614"/>
      <c r="B40" s="285"/>
      <c r="C40" s="589" t="s">
        <v>439</v>
      </c>
      <c r="D40" s="590"/>
      <c r="E40" s="267"/>
      <c r="F40" s="266"/>
      <c r="G40" s="267"/>
      <c r="H40" s="265"/>
      <c r="I40" s="265"/>
      <c r="J40" s="266"/>
    </row>
    <row r="41" spans="1:10" ht="52.5" customHeight="1" x14ac:dyDescent="0.2">
      <c r="A41" s="614"/>
      <c r="B41" s="285"/>
      <c r="C41" s="589" t="s">
        <v>521</v>
      </c>
      <c r="D41" s="590"/>
      <c r="E41" s="267"/>
      <c r="F41" s="266"/>
      <c r="G41" s="267"/>
      <c r="H41" s="265"/>
      <c r="I41" s="265"/>
      <c r="J41" s="266"/>
    </row>
    <row r="42" spans="1:10" ht="39.75" customHeight="1" x14ac:dyDescent="0.2">
      <c r="A42" s="614"/>
      <c r="B42" s="282"/>
      <c r="C42" s="611" t="s">
        <v>437</v>
      </c>
      <c r="D42" s="612"/>
      <c r="E42" s="598"/>
      <c r="F42" s="608"/>
      <c r="G42" s="598"/>
      <c r="H42" s="643"/>
      <c r="I42" s="643"/>
      <c r="J42" s="608"/>
    </row>
    <row r="43" spans="1:10" ht="62.25" customHeight="1" x14ac:dyDescent="0.2">
      <c r="A43" s="614"/>
      <c r="B43" s="292"/>
      <c r="C43" s="624" t="s">
        <v>522</v>
      </c>
      <c r="D43" s="625"/>
      <c r="E43" s="598"/>
      <c r="F43" s="608"/>
      <c r="G43" s="267"/>
      <c r="H43" s="295"/>
      <c r="I43" s="295"/>
      <c r="J43" s="294"/>
    </row>
    <row r="44" spans="1:10" ht="66" customHeight="1" x14ac:dyDescent="0.25">
      <c r="A44" s="614"/>
      <c r="B44" s="614" t="s">
        <v>59</v>
      </c>
      <c r="C44" s="606"/>
      <c r="D44" s="607"/>
      <c r="E44" s="615" t="s">
        <v>245</v>
      </c>
      <c r="F44" s="616"/>
      <c r="G44" s="626" t="s">
        <v>246</v>
      </c>
      <c r="H44" s="627"/>
      <c r="I44" s="627"/>
      <c r="J44" s="628"/>
    </row>
    <row r="45" spans="1:10" ht="51.75" customHeight="1" x14ac:dyDescent="0.2">
      <c r="A45" s="614"/>
      <c r="B45" s="629"/>
      <c r="C45" s="619" t="s">
        <v>64</v>
      </c>
      <c r="D45" s="619"/>
      <c r="E45" s="593" t="s">
        <v>523</v>
      </c>
      <c r="F45" s="593"/>
      <c r="G45" s="593" t="s">
        <v>392</v>
      </c>
      <c r="H45" s="593"/>
      <c r="I45" s="593"/>
      <c r="J45" s="593"/>
    </row>
    <row r="46" spans="1:10" ht="156.75" customHeight="1" x14ac:dyDescent="0.2">
      <c r="A46" s="614"/>
      <c r="B46" s="629"/>
      <c r="C46" s="593" t="s">
        <v>401</v>
      </c>
      <c r="D46" s="593"/>
      <c r="E46" s="690" t="s">
        <v>524</v>
      </c>
      <c r="F46" s="690"/>
      <c r="G46" s="645" t="s">
        <v>525</v>
      </c>
      <c r="H46" s="638"/>
      <c r="I46" s="638"/>
      <c r="J46" s="638"/>
    </row>
    <row r="47" spans="1:10" ht="100.5" customHeight="1" x14ac:dyDescent="0.2">
      <c r="A47" s="614"/>
      <c r="B47" s="629"/>
      <c r="C47" s="593" t="s">
        <v>329</v>
      </c>
      <c r="D47" s="593"/>
      <c r="E47" s="650" t="s">
        <v>446</v>
      </c>
      <c r="F47" s="650"/>
      <c r="G47" s="645" t="s">
        <v>369</v>
      </c>
      <c r="H47" s="645"/>
      <c r="I47" s="645"/>
      <c r="J47" s="645"/>
    </row>
    <row r="48" spans="1:10" ht="96.75" customHeight="1" x14ac:dyDescent="0.2">
      <c r="A48" s="614"/>
      <c r="B48" s="629"/>
      <c r="C48" s="593" t="s">
        <v>330</v>
      </c>
      <c r="D48" s="593"/>
      <c r="E48" s="638" t="s">
        <v>414</v>
      </c>
      <c r="F48" s="622"/>
      <c r="G48" s="646"/>
      <c r="H48" s="646"/>
      <c r="I48" s="646"/>
      <c r="J48" s="646"/>
    </row>
    <row r="49" spans="1:10" ht="135" customHeight="1" x14ac:dyDescent="0.2">
      <c r="A49" s="614"/>
      <c r="B49" s="629"/>
      <c r="C49" s="593" t="s">
        <v>331</v>
      </c>
      <c r="D49" s="593"/>
      <c r="E49" s="622"/>
      <c r="F49" s="647"/>
      <c r="G49" s="589" t="s">
        <v>526</v>
      </c>
      <c r="H49" s="651"/>
      <c r="I49" s="651"/>
      <c r="J49" s="590"/>
    </row>
    <row r="50" spans="1:10" ht="69.75" customHeight="1" x14ac:dyDescent="0.2">
      <c r="A50" s="614"/>
      <c r="B50" s="629"/>
      <c r="C50" s="632" t="s">
        <v>431</v>
      </c>
      <c r="D50" s="632"/>
      <c r="E50" s="604"/>
      <c r="F50" s="592"/>
      <c r="G50" s="648" t="s">
        <v>393</v>
      </c>
      <c r="H50" s="649"/>
      <c r="I50" s="649"/>
      <c r="J50" s="649"/>
    </row>
    <row r="51" spans="1:10" ht="70.5" customHeight="1" x14ac:dyDescent="0.2">
      <c r="A51" s="614"/>
      <c r="B51" s="629"/>
      <c r="C51" s="633" t="s">
        <v>335</v>
      </c>
      <c r="D51" s="634"/>
      <c r="E51" s="638"/>
      <c r="F51" s="639"/>
      <c r="G51" s="638" t="s">
        <v>366</v>
      </c>
      <c r="H51" s="639"/>
      <c r="I51" s="639"/>
      <c r="J51" s="639"/>
    </row>
    <row r="52" spans="1:10" ht="118.5" customHeight="1" x14ac:dyDescent="0.2">
      <c r="A52" s="614"/>
      <c r="B52" s="629"/>
      <c r="C52" s="638" t="s">
        <v>332</v>
      </c>
      <c r="D52" s="639"/>
      <c r="E52" s="609"/>
      <c r="F52" s="609"/>
      <c r="G52" s="638" t="s">
        <v>413</v>
      </c>
      <c r="H52" s="638"/>
      <c r="I52" s="638"/>
      <c r="J52" s="638"/>
    </row>
    <row r="53" spans="1:10" ht="52.5" customHeight="1" x14ac:dyDescent="0.2">
      <c r="A53" s="614"/>
      <c r="B53" s="614"/>
      <c r="C53" s="593" t="s">
        <v>433</v>
      </c>
      <c r="D53" s="593"/>
      <c r="E53" s="658"/>
      <c r="F53" s="659"/>
      <c r="G53" s="660" t="s">
        <v>527</v>
      </c>
      <c r="H53" s="661"/>
      <c r="I53" s="661"/>
      <c r="J53" s="662"/>
    </row>
    <row r="54" spans="1:10" ht="95.25" customHeight="1" x14ac:dyDescent="0.2">
      <c r="A54" s="614"/>
      <c r="B54" s="614"/>
      <c r="C54" s="600" t="s">
        <v>430</v>
      </c>
      <c r="D54" s="601"/>
      <c r="E54" s="598"/>
      <c r="F54" s="599"/>
      <c r="G54" s="660" t="s">
        <v>466</v>
      </c>
      <c r="H54" s="665"/>
      <c r="I54" s="665"/>
      <c r="J54" s="666"/>
    </row>
    <row r="55" spans="1:10" ht="50.25" customHeight="1" x14ac:dyDescent="0.25">
      <c r="A55" s="614"/>
      <c r="B55" s="614"/>
      <c r="C55" s="594" t="s">
        <v>463</v>
      </c>
      <c r="D55" s="595"/>
      <c r="E55" s="663"/>
      <c r="F55" s="664"/>
      <c r="G55" s="641"/>
      <c r="H55" s="642"/>
      <c r="I55" s="642"/>
      <c r="J55" s="642"/>
    </row>
    <row r="56" spans="1:10" ht="54" customHeight="1" x14ac:dyDescent="0.2">
      <c r="A56" s="614"/>
      <c r="B56" s="614"/>
      <c r="C56" s="602" t="s">
        <v>464</v>
      </c>
      <c r="D56" s="603"/>
      <c r="E56" s="598"/>
      <c r="F56" s="599"/>
      <c r="G56" s="598"/>
      <c r="H56" s="620"/>
      <c r="I56" s="620"/>
      <c r="J56" s="599"/>
    </row>
    <row r="57" spans="1:10" ht="70.5" customHeight="1" x14ac:dyDescent="0.2">
      <c r="A57" s="614"/>
      <c r="B57" s="614"/>
      <c r="C57" s="594" t="s">
        <v>465</v>
      </c>
      <c r="D57" s="595"/>
      <c r="E57" s="598"/>
      <c r="F57" s="599"/>
      <c r="G57" s="598"/>
      <c r="H57" s="620"/>
      <c r="I57" s="620"/>
      <c r="J57" s="599"/>
    </row>
    <row r="58" spans="1:10" ht="43.5" customHeight="1" x14ac:dyDescent="0.2">
      <c r="A58" s="614"/>
      <c r="B58" s="614"/>
      <c r="C58" s="596" t="s">
        <v>362</v>
      </c>
      <c r="D58" s="597"/>
      <c r="E58" s="630"/>
      <c r="F58" s="630"/>
      <c r="G58" s="630"/>
      <c r="H58" s="630"/>
      <c r="I58" s="630"/>
      <c r="J58" s="630"/>
    </row>
    <row r="59" spans="1:10" ht="48.75" customHeight="1" x14ac:dyDescent="0.2">
      <c r="A59" s="614"/>
      <c r="B59" s="614"/>
      <c r="C59" s="630"/>
      <c r="D59" s="630"/>
      <c r="E59" s="630"/>
      <c r="F59" s="630"/>
      <c r="G59" s="630"/>
      <c r="H59" s="630"/>
      <c r="I59" s="630"/>
      <c r="J59" s="630"/>
    </row>
    <row r="60" spans="1:10" x14ac:dyDescent="0.2">
      <c r="C60" s="630"/>
      <c r="D60" s="630"/>
      <c r="E60" s="613"/>
      <c r="F60" s="613"/>
      <c r="G60" s="613"/>
      <c r="H60" s="613"/>
      <c r="I60" s="613"/>
      <c r="J60" s="613"/>
    </row>
    <row r="61" spans="1:10" x14ac:dyDescent="0.2">
      <c r="C61" s="65"/>
      <c r="D61" s="65"/>
      <c r="E61" s="613"/>
      <c r="F61" s="613"/>
      <c r="G61" s="613"/>
      <c r="H61" s="613"/>
      <c r="I61" s="613"/>
      <c r="J61" s="613"/>
    </row>
    <row r="62" spans="1:10" x14ac:dyDescent="0.2">
      <c r="C62" s="65"/>
      <c r="D62" s="65"/>
      <c r="E62" s="575"/>
      <c r="F62" s="575"/>
      <c r="G62" s="575"/>
      <c r="H62" s="575"/>
      <c r="I62" s="575"/>
      <c r="J62" s="575"/>
    </row>
    <row r="63" spans="1:10" x14ac:dyDescent="0.2">
      <c r="E63" s="575"/>
      <c r="F63" s="575"/>
      <c r="G63" s="575"/>
      <c r="H63" s="575"/>
      <c r="I63" s="575"/>
      <c r="J63" s="575"/>
    </row>
    <row r="64" spans="1:10" x14ac:dyDescent="0.2">
      <c r="E64" s="575"/>
      <c r="F64" s="575"/>
      <c r="G64" s="575"/>
      <c r="H64" s="575"/>
      <c r="I64" s="575"/>
      <c r="J64" s="575"/>
    </row>
    <row r="65" spans="5:10" x14ac:dyDescent="0.2">
      <c r="E65" s="575"/>
      <c r="F65" s="575"/>
      <c r="G65" s="575"/>
      <c r="H65" s="575"/>
      <c r="I65" s="575"/>
      <c r="J65" s="575"/>
    </row>
    <row r="66" spans="5:10" x14ac:dyDescent="0.2">
      <c r="E66" s="575"/>
      <c r="F66" s="575"/>
      <c r="G66" s="575"/>
      <c r="H66" s="575"/>
      <c r="I66" s="575"/>
      <c r="J66" s="575"/>
    </row>
    <row r="67" spans="5:10" x14ac:dyDescent="0.2">
      <c r="E67" s="575"/>
      <c r="F67" s="575"/>
      <c r="G67" s="575"/>
      <c r="H67" s="575"/>
      <c r="I67" s="575"/>
      <c r="J67" s="575"/>
    </row>
    <row r="68" spans="5:10" x14ac:dyDescent="0.2">
      <c r="E68" s="575"/>
      <c r="F68" s="575"/>
      <c r="G68" s="575"/>
      <c r="H68" s="575"/>
      <c r="I68" s="575"/>
      <c r="J68" s="575"/>
    </row>
    <row r="69" spans="5:10" x14ac:dyDescent="0.2">
      <c r="E69" s="575"/>
      <c r="F69" s="575"/>
      <c r="G69" s="575"/>
      <c r="H69" s="575"/>
      <c r="I69" s="575"/>
      <c r="J69" s="575"/>
    </row>
    <row r="70" spans="5:10" x14ac:dyDescent="0.2">
      <c r="E70" s="575"/>
      <c r="F70" s="575"/>
      <c r="G70" s="575"/>
      <c r="H70" s="575"/>
      <c r="I70" s="575"/>
      <c r="J70" s="575"/>
    </row>
    <row r="71" spans="5:10" x14ac:dyDescent="0.2">
      <c r="E71" s="575"/>
      <c r="F71" s="575"/>
      <c r="G71" s="575"/>
      <c r="H71" s="575"/>
      <c r="I71" s="575"/>
      <c r="J71" s="575"/>
    </row>
    <row r="72" spans="5:10" x14ac:dyDescent="0.2">
      <c r="E72" s="575"/>
      <c r="F72" s="575"/>
      <c r="G72" s="575"/>
      <c r="H72" s="575"/>
      <c r="I72" s="575"/>
      <c r="J72" s="575"/>
    </row>
    <row r="73" spans="5:10" x14ac:dyDescent="0.2">
      <c r="E73" s="575"/>
      <c r="F73" s="575"/>
      <c r="G73" s="575"/>
      <c r="H73" s="575"/>
      <c r="I73" s="575"/>
      <c r="J73" s="575"/>
    </row>
    <row r="74" spans="5:10" x14ac:dyDescent="0.2">
      <c r="E74" s="575"/>
      <c r="F74" s="575"/>
      <c r="G74" s="575"/>
      <c r="H74" s="575"/>
      <c r="I74" s="575"/>
      <c r="J74" s="575"/>
    </row>
    <row r="75" spans="5:10" x14ac:dyDescent="0.2">
      <c r="E75" s="575"/>
      <c r="F75" s="575"/>
      <c r="G75" s="575"/>
      <c r="H75" s="575"/>
      <c r="I75" s="575"/>
      <c r="J75" s="575"/>
    </row>
    <row r="76" spans="5:10" x14ac:dyDescent="0.2">
      <c r="E76" s="575"/>
      <c r="F76" s="575"/>
      <c r="G76" s="575"/>
      <c r="H76" s="575"/>
      <c r="I76" s="575"/>
      <c r="J76" s="575"/>
    </row>
    <row r="77" spans="5:10" x14ac:dyDescent="0.2">
      <c r="E77" s="575"/>
      <c r="F77" s="575"/>
      <c r="G77" s="575"/>
      <c r="H77" s="575"/>
      <c r="I77" s="575"/>
      <c r="J77" s="575"/>
    </row>
    <row r="78" spans="5:10" x14ac:dyDescent="0.2">
      <c r="E78" s="575"/>
      <c r="F78" s="575"/>
      <c r="G78" s="575"/>
      <c r="H78" s="575"/>
      <c r="I78" s="575"/>
      <c r="J78" s="575"/>
    </row>
    <row r="79" spans="5:10" x14ac:dyDescent="0.2">
      <c r="E79" s="575"/>
      <c r="F79" s="575"/>
      <c r="G79" s="575"/>
      <c r="H79" s="575"/>
      <c r="I79" s="575"/>
      <c r="J79" s="575"/>
    </row>
    <row r="80" spans="5:10" x14ac:dyDescent="0.2">
      <c r="E80" s="575"/>
      <c r="F80" s="575"/>
      <c r="G80" s="575"/>
      <c r="H80" s="575"/>
      <c r="I80" s="575"/>
      <c r="J80" s="575"/>
    </row>
    <row r="81" spans="5:10" x14ac:dyDescent="0.2">
      <c r="E81" s="575"/>
      <c r="F81" s="575"/>
      <c r="G81" s="575"/>
      <c r="H81" s="575"/>
      <c r="I81" s="575"/>
      <c r="J81" s="575"/>
    </row>
    <row r="82" spans="5:10" x14ac:dyDescent="0.2">
      <c r="E82" s="575"/>
      <c r="F82" s="575"/>
      <c r="G82" s="575"/>
      <c r="H82" s="575"/>
      <c r="I82" s="575"/>
      <c r="J82" s="575"/>
    </row>
    <row r="83" spans="5:10" x14ac:dyDescent="0.2">
      <c r="E83" s="575"/>
      <c r="F83" s="575"/>
      <c r="G83" s="575"/>
      <c r="H83" s="575"/>
      <c r="I83" s="575"/>
      <c r="J83" s="575"/>
    </row>
    <row r="84" spans="5:10" x14ac:dyDescent="0.2">
      <c r="E84" s="575"/>
      <c r="F84" s="575"/>
      <c r="G84" s="575"/>
      <c r="H84" s="575"/>
      <c r="I84" s="575"/>
      <c r="J84" s="575"/>
    </row>
    <row r="85" spans="5:10" x14ac:dyDescent="0.2">
      <c r="E85" s="575"/>
      <c r="F85" s="575"/>
      <c r="G85" s="575"/>
      <c r="H85" s="575"/>
      <c r="I85" s="575"/>
      <c r="J85" s="575"/>
    </row>
    <row r="86" spans="5:10" x14ac:dyDescent="0.2">
      <c r="E86" s="575"/>
      <c r="F86" s="575"/>
      <c r="G86" s="575"/>
      <c r="H86" s="575"/>
      <c r="I86" s="575"/>
      <c r="J86" s="575"/>
    </row>
    <row r="87" spans="5:10" x14ac:dyDescent="0.2">
      <c r="E87" s="575"/>
      <c r="F87" s="575"/>
      <c r="G87" s="575"/>
      <c r="H87" s="575"/>
      <c r="I87" s="575"/>
      <c r="J87" s="575"/>
    </row>
    <row r="88" spans="5:10" x14ac:dyDescent="0.2">
      <c r="E88" s="575"/>
      <c r="F88" s="575"/>
      <c r="G88" s="575"/>
      <c r="H88" s="575"/>
      <c r="I88" s="575"/>
      <c r="J88" s="575"/>
    </row>
    <row r="89" spans="5:10" x14ac:dyDescent="0.2">
      <c r="E89" s="575"/>
      <c r="F89" s="575"/>
      <c r="G89" s="575"/>
      <c r="H89" s="575"/>
      <c r="I89" s="575"/>
      <c r="J89" s="575"/>
    </row>
    <row r="90" spans="5:10" x14ac:dyDescent="0.2">
      <c r="E90" s="575"/>
      <c r="F90" s="575"/>
      <c r="G90" s="575"/>
      <c r="H90" s="575"/>
      <c r="I90" s="575"/>
      <c r="J90" s="575"/>
    </row>
    <row r="91" spans="5:10" x14ac:dyDescent="0.2">
      <c r="E91" s="575"/>
      <c r="F91" s="575"/>
      <c r="G91" s="575"/>
      <c r="H91" s="575"/>
      <c r="I91" s="575"/>
      <c r="J91" s="575"/>
    </row>
    <row r="92" spans="5:10" x14ac:dyDescent="0.2">
      <c r="E92" s="575"/>
      <c r="F92" s="575"/>
      <c r="G92" s="575"/>
      <c r="H92" s="575"/>
      <c r="I92" s="575"/>
      <c r="J92" s="575"/>
    </row>
    <row r="93" spans="5:10" x14ac:dyDescent="0.2">
      <c r="E93" s="575"/>
      <c r="F93" s="575"/>
      <c r="G93" s="575"/>
      <c r="H93" s="575"/>
      <c r="I93" s="575"/>
      <c r="J93" s="575"/>
    </row>
    <row r="94" spans="5:10" x14ac:dyDescent="0.2">
      <c r="E94" s="575"/>
      <c r="F94" s="575"/>
      <c r="G94" s="575"/>
      <c r="H94" s="575"/>
      <c r="I94" s="575"/>
      <c r="J94" s="575"/>
    </row>
    <row r="95" spans="5:10" x14ac:dyDescent="0.2">
      <c r="E95" s="575"/>
      <c r="F95" s="575"/>
      <c r="G95" s="575"/>
      <c r="H95" s="575"/>
      <c r="I95" s="575"/>
      <c r="J95" s="575"/>
    </row>
    <row r="96" spans="5:10" x14ac:dyDescent="0.2">
      <c r="E96" s="575"/>
      <c r="F96" s="575"/>
      <c r="G96" s="575"/>
      <c r="H96" s="575"/>
      <c r="I96" s="575"/>
      <c r="J96" s="575"/>
    </row>
    <row r="97" spans="5:10" x14ac:dyDescent="0.2">
      <c r="E97" s="575"/>
      <c r="F97" s="575"/>
      <c r="G97" s="575"/>
      <c r="H97" s="575"/>
      <c r="I97" s="575"/>
      <c r="J97" s="575"/>
    </row>
    <row r="98" spans="5:10" x14ac:dyDescent="0.2">
      <c r="E98" s="575"/>
      <c r="F98" s="575"/>
      <c r="G98" s="575"/>
      <c r="H98" s="575"/>
      <c r="I98" s="575"/>
      <c r="J98" s="575"/>
    </row>
    <row r="99" spans="5:10" x14ac:dyDescent="0.2">
      <c r="E99" s="575"/>
      <c r="F99" s="575"/>
      <c r="G99" s="575"/>
      <c r="H99" s="575"/>
      <c r="I99" s="575"/>
      <c r="J99" s="575"/>
    </row>
    <row r="100" spans="5:10" x14ac:dyDescent="0.2">
      <c r="E100" s="575"/>
      <c r="F100" s="575"/>
      <c r="G100" s="575"/>
      <c r="H100" s="575"/>
      <c r="I100" s="575"/>
      <c r="J100" s="575"/>
    </row>
    <row r="101" spans="5:10" x14ac:dyDescent="0.2">
      <c r="E101" s="575"/>
      <c r="F101" s="575"/>
      <c r="G101" s="575"/>
      <c r="H101" s="575"/>
      <c r="I101" s="575"/>
      <c r="J101" s="575"/>
    </row>
    <row r="102" spans="5:10" x14ac:dyDescent="0.2">
      <c r="E102" s="575"/>
      <c r="F102" s="575"/>
      <c r="G102" s="575"/>
      <c r="H102" s="575"/>
      <c r="I102" s="575"/>
      <c r="J102" s="575"/>
    </row>
    <row r="103" spans="5:10" x14ac:dyDescent="0.2">
      <c r="E103" s="575"/>
      <c r="F103" s="575"/>
      <c r="G103" s="575"/>
      <c r="H103" s="575"/>
      <c r="I103" s="575"/>
      <c r="J103" s="575"/>
    </row>
    <row r="104" spans="5:10" x14ac:dyDescent="0.2">
      <c r="E104" s="575"/>
      <c r="F104" s="575"/>
      <c r="G104" s="575"/>
      <c r="H104" s="575"/>
      <c r="I104" s="575"/>
      <c r="J104" s="575"/>
    </row>
    <row r="105" spans="5:10" x14ac:dyDescent="0.2">
      <c r="E105" s="575"/>
      <c r="F105" s="575"/>
      <c r="G105" s="575"/>
      <c r="H105" s="575"/>
      <c r="I105" s="575"/>
      <c r="J105" s="575"/>
    </row>
    <row r="106" spans="5:10" x14ac:dyDescent="0.2">
      <c r="E106" s="575"/>
      <c r="F106" s="575"/>
      <c r="G106" s="575"/>
      <c r="H106" s="575"/>
      <c r="I106" s="575"/>
      <c r="J106" s="575"/>
    </row>
    <row r="107" spans="5:10" x14ac:dyDescent="0.2">
      <c r="E107" s="575"/>
      <c r="F107" s="575"/>
      <c r="G107" s="575"/>
      <c r="H107" s="575"/>
      <c r="I107" s="575"/>
      <c r="J107" s="575"/>
    </row>
    <row r="108" spans="5:10" x14ac:dyDescent="0.2">
      <c r="E108" s="575"/>
      <c r="F108" s="575"/>
      <c r="G108" s="575"/>
      <c r="H108" s="575"/>
      <c r="I108" s="575"/>
      <c r="J108" s="575"/>
    </row>
    <row r="109" spans="5:10" x14ac:dyDescent="0.2">
      <c r="E109" s="575"/>
      <c r="F109" s="575"/>
      <c r="G109" s="575"/>
      <c r="H109" s="575"/>
      <c r="I109" s="575"/>
      <c r="J109" s="575"/>
    </row>
    <row r="110" spans="5:10" x14ac:dyDescent="0.2">
      <c r="E110" s="575"/>
      <c r="F110" s="575"/>
      <c r="G110" s="575"/>
      <c r="H110" s="575"/>
      <c r="I110" s="575"/>
      <c r="J110" s="575"/>
    </row>
    <row r="111" spans="5:10" x14ac:dyDescent="0.2">
      <c r="E111" s="575"/>
      <c r="F111" s="575"/>
      <c r="G111" s="575"/>
      <c r="H111" s="575"/>
      <c r="I111" s="575"/>
      <c r="J111" s="575"/>
    </row>
    <row r="112" spans="5:10" x14ac:dyDescent="0.2">
      <c r="E112" s="575"/>
      <c r="F112" s="575"/>
      <c r="G112" s="575"/>
      <c r="H112" s="575"/>
      <c r="I112" s="575"/>
      <c r="J112" s="575"/>
    </row>
    <row r="113" spans="5:10" x14ac:dyDescent="0.2">
      <c r="E113" s="575"/>
      <c r="F113" s="575"/>
      <c r="G113" s="575"/>
      <c r="H113" s="575"/>
      <c r="I113" s="575"/>
      <c r="J113" s="575"/>
    </row>
    <row r="114" spans="5:10" x14ac:dyDescent="0.2">
      <c r="E114" s="575"/>
      <c r="F114" s="575"/>
      <c r="G114" s="575"/>
      <c r="H114" s="575"/>
      <c r="I114" s="575"/>
      <c r="J114" s="575"/>
    </row>
    <row r="115" spans="5:10" x14ac:dyDescent="0.2">
      <c r="E115" s="575"/>
      <c r="F115" s="575"/>
      <c r="G115" s="575"/>
      <c r="H115" s="575"/>
      <c r="I115" s="575"/>
      <c r="J115" s="575"/>
    </row>
    <row r="116" spans="5:10" x14ac:dyDescent="0.2">
      <c r="E116" s="575"/>
      <c r="F116" s="575"/>
      <c r="G116" s="575"/>
      <c r="H116" s="575"/>
      <c r="I116" s="575"/>
      <c r="J116" s="575"/>
    </row>
    <row r="117" spans="5:10" x14ac:dyDescent="0.2">
      <c r="E117" s="575"/>
      <c r="F117" s="575"/>
      <c r="G117" s="575"/>
      <c r="H117" s="575"/>
      <c r="I117" s="575"/>
      <c r="J117" s="575"/>
    </row>
    <row r="118" spans="5:10" x14ac:dyDescent="0.2">
      <c r="E118" s="575"/>
      <c r="F118" s="575"/>
      <c r="G118" s="575"/>
      <c r="H118" s="575"/>
      <c r="I118" s="575"/>
      <c r="J118" s="575"/>
    </row>
    <row r="119" spans="5:10" x14ac:dyDescent="0.2">
      <c r="E119" s="575"/>
      <c r="F119" s="575"/>
      <c r="G119" s="575"/>
      <c r="H119" s="575"/>
      <c r="I119" s="575"/>
      <c r="J119" s="575"/>
    </row>
    <row r="120" spans="5:10" x14ac:dyDescent="0.2">
      <c r="E120" s="575"/>
      <c r="F120" s="575"/>
      <c r="G120" s="575"/>
      <c r="H120" s="575"/>
      <c r="I120" s="575"/>
      <c r="J120" s="575"/>
    </row>
    <row r="121" spans="5:10" x14ac:dyDescent="0.2">
      <c r="E121" s="575"/>
      <c r="F121" s="575"/>
      <c r="G121" s="575"/>
      <c r="H121" s="575"/>
      <c r="I121" s="575"/>
      <c r="J121" s="575"/>
    </row>
    <row r="122" spans="5:10" x14ac:dyDescent="0.2">
      <c r="E122" s="575"/>
      <c r="F122" s="575"/>
      <c r="G122" s="575"/>
      <c r="H122" s="575"/>
      <c r="I122" s="575"/>
      <c r="J122" s="575"/>
    </row>
    <row r="123" spans="5:10" x14ac:dyDescent="0.2">
      <c r="E123" s="575"/>
      <c r="F123" s="575"/>
      <c r="G123" s="575"/>
      <c r="H123" s="575"/>
      <c r="I123" s="575"/>
      <c r="J123" s="575"/>
    </row>
    <row r="124" spans="5:10" x14ac:dyDescent="0.2">
      <c r="E124" s="575"/>
      <c r="F124" s="575"/>
      <c r="G124" s="575"/>
      <c r="H124" s="575"/>
      <c r="I124" s="575"/>
      <c r="J124" s="575"/>
    </row>
    <row r="125" spans="5:10" x14ac:dyDescent="0.2">
      <c r="E125" s="575"/>
      <c r="F125" s="575"/>
      <c r="G125" s="575"/>
      <c r="H125" s="575"/>
      <c r="I125" s="575"/>
      <c r="J125" s="575"/>
    </row>
    <row r="126" spans="5:10" x14ac:dyDescent="0.2">
      <c r="E126" s="575"/>
      <c r="F126" s="575"/>
      <c r="G126" s="575"/>
      <c r="H126" s="575"/>
      <c r="I126" s="575"/>
      <c r="J126" s="575"/>
    </row>
    <row r="127" spans="5:10" x14ac:dyDescent="0.2">
      <c r="E127" s="575"/>
      <c r="F127" s="575"/>
      <c r="G127" s="575"/>
      <c r="H127" s="575"/>
      <c r="I127" s="575"/>
      <c r="J127" s="575"/>
    </row>
    <row r="128" spans="5:10" x14ac:dyDescent="0.2">
      <c r="E128" s="575"/>
      <c r="F128" s="575"/>
      <c r="G128" s="575"/>
      <c r="H128" s="575"/>
      <c r="I128" s="575"/>
      <c r="J128" s="575"/>
    </row>
    <row r="129" spans="5:10" x14ac:dyDescent="0.2">
      <c r="E129" s="575"/>
      <c r="F129" s="575"/>
      <c r="G129" s="575"/>
      <c r="H129" s="575"/>
      <c r="I129" s="575"/>
      <c r="J129" s="575"/>
    </row>
    <row r="130" spans="5:10" x14ac:dyDescent="0.2">
      <c r="E130" s="575"/>
      <c r="F130" s="575"/>
      <c r="G130" s="575"/>
      <c r="H130" s="575"/>
      <c r="I130" s="575"/>
      <c r="J130" s="575"/>
    </row>
    <row r="131" spans="5:10" x14ac:dyDescent="0.2">
      <c r="E131" s="575"/>
      <c r="F131" s="575"/>
      <c r="G131" s="575"/>
      <c r="H131" s="575"/>
      <c r="I131" s="575"/>
      <c r="J131" s="575"/>
    </row>
    <row r="132" spans="5:10" x14ac:dyDescent="0.2">
      <c r="E132" s="575"/>
      <c r="F132" s="575"/>
      <c r="G132" s="575"/>
      <c r="H132" s="575"/>
      <c r="I132" s="575"/>
      <c r="J132" s="575"/>
    </row>
    <row r="133" spans="5:10" x14ac:dyDescent="0.2">
      <c r="E133" s="575"/>
      <c r="F133" s="575"/>
      <c r="G133" s="575"/>
      <c r="H133" s="575"/>
      <c r="I133" s="575"/>
      <c r="J133" s="575"/>
    </row>
    <row r="134" spans="5:10" x14ac:dyDescent="0.2">
      <c r="E134" s="575"/>
      <c r="F134" s="575"/>
      <c r="G134" s="575"/>
      <c r="H134" s="575"/>
      <c r="I134" s="575"/>
      <c r="J134" s="575"/>
    </row>
    <row r="135" spans="5:10" x14ac:dyDescent="0.2">
      <c r="E135" s="575"/>
      <c r="F135" s="575"/>
      <c r="G135" s="575"/>
      <c r="H135" s="575"/>
      <c r="I135" s="575"/>
      <c r="J135" s="575"/>
    </row>
    <row r="136" spans="5:10" x14ac:dyDescent="0.2">
      <c r="E136" s="575"/>
      <c r="F136" s="575"/>
      <c r="G136" s="575"/>
      <c r="H136" s="575"/>
      <c r="I136" s="575"/>
      <c r="J136" s="575"/>
    </row>
    <row r="137" spans="5:10" x14ac:dyDescent="0.2">
      <c r="E137" s="575"/>
      <c r="F137" s="575"/>
      <c r="G137" s="575"/>
      <c r="H137" s="575"/>
      <c r="I137" s="575"/>
      <c r="J137" s="575"/>
    </row>
  </sheetData>
  <sheetProtection selectLockedCells="1"/>
  <mergeCells count="300">
    <mergeCell ref="G17:J17"/>
    <mergeCell ref="E18:F18"/>
    <mergeCell ref="G18:J18"/>
    <mergeCell ref="E19:F19"/>
    <mergeCell ref="G19:J19"/>
    <mergeCell ref="E22:F22"/>
    <mergeCell ref="G20:J20"/>
    <mergeCell ref="E8:J8"/>
    <mergeCell ref="A8:D22"/>
    <mergeCell ref="E21:F21"/>
    <mergeCell ref="G21:J21"/>
    <mergeCell ref="K16:L16"/>
    <mergeCell ref="G16:J16"/>
    <mergeCell ref="E16:F16"/>
    <mergeCell ref="E13:F13"/>
    <mergeCell ref="G29:J29"/>
    <mergeCell ref="G30:J30"/>
    <mergeCell ref="E30:F30"/>
    <mergeCell ref="C26:D26"/>
    <mergeCell ref="C27:D27"/>
    <mergeCell ref="C28:D28"/>
    <mergeCell ref="C29:D29"/>
    <mergeCell ref="E27:F27"/>
    <mergeCell ref="G27:J27"/>
    <mergeCell ref="G23:J23"/>
    <mergeCell ref="E24:F24"/>
    <mergeCell ref="G24:J24"/>
    <mergeCell ref="G22:J22"/>
    <mergeCell ref="E25:F25"/>
    <mergeCell ref="G25:J25"/>
    <mergeCell ref="E26:F26"/>
    <mergeCell ref="G26:J26"/>
    <mergeCell ref="E17:F17"/>
    <mergeCell ref="E14:F14"/>
    <mergeCell ref="G14:J14"/>
    <mergeCell ref="G61:J61"/>
    <mergeCell ref="E15:F15"/>
    <mergeCell ref="G15:J15"/>
    <mergeCell ref="G62:J62"/>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G45:J45"/>
    <mergeCell ref="E46:F46"/>
    <mergeCell ref="G64:J64"/>
    <mergeCell ref="E64:F64"/>
    <mergeCell ref="E65:F65"/>
    <mergeCell ref="G65:J65"/>
    <mergeCell ref="E54:F54"/>
    <mergeCell ref="G49:J49"/>
    <mergeCell ref="G13:J13"/>
    <mergeCell ref="E20:F20"/>
    <mergeCell ref="G63:J63"/>
    <mergeCell ref="E31:F31"/>
    <mergeCell ref="G31:J31"/>
    <mergeCell ref="E39:F39"/>
    <mergeCell ref="G39:J39"/>
    <mergeCell ref="E53:F53"/>
    <mergeCell ref="G53:J53"/>
    <mergeCell ref="E55:F55"/>
    <mergeCell ref="G54:J54"/>
    <mergeCell ref="G57:J57"/>
    <mergeCell ref="E57:F57"/>
    <mergeCell ref="E32:F32"/>
    <mergeCell ref="G51:J51"/>
    <mergeCell ref="G52:J52"/>
    <mergeCell ref="G33:J33"/>
    <mergeCell ref="E51:F51"/>
    <mergeCell ref="G46:J46"/>
    <mergeCell ref="E59:F59"/>
    <mergeCell ref="G59:J59"/>
    <mergeCell ref="E60:F60"/>
    <mergeCell ref="G60:J60"/>
    <mergeCell ref="E48:F48"/>
    <mergeCell ref="G48:J48"/>
    <mergeCell ref="E49:F49"/>
    <mergeCell ref="G50:J50"/>
    <mergeCell ref="E58:F58"/>
    <mergeCell ref="G58:J58"/>
    <mergeCell ref="E47:F47"/>
    <mergeCell ref="G47:J47"/>
    <mergeCell ref="G76:J76"/>
    <mergeCell ref="E77:F77"/>
    <mergeCell ref="G77:J77"/>
    <mergeCell ref="E78:F78"/>
    <mergeCell ref="G78:J78"/>
    <mergeCell ref="E73:F73"/>
    <mergeCell ref="G73:J73"/>
    <mergeCell ref="E74:F74"/>
    <mergeCell ref="G74:J74"/>
    <mergeCell ref="E75:F75"/>
    <mergeCell ref="G75:J75"/>
    <mergeCell ref="E76:F76"/>
    <mergeCell ref="G70:J70"/>
    <mergeCell ref="E71:F71"/>
    <mergeCell ref="G71:J71"/>
    <mergeCell ref="E72:F72"/>
    <mergeCell ref="G72:J72"/>
    <mergeCell ref="E67:F67"/>
    <mergeCell ref="G67:J67"/>
    <mergeCell ref="E68:F68"/>
    <mergeCell ref="E66:F66"/>
    <mergeCell ref="G68:J68"/>
    <mergeCell ref="E69:F69"/>
    <mergeCell ref="G69:J69"/>
    <mergeCell ref="E70:F70"/>
    <mergeCell ref="G66:J66"/>
    <mergeCell ref="G82:J82"/>
    <mergeCell ref="E83:F83"/>
    <mergeCell ref="G83:J83"/>
    <mergeCell ref="E84:F84"/>
    <mergeCell ref="G84:J84"/>
    <mergeCell ref="E79:F79"/>
    <mergeCell ref="G79:J79"/>
    <mergeCell ref="E80:F80"/>
    <mergeCell ref="G80:J80"/>
    <mergeCell ref="E81:F81"/>
    <mergeCell ref="G81:J81"/>
    <mergeCell ref="E82:F82"/>
    <mergeCell ref="G88:J88"/>
    <mergeCell ref="E89:F89"/>
    <mergeCell ref="G89:J89"/>
    <mergeCell ref="E90:F90"/>
    <mergeCell ref="G90:J90"/>
    <mergeCell ref="E85:F85"/>
    <mergeCell ref="G85:J85"/>
    <mergeCell ref="E86:F86"/>
    <mergeCell ref="G86:J86"/>
    <mergeCell ref="E87:F87"/>
    <mergeCell ref="G87:J87"/>
    <mergeCell ref="E88:F88"/>
    <mergeCell ref="G94:J94"/>
    <mergeCell ref="E95:F95"/>
    <mergeCell ref="G95:J95"/>
    <mergeCell ref="E96:F96"/>
    <mergeCell ref="G96:J96"/>
    <mergeCell ref="E91:F91"/>
    <mergeCell ref="G91:J91"/>
    <mergeCell ref="E92:F92"/>
    <mergeCell ref="G92:J92"/>
    <mergeCell ref="E93:F93"/>
    <mergeCell ref="G93:J93"/>
    <mergeCell ref="E94:F94"/>
    <mergeCell ref="G100:J100"/>
    <mergeCell ref="E101:F101"/>
    <mergeCell ref="G101:J101"/>
    <mergeCell ref="E102:F102"/>
    <mergeCell ref="G102:J102"/>
    <mergeCell ref="E97:F97"/>
    <mergeCell ref="G97:J97"/>
    <mergeCell ref="E98:F98"/>
    <mergeCell ref="G98:J98"/>
    <mergeCell ref="E99:F99"/>
    <mergeCell ref="G99:J99"/>
    <mergeCell ref="E100:F100"/>
    <mergeCell ref="G106:J106"/>
    <mergeCell ref="E107:F107"/>
    <mergeCell ref="G107:J107"/>
    <mergeCell ref="E108:F108"/>
    <mergeCell ref="G108:J108"/>
    <mergeCell ref="E103:F103"/>
    <mergeCell ref="G103:J103"/>
    <mergeCell ref="E104:F104"/>
    <mergeCell ref="G104:J104"/>
    <mergeCell ref="E105:F105"/>
    <mergeCell ref="G105:J105"/>
    <mergeCell ref="E106:F106"/>
    <mergeCell ref="E121:F121"/>
    <mergeCell ref="G121:J121"/>
    <mergeCell ref="E122:F122"/>
    <mergeCell ref="G122:J122"/>
    <mergeCell ref="E123:F123"/>
    <mergeCell ref="E133:F133"/>
    <mergeCell ref="G133:J133"/>
    <mergeCell ref="E134:F134"/>
    <mergeCell ref="G134:J134"/>
    <mergeCell ref="E130:F130"/>
    <mergeCell ref="G130:J130"/>
    <mergeCell ref="E131:F131"/>
    <mergeCell ref="G131:J131"/>
    <mergeCell ref="E132:F132"/>
    <mergeCell ref="G132:J132"/>
    <mergeCell ref="G123:J123"/>
    <mergeCell ref="G120:J120"/>
    <mergeCell ref="E117:F117"/>
    <mergeCell ref="G117:J117"/>
    <mergeCell ref="G118:J118"/>
    <mergeCell ref="E119:F119"/>
    <mergeCell ref="G119:J119"/>
    <mergeCell ref="E120:F120"/>
    <mergeCell ref="E115:F115"/>
    <mergeCell ref="G115:J115"/>
    <mergeCell ref="E116:F116"/>
    <mergeCell ref="G116:J116"/>
    <mergeCell ref="E118:F118"/>
    <mergeCell ref="G112:J112"/>
    <mergeCell ref="E113:F113"/>
    <mergeCell ref="G113:J113"/>
    <mergeCell ref="E114:F114"/>
    <mergeCell ref="G114:J114"/>
    <mergeCell ref="E109:F109"/>
    <mergeCell ref="G109:J109"/>
    <mergeCell ref="E110:F110"/>
    <mergeCell ref="G110:J110"/>
    <mergeCell ref="E111:F111"/>
    <mergeCell ref="G111:J111"/>
    <mergeCell ref="E112:F112"/>
    <mergeCell ref="E137:F137"/>
    <mergeCell ref="G137:J137"/>
    <mergeCell ref="G136:J136"/>
    <mergeCell ref="E124:F124"/>
    <mergeCell ref="G124:J124"/>
    <mergeCell ref="E125:F125"/>
    <mergeCell ref="G125:J125"/>
    <mergeCell ref="E126:F126"/>
    <mergeCell ref="G126:J126"/>
    <mergeCell ref="E136:F136"/>
    <mergeCell ref="E127:F127"/>
    <mergeCell ref="G127:J127"/>
    <mergeCell ref="E128:F128"/>
    <mergeCell ref="G128:J128"/>
    <mergeCell ref="E129:F129"/>
    <mergeCell ref="G129:J129"/>
    <mergeCell ref="E135:F135"/>
    <mergeCell ref="G135:J135"/>
    <mergeCell ref="G44:J44"/>
    <mergeCell ref="B44:B59"/>
    <mergeCell ref="C45:D45"/>
    <mergeCell ref="C23:D23"/>
    <mergeCell ref="C59:D59"/>
    <mergeCell ref="C60:D60"/>
    <mergeCell ref="B23:B39"/>
    <mergeCell ref="C24:D24"/>
    <mergeCell ref="C25:D25"/>
    <mergeCell ref="C48:D48"/>
    <mergeCell ref="C49:D49"/>
    <mergeCell ref="C50:D50"/>
    <mergeCell ref="C51:D51"/>
    <mergeCell ref="C30:D30"/>
    <mergeCell ref="C32:D32"/>
    <mergeCell ref="C33:D33"/>
    <mergeCell ref="C52:D52"/>
    <mergeCell ref="C31:D31"/>
    <mergeCell ref="G32:J32"/>
    <mergeCell ref="E28:F28"/>
    <mergeCell ref="G55:J55"/>
    <mergeCell ref="G42:J42"/>
    <mergeCell ref="G56:J56"/>
    <mergeCell ref="G28:J28"/>
    <mergeCell ref="A23:A59"/>
    <mergeCell ref="E44:F44"/>
    <mergeCell ref="E29:F29"/>
    <mergeCell ref="E23:F23"/>
    <mergeCell ref="E43:F43"/>
    <mergeCell ref="E50:F50"/>
    <mergeCell ref="E33:F33"/>
    <mergeCell ref="C34:D34"/>
    <mergeCell ref="C37:D37"/>
    <mergeCell ref="C38:D38"/>
    <mergeCell ref="C43:D43"/>
    <mergeCell ref="E45:F45"/>
    <mergeCell ref="E63:F63"/>
    <mergeCell ref="C35:D35"/>
    <mergeCell ref="E34:F34"/>
    <mergeCell ref="C53:D53"/>
    <mergeCell ref="C55:D55"/>
    <mergeCell ref="C58:D58"/>
    <mergeCell ref="C57:D57"/>
    <mergeCell ref="E56:F56"/>
    <mergeCell ref="C46:D46"/>
    <mergeCell ref="C47:D47"/>
    <mergeCell ref="C54:D54"/>
    <mergeCell ref="C56:D56"/>
    <mergeCell ref="C36:D36"/>
    <mergeCell ref="C44:D44"/>
    <mergeCell ref="E42:F42"/>
    <mergeCell ref="E52:F52"/>
    <mergeCell ref="E62:F62"/>
    <mergeCell ref="C39:D39"/>
    <mergeCell ref="C40:D40"/>
    <mergeCell ref="E38:F38"/>
    <mergeCell ref="E37:F37"/>
    <mergeCell ref="C42:D42"/>
    <mergeCell ref="C41:D41"/>
    <mergeCell ref="E61:F61"/>
  </mergeCells>
  <pageMargins left="0.82677165354330717" right="0.23622047244094491" top="0.74803149606299213" bottom="0.74803149606299213" header="0.31496062992125984" footer="0.31496062992125984"/>
  <pageSetup paperSize="5"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INSTRUCTIVO</vt:lpstr>
      <vt:lpstr>CONTEXTO</vt:lpstr>
      <vt:lpstr>Hoja1</vt:lpstr>
      <vt:lpstr>Hoja2</vt:lpstr>
      <vt:lpstr>PRIORIZACIÓN DE CAUSA</vt:lpstr>
      <vt:lpstr>matriz definicion riesgo</vt:lpstr>
      <vt:lpstr>IDENTIFICACION</vt:lpstr>
      <vt:lpstr>PRIORIZ CAUSA R CORUP TRÁMITES</vt:lpstr>
      <vt:lpstr>DOFA</vt:lpstr>
      <vt:lpstr>IDENTIFICACION DE RIESGOS G Y C</vt:lpstr>
      <vt:lpstr>DESCRIPCION</vt:lpstr>
      <vt:lpstr>PROBABILIDAD</vt:lpstr>
      <vt:lpstr> IMPACTO RIESGOS CORRUPCION</vt:lpstr>
      <vt:lpstr>VALORACIÓN ZONA RIESGO INHERENT</vt:lpstr>
      <vt:lpstr>Hoja7</vt:lpstr>
      <vt:lpstr>Hoja3</vt:lpstr>
      <vt:lpstr>CONTROLES Y EVALUACION</vt:lpstr>
      <vt:lpstr>Hoja8</vt:lpstr>
      <vt:lpstr>SOLIDEZ DE LOS CONTROLES</vt:lpstr>
      <vt:lpstr>VALORACIÓN ZONA-RIESGO RESIDUAL</vt:lpstr>
      <vt:lpstr>Hoja6</vt:lpstr>
      <vt:lpstr>MAPA DE RIESGO CORRUPCION</vt:lpstr>
      <vt:lpstr>Hoja9</vt:lpstr>
      <vt:lpstr>Hoja5</vt:lpstr>
      <vt:lpstr>Hoja4</vt:lpstr>
      <vt:lpstr>DESCRIPCION!Títulos_a_imprimir</vt:lpstr>
      <vt:lpstr>'IDENTIFICACION DE RIESGOS G Y C'!Títulos_a_imprimir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2020-01-20T21:56:12Z</cp:lastPrinted>
  <dcterms:created xsi:type="dcterms:W3CDTF">2014-12-30T19:27:19Z</dcterms:created>
  <dcterms:modified xsi:type="dcterms:W3CDTF">2024-05-03T16:36:41Z</dcterms:modified>
</cp:coreProperties>
</file>