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defaultThemeVersion="124226"/>
  <mc:AlternateContent xmlns:mc="http://schemas.openxmlformats.org/markup-compatibility/2006">
    <mc:Choice Requires="x15">
      <x15ac:absPath xmlns:x15ac="http://schemas.microsoft.com/office/spreadsheetml/2010/11/ac" url="C:\Users\Sandy Poveda Vargas\Desktop\MAPAS DE RIESGOS CORRUPCIÓN 2024\"/>
    </mc:Choice>
  </mc:AlternateContent>
  <bookViews>
    <workbookView xWindow="0" yWindow="0" windowWidth="28800" windowHeight="11730" tabRatio="867"/>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DOFA" sheetId="23" r:id="rId8"/>
    <sheet name="PRIORIZ CAUSA R CORUP TRÁMITES" sheetId="34"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EVALUACIÓN SOLIDEZ CONTROLES" sheetId="26" r:id="rId19"/>
    <sheet name="CONTROLES Y EVALUACIÓN" sheetId="3" r:id="rId20"/>
    <sheet name="VALORACIÓN RIESGOS RESIDUAL" sheetId="29" r:id="rId21"/>
    <sheet name="MAPA DE RIESGO ADMON" sheetId="1" r:id="rId22"/>
    <sheet name="NOO" sheetId="33" state="hidden" r:id="rId23"/>
    <sheet name="NO" sheetId="32" state="hidden" r:id="rId24"/>
  </sheets>
  <definedNames>
    <definedName name="_xlnm.Print_Area" localSheetId="21">'MAPA DE RIESGO ADMON'!$A$1:$P$12</definedName>
    <definedName name="_xlnm.Print_Titles" localSheetId="10">DESCRIPCION!$1:$9</definedName>
    <definedName name="_xlnm.Print_Titles" localSheetId="9">'IDENTIFICACION DE RIESGOS'!$1:$11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B3" i="13" l="1"/>
  <c r="B3" i="8"/>
  <c r="B2" i="22"/>
  <c r="B2" i="20"/>
  <c r="B3" i="34"/>
  <c r="A3" i="23"/>
  <c r="B3" i="24"/>
  <c r="B1" i="24"/>
  <c r="C10" i="1" l="1"/>
  <c r="E10" i="1"/>
  <c r="F10" i="1"/>
  <c r="G10" i="1"/>
  <c r="I10" i="1"/>
  <c r="K11" i="3" l="1"/>
  <c r="D17" i="22" l="1"/>
  <c r="D11" i="22"/>
  <c r="B12" i="26" s="1"/>
  <c r="D13" i="22"/>
  <c r="D10" i="1" s="1"/>
  <c r="I11" i="1"/>
  <c r="D14" i="22"/>
  <c r="D11" i="1"/>
  <c r="I12" i="1"/>
  <c r="A55" i="3"/>
  <c r="A22" i="3"/>
  <c r="B1" i="34"/>
  <c r="E11" i="26"/>
  <c r="E12" i="26"/>
  <c r="A8" i="34"/>
  <c r="A6" i="34"/>
  <c r="S40" i="24"/>
  <c r="R40" i="24"/>
  <c r="R11"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K74" i="29"/>
  <c r="K95" i="29"/>
  <c r="K116"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c r="J10" i="20"/>
  <c r="A9" i="29"/>
  <c r="A8" i="29"/>
  <c r="C1" i="29"/>
  <c r="J28" i="20"/>
  <c r="C11" i="26"/>
  <c r="B33" i="26"/>
  <c r="B32" i="26"/>
  <c r="G317" i="3"/>
  <c r="G316" i="3"/>
  <c r="G315" i="3"/>
  <c r="G314" i="3"/>
  <c r="G313" i="3"/>
  <c r="G312" i="3"/>
  <c r="G311" i="3"/>
  <c r="G306" i="3"/>
  <c r="G307" i="3" s="1"/>
  <c r="H300" i="3" s="1"/>
  <c r="G305" i="3"/>
  <c r="G304" i="3"/>
  <c r="G303" i="3"/>
  <c r="G302" i="3"/>
  <c r="G301" i="3"/>
  <c r="G300" i="3"/>
  <c r="G295" i="3"/>
  <c r="G294" i="3"/>
  <c r="G293" i="3"/>
  <c r="G292" i="3"/>
  <c r="G291" i="3"/>
  <c r="G290" i="3"/>
  <c r="G289" i="3"/>
  <c r="G284" i="3"/>
  <c r="G283" i="3"/>
  <c r="G282" i="3"/>
  <c r="G285" i="3" s="1"/>
  <c r="H278" i="3" s="1"/>
  <c r="G281" i="3"/>
  <c r="G280" i="3"/>
  <c r="G279" i="3"/>
  <c r="G278" i="3"/>
  <c r="G273" i="3"/>
  <c r="G272" i="3"/>
  <c r="G271" i="3"/>
  <c r="G270" i="3"/>
  <c r="G274" i="3" s="1"/>
  <c r="H267" i="3" s="1"/>
  <c r="G269" i="3"/>
  <c r="G268" i="3"/>
  <c r="G267" i="3"/>
  <c r="G262" i="3"/>
  <c r="G261" i="3"/>
  <c r="G260" i="3"/>
  <c r="G259" i="3"/>
  <c r="G258" i="3"/>
  <c r="G263" i="3" s="1"/>
  <c r="H256" i="3" s="1"/>
  <c r="G257" i="3"/>
  <c r="G256" i="3"/>
  <c r="G251" i="3"/>
  <c r="G250" i="3"/>
  <c r="G249" i="3"/>
  <c r="G248" i="3"/>
  <c r="G247" i="3"/>
  <c r="G246" i="3"/>
  <c r="G252" i="3" s="1"/>
  <c r="H245" i="3" s="1"/>
  <c r="G245" i="3"/>
  <c r="G240" i="3"/>
  <c r="G239" i="3"/>
  <c r="G238" i="3"/>
  <c r="G237" i="3"/>
  <c r="G236" i="3"/>
  <c r="G235" i="3"/>
  <c r="G234" i="3"/>
  <c r="G241" i="3" s="1"/>
  <c r="H234" i="3" s="1"/>
  <c r="G229" i="3"/>
  <c r="G228" i="3"/>
  <c r="G227" i="3"/>
  <c r="G226" i="3"/>
  <c r="G225" i="3"/>
  <c r="G224" i="3"/>
  <c r="G223" i="3"/>
  <c r="G218" i="3"/>
  <c r="G219" i="3" s="1"/>
  <c r="H212" i="3" s="1"/>
  <c r="G217" i="3"/>
  <c r="G216" i="3"/>
  <c r="G215" i="3"/>
  <c r="G214" i="3"/>
  <c r="G213" i="3"/>
  <c r="G212" i="3"/>
  <c r="G207" i="3"/>
  <c r="G206" i="3"/>
  <c r="G208" i="3" s="1"/>
  <c r="H201" i="3" s="1"/>
  <c r="G205" i="3"/>
  <c r="G204" i="3"/>
  <c r="G203" i="3"/>
  <c r="G202" i="3"/>
  <c r="G201" i="3"/>
  <c r="G196" i="3"/>
  <c r="G195" i="3"/>
  <c r="G194" i="3"/>
  <c r="G197" i="3" s="1"/>
  <c r="H190" i="3" s="1"/>
  <c r="G193" i="3"/>
  <c r="G192" i="3"/>
  <c r="G191" i="3"/>
  <c r="G190" i="3"/>
  <c r="G185" i="3"/>
  <c r="G184" i="3"/>
  <c r="G183" i="3"/>
  <c r="G182" i="3"/>
  <c r="G186" i="3" s="1"/>
  <c r="H179" i="3" s="1"/>
  <c r="G181" i="3"/>
  <c r="G180" i="3"/>
  <c r="G179" i="3"/>
  <c r="G174" i="3"/>
  <c r="G173" i="3"/>
  <c r="G172" i="3"/>
  <c r="G171" i="3"/>
  <c r="G170" i="3"/>
  <c r="G169" i="3"/>
  <c r="G168" i="3"/>
  <c r="G163" i="3"/>
  <c r="G162" i="3"/>
  <c r="G161" i="3"/>
  <c r="G160" i="3"/>
  <c r="G159" i="3"/>
  <c r="G158" i="3"/>
  <c r="G164" i="3" s="1"/>
  <c r="H157" i="3" s="1"/>
  <c r="G157" i="3"/>
  <c r="G152" i="3"/>
  <c r="G151" i="3"/>
  <c r="G150" i="3"/>
  <c r="G149" i="3"/>
  <c r="G148" i="3"/>
  <c r="G147" i="3"/>
  <c r="G146" i="3"/>
  <c r="G153" i="3" s="1"/>
  <c r="H146" i="3" s="1"/>
  <c r="G141" i="3"/>
  <c r="G140" i="3"/>
  <c r="G139" i="3"/>
  <c r="G138" i="3"/>
  <c r="G137" i="3"/>
  <c r="G136" i="3"/>
  <c r="G135" i="3"/>
  <c r="G130" i="3"/>
  <c r="G131" i="3" s="1"/>
  <c r="H124" i="3" s="1"/>
  <c r="G129" i="3"/>
  <c r="G128" i="3"/>
  <c r="G127" i="3"/>
  <c r="G126" i="3"/>
  <c r="G125" i="3"/>
  <c r="G124" i="3"/>
  <c r="G119" i="3"/>
  <c r="G118" i="3"/>
  <c r="G120" i="3" s="1"/>
  <c r="H113" i="3" s="1"/>
  <c r="G117" i="3"/>
  <c r="G116" i="3"/>
  <c r="G115" i="3"/>
  <c r="G114" i="3"/>
  <c r="G113" i="3"/>
  <c r="G102" i="3"/>
  <c r="G103" i="3"/>
  <c r="G104" i="3"/>
  <c r="G105" i="3"/>
  <c r="G106" i="3"/>
  <c r="G107" i="3"/>
  <c r="G108" i="3"/>
  <c r="G72" i="3"/>
  <c r="G71" i="3"/>
  <c r="G70" i="3"/>
  <c r="G69" i="3"/>
  <c r="G73" i="3" s="1"/>
  <c r="H66" i="3" s="1"/>
  <c r="G68" i="3"/>
  <c r="G67" i="3"/>
  <c r="G66" i="3"/>
  <c r="E39" i="22"/>
  <c r="E38" i="22"/>
  <c r="E37" i="22"/>
  <c r="D39" i="22"/>
  <c r="B49" i="26"/>
  <c r="D38" i="22"/>
  <c r="B48" i="26"/>
  <c r="D37" i="22"/>
  <c r="B47" i="26"/>
  <c r="E36" i="22"/>
  <c r="E35" i="22"/>
  <c r="E34" i="22"/>
  <c r="D36" i="22"/>
  <c r="D35" i="22"/>
  <c r="D34" i="22"/>
  <c r="E33" i="22"/>
  <c r="E32" i="22"/>
  <c r="E31" i="22"/>
  <c r="D33" i="22"/>
  <c r="B41" i="26"/>
  <c r="D32" i="22"/>
  <c r="B40" i="26"/>
  <c r="D31" i="22"/>
  <c r="B39" i="26"/>
  <c r="E30" i="22"/>
  <c r="E29" i="22"/>
  <c r="E28" i="22"/>
  <c r="D30" i="22"/>
  <c r="D29" i="22"/>
  <c r="D28" i="22"/>
  <c r="E27" i="22"/>
  <c r="E26" i="22"/>
  <c r="E25" i="22"/>
  <c r="D27" i="22"/>
  <c r="D26" i="22"/>
  <c r="B168" i="3"/>
  <c r="D25" i="22"/>
  <c r="B31" i="26"/>
  <c r="E24" i="22"/>
  <c r="E23" i="22"/>
  <c r="E22" i="22"/>
  <c r="D24" i="22"/>
  <c r="D23" i="22"/>
  <c r="D22" i="22"/>
  <c r="E21" i="22"/>
  <c r="E20" i="22"/>
  <c r="E19" i="22"/>
  <c r="D21" i="22"/>
  <c r="D20" i="22"/>
  <c r="B24" i="26"/>
  <c r="D19" i="22"/>
  <c r="E18" i="22"/>
  <c r="E17" i="22"/>
  <c r="E16" i="22"/>
  <c r="D18" i="22"/>
  <c r="D16" i="22"/>
  <c r="B19" i="26" s="1"/>
  <c r="E15" i="22"/>
  <c r="E14" i="22"/>
  <c r="E13" i="22"/>
  <c r="D15" i="22"/>
  <c r="B15" i="26"/>
  <c r="E12" i="22"/>
  <c r="E11" i="22"/>
  <c r="E10" i="22"/>
  <c r="D12" i="22"/>
  <c r="D10" i="22"/>
  <c r="J13" i="20"/>
  <c r="J16" i="20"/>
  <c r="J19" i="20"/>
  <c r="J22" i="20"/>
  <c r="J25" i="20"/>
  <c r="J31" i="20"/>
  <c r="J34" i="20"/>
  <c r="J37" i="20"/>
  <c r="C37" i="22"/>
  <c r="B77" i="3"/>
  <c r="B311" i="3"/>
  <c r="B113" i="3"/>
  <c r="B35" i="26"/>
  <c r="B179" i="3"/>
  <c r="B27" i="26"/>
  <c r="B43" i="26"/>
  <c r="C28" i="22"/>
  <c r="B245" i="3"/>
  <c r="B157" i="3"/>
  <c r="B289" i="3"/>
  <c r="B91" i="3"/>
  <c r="B223" i="3"/>
  <c r="B102" i="3"/>
  <c r="B124" i="3"/>
  <c r="B146" i="3"/>
  <c r="B190" i="3"/>
  <c r="B212" i="3"/>
  <c r="B234" i="3"/>
  <c r="B256" i="3"/>
  <c r="B278" i="3"/>
  <c r="B300" i="3"/>
  <c r="B16" i="26"/>
  <c r="B20" i="26"/>
  <c r="B28" i="26"/>
  <c r="B36" i="26"/>
  <c r="B44" i="26"/>
  <c r="C31" i="22"/>
  <c r="B135" i="3"/>
  <c r="B267" i="3"/>
  <c r="C25" i="22"/>
  <c r="C34" i="22"/>
  <c r="C22" i="22"/>
  <c r="G318" i="3"/>
  <c r="H311" i="3" s="1"/>
  <c r="B13" i="26"/>
  <c r="B17" i="26"/>
  <c r="B21" i="26"/>
  <c r="B25" i="26"/>
  <c r="B29" i="26"/>
  <c r="B37" i="26"/>
  <c r="B45" i="26"/>
  <c r="B201" i="3"/>
  <c r="B23" i="26"/>
  <c r="G12" i="3"/>
  <c r="C19" i="22"/>
  <c r="C16" i="22"/>
  <c r="C13" i="22"/>
  <c r="C10" i="22"/>
  <c r="B1" i="1"/>
  <c r="B1" i="26"/>
  <c r="B1" i="3"/>
  <c r="C1" i="16"/>
  <c r="B1" i="25"/>
  <c r="E21" i="13"/>
  <c r="E22" i="13"/>
  <c r="C22" i="13"/>
  <c r="C21" i="13"/>
  <c r="B1" i="13"/>
  <c r="A37" i="22"/>
  <c r="A47" i="26"/>
  <c r="A34" i="22"/>
  <c r="A31" i="22"/>
  <c r="A28" i="22"/>
  <c r="A25" i="22"/>
  <c r="A22" i="22"/>
  <c r="A19" i="22"/>
  <c r="A10" i="22"/>
  <c r="B11" i="29" s="1"/>
  <c r="B1" i="8"/>
  <c r="A16" i="22"/>
  <c r="B51" i="16" s="1"/>
  <c r="A13" i="22"/>
  <c r="B10" i="1" s="1"/>
  <c r="B1" i="22"/>
  <c r="B1" i="20"/>
  <c r="S11" i="24"/>
  <c r="A6" i="23"/>
  <c r="A6" i="3"/>
  <c r="A9" i="16"/>
  <c r="A8" i="16"/>
  <c r="A8" i="13"/>
  <c r="A6" i="13"/>
  <c r="A7" i="8"/>
  <c r="A6" i="8"/>
  <c r="A7" i="22"/>
  <c r="A6" i="22"/>
  <c r="A6" i="20"/>
  <c r="A7" i="20"/>
  <c r="A14" i="8"/>
  <c r="B74" i="29"/>
  <c r="A102" i="3"/>
  <c r="A23" i="26"/>
  <c r="B71" i="16"/>
  <c r="A113" i="3"/>
  <c r="A91" i="3"/>
  <c r="A18" i="8"/>
  <c r="B158" i="29"/>
  <c r="A234" i="3"/>
  <c r="A39" i="26"/>
  <c r="B151" i="16"/>
  <c r="A245" i="3"/>
  <c r="A223" i="3"/>
  <c r="A17" i="8"/>
  <c r="B137" i="29"/>
  <c r="A212" i="3"/>
  <c r="A190" i="3"/>
  <c r="A35" i="26"/>
  <c r="A201" i="3"/>
  <c r="B131" i="16"/>
  <c r="A13" i="8"/>
  <c r="A15" i="8"/>
  <c r="B95" i="29"/>
  <c r="A146" i="3"/>
  <c r="A124" i="3"/>
  <c r="A27" i="26"/>
  <c r="A135" i="3"/>
  <c r="B91" i="16"/>
  <c r="A19" i="8"/>
  <c r="B180" i="29"/>
  <c r="A278" i="3"/>
  <c r="A256" i="3"/>
  <c r="B172" i="16"/>
  <c r="A43" i="26"/>
  <c r="A267" i="3"/>
  <c r="B32" i="29"/>
  <c r="A12" i="8"/>
  <c r="A16" i="8"/>
  <c r="B116" i="29"/>
  <c r="B111" i="16"/>
  <c r="A168" i="3"/>
  <c r="A31" i="26"/>
  <c r="A179" i="3"/>
  <c r="A157" i="3"/>
  <c r="A20" i="8"/>
  <c r="B201" i="29"/>
  <c r="B192" i="16"/>
  <c r="A300" i="3"/>
  <c r="A311" i="3"/>
  <c r="A289" i="3"/>
  <c r="A1" i="23"/>
  <c r="E13" i="13"/>
  <c r="S11" i="8"/>
  <c r="T11" i="8"/>
  <c r="D12" i="16"/>
  <c r="A7" i="26"/>
  <c r="A6" i="26"/>
  <c r="A7" i="3"/>
  <c r="A8" i="25"/>
  <c r="A6" i="25"/>
  <c r="R14"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97" i="3"/>
  <c r="G96" i="3"/>
  <c r="G95" i="3"/>
  <c r="G94" i="3"/>
  <c r="G93" i="3"/>
  <c r="G92" i="3"/>
  <c r="G91" i="3"/>
  <c r="G87"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R15" i="8"/>
  <c r="S14" i="8"/>
  <c r="T14" i="8"/>
  <c r="S13" i="8"/>
  <c r="T13" i="8"/>
  <c r="R13" i="8"/>
  <c r="R11" i="8"/>
  <c r="R31" i="24"/>
  <c r="R30" i="24"/>
  <c r="R29" i="24"/>
  <c r="R28" i="24"/>
  <c r="R27" i="24"/>
  <c r="R26" i="24"/>
  <c r="R25" i="24"/>
  <c r="R24" i="24"/>
  <c r="R23" i="24"/>
  <c r="R22" i="24"/>
  <c r="R21" i="24"/>
  <c r="R20" i="24"/>
  <c r="R19" i="24"/>
  <c r="R18" i="24"/>
  <c r="R17" i="24"/>
  <c r="R16" i="24"/>
  <c r="R15" i="24"/>
  <c r="R14" i="24"/>
  <c r="R13" i="24"/>
  <c r="R12" i="24"/>
  <c r="D92" i="16"/>
  <c r="D132" i="16"/>
  <c r="D173" i="16"/>
  <c r="D52" i="16"/>
  <c r="D72" i="16"/>
  <c r="D112" i="16"/>
  <c r="D152" i="16"/>
  <c r="D193" i="16"/>
  <c r="S41" i="24"/>
  <c r="S42" i="24"/>
  <c r="B100" i="21"/>
  <c r="D78" i="25"/>
  <c r="F59" i="25"/>
  <c r="B123" i="21"/>
  <c r="D101" i="25"/>
  <c r="F82" i="25"/>
  <c r="B146" i="21"/>
  <c r="D124" i="25"/>
  <c r="F105" i="25"/>
  <c r="B77" i="21"/>
  <c r="D55" i="25"/>
  <c r="F36" i="25"/>
  <c r="B54" i="21"/>
  <c r="D32" i="25"/>
  <c r="F13" i="25"/>
  <c r="D20" i="26"/>
  <c r="F20" i="26"/>
  <c r="G20" i="26" s="1"/>
  <c r="B31" i="16" l="1"/>
  <c r="A15" i="26"/>
  <c r="A11" i="8"/>
  <c r="J311" i="3"/>
  <c r="D49" i="26"/>
  <c r="G51" i="3"/>
  <c r="H44" i="3" s="1"/>
  <c r="G109" i="3"/>
  <c r="H102" i="3" s="1"/>
  <c r="G142" i="3"/>
  <c r="H135" i="3" s="1"/>
  <c r="G230" i="3"/>
  <c r="H223" i="3" s="1"/>
  <c r="G40" i="3"/>
  <c r="H33" i="3" s="1"/>
  <c r="G62" i="3"/>
  <c r="H55" i="3" s="1"/>
  <c r="J55" i="3" s="1"/>
  <c r="G84" i="3"/>
  <c r="H77" i="3" s="1"/>
  <c r="J77" i="3" s="1"/>
  <c r="G29" i="3"/>
  <c r="H22" i="3" s="1"/>
  <c r="G18" i="3"/>
  <c r="H11" i="3" s="1"/>
  <c r="G296" i="3"/>
  <c r="H289" i="3" s="1"/>
  <c r="G175" i="3"/>
  <c r="H168" i="3" s="1"/>
  <c r="G98" i="3"/>
  <c r="H91" i="3" s="1"/>
  <c r="D24" i="26"/>
  <c r="J102" i="3"/>
  <c r="D28" i="26"/>
  <c r="J135" i="3"/>
  <c r="J223" i="3"/>
  <c r="D39" i="26"/>
  <c r="J44" i="3"/>
  <c r="D15" i="26"/>
  <c r="J201" i="3"/>
  <c r="D36" i="26"/>
  <c r="D43" i="26"/>
  <c r="J256" i="3"/>
  <c r="D44" i="26"/>
  <c r="J267" i="3"/>
  <c r="D19" i="26"/>
  <c r="J22" i="3"/>
  <c r="K22" i="3" s="1"/>
  <c r="D12" i="26"/>
  <c r="F12" i="26" s="1"/>
  <c r="G12" i="26" s="1"/>
  <c r="D21" i="26"/>
  <c r="J289" i="3"/>
  <c r="D47" i="26"/>
  <c r="J113" i="3"/>
  <c r="D25" i="26"/>
  <c r="J91" i="3"/>
  <c r="D23" i="26"/>
  <c r="D32" i="26"/>
  <c r="J168" i="3"/>
  <c r="K311" i="3"/>
  <c r="F49" i="26"/>
  <c r="G49" i="26" s="1"/>
  <c r="D13" i="26"/>
  <c r="F13" i="26" s="1"/>
  <c r="G13" i="26" s="1"/>
  <c r="J33" i="3"/>
  <c r="K33" i="3" s="1"/>
  <c r="J66" i="3"/>
  <c r="D17" i="26"/>
  <c r="J11" i="3"/>
  <c r="D11" i="26"/>
  <c r="F11" i="26" s="1"/>
  <c r="G11" i="26" s="1"/>
  <c r="J124" i="3"/>
  <c r="D27" i="26"/>
  <c r="J146" i="3"/>
  <c r="D29" i="26"/>
  <c r="J157" i="3"/>
  <c r="D31" i="26"/>
  <c r="J179" i="3"/>
  <c r="D33" i="26"/>
  <c r="J190" i="3"/>
  <c r="D35" i="26"/>
  <c r="J212" i="3"/>
  <c r="D37" i="26"/>
  <c r="J234" i="3"/>
  <c r="D40" i="26"/>
  <c r="J245" i="3"/>
  <c r="D41" i="26"/>
  <c r="D45" i="26"/>
  <c r="J278" i="3"/>
  <c r="J300" i="3"/>
  <c r="D48" i="26"/>
  <c r="A19" i="26"/>
  <c r="B53" i="29"/>
  <c r="B11" i="26"/>
  <c r="A11" i="26"/>
  <c r="B11" i="16"/>
  <c r="D16" i="26" l="1"/>
  <c r="K278" i="3"/>
  <c r="F45" i="26"/>
  <c r="G45" i="26" s="1"/>
  <c r="F19" i="26"/>
  <c r="G19" i="26" s="1"/>
  <c r="G22" i="26" s="1"/>
  <c r="H19" i="26" s="1"/>
  <c r="K55" i="29" s="1"/>
  <c r="K77" i="3"/>
  <c r="F35" i="26"/>
  <c r="G35" i="26" s="1"/>
  <c r="K190" i="3"/>
  <c r="K124" i="3"/>
  <c r="F27" i="26"/>
  <c r="G27" i="26" s="1"/>
  <c r="F25" i="26"/>
  <c r="G25" i="26" s="1"/>
  <c r="K113" i="3"/>
  <c r="K44" i="3"/>
  <c r="F15" i="26"/>
  <c r="G15" i="26" s="1"/>
  <c r="K168" i="3"/>
  <c r="F32" i="26"/>
  <c r="G32" i="26" s="1"/>
  <c r="F37" i="26"/>
  <c r="G37" i="26" s="1"/>
  <c r="K212" i="3"/>
  <c r="G14" i="26"/>
  <c r="H11" i="26" s="1"/>
  <c r="K13" i="29" s="1"/>
  <c r="K245" i="3"/>
  <c r="F41" i="26"/>
  <c r="G41" i="26" s="1"/>
  <c r="F47" i="26"/>
  <c r="G47" i="26" s="1"/>
  <c r="K289" i="3"/>
  <c r="K223" i="3"/>
  <c r="F39" i="26"/>
  <c r="G39" i="26" s="1"/>
  <c r="K267" i="3"/>
  <c r="F44" i="26"/>
  <c r="G44" i="26" s="1"/>
  <c r="K179" i="3"/>
  <c r="F33" i="26"/>
  <c r="G33" i="26" s="1"/>
  <c r="F43" i="26"/>
  <c r="G43" i="26" s="1"/>
  <c r="K256" i="3"/>
  <c r="K135" i="3"/>
  <c r="F28" i="26"/>
  <c r="G28" i="26" s="1"/>
  <c r="K234" i="3"/>
  <c r="F40" i="26"/>
  <c r="G40" i="26" s="1"/>
  <c r="K157" i="3"/>
  <c r="F31" i="26"/>
  <c r="G31" i="26" s="1"/>
  <c r="G34" i="26" s="1"/>
  <c r="H31" i="26" s="1"/>
  <c r="K118" i="29" s="1"/>
  <c r="K66" i="3"/>
  <c r="F17" i="26"/>
  <c r="G17" i="26" s="1"/>
  <c r="K91" i="3"/>
  <c r="F23" i="26"/>
  <c r="G23" i="26" s="1"/>
  <c r="F21" i="26"/>
  <c r="G21" i="26" s="1"/>
  <c r="K300" i="3"/>
  <c r="F48" i="26"/>
  <c r="G48" i="26" s="1"/>
  <c r="K102" i="3"/>
  <c r="F24" i="26"/>
  <c r="G24" i="26" s="1"/>
  <c r="K146" i="3"/>
  <c r="F29" i="26"/>
  <c r="G29" i="26" s="1"/>
  <c r="K55" i="3"/>
  <c r="F16" i="26"/>
  <c r="G16" i="26" s="1"/>
  <c r="K201" i="3"/>
  <c r="F36" i="26"/>
  <c r="G36" i="26" s="1"/>
  <c r="G30" i="26" l="1"/>
  <c r="H27" i="26" s="1"/>
  <c r="K97" i="29" s="1"/>
  <c r="G26" i="26"/>
  <c r="H23" i="26" s="1"/>
  <c r="K76" i="29" s="1"/>
  <c r="G42" i="26"/>
  <c r="H39" i="26" s="1"/>
  <c r="K160" i="29" s="1"/>
  <c r="G38" i="26"/>
  <c r="H35" i="26" s="1"/>
  <c r="K139" i="29" s="1"/>
  <c r="G46" i="26"/>
  <c r="H43" i="26" s="1"/>
  <c r="K182" i="29" s="1"/>
  <c r="G50" i="26"/>
  <c r="H47" i="26" s="1"/>
  <c r="K203" i="29" s="1"/>
  <c r="G18" i="26"/>
  <c r="H15" i="26" s="1"/>
  <c r="K34" i="29" s="1"/>
</calcChain>
</file>

<file path=xl/sharedStrings.xml><?xml version="1.0" encoding="utf-8"?>
<sst xmlns="http://schemas.openxmlformats.org/spreadsheetml/2006/main" count="2459" uniqueCount="537">
  <si>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</si>
  <si>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</si>
  <si>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</si>
  <si>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</si>
  <si>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</si>
  <si>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</si>
  <si>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</si>
  <si>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</si>
  <si>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</si>
  <si>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</si>
  <si>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</si>
  <si>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</si>
  <si>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</si>
  <si>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</si>
  <si>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</si>
  <si>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</si>
  <si>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</si>
  <si>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</si>
  <si>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</si>
  <si>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</si>
  <si>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</si>
  <si>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</si>
  <si>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</si>
  <si>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</si>
  <si>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</si>
  <si>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</si>
  <si>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</si>
  <si>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</si>
  <si>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</si>
  <si>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</si>
  <si>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</si>
  <si>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</si>
  <si>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</si>
  <si>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</si>
  <si>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</si>
  <si>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</si>
  <si>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</si>
  <si>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</si>
  <si>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</si>
  <si>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</si>
  <si>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</si>
  <si>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</si>
  <si>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</si>
  <si>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</si>
  <si>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</si>
  <si>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</si>
  <si>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</si>
  <si>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</si>
  <si>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</si>
  <si>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</si>
  <si>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</si>
  <si>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</si>
  <si>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</si>
  <si>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</si>
  <si>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</si>
  <si>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</si>
  <si>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</si>
  <si>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</si>
  <si>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</si>
  <si>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</si>
  <si>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</si>
  <si>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</si>
  <si>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</si>
  <si>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</si>
  <si>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</si>
  <si>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</si>
  <si>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Acción u Omisión</t>
  </si>
  <si>
    <t>Uso del poder</t>
  </si>
  <si>
    <t>Desviar la Gestión de lo Público</t>
  </si>
  <si>
    <t>Beneficio Privado</t>
  </si>
  <si>
    <t>Clasificación</t>
  </si>
  <si>
    <t>Descripción</t>
  </si>
  <si>
    <t xml:space="preserve"> Clasificación</t>
  </si>
  <si>
    <t>Causas</t>
  </si>
  <si>
    <t>Consecuencias</t>
  </si>
  <si>
    <t xml:space="preserve">Seleccione </t>
  </si>
  <si>
    <t>PRIORIZACION DE LA PROBABILIDAD
(Califique de 1 a 5 , de acuerdo con la tabla de criterios</t>
  </si>
  <si>
    <t>Nivel</t>
  </si>
  <si>
    <t xml:space="preserve">Codigo:                        </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</si>
  <si>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</si>
  <si>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</si>
  <si>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</si>
  <si>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</si>
  <si>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</si>
  <si>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</si>
  <si>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</si>
  <si>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</si>
  <si>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</si>
  <si>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</si>
  <si>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</si>
  <si>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</si>
  <si>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</si>
  <si>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</si>
  <si>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</si>
  <si>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</si>
  <si>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</si>
  <si>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</si>
  <si>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</si>
  <si>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</si>
  <si>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</si>
  <si>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</si>
  <si>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</si>
  <si>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</si>
  <si>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</si>
  <si>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</si>
  <si>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</si>
  <si>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</si>
  <si>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</si>
  <si>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</si>
  <si>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</si>
  <si>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</si>
  <si>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</si>
  <si>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</si>
  <si>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</si>
  <si>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</si>
  <si>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</si>
  <si>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</si>
  <si>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</si>
  <si>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</si>
  <si>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</si>
  <si>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</si>
  <si>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</si>
  <si>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</si>
  <si>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</si>
  <si>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</si>
  <si>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</si>
  <si>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</si>
  <si>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</si>
  <si>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</si>
  <si>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</si>
  <si>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</si>
  <si>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</si>
  <si>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</si>
  <si>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</si>
  <si>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</si>
  <si>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</si>
  <si>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</si>
  <si>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</si>
  <si>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</si>
  <si>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</si>
  <si>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</si>
  <si>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</si>
  <si>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</si>
  <si>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</si>
  <si>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</si>
  <si>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</si>
  <si>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</si>
  <si>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</si>
  <si>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</si>
  <si>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</si>
  <si>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</si>
  <si>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</si>
  <si>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</si>
  <si>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</si>
  <si>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</si>
  <si>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</si>
  <si>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</si>
  <si>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</si>
  <si>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</si>
  <si>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</si>
  <si>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</si>
  <si>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</si>
  <si>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</si>
  <si>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</si>
  <si>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</si>
  <si>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</si>
  <si>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</si>
  <si>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</si>
  <si>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</si>
  <si>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</si>
  <si>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</si>
  <si>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</si>
  <si>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</si>
  <si>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</si>
  <si>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</si>
  <si>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</si>
  <si>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</si>
  <si>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</si>
  <si>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</si>
  <si>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</si>
  <si>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</si>
  <si>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</si>
  <si>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</si>
  <si>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</si>
  <si>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</si>
  <si>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</si>
  <si>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</si>
  <si>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</si>
  <si>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</si>
  <si>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</si>
  <si>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</si>
  <si>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</si>
  <si>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</si>
  <si>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</si>
  <si>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</si>
  <si>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</si>
  <si>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</si>
  <si>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</si>
  <si>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</si>
  <si>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</si>
  <si>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</si>
  <si>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</si>
  <si>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</si>
  <si>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</si>
  <si>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</si>
  <si>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</si>
  <si>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</si>
  <si>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</si>
  <si>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</si>
  <si>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</si>
  <si>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</si>
  <si>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</si>
  <si>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</si>
  <si>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</si>
  <si>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</si>
  <si>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</si>
  <si>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</si>
  <si>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</si>
  <si>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</si>
  <si>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</si>
  <si>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</si>
  <si>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</si>
  <si>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</si>
  <si>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</si>
  <si>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</si>
  <si>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</si>
  <si>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</si>
  <si>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</si>
  <si>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</si>
  <si>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</si>
  <si>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</si>
  <si>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</si>
  <si>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</si>
  <si>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</si>
  <si>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</si>
  <si>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</si>
  <si>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</si>
  <si>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</si>
  <si>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</si>
  <si>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</si>
  <si>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</si>
  <si>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</si>
  <si>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</si>
  <si>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</si>
  <si>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</si>
  <si>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</si>
  <si>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</si>
  <si>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</si>
  <si>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</si>
  <si>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</si>
  <si>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</si>
  <si>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</si>
  <si>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</si>
  <si>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</si>
  <si>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</si>
  <si>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</si>
  <si>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</si>
  <si>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</si>
  <si>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</si>
  <si>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</si>
  <si>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</si>
  <si>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</si>
  <si>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</si>
  <si>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</si>
  <si>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</si>
  <si>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</si>
  <si>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</si>
  <si>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</si>
  <si>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</si>
  <si>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</si>
  <si>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</si>
  <si>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</si>
  <si>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</si>
  <si>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</si>
  <si>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</si>
  <si>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</si>
  <si>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</si>
  <si>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</si>
  <si>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</si>
  <si>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</si>
  <si>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</si>
  <si>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</si>
  <si>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</si>
  <si>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</si>
  <si>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</si>
  <si>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</si>
  <si>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</si>
  <si>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</si>
  <si>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</si>
  <si>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</si>
  <si>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</si>
  <si>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</si>
  <si>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</si>
  <si>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</si>
  <si>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</si>
  <si>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</si>
  <si>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</si>
  <si>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</si>
  <si>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</si>
  <si>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</si>
  <si>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</si>
  <si>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</si>
  <si>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</si>
  <si>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</si>
  <si>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</si>
  <si>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</si>
  <si>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</si>
  <si>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</si>
  <si>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</si>
  <si>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</si>
  <si>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</si>
  <si>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</si>
  <si>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</si>
  <si>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</si>
  <si>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</si>
  <si>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</si>
  <si>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</si>
  <si>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</si>
  <si>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</si>
  <si>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</si>
  <si>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</si>
  <si>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</si>
  <si>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</si>
  <si>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</si>
  <si>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</si>
  <si>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</si>
  <si>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</si>
  <si>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</si>
  <si>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</si>
  <si>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</si>
  <si>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</si>
  <si>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</si>
  <si>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</si>
  <si>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</si>
  <si>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</si>
  <si>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</si>
  <si>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</si>
  <si>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</si>
  <si>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</si>
  <si>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</si>
  <si>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</si>
  <si>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</si>
  <si>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</si>
  <si>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</si>
  <si>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</si>
  <si>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</si>
  <si>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</si>
  <si>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</si>
  <si>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</si>
  <si>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</si>
  <si>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</si>
  <si>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</si>
  <si>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</si>
  <si>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</si>
  <si>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</si>
  <si>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</si>
  <si>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</si>
  <si>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</si>
  <si>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</si>
  <si>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</si>
  <si>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</si>
  <si>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</si>
  <si>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</si>
  <si>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</si>
  <si>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</si>
  <si>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</si>
  <si>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</si>
  <si>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</si>
  <si>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</si>
  <si>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</si>
  <si>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</si>
  <si>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</si>
  <si>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</si>
  <si>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</si>
  <si>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GESTIÓN JURÍDICA</t>
  </si>
  <si>
    <t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t>
  </si>
  <si>
    <t>Desconocimiento y/o no aplicabilidad de la normatividad vigente a nivel nacional, departamental y territorial</t>
  </si>
  <si>
    <t>Constantes cambios constitucionales y legales, que generan confusiones en la interpretacion</t>
  </si>
  <si>
    <t xml:space="preserve">Inexistencia de unificación de criterios normativos aplicables a la administración municipal </t>
  </si>
  <si>
    <t>Cambios de gobierno</t>
  </si>
  <si>
    <t>Fallas en aplicativos de la Rama Judicial para la verificación de la información</t>
  </si>
  <si>
    <t>Constante innovación tecnológica.</t>
  </si>
  <si>
    <t>Emergencias sanitarias</t>
  </si>
  <si>
    <t>Catástrofes naturales</t>
  </si>
  <si>
    <t>Declaración de urgencia manifiesta</t>
  </si>
  <si>
    <t xml:space="preserve">Incumplimiento a los criterios definidos para la selección de los abogados externos que garantice su idoneidad y experiencia para la defensa de los interes públicos </t>
  </si>
  <si>
    <t>Insuficiente personal de planta para el cumplimiento de las funciones del proceso Gestión Jurídica</t>
  </si>
  <si>
    <t>Insuficiencia o inoportunidad en la entrega de informes y/o elementos materiales probatorios que se deban presentar en la actuaciones procesales por parte de las dependencias ejecutoras</t>
  </si>
  <si>
    <t xml:space="preserve">Sistemas de Información no integrados -Softcon- que puede generar la pérdida o inconsistencia de la información registrada en la plataforma. </t>
  </si>
  <si>
    <t xml:space="preserve">Poca renovación de equipos tecnológicos obsoletos y  mantenimiento preventivo a los mismos </t>
  </si>
  <si>
    <t>Demora en la adición de recursos presupuestales para el pago de sentencias, conciliaciones y laudos arbitrales</t>
  </si>
  <si>
    <t xml:space="preserve">Indebida defensa y/o desprovistas de pruebas para el litigio judicial    </t>
  </si>
  <si>
    <t>No comunicar las providencias condenatorias a las dependencias ejecutoras responsables del cumplimiento</t>
  </si>
  <si>
    <t>Falta de aplicación por parte de las Secretarías ejecutoras de las directrices y políticas del proceso de Gestión jurídica</t>
  </si>
  <si>
    <t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t>
  </si>
  <si>
    <t>Gestión inoportuna para dar cumplimiento a las providencias  por parte de los Secretarios de Despacho</t>
  </si>
  <si>
    <t>No proyectar la adopción de las providencias por parte de los apoderados que ejercen la representación judicial y legal del municipio</t>
  </si>
  <si>
    <t xml:space="preserve">No someter de manera oportuna los procesos judiciales y extrajudiciales para estudio del comite de conciliación. </t>
  </si>
  <si>
    <t>Incumplimiento a providencias por parte de los Secretarios de Despacho y Directores según sus competencias</t>
  </si>
  <si>
    <t xml:space="preserve">Incumplimiento de los actos administrativos (resoluciones, memeorandos, oficios, circulares entre otros) establecidos por la oficina juridica, por parte de las dependencias adscritas  la Administración Central Municipal </t>
  </si>
  <si>
    <t>Posibilidad de omitir, retardar, negar o rehusarse a realizar actos propios que le corresponden de las funciones de servidor público y/o de apoderado para beneficio propio o de un tercero en las acciones legales</t>
  </si>
  <si>
    <t xml:space="preserve"> apertura de incidente de desacato</t>
  </si>
  <si>
    <t xml:space="preserve">Probabilidad de Providencias condenatorias incumplidas </t>
  </si>
  <si>
    <t>Que se incumpla con la orden que imparta un juez</t>
  </si>
  <si>
    <t>Caundo falle el juez y ordene una actuación</t>
  </si>
  <si>
    <t>Disciplinarios, sanciones</t>
  </si>
  <si>
    <t>Perdida de Imagen Institucional</t>
  </si>
  <si>
    <t>Cuando un apoderado omite cumplir con sus funciones en el ejercicio de la defensa judicial para beneficiarse a el mismo o a un tercero</t>
  </si>
  <si>
    <t>sanciones disciplinarias, penales, administrativas</t>
  </si>
  <si>
    <t>perdida de recursos</t>
  </si>
  <si>
    <t>Perdida de imagen institucional</t>
  </si>
  <si>
    <t>En cualquiera de las etapas del proceso judicial</t>
  </si>
  <si>
    <t>Posibilidad de presentar una defensa debil en las diferentes instancias del proceso</t>
  </si>
  <si>
    <t>Que no se utilicen todos los recursos para la defensa del municipio</t>
  </si>
  <si>
    <t>En todas las etapas del proceso judicial</t>
  </si>
  <si>
    <t>Perdida de procesos</t>
  </si>
  <si>
    <t>Perdida de recursos y de imagen institucional</t>
  </si>
  <si>
    <t>1) La Administración cuenta con acto administrativo, donde se delega a los Secretarios de Despacho la representación legal del Municipio de Ibagué para el cumplimiento de las ordenes impartidas en las providencias de la Administración de Justicia conforme sus competencias</t>
  </si>
  <si>
    <t>2) La Administración Central Municipal cuenta con un Comité de Conciliación, conformado por funcionarios de nivel directivo, sesiona como mínimo dos (2) veces al mes o cada vez que se requiere y un reglamento con normatividad concreta que regula el comportamiento de los miembros. Además, se constituye en una instancia administrativa que deberá actuar como sede de estudio, análisis y formulación de políticas sobre defensa de los intereses litigiosos de la entidad</t>
  </si>
  <si>
    <t>3) La entidad territorial cuenta con una Política de Prevención del Daño Antijurídico y el Reglamento Interno del Comité de Conciliación</t>
  </si>
  <si>
    <t>4) La Oficina Jurídica cuenta con alarmas en el sistema de información litigiosa propio de la Administración Municipal -Sistema de Control de Procesos Judiciales -SOFTCON, donde son registradas todas demandas y solicitudes de conciliaciones prejudiciales en contra de la entidad.</t>
  </si>
  <si>
    <t xml:space="preserve">5) Se cuenta con fichas técnicas creadas para estudio en los Comités de conciliación </t>
  </si>
  <si>
    <t xml:space="preserve">6) La Administración Municipal cuenta con alertas en la Plataforma Integrada de Sistemas de Alcaldía Municipal con alertas -módulo de Gestión Documental y módulo de Presupuesto -PISAMI </t>
  </si>
  <si>
    <t xml:space="preserve">7)  La Oficina Jurídica cuenta con participación en  Comité de Coordinación de Control Interno, Comité Interinstitucional de Gestión y Desempeño, Consejos Directivos
</t>
  </si>
  <si>
    <t xml:space="preserve">8) La oficina jurídica cuenta con un formato de evaluación de la Gestión Procesal de los profesionales, abogados, adscritos a la dependencia, ya sea por relación legal y reglamentaria o por contrato, que ejercen la representación Judicial del Municipio adscritos a la oficina jurídica </t>
  </si>
  <si>
    <t>9)  La Oficina Jurídica realiza con los apoderados Comités Jurídicos de estudio y Mesas de Trabajo con dependencias ejecutoras</t>
  </si>
  <si>
    <t xml:space="preserve">10) Manual de funciones actualizado -autonomía para  desarrollar las funcionesy competencias asignadas a la Oficina Jurídica </t>
  </si>
  <si>
    <t>11) Contamos con la Matriz de Programa de Capacitación Institucional -PIC, actualización en oralidad, normatividad y en temas transversales, dirigidas a los servidores públicos que permiten el mejoramiento del desempeño laboral  e institucional</t>
  </si>
  <si>
    <t>12) Conocimiento de la entidad, caracterizaciones de los procesos, procedimientos, mapas de riesgos, caracterización del ciudadano, indicadores</t>
  </si>
  <si>
    <t xml:space="preserve">1) Cambios de Gobierno (Estilos de Dirección) </t>
  </si>
  <si>
    <t xml:space="preserve">2) Acceso de consulta al Sistema de información de la Rama Judicial -Siglo XXI, facilitando la consulta a procesos judiciales </t>
  </si>
  <si>
    <t>3) Acceso a páginas web de entidades reguladoras ANDJE, DAFP, normas y disposiciones que regulan el Código de Procedimiento Administrativo y de lo Contencioso Administrativo, Procedimiento Civil, líneas jurisprudenciales, entre otras</t>
  </si>
  <si>
    <t xml:space="preserve">4) Constante normatividad vigente aplicada a nivel nacional, departamental y territorial </t>
  </si>
  <si>
    <t xml:space="preserve">5) El Departamento Administrativo de la Función Pública -DAFP genero una herramienta para la Gestión sistemática y transparente que nos permite dirigir y evaluar el desempeño institucional - Autodiagnóstico Defensa Jurídica, en términos de calidad y satisfacción social en la prestación de servicios -MIPG y de rendición FURAG </t>
  </si>
  <si>
    <t xml:space="preserve">6) Oferta de profesionales especializados con experiencia para suplir las necesidades de la repesentación judicial  </t>
  </si>
  <si>
    <t xml:space="preserve">7) Constante innovación tecnológica </t>
  </si>
  <si>
    <t>8) Se cuenta con la definición de los criterios para la selección de los abogados externos que garanticen su idoneidad y experiencia para la defensa de los intereses públicos</t>
  </si>
  <si>
    <t>10) Oferta de jornadas de actualización, seminarios, diplomados de normatividad vigente a nivel nacional, departamental y territorial</t>
  </si>
  <si>
    <t>13) Soporte técnico y de desarrolladores de programación de softwares por parte de la Dirección del Grupo de Informática</t>
  </si>
  <si>
    <t xml:space="preserve">14) Reorganización administrativa y de funciones de la administración central </t>
  </si>
  <si>
    <t>15) La oficina jurídica cuenta con criterios para la selección de los abogados externos que garanticen su idoneidad y experiencia para la defensa de los intereses públicos</t>
  </si>
  <si>
    <r>
      <t xml:space="preserve">D9 O1,4,5 </t>
    </r>
    <r>
      <rPr>
        <sz val="10"/>
        <rFont val="Arial"/>
        <family val="2"/>
      </rPr>
      <t>Aplicar los lineamientos de la Política de Prevención del Daño Antijurídico, de actos administrativos, directrices, procedimientos, circulares  establecidas y de la normatividad vigente al interior de la Administración Central Municipal</t>
    </r>
  </si>
  <si>
    <r>
      <t>D1 O 1,3</t>
    </r>
    <r>
      <rPr>
        <sz val="10"/>
        <rFont val="Arial"/>
        <family val="2"/>
      </rPr>
      <t xml:space="preserve"> La oficina jurídica por medio de su jefe de ofina realiza comites, reuniónes, talleres con el proposito de establecer unos lineamientos que unifiquen los críterios para los diferentes procesos.</t>
    </r>
  </si>
  <si>
    <t>2) Cambios de gobierno</t>
  </si>
  <si>
    <r>
      <rPr>
        <b/>
        <sz val="10"/>
        <rFont val="Arial"/>
        <family val="2"/>
      </rPr>
      <t>F11, 12</t>
    </r>
    <r>
      <rPr>
        <sz val="10"/>
        <rFont val="Arial"/>
        <family val="2"/>
      </rPr>
      <t xml:space="preserve"> </t>
    </r>
    <r>
      <rPr>
        <b/>
        <sz val="10"/>
        <rFont val="Arial"/>
        <family val="2"/>
      </rPr>
      <t xml:space="preserve">A1 </t>
    </r>
    <r>
      <rPr>
        <sz val="10"/>
        <rFont val="Arial"/>
        <family val="2"/>
      </rPr>
      <t>Solicitar capacitación en modificaciones normativas y procedimental vigentes y realizar jornadas internas de actualización.</t>
    </r>
  </si>
  <si>
    <r>
      <rPr>
        <b/>
        <sz val="10"/>
        <rFont val="Arial"/>
        <family val="2"/>
      </rPr>
      <t>D 6,7 A1,2</t>
    </r>
    <r>
      <rPr>
        <sz val="10"/>
        <rFont val="Arial"/>
        <family val="2"/>
      </rPr>
      <t xml:space="preserve"> Solicitar a las administración de turno y al personal de contrato con especialización, con conocimientos y experiencia que aporten al cumplimiento de las actividades de la defensa judicial propias de la Oficina Jurídica</t>
    </r>
  </si>
  <si>
    <r>
      <rPr>
        <b/>
        <sz val="11"/>
        <color theme="1"/>
        <rFont val="Arial"/>
        <family val="2"/>
      </rPr>
      <t xml:space="preserve">F1 O3,4,10 </t>
    </r>
    <r>
      <rPr>
        <sz val="11"/>
        <color theme="1"/>
        <rFont val="Arial"/>
        <family val="2"/>
      </rPr>
      <t>Fijar directrices institucionales para la aplicación de los mecanismos de arreglo directo, tales como la transacción y la conciliación, sin perjuicio de su estudio y decisión en cada caso concreto</t>
    </r>
  </si>
  <si>
    <r>
      <rPr>
        <b/>
        <sz val="11"/>
        <color theme="1"/>
        <rFont val="Arial"/>
        <family val="2"/>
      </rPr>
      <t>F2</t>
    </r>
    <r>
      <rPr>
        <b/>
        <sz val="9"/>
        <color theme="1"/>
        <rFont val="Arial"/>
        <family val="2"/>
      </rPr>
      <t xml:space="preserve"> </t>
    </r>
    <r>
      <rPr>
        <b/>
        <sz val="11"/>
        <color theme="1"/>
        <rFont val="Arial"/>
        <family val="2"/>
      </rPr>
      <t>O1,6</t>
    </r>
    <r>
      <rPr>
        <sz val="11"/>
        <color theme="1"/>
        <rFont val="Arial"/>
        <family val="2"/>
      </rPr>
      <t xml:space="preserve"> Asesorar y acompañar al nivel directivo desde el Comité de Conciliación, Comités Jurídicos y Mesas de Trabajo.</t>
    </r>
  </si>
  <si>
    <r>
      <rPr>
        <b/>
        <sz val="11"/>
        <color theme="1"/>
        <rFont val="Arial"/>
        <family val="2"/>
      </rPr>
      <t xml:space="preserve">F3,4  O3,4,6 </t>
    </r>
    <r>
      <rPr>
        <sz val="11"/>
        <color theme="1"/>
        <rFont val="Arial"/>
        <family val="2"/>
      </rPr>
      <t>Formular y ejecutar estrategias para la prevención del daño antijurídico</t>
    </r>
  </si>
  <si>
    <r>
      <rPr>
        <b/>
        <sz val="11"/>
        <color theme="1"/>
        <rFont val="Arial"/>
        <family val="2"/>
      </rPr>
      <t xml:space="preserve">F2,3 O3,4,6,10 </t>
    </r>
    <r>
      <rPr>
        <sz val="11"/>
        <color theme="1"/>
        <rFont val="Arial"/>
        <family val="2"/>
      </rPr>
      <t>Revisa por lo menos una vez al año el reglamento del Comité de Conciliación y la Polìtica de Prevención del Daño Antijurídico</t>
    </r>
  </si>
  <si>
    <r>
      <rPr>
        <b/>
        <sz val="11"/>
        <color theme="1"/>
        <rFont val="Arial"/>
        <family val="2"/>
      </rPr>
      <t>F2 O6</t>
    </r>
    <r>
      <rPr>
        <sz val="11"/>
        <color theme="1"/>
        <rFont val="Arial"/>
        <family val="2"/>
      </rPr>
      <t xml:space="preserve"> El Comite de Conciliación definió los criterios para la selección de abogados externos para la defensa judicial que garanticen su idoneidad para la defender los intereses públicos y realizar seguimiento sobre los procesos a ellos encomendados</t>
    </r>
  </si>
  <si>
    <r>
      <rPr>
        <b/>
        <sz val="11"/>
        <color theme="1"/>
        <rFont val="Arial"/>
        <family val="2"/>
      </rPr>
      <t>F12 O6,8</t>
    </r>
    <r>
      <rPr>
        <sz val="11"/>
        <color theme="1"/>
        <rFont val="Arial"/>
        <family val="2"/>
      </rPr>
      <t xml:space="preserve">  El Comité de Conciliación efectuará a traves de los supervisores seguimientos permanente a la gestión del apoderado externo sobre los procesos que se le hayan asignado</t>
    </r>
  </si>
  <si>
    <r>
      <rPr>
        <b/>
        <sz val="11"/>
        <color theme="1"/>
        <rFont val="Arial"/>
        <family val="2"/>
      </rPr>
      <t>F11 O6,9,10</t>
    </r>
    <r>
      <rPr>
        <sz val="11"/>
        <color theme="1"/>
        <rFont val="Arial"/>
        <family val="2"/>
      </rPr>
      <t xml:space="preserve"> Solicitar al Grupo de Gestión de Talento Humano capacitar a los abogados, especialmente en lo que se refiere a las competencias de actuación en los procesos orales y en los nuevos cambios normativos y otras temáticas requeridas   </t>
    </r>
  </si>
  <si>
    <r>
      <t xml:space="preserve">F5,8, 14,15 O6,9 </t>
    </r>
    <r>
      <rPr>
        <sz val="11"/>
        <color theme="1"/>
        <rFont val="Arial"/>
        <family val="2"/>
      </rPr>
      <t xml:space="preserve">Aplicar los criterios de evaluación de la Gestión Procesal de los Abogados que ejercen la representación Judicial del Municipio adscritos a la oficina jurídica </t>
    </r>
  </si>
  <si>
    <r>
      <rPr>
        <b/>
        <sz val="11"/>
        <color theme="1"/>
        <rFont val="Arial"/>
        <family val="2"/>
      </rPr>
      <t xml:space="preserve">F2,3 O5 </t>
    </r>
    <r>
      <rPr>
        <sz val="11"/>
        <color theme="1"/>
        <rFont val="Arial"/>
        <family val="2"/>
      </rPr>
      <t>El comité de conciliación mida la eficiencia de la gestión en materia de implementación de la conciliación, la eficacia de la conciliación, el ahorro patrimonial y la efectividad de las decisiones del comité de conciliación</t>
    </r>
  </si>
  <si>
    <r>
      <rPr>
        <b/>
        <sz val="11"/>
        <color theme="1"/>
        <rFont val="Arial"/>
        <family val="2"/>
      </rPr>
      <t>F4,6,11,13,14 O7</t>
    </r>
    <r>
      <rPr>
        <sz val="11"/>
        <color theme="1"/>
        <rFont val="Arial"/>
        <family val="2"/>
      </rPr>
      <t xml:space="preserve"> Mantener actualizado el sistema de control de procesos judiciales -Softcon y Pisami, utilizar y generar las alertas tempranasy alarmas para contestación de demandas, audiencias, alegatos, entre otras</t>
    </r>
  </si>
  <si>
    <r>
      <rPr>
        <b/>
        <sz val="11"/>
        <color theme="1"/>
        <rFont val="Arial"/>
        <family val="2"/>
      </rPr>
      <t xml:space="preserve">F3,10 O3,4 </t>
    </r>
    <r>
      <rPr>
        <sz val="11"/>
        <color theme="1"/>
        <rFont val="Arial"/>
        <family val="2"/>
      </rPr>
      <t>Implementar el plan de acción de su política de prevención del daño antijurídico dentro del año calendario para el cual fue diseñado</t>
    </r>
  </si>
  <si>
    <r>
      <rPr>
        <b/>
        <sz val="11"/>
        <color theme="1"/>
        <rFont val="Arial"/>
        <family val="2"/>
      </rPr>
      <t xml:space="preserve">F4,6 O7 </t>
    </r>
    <r>
      <rPr>
        <sz val="11"/>
        <color theme="1"/>
        <rFont val="Arial"/>
        <family val="2"/>
      </rPr>
      <t>Solicitar soporte técnico a la Dirección de Informática para el manejo de los aplicativos desarrollados por la entidad.</t>
    </r>
  </si>
  <si>
    <r>
      <t xml:space="preserve">F8,11 O6,10 </t>
    </r>
    <r>
      <rPr>
        <sz val="11"/>
        <color theme="1"/>
        <rFont val="Arial"/>
        <family val="2"/>
      </rPr>
      <t xml:space="preserve">Aplicación de la auto evaluación de gestión procesal de los profesionales, abogados, adscritos a la dependencia, ya sea por relación legal y reglamentaria o por contrato, con base a esta calificación solicitar los proyectos de aprendizaje que se requieren en normatividad vigente aplicada a nivel nacional, departamental y territorial. </t>
    </r>
  </si>
  <si>
    <r>
      <t xml:space="preserve">F15 O6 </t>
    </r>
    <r>
      <rPr>
        <sz val="11"/>
        <color theme="1"/>
        <rFont val="Arial"/>
        <family val="2"/>
      </rPr>
      <t xml:space="preserve"> - La Jefe Oficina Jurídica y la Jefe de Contratación cumplan con los criterios de selección de abogados externos para la defensa judicial que garanticen su idoneidad y experiencia para la defender los intereses públicos y realizar seguimiento sobre los procesos a ellos encomendados.       </t>
    </r>
  </si>
  <si>
    <r>
      <t xml:space="preserve">F7,14,15 O9  </t>
    </r>
    <r>
      <rPr>
        <sz val="11"/>
        <color theme="1"/>
        <rFont val="Arial"/>
        <family val="2"/>
      </rPr>
      <t>La alta dirección nombre, reemplace o sustituya de manera inmediata el personal de planta por provisión de nuevos cargos de la oficina jurídica</t>
    </r>
  </si>
  <si>
    <r>
      <t xml:space="preserve">F8,15 O6,8  - </t>
    </r>
    <r>
      <rPr>
        <sz val="11"/>
        <color theme="1"/>
        <rFont val="Arial"/>
        <family val="2"/>
      </rPr>
      <t>El Comité de Conciliación efectuará a traves de los supervisores seguimientos permanente a la gestión del apoderado externo sobre los procesos que se le hayan asignado</t>
    </r>
  </si>
  <si>
    <t xml:space="preserve">6) 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t>
  </si>
  <si>
    <t>5) Demora en la adición de recursos presupuestales para el pago de sentencias, conciliaciones y laudos arbitrales</t>
  </si>
  <si>
    <t>7) Gestión inoportuna para dar cumplimiento a las providencias  por parte de los Secretarios de Despacho</t>
  </si>
  <si>
    <t>8) Incumplimiento a providencias por parte de los Secretarios de Despacho y Directores según sus competencias</t>
  </si>
  <si>
    <t>10) Falta de aplicación por parte de las Secretarías ejecutoras de las directrices y políticas del proceso de Gestión jurídica</t>
  </si>
  <si>
    <t xml:space="preserve">1) Inexistencia de unificación de criterios normativos aplicables a la administración municipal </t>
  </si>
  <si>
    <t>3) Insuficiencia o inoportunidad en la entrega de informes y/o elementos materiales probatorios que se deban presentar en la actuaciones procesales por parte de las dependencias ejecutoras</t>
  </si>
  <si>
    <t xml:space="preserve">4) Poca renovación de equipos tecnológicos obsoletos y  mantenimiento preventivo a los mismos </t>
  </si>
  <si>
    <t>2 ) Insuficiente personal de planta para el cumplimiento de las funciones del proceso Gestión Jurídica</t>
  </si>
  <si>
    <r>
      <t xml:space="preserve">D 6,7,3,9 O 1,3,4,6 </t>
    </r>
    <r>
      <rPr>
        <sz val="11"/>
        <color theme="1"/>
        <rFont val="Arial"/>
        <family val="2"/>
      </rPr>
      <t>Solicitar mediante memorandos la gestión oportuna a la asistencia a las audienciasde los Secretarios de Despachos con el fin de coadyuvar a los apoderados en la defensa judicial</t>
    </r>
  </si>
  <si>
    <r>
      <t xml:space="preserve">D 8, 9,10 O3,4,5 </t>
    </r>
    <r>
      <rPr>
        <sz val="11"/>
        <color theme="1"/>
        <rFont val="Arial"/>
        <family val="2"/>
      </rPr>
      <t>Aplicar el autodiagóstico Defensa Jurídica al interior de la Oficina Jurídica para evaluar el desempeño de la Oficina Jurídica -MIPG -Modelo Integrado de Planeación y Gestión y el FURAG</t>
    </r>
  </si>
  <si>
    <t xml:space="preserve">9) Incumplimiento de los actos administrativos (resoluciones, memorandos, oficios, circulares entre otros) establecidos por la oficina juridica, por parte de las dependencias adscritas  la Administración Central Municipal </t>
  </si>
  <si>
    <r>
      <t xml:space="preserve">D3 A2  </t>
    </r>
    <r>
      <rPr>
        <sz val="11"/>
        <rFont val="Arial"/>
        <family val="2"/>
      </rPr>
      <t>Solicitar mediante circular o memorando la oportunidad en la entrega de informes y/o elementos materiales probatorios que se deban presentar en la actuaciones procesales por parte de las dependencias ejecutoras</t>
    </r>
  </si>
  <si>
    <t>1) Desconocimiento y/o no aplicabilidad de la normatividad vigente a nivel nacional, departamental y territorial</t>
  </si>
  <si>
    <r>
      <rPr>
        <b/>
        <sz val="11"/>
        <rFont val="Arial"/>
        <family val="2"/>
      </rPr>
      <t>F1,4,6,7 A1</t>
    </r>
    <r>
      <rPr>
        <sz val="11"/>
        <rFont val="Arial"/>
        <family val="2"/>
      </rPr>
      <t xml:space="preserve"> Solicitar a los Secretarios de Despacho y Directores de Grupo, la información requerida a las dependencias con suficiente antelación a la fecha de vencimiento </t>
    </r>
  </si>
  <si>
    <r>
      <rPr>
        <b/>
        <sz val="11"/>
        <rFont val="Arial"/>
        <family val="2"/>
      </rPr>
      <t xml:space="preserve">F5 A1,2 </t>
    </r>
    <r>
      <rPr>
        <sz val="11"/>
        <rFont val="Arial"/>
        <family val="2"/>
      </rPr>
      <t>Los apoderados presenten las fichas técnicas de estudio al Comité de Conciliación para que este pueda determinar la procedencia del llamamiento en garantía, para fines de repetición en los procesos judiciales de responsabilidad patrimonial</t>
    </r>
  </si>
  <si>
    <r>
      <t>F15 A1</t>
    </r>
    <r>
      <rPr>
        <sz val="11"/>
        <rFont val="Arial"/>
        <family val="2"/>
      </rPr>
      <t xml:space="preserve"> Inducción y reinducción del manual de funciones y competencias laborales para los servidores públicos de la administración central</t>
    </r>
  </si>
  <si>
    <t>Acta</t>
  </si>
  <si>
    <r>
      <rPr>
        <b/>
        <sz val="10"/>
        <rFont val="Arial"/>
        <family val="2"/>
      </rPr>
      <t>D8 A1</t>
    </r>
    <r>
      <rPr>
        <sz val="10"/>
        <rFont val="Arial"/>
        <family val="2"/>
      </rPr>
      <t xml:space="preserve"> Reportar a la Oficina de Control Disciplinario cuando se materialicen sanciones por incumplimiento a las ordenes judiciales</t>
    </r>
  </si>
  <si>
    <t>Jefe de Oficina</t>
  </si>
  <si>
    <t xml:space="preserve">D9 A1 Convocar en forma extraordinaria Comité Jurídico de estudio para analizar y aplicar medidas inmediatas que dentro de la legalidad, permitan la unificación de criteros normativos aplicables a la Administración Municipal.  </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</si>
  <si>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</si>
  <si>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</si>
  <si>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</si>
  <si>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</si>
  <si>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</si>
  <si>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</si>
  <si>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</si>
  <si>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</si>
  <si>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</si>
  <si>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</si>
  <si>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</si>
  <si>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</si>
  <si>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</si>
  <si>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</si>
  <si>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</si>
  <si>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</si>
  <si>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</si>
  <si>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</si>
  <si>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</si>
  <si>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</si>
  <si>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</si>
  <si>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</si>
  <si>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</si>
  <si>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</si>
  <si>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 xml:space="preserve">Actos Administrativos </t>
  </si>
  <si>
    <r>
      <rPr>
        <b/>
        <sz val="11"/>
        <color theme="1"/>
        <rFont val="Arial"/>
        <family val="2"/>
      </rPr>
      <t>F1,10 A1,2</t>
    </r>
    <r>
      <rPr>
        <sz val="11"/>
        <color theme="1"/>
        <rFont val="Arial"/>
        <family val="2"/>
      </rPr>
      <t xml:space="preserve"> Que los asesores de la oficina juridica, junto con los servidores publicos, que tengan a su cargo la representacion judicial y legal del Municipio, deberan adoptar las providencias dentro del termino legal mediante Resolucion de adopcion de fallo, las cuales deben ser cargadas a la plataforma PISAMI y SOFTCON.</t>
    </r>
  </si>
  <si>
    <t>Auto evaluacion Septiembre</t>
  </si>
  <si>
    <t xml:space="preserve">Memorando y/o Circular </t>
  </si>
  <si>
    <t>No se ha materializado el riesgo.</t>
  </si>
  <si>
    <t xml:space="preserve">F1,3,10,15 A1,2 Que el Jefe  de la Oficina Juridica, medainte memorando con copia a control interno, proyectado por los asesores de la Oficina,  exhorte a el cumplimiento a los servidores publicos, que tengan a su cargo  las actividades especificas de cumplimiento de fallos en contra y en los cuales se genere compromisos para contribuir al cumplimiento del fallo. </t>
  </si>
  <si>
    <t xml:space="preserve">F1,3,10,15 A1,2 Que el Jefe de la Oficina Juridica, mediante memorando, requiere de la asistencia de los asesores de la oficina juridica, a las audiencias de los procesos judiciales  y asi mismo,  solicite la  asistencia  de los secretarios de despacho a las audiencias de los procesos judiciale. </t>
  </si>
  <si>
    <t xml:space="preserve">PLAN DE ACCION </t>
  </si>
  <si>
    <r>
      <rPr>
        <sz val="11"/>
        <color rgb="FFFF0000"/>
        <rFont val="Arial"/>
        <family val="2"/>
      </rPr>
      <t xml:space="preserve"> 1. El Jefe de Oficina Juridica  </t>
    </r>
    <r>
      <rPr>
        <b/>
        <sz val="14"/>
        <color rgb="FFFF0000"/>
        <rFont val="Arial"/>
        <family val="2"/>
      </rPr>
      <t xml:space="preserve">2. Periodicamente </t>
    </r>
    <r>
      <rPr>
        <sz val="11"/>
        <color rgb="FFFF0000"/>
        <rFont val="Arial"/>
        <family val="2"/>
      </rPr>
      <t xml:space="preserve"> 3. en caso de ser necesario requerir  a los  secretarios de despacho para que presenten informe de las actividades de las gestiones realizadas para dar  cumplimiento a las ordenes judiciales 4. memeorandos  y/o circulares 5. se envia Memorando reiterativo solicitando  la entrega del informe, recordando  los terminos judiciales.  6. Memorandos, Dejando como evidencia las correspondencia que reposa en PISAMI </t>
    </r>
    <r>
      <rPr>
        <sz val="11"/>
        <color theme="1"/>
        <rFont val="Arial"/>
        <family val="2"/>
      </rPr>
      <t xml:space="preserve">                                                                                                                                                                                                                                                                                                         </t>
    </r>
  </si>
  <si>
    <t xml:space="preserve">Cada vez que se materialice el riesgo </t>
  </si>
  <si>
    <r>
      <rPr>
        <sz val="11"/>
        <color rgb="FFFF0000"/>
        <rFont val="Arial"/>
        <family val="2"/>
      </rPr>
      <t xml:space="preserve">1. El Jefe de Oficina Juridica  2. periodicamente 3. Requerir  a los  secretarios de despachopara realizar una gestion oportuna y dar  cumplimiento a las ordenes judiciales 4.  memeorandos  y/o circulares 5. conforme a los terminos judiciales y dependiendo la necesida se reitera a las secretarias y/o dependencias  ejecutoras  mediante memorando  el cumplimiento de las ordenes judiciales y se envia via Pisami   6.Dejando como evidencia la correspondencia  enla plataforma </t>
    </r>
    <r>
      <rPr>
        <sz val="11"/>
        <color theme="1"/>
        <rFont val="Arial"/>
        <family val="2"/>
      </rPr>
      <t xml:space="preserve">                                          </t>
    </r>
  </si>
  <si>
    <r>
      <t xml:space="preserve"> </t>
    </r>
    <r>
      <rPr>
        <sz val="11"/>
        <color rgb="FFFF0000"/>
        <rFont val="Arial"/>
        <family val="2"/>
      </rPr>
      <t xml:space="preserve">1. El Jefe de Oficina Juridica  2. mensualmente   3. Informar  a los los asesores de la oficina juridica y  a los secretarios de despacho para que asisitan a las audiencias de los procesos judiciales  4.  memeorandos  y/o circulares 5. Si se llegara a a faltar a las audiencias de los procesos judiciales,  se reitera mediante memorando la importancia de la asisitencia a las audiencias  6. Dejando como evidencia las correspondencia que reposa en PISAMI                                                                                  </t>
    </r>
    <r>
      <rPr>
        <sz val="11"/>
        <color theme="1"/>
        <rFont val="Arial"/>
        <family val="2"/>
      </rPr>
      <t xml:space="preserve">                                                                                                                                                                                                     </t>
    </r>
  </si>
  <si>
    <r>
      <rPr>
        <sz val="11"/>
        <color rgb="FFFF0000"/>
        <rFont val="Arial"/>
        <family val="2"/>
      </rPr>
      <t xml:space="preserve">  1. El Jefe de Oficina Juridica  2.</t>
    </r>
    <r>
      <rPr>
        <b/>
        <sz val="11"/>
        <color rgb="FFFF0000"/>
        <rFont val="Arial"/>
        <family val="2"/>
      </rPr>
      <t xml:space="preserve"> mensualmente</t>
    </r>
    <r>
      <rPr>
        <sz val="11"/>
        <color rgb="FFFF0000"/>
        <rFont val="Arial"/>
        <family val="2"/>
      </rPr>
      <t xml:space="preserve">  3. Remitir a los secretarias y/o dependencias de la Administracion las Resoluciones de Adopcion de Fallo, mediante memorando para que secretarias y/o dependencias involucradas acaten las providencias Judiciales   4. Resoluciones de Adopcion, memeorandos  5.  si pasado el termino judical, las secretarias y/o dependencias, no han acatado la providencia, se reitera la necesidad de darle cumplimiento a las providencias   6.  Dejando como evidencia las actuaciones administrativas en la plataforma PISAMI y SOFTCON.  </t>
    </r>
    <r>
      <rPr>
        <sz val="11"/>
        <color theme="1"/>
        <rFont val="Arial"/>
        <family val="2"/>
      </rPr>
      <t xml:space="preserve">                                                                                                                           </t>
    </r>
  </si>
  <si>
    <t>D7 O4.6 Que el Jefe  de la Oficina Juridica, medainte memorando,  exhorte a el cumplimiento a los servidores publicos, que tengan a su cargo  las actividades especificas de cumplimiento de fallos en contra y en los cuales se genere compromisos para contribuir al cumplimiento del fallo</t>
  </si>
  <si>
    <t xml:space="preserve">1  Memorando por mes y/o una circular </t>
  </si>
  <si>
    <t xml:space="preserve">3 Resoluciones por mes </t>
  </si>
  <si>
    <t xml:space="preserve">11) Incumplimiento a los criterios definidos para la selección de los abogados externos que garantice su idoneidad y experiencia para la defensa de los interes públicos </t>
  </si>
  <si>
    <t xml:space="preserve">El JEFE DE OFICINA JURIDICA REQUIERA mediante memorando Cuando se evidencie la no entrega de informes requerida  para el cumplimiento a las providencias condenatorias de procesos judiciales por  parte de  los Secretarios de Despacho, Directores de Grupo o dependencias ejecutoras. </t>
  </si>
  <si>
    <t>D11 O6,8 el Jefe de oficina juridica  emita cada vez que se requiera certificacion de idoneidad, en la que se acredite la experiencia profesional para desempeñar las labores propias del cargo</t>
  </si>
  <si>
    <t xml:space="preserve">D3  O4,6 EL JEFE DE OFICINA JURIDICA REQUIERA mediante memorando Cuando se evidencie la no entrega de informes requerida  para el cumplimiento a las providencias condenatorias de procesos judiciales por  parte de  los Secretarios de Despacho, Directores de Grupo o dependencias ejecutoras,    </t>
  </si>
  <si>
    <r>
      <t xml:space="preserve">Frente a la presente Actividad, y De acuerdo a lo previsto durante el monitoreo y revisión del Mapa de riesgos de la Oficina Jurídica, se propuso que en procura de mejorar el proceso, se reformulara  la presente actividad de control, ya que, la mejor manera de atacar la causa es mediante los memorandos, enviados   tanto a los asesores de la oficina como a los secretarios de despacho, para la asistencia a las audiencias de los procesoso judiciales,  cambios fueron a probados tanto para actividad como para el tiempo.     </t>
    </r>
    <r>
      <rPr>
        <b/>
        <sz val="10"/>
        <rFont val="Arial"/>
        <family val="2"/>
      </rPr>
      <t xml:space="preserve">AUTOEVALUCION: </t>
    </r>
    <r>
      <rPr>
        <sz val="10"/>
        <rFont val="Arial"/>
        <family val="2"/>
      </rPr>
      <t>para esta actividad de control, la oficina Juridica emitio durante el mes de enero: 28 memorandos, informando a los scretarios de despacho la asistencia a las audiencias de los procesos judiciales en los que se ha requerido su presencia. en el mes de Febrero: 25 memorandos, en el mes de Marzo: 8 memorandos, en el mes de Abril 0 mermotandos, en el mes de Mayo:  0 memorandos, en el mes de Junio:0 memorandos, en el mes de Julio 10 memorandos, en el mes de Agostoo: 2 memorandos,</t>
    </r>
  </si>
  <si>
    <r>
      <t xml:space="preserve">Frente a la presente Actividad, y De acuerdo a lo previsto durante el monitoreo y revisión del Mapa de riesgos de la Oficina Jurídica, se, evidencio que frente a la presente cuasa, no se encontraba relacionada niniguna actividad, por lo tanto, los integrantes del comité aprobaron para esta causa la siguiente  actividad: Que los asesores de la oficina juridica, junto con los servidores publicos, que tengan a su cargo la representacion judicial y legal del Municipio, deberan adoptar las providencias dentro del termino legal mediante Resolucion de adopcion de fallo, las cuales deben ser cargadas a la plataforma PISAMI y SOFTCON.                </t>
    </r>
    <r>
      <rPr>
        <b/>
        <sz val="10"/>
        <rFont val="Arial"/>
        <family val="2"/>
      </rPr>
      <t>AUTOEVALUACION:</t>
    </r>
    <r>
      <rPr>
        <sz val="10"/>
        <rFont val="Arial"/>
        <family val="2"/>
      </rPr>
      <t xml:space="preserve"> Para el cumplimiento de esta actividad de control , la oficina Juridica a emitido 260 Resoluciones de Adopcion de fallo, durante el periodo comprendido entre el 01 de enero al 31 de agosto de 2020, en las que ha adoptado las providenias judiciales.  </t>
    </r>
  </si>
  <si>
    <t xml:space="preserve">Indice de cumplimiento = (Actividades ejecutadas /Actividades programadas)*100.    
Indicador de efectividad= Efectividad del plan de manejo del riesgo  =  ( # de casos en que se le materializo el riesgo en el periodo actual -  # de casos en que se le materializó el riesgo en el periodo anterior) / # de casos en que se le materializó el riesgo en el periodo anterior  X 100. </t>
  </si>
  <si>
    <t xml:space="preserve">D7 O4.6 Que el Jefe  de la Oficina Juridica, medainte memorando,  exhorte a el cumplimiento a los servidores publicos, que tengan a su cargo  las actividades especificas de cumplimiento de fallos en contra y en los cuales se genere compromisos para contribuir al cumplimiento del fallo                                                                                      </t>
  </si>
  <si>
    <t>F1,7 A1 La jefe de la Oficina Jurídica lleva al Comité de Coordinación de Control Interno los fallos vencidos, con el propósito que sea conocido por la alta Dirección y por el Señor Alcalde y así tomar las decisiones necesarias</t>
  </si>
  <si>
    <t>D2 O6  el Jefe de oficina juridica, solicita mediante memorando a la Scretaria Administrativa - Direccion de Talento Humano, de acuerdo a la necesidad del servicio la contratacion de personal idoneo para la defensa del Municipio</t>
  </si>
  <si>
    <r>
      <rPr>
        <sz val="11"/>
        <color rgb="FFFF0000"/>
        <rFont val="Arial"/>
        <family val="2"/>
      </rPr>
      <t xml:space="preserve">1. El Jefe de Oficina Juridica  2. tres veces al mes 3.unifica los criterios frente a la interpretación normativa que se pueda dar en un caso concreto, mediante comités jurídicos de estudio,   4.generandose una directriz contenide en acta de reunión 5. En el caso que no se acate la directriz impartida, la jefe toma los correctivos necesarios para su cumplimiento y requiere al asesor y/o contratista mediante memorando  6.  Dejando como evidencia el acta de comite en la carpeta de mapa de riesgosI.    </t>
    </r>
    <r>
      <rPr>
        <sz val="11"/>
        <color theme="1"/>
        <rFont val="Arial"/>
        <family val="2"/>
      </rPr>
      <t xml:space="preserve">                                                                                                                                                 </t>
    </r>
  </si>
  <si>
    <t>D1 O4,6 el Jefe de Oficina Juridica una vez cada tres meses convoca a comités jurídicos y/o mesas de trabajo de los  temas que involucren las actuaciones e la Oficina Juridica.</t>
  </si>
  <si>
    <t>PROCESO:  SITEMA INTEGRADO DE GESTION</t>
  </si>
  <si>
    <t>FORMATO: MAPA DE RIESGOS DE CORRUPCION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</si>
</sst>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6"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11"/>
      <color rgb="FFFF0000"/>
      <name val="Arial"/>
      <family val="2"/>
    </font>
    <font>
      <b/>
      <sz val="14"/>
      <color rgb="FFFF0000"/>
      <name val="Arial"/>
      <family val="2"/>
    </font>
    <font>
      <u/>
      <sz val="11"/>
      <color theme="10"/>
      <name val="Calibri"/>
      <family val="2"/>
      <scheme val="minor"/>
    </font>
    <font>
      <u/>
      <sz val="11"/>
      <color theme="11"/>
      <name val="Calibri"/>
      <family val="2"/>
      <scheme val="minor"/>
    </font>
    <font>
      <sz val="10"/>
      <color rgb="FFFF0000"/>
      <name val="Arial"/>
      <family val="2"/>
    </font>
  </fonts>
  <fills count="33">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2FC9FF"/>
        <bgColor indexed="64"/>
      </patternFill>
    </fill>
    <fill>
      <patternFill patternType="solid">
        <fgColor rgb="FFFFD253"/>
        <bgColor indexed="64"/>
      </patternFill>
    </fill>
    <fill>
      <patternFill patternType="solid">
        <fgColor rgb="FFFF0000"/>
        <bgColor indexed="64"/>
      </patternFill>
    </fill>
    <fill>
      <patternFill patternType="solid">
        <fgColor rgb="FF99FFCC"/>
        <bgColor indexed="64"/>
      </patternFill>
    </fill>
    <fill>
      <patternFill patternType="solid">
        <fgColor theme="7" tint="0.79998168889431442"/>
        <bgColor indexed="64"/>
      </patternFill>
    </fill>
    <fill>
      <patternFill patternType="solid">
        <fgColor rgb="FFCCFF66"/>
        <bgColor indexed="64"/>
      </patternFill>
    </fill>
    <fill>
      <patternFill patternType="solid">
        <fgColor rgb="FFCCCC00"/>
        <bgColor indexed="64"/>
      </patternFill>
    </fill>
    <fill>
      <patternFill patternType="solid">
        <fgColor theme="8" tint="0.79998168889431442"/>
        <bgColor indexed="64"/>
      </patternFill>
    </fill>
    <fill>
      <patternFill patternType="solid">
        <fgColor theme="4" tint="0.79998168889431442"/>
        <bgColor indexed="64"/>
      </patternFill>
    </fill>
  </fills>
  <borders count="100">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medium">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medium">
        <color auto="1"/>
      </top>
      <bottom/>
      <diagonal/>
    </border>
    <border>
      <left style="medium">
        <color auto="1"/>
      </left>
      <right style="thin">
        <color auto="1"/>
      </right>
      <top/>
      <bottom/>
      <diagonal/>
    </border>
    <border>
      <left/>
      <right style="medium">
        <color auto="1"/>
      </right>
      <top style="medium">
        <color auto="1"/>
      </top>
      <bottom/>
      <diagonal/>
    </border>
    <border>
      <left/>
      <right style="medium">
        <color auto="1"/>
      </right>
      <top/>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auto="1"/>
      </bottom>
      <diagonal/>
    </border>
    <border>
      <left/>
      <right style="medium">
        <color theme="0"/>
      </right>
      <top style="medium">
        <color theme="0"/>
      </top>
      <bottom style="medium">
        <color theme="0"/>
      </bottom>
      <diagonal/>
    </border>
    <border>
      <left/>
      <right style="medium">
        <color theme="0"/>
      </right>
      <top style="medium">
        <color theme="0"/>
      </top>
      <bottom style="medium">
        <color auto="1"/>
      </bottom>
      <diagonal/>
    </border>
    <border>
      <left style="medium">
        <color theme="0"/>
      </left>
      <right/>
      <top/>
      <bottom style="medium">
        <color auto="1"/>
      </bottom>
      <diagonal/>
    </border>
    <border>
      <left/>
      <right style="thin">
        <color auto="1"/>
      </right>
      <top/>
      <bottom/>
      <diagonal/>
    </border>
    <border>
      <left/>
      <right/>
      <top style="thin">
        <color auto="1"/>
      </top>
      <bottom/>
      <diagonal/>
    </border>
    <border>
      <left/>
      <right/>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style="thin">
        <color theme="0"/>
      </left>
      <right style="thin">
        <color theme="0"/>
      </right>
      <top style="thin">
        <color theme="0"/>
      </top>
      <bottom style="thin">
        <color theme="0"/>
      </bottom>
      <diagonal/>
    </border>
    <border>
      <left style="thin">
        <color auto="1"/>
      </left>
      <right style="thin">
        <color theme="0"/>
      </right>
      <top style="thin">
        <color auto="1"/>
      </top>
      <bottom style="thin">
        <color theme="0"/>
      </bottom>
      <diagonal/>
    </border>
    <border>
      <left style="thin">
        <color auto="1"/>
      </left>
      <right style="thin">
        <color theme="0"/>
      </right>
      <top style="thin">
        <color auto="1"/>
      </top>
      <bottom style="thin">
        <color auto="1"/>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theme="0"/>
      </right>
      <top style="thin">
        <color auto="1"/>
      </top>
      <bottom style="thin">
        <color auto="1"/>
      </bottom>
      <diagonal/>
    </border>
    <border>
      <left/>
      <right/>
      <top/>
      <bottom style="thin">
        <color theme="0"/>
      </bottom>
      <diagonal/>
    </border>
    <border>
      <left style="thin">
        <color auto="1"/>
      </left>
      <right style="thin">
        <color theme="0"/>
      </right>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theme="0"/>
      </left>
      <right/>
      <top/>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theme="0"/>
      </right>
      <top style="medium">
        <color auto="1"/>
      </top>
      <bottom style="thin">
        <color theme="1"/>
      </bottom>
      <diagonal/>
    </border>
    <border>
      <left style="thin">
        <color theme="0"/>
      </left>
      <right style="thin">
        <color theme="0"/>
      </right>
      <top style="medium">
        <color auto="1"/>
      </top>
      <bottom style="thin">
        <color theme="1"/>
      </bottom>
      <diagonal/>
    </border>
    <border>
      <left style="thin">
        <color theme="0"/>
      </left>
      <right style="medium">
        <color auto="1"/>
      </right>
      <top style="medium">
        <color auto="1"/>
      </top>
      <bottom style="thin">
        <color theme="1"/>
      </bottom>
      <diagonal/>
    </border>
    <border>
      <left style="medium">
        <color auto="1"/>
      </left>
      <right style="thin">
        <color theme="0"/>
      </right>
      <top style="thin">
        <color theme="1"/>
      </top>
      <bottom style="medium">
        <color auto="1"/>
      </bottom>
      <diagonal/>
    </border>
    <border>
      <left style="thin">
        <color theme="0"/>
      </left>
      <right style="thin">
        <color theme="0"/>
      </right>
      <top style="thin">
        <color theme="1"/>
      </top>
      <bottom style="medium">
        <color auto="1"/>
      </bottom>
      <diagonal/>
    </border>
    <border>
      <left style="thin">
        <color theme="0"/>
      </left>
      <right style="medium">
        <color auto="1"/>
      </right>
      <top style="thin">
        <color theme="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theme="0"/>
      </right>
      <top/>
      <bottom style="medium">
        <color theme="0"/>
      </bottom>
      <diagonal/>
    </border>
  </borders>
  <cellStyleXfs count="7">
    <xf numFmtId="0" fontId="0" fillId="0" borderId="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cellStyleXfs>
  <cellXfs count="1073">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5" fillId="0" borderId="0"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6" xfId="0" applyFont="1" applyBorder="1" applyAlignment="1">
      <alignment horizontal="left" vertical="center" wrapText="1"/>
    </xf>
    <xf numFmtId="0" fontId="34" fillId="10"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9" borderId="0" xfId="0" applyFont="1" applyFill="1" applyBorder="1" applyAlignment="1">
      <alignment horizontal="center" vertical="center"/>
    </xf>
    <xf numFmtId="0" fontId="34" fillId="0" borderId="0" xfId="0" applyFont="1" applyBorder="1" applyAlignment="1">
      <alignment horizontal="center" vertical="center"/>
    </xf>
    <xf numFmtId="0" fontId="34" fillId="8" borderId="0" xfId="0" applyFont="1" applyFill="1" applyBorder="1" applyAlignment="1">
      <alignment horizontal="center" vertical="center"/>
    </xf>
    <xf numFmtId="0" fontId="34"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Border="1" applyAlignment="1">
      <alignment horizontal="center" vertical="center"/>
    </xf>
    <xf numFmtId="0" fontId="40" fillId="3" borderId="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0" xfId="0" applyFont="1" applyBorder="1" applyAlignment="1">
      <alignment horizontal="center" vertical="center"/>
    </xf>
    <xf numFmtId="0" fontId="40" fillId="8" borderId="0" xfId="0" applyFont="1" applyFill="1" applyBorder="1" applyAlignment="1">
      <alignment horizontal="center" vertical="center"/>
    </xf>
    <xf numFmtId="0" fontId="40" fillId="11" borderId="0" xfId="0" applyFont="1" applyFill="1" applyBorder="1" applyAlignment="1">
      <alignment horizontal="center" vertical="center"/>
    </xf>
    <xf numFmtId="0" fontId="41" fillId="3" borderId="0" xfId="0" applyFont="1" applyFill="1" applyBorder="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pplyProtection="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16" borderId="88"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5" fillId="0" borderId="5" xfId="0" applyFont="1" applyBorder="1" applyAlignment="1">
      <alignment horizontal="left" vertical="center" wrapText="1"/>
    </xf>
    <xf numFmtId="0" fontId="5" fillId="0" borderId="1" xfId="0" applyFont="1" applyBorder="1" applyAlignment="1">
      <alignment horizontal="left" vertical="center" wrapText="1"/>
    </xf>
    <xf numFmtId="0" fontId="8" fillId="5" borderId="65" xfId="0" applyFont="1" applyFill="1" applyBorder="1" applyAlignment="1">
      <alignment horizontal="center" vertical="center" wrapText="1"/>
    </xf>
    <xf numFmtId="0" fontId="5" fillId="0" borderId="0" xfId="0" applyFont="1" applyBorder="1" applyAlignment="1">
      <alignment wrapText="1"/>
    </xf>
    <xf numFmtId="0" fontId="5" fillId="0" borderId="0" xfId="0" applyFont="1" applyAlignment="1">
      <alignment wrapText="1"/>
    </xf>
    <xf numFmtId="0" fontId="5" fillId="23"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9" fillId="0" borderId="1" xfId="0" applyFont="1" applyBorder="1" applyAlignment="1" applyProtection="1">
      <alignment horizontal="center" vertical="center" wrapText="1"/>
      <protection locked="0"/>
    </xf>
    <xf numFmtId="0" fontId="5" fillId="23"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3" borderId="1" xfId="0" applyFont="1" applyFill="1" applyBorder="1" applyAlignment="1">
      <alignment horizontal="center" vertical="center" wrapText="1"/>
    </xf>
    <xf numFmtId="0" fontId="5" fillId="23" borderId="1"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43" fillId="0" borderId="1" xfId="0" applyFont="1" applyBorder="1" applyAlignment="1">
      <alignment horizontal="center" vertical="center" wrapText="1"/>
    </xf>
    <xf numFmtId="0" fontId="1" fillId="24" borderId="7" xfId="0" applyFont="1" applyFill="1" applyBorder="1" applyAlignment="1">
      <alignment horizontal="center" vertical="center" wrapText="1"/>
    </xf>
    <xf numFmtId="0" fontId="1" fillId="24" borderId="1" xfId="0" applyFont="1" applyFill="1" applyBorder="1" applyAlignment="1">
      <alignment horizontal="center" vertical="center" wrapText="1"/>
    </xf>
    <xf numFmtId="0" fontId="1" fillId="25" borderId="7" xfId="0" applyFont="1" applyFill="1" applyBorder="1" applyAlignment="1">
      <alignment horizontal="center" vertical="center" wrapText="1"/>
    </xf>
    <xf numFmtId="0" fontId="1" fillId="25" borderId="1" xfId="0" applyFont="1" applyFill="1" applyBorder="1" applyAlignment="1">
      <alignment horizontal="center" vertical="center" wrapText="1"/>
    </xf>
    <xf numFmtId="0" fontId="20" fillId="25" borderId="1" xfId="0" applyFont="1" applyFill="1" applyBorder="1" applyAlignment="1">
      <alignment horizontal="center" vertical="center" wrapText="1"/>
    </xf>
    <xf numFmtId="0" fontId="43" fillId="25" borderId="1" xfId="0" applyFont="1" applyFill="1" applyBorder="1" applyAlignment="1">
      <alignment horizontal="center" vertical="center" wrapText="1"/>
    </xf>
    <xf numFmtId="0" fontId="1" fillId="21" borderId="3" xfId="0" applyFont="1" applyFill="1" applyBorder="1" applyAlignment="1">
      <alignment horizontal="left" vertical="center" wrapText="1"/>
    </xf>
    <xf numFmtId="0" fontId="1" fillId="21" borderId="3" xfId="0" applyFont="1" applyFill="1" applyBorder="1" applyAlignment="1">
      <alignment horizontal="center" vertical="center" wrapText="1"/>
    </xf>
    <xf numFmtId="0" fontId="1" fillId="21" borderId="9" xfId="0" applyFont="1" applyFill="1" applyBorder="1" applyAlignment="1">
      <alignment horizontal="center" vertical="center" wrapText="1"/>
    </xf>
    <xf numFmtId="165" fontId="43" fillId="0" borderId="60" xfId="0" applyNumberFormat="1"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9" fontId="1" fillId="0" borderId="2" xfId="0" applyNumberFormat="1" applyFont="1" applyBorder="1" applyAlignment="1" applyProtection="1">
      <alignment horizontal="center" vertical="center" wrapText="1"/>
      <protection locked="0"/>
    </xf>
    <xf numFmtId="0" fontId="43" fillId="0" borderId="60" xfId="0" applyFont="1" applyBorder="1" applyAlignment="1">
      <alignment horizontal="left" vertical="center" wrapText="1"/>
    </xf>
    <xf numFmtId="0" fontId="43" fillId="0" borderId="62" xfId="0" applyFont="1" applyBorder="1" applyAlignment="1">
      <alignment horizontal="left" vertical="center" wrapText="1"/>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7" fillId="0" borderId="60" xfId="0" applyFont="1" applyBorder="1" applyAlignment="1">
      <alignment horizontal="left" vertical="center" wrapText="1"/>
    </xf>
    <xf numFmtId="0" fontId="7" fillId="0" borderId="59" xfId="0" applyFont="1" applyBorder="1" applyAlignment="1">
      <alignment horizontal="left" vertical="center" wrapText="1"/>
    </xf>
    <xf numFmtId="0" fontId="14" fillId="0" borderId="0" xfId="0" applyFont="1" applyBorder="1" applyAlignment="1">
      <alignment horizontal="center"/>
    </xf>
    <xf numFmtId="0" fontId="13" fillId="0" borderId="0" xfId="0" applyFont="1" applyBorder="1" applyAlignment="1">
      <alignment horizontal="center" vertical="center" wrapText="1"/>
    </xf>
    <xf numFmtId="0" fontId="7" fillId="0" borderId="0" xfId="0" applyFont="1" applyBorder="1" applyAlignment="1">
      <alignment horizontal="left"/>
    </xf>
    <xf numFmtId="0" fontId="7" fillId="0" borderId="0" xfId="0" applyFont="1" applyBorder="1" applyAlignment="1">
      <alignment horizontal="center"/>
    </xf>
    <xf numFmtId="0" fontId="1" fillId="0" borderId="1" xfId="0" applyFont="1" applyBorder="1" applyAlignment="1">
      <alignment horizontal="left" vertical="center" wrapText="1"/>
    </xf>
    <xf numFmtId="0" fontId="15" fillId="5" borderId="14" xfId="0" applyFont="1" applyFill="1" applyBorder="1" applyAlignment="1">
      <alignment horizontal="center" vertical="center" wrapText="1"/>
    </xf>
    <xf numFmtId="0" fontId="7" fillId="31" borderId="1" xfId="0" applyFont="1" applyFill="1" applyBorder="1" applyAlignment="1">
      <alignment horizontal="left" vertical="center" wrapText="1"/>
    </xf>
    <xf numFmtId="0" fontId="7" fillId="31" borderId="1" xfId="0" applyFont="1" applyFill="1" applyBorder="1" applyAlignment="1" applyProtection="1">
      <alignment horizontal="center" vertical="center" wrapText="1"/>
      <protection locked="0"/>
    </xf>
    <xf numFmtId="0" fontId="23" fillId="31" borderId="1" xfId="0" applyFont="1" applyFill="1" applyBorder="1" applyAlignment="1">
      <alignment vertical="center" wrapText="1"/>
    </xf>
    <xf numFmtId="0" fontId="23" fillId="31" borderId="1" xfId="0" applyFont="1" applyFill="1" applyBorder="1" applyAlignment="1" applyProtection="1">
      <alignment horizontal="left" vertical="center" wrapText="1"/>
      <protection locked="0"/>
    </xf>
    <xf numFmtId="0" fontId="7" fillId="31" borderId="1" xfId="0" applyFont="1" applyFill="1" applyBorder="1" applyAlignment="1" applyProtection="1">
      <alignment horizontal="left" vertical="center" wrapText="1"/>
      <protection locked="0"/>
    </xf>
    <xf numFmtId="0" fontId="19" fillId="31" borderId="1" xfId="0" applyFont="1" applyFill="1" applyBorder="1" applyAlignment="1">
      <alignment vertical="center" wrapText="1"/>
    </xf>
    <xf numFmtId="0" fontId="8" fillId="0" borderId="1" xfId="0" applyFont="1" applyBorder="1" applyAlignment="1">
      <alignment vertical="center" wrapText="1"/>
    </xf>
    <xf numFmtId="0" fontId="23" fillId="32" borderId="1" xfId="0" applyFont="1" applyFill="1" applyBorder="1" applyAlignment="1">
      <alignment vertical="center" wrapText="1"/>
    </xf>
    <xf numFmtId="0" fontId="7" fillId="31" borderId="1" xfId="0" applyFont="1" applyFill="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5" fillId="23" borderId="10" xfId="0" applyFont="1" applyFill="1" applyBorder="1" applyAlignment="1">
      <alignment horizontal="center" vertical="center" wrapText="1"/>
    </xf>
    <xf numFmtId="0" fontId="5" fillId="23" borderId="28" xfId="0" applyFont="1" applyFill="1" applyBorder="1" applyAlignment="1">
      <alignment horizontal="center" vertical="center" wrapText="1"/>
    </xf>
    <xf numFmtId="0" fontId="5" fillId="23" borderId="65" xfId="0" applyFont="1" applyFill="1" applyBorder="1" applyAlignment="1">
      <alignment horizontal="center" vertical="center" wrapText="1"/>
    </xf>
    <xf numFmtId="0" fontId="5" fillId="23" borderId="11" xfId="0" applyFont="1" applyFill="1" applyBorder="1" applyAlignment="1">
      <alignment horizontal="center" vertical="center" wrapText="1"/>
    </xf>
    <xf numFmtId="0" fontId="8" fillId="3" borderId="0" xfId="0" applyFont="1" applyFill="1" applyBorder="1" applyAlignment="1">
      <alignment vertical="center"/>
    </xf>
    <xf numFmtId="0" fontId="9" fillId="3" borderId="0" xfId="0" applyFont="1" applyFill="1" applyBorder="1" applyAlignment="1">
      <alignment vertical="center"/>
    </xf>
    <xf numFmtId="0" fontId="17" fillId="3" borderId="0" xfId="0" applyFont="1" applyFill="1" applyBorder="1" applyAlignment="1">
      <alignment vertical="center" wrapText="1"/>
    </xf>
    <xf numFmtId="0" fontId="17" fillId="3" borderId="0" xfId="0" applyFont="1" applyFill="1" applyBorder="1" applyAlignment="1">
      <alignment horizontal="center" vertical="center" wrapText="1"/>
    </xf>
    <xf numFmtId="0" fontId="1" fillId="23" borderId="30" xfId="0" applyFont="1" applyFill="1" applyBorder="1" applyAlignment="1">
      <alignment horizontal="center" vertical="center" wrapText="1"/>
    </xf>
    <xf numFmtId="0" fontId="1" fillId="23" borderId="27" xfId="0" applyFont="1" applyFill="1" applyBorder="1" applyAlignment="1">
      <alignment horizontal="center" vertical="center" wrapText="1"/>
    </xf>
    <xf numFmtId="0" fontId="5" fillId="23" borderId="25" xfId="0" applyFont="1" applyFill="1" applyBorder="1" applyAlignment="1">
      <alignment horizontal="center" vertical="center" wrapText="1"/>
    </xf>
    <xf numFmtId="0" fontId="5" fillId="23" borderId="27" xfId="0" applyFont="1" applyFill="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pplyProtection="1">
      <alignment horizontal="left" vertical="center" wrapText="1"/>
    </xf>
    <xf numFmtId="0" fontId="1" fillId="0" borderId="9" xfId="0" applyFont="1" applyBorder="1" applyAlignment="1" applyProtection="1">
      <alignment horizontal="left" vertical="center" wrapText="1"/>
    </xf>
    <xf numFmtId="0" fontId="1" fillId="0" borderId="1"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horizontal="left" vertical="center"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43" fillId="0" borderId="60" xfId="0" applyFont="1" applyBorder="1" applyAlignment="1">
      <alignment horizontal="left" vertical="center" wrapText="1"/>
    </xf>
    <xf numFmtId="0" fontId="43" fillId="0" borderId="56" xfId="0" applyFont="1" applyBorder="1" applyAlignment="1">
      <alignment horizontal="left" vertical="center" wrapText="1"/>
    </xf>
    <xf numFmtId="0" fontId="43" fillId="0" borderId="62" xfId="0" applyFont="1" applyBorder="1" applyAlignment="1">
      <alignment horizontal="left"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43" fillId="4" borderId="60" xfId="0" applyFont="1" applyFill="1" applyBorder="1" applyAlignment="1">
      <alignment horizontal="left" vertical="center" wrapText="1"/>
    </xf>
    <xf numFmtId="0" fontId="43" fillId="4" borderId="56" xfId="0" applyFont="1" applyFill="1" applyBorder="1" applyAlignment="1">
      <alignment horizontal="left" vertical="center" wrapText="1"/>
    </xf>
    <xf numFmtId="0" fontId="43" fillId="4" borderId="62" xfId="0" applyFont="1" applyFill="1" applyBorder="1" applyAlignment="1">
      <alignment horizontal="left"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43" fillId="0" borderId="60" xfId="0" applyFont="1" applyBorder="1" applyAlignment="1">
      <alignment vertical="top" wrapText="1"/>
    </xf>
    <xf numFmtId="0" fontId="43" fillId="0" borderId="56" xfId="0" applyFont="1" applyBorder="1" applyAlignment="1">
      <alignment vertical="top" wrapText="1"/>
    </xf>
    <xf numFmtId="0" fontId="43" fillId="0" borderId="62" xfId="0" applyFont="1" applyBorder="1" applyAlignment="1">
      <alignment vertical="top" wrapText="1"/>
    </xf>
    <xf numFmtId="0" fontId="7" fillId="0" borderId="60" xfId="0" applyFont="1" applyBorder="1" applyAlignment="1" applyProtection="1">
      <alignment horizontal="center" vertical="center" wrapText="1"/>
      <protection locked="0"/>
    </xf>
    <xf numFmtId="0" fontId="7" fillId="0" borderId="62" xfId="0" applyFont="1" applyBorder="1" applyAlignment="1" applyProtection="1">
      <alignment horizontal="center" vertical="center" wrapText="1"/>
      <protection locked="0"/>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23" fillId="0" borderId="60"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43" fillId="26" borderId="60" xfId="0" applyFont="1" applyFill="1" applyBorder="1" applyAlignment="1">
      <alignment horizontal="left" vertical="center" wrapText="1"/>
    </xf>
    <xf numFmtId="0" fontId="43" fillId="26" borderId="56" xfId="0" applyFont="1" applyFill="1" applyBorder="1" applyAlignment="1">
      <alignment horizontal="left" vertical="center" wrapText="1"/>
    </xf>
    <xf numFmtId="0" fontId="43" fillId="26" borderId="62" xfId="0" applyFont="1" applyFill="1" applyBorder="1" applyAlignment="1">
      <alignment horizontal="left" vertical="center" wrapText="1"/>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60" xfId="0" applyFont="1" applyFill="1" applyBorder="1" applyAlignment="1" applyProtection="1">
      <alignment vertical="center" wrapText="1"/>
      <protection locked="0"/>
    </xf>
    <xf numFmtId="0" fontId="23" fillId="3" borderId="62" xfId="0" applyFont="1" applyFill="1" applyBorder="1" applyAlignment="1" applyProtection="1">
      <alignment vertical="center" wrapText="1"/>
      <protection locked="0"/>
    </xf>
    <xf numFmtId="0" fontId="23" fillId="3" borderId="56"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6" fillId="0" borderId="60" xfId="0" applyFont="1" applyBorder="1" applyAlignment="1">
      <alignment horizontal="left" vertical="center" wrapText="1"/>
    </xf>
    <xf numFmtId="0" fontId="6" fillId="0" borderId="62" xfId="0" applyFont="1" applyBorder="1" applyAlignment="1">
      <alignment horizontal="left" vertical="center" wrapText="1"/>
    </xf>
    <xf numFmtId="0" fontId="1" fillId="0" borderId="1" xfId="0" applyFont="1" applyBorder="1" applyAlignment="1">
      <alignment horizontal="left" vertical="center"/>
    </xf>
    <xf numFmtId="0" fontId="1" fillId="0" borderId="60" xfId="0" applyFont="1" applyBorder="1" applyAlignment="1">
      <alignment horizontal="left" vertical="center" wrapText="1"/>
    </xf>
    <xf numFmtId="0" fontId="1" fillId="0" borderId="56" xfId="0" applyFont="1" applyBorder="1" applyAlignment="1">
      <alignment horizontal="left" vertical="center" wrapText="1"/>
    </xf>
    <xf numFmtId="0" fontId="1" fillId="0" borderId="62" xfId="0" applyFont="1" applyBorder="1" applyAlignment="1">
      <alignment horizontal="left" vertical="center" wrapText="1"/>
    </xf>
    <xf numFmtId="0" fontId="1" fillId="0" borderId="56" xfId="0" applyFont="1" applyBorder="1" applyAlignment="1">
      <alignment horizontal="left" vertical="center"/>
    </xf>
    <xf numFmtId="0" fontId="1" fillId="0" borderId="62" xfId="0" applyFont="1" applyBorder="1" applyAlignment="1">
      <alignment horizontal="left" vertical="center"/>
    </xf>
    <xf numFmtId="0" fontId="25" fillId="3" borderId="60" xfId="0" applyFont="1" applyFill="1" applyBorder="1" applyAlignment="1" applyProtection="1">
      <alignment horizontal="left" vertical="center" wrapText="1"/>
      <protection locked="0"/>
    </xf>
    <xf numFmtId="0" fontId="6" fillId="28" borderId="60" xfId="0" applyFont="1" applyFill="1" applyBorder="1" applyAlignment="1">
      <alignment horizontal="left" vertical="center" wrapText="1"/>
    </xf>
    <xf numFmtId="0" fontId="6" fillId="28" borderId="62" xfId="0" applyFont="1" applyFill="1" applyBorder="1" applyAlignment="1">
      <alignment horizontal="left"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2" xfId="0" applyFont="1" applyFill="1" applyBorder="1" applyAlignment="1" applyProtection="1">
      <alignment horizontal="left" vertical="center" wrapText="1"/>
      <protection locked="0"/>
    </xf>
    <xf numFmtId="0" fontId="5" fillId="0" borderId="0" xfId="0" applyFont="1" applyAlignment="1">
      <alignment horizontal="center"/>
    </xf>
    <xf numFmtId="0" fontId="6" fillId="3" borderId="60" xfId="0" applyFont="1" applyFill="1" applyBorder="1" applyAlignment="1">
      <alignment horizontal="left" vertical="center" wrapText="1"/>
    </xf>
    <xf numFmtId="0" fontId="6" fillId="3" borderId="56" xfId="0" applyFont="1" applyFill="1" applyBorder="1" applyAlignment="1">
      <alignment horizontal="left" vertical="center" wrapText="1"/>
    </xf>
    <xf numFmtId="0" fontId="6" fillId="3" borderId="62" xfId="0" applyFont="1" applyFill="1" applyBorder="1" applyAlignment="1">
      <alignment horizontal="left" vertical="center" wrapText="1"/>
    </xf>
    <xf numFmtId="0" fontId="1" fillId="0" borderId="60" xfId="0" applyFont="1" applyFill="1" applyBorder="1" applyAlignment="1">
      <alignment horizontal="left" vertical="center" wrapText="1"/>
    </xf>
    <xf numFmtId="0" fontId="1" fillId="0" borderId="56" xfId="0" applyFont="1" applyFill="1" applyBorder="1" applyAlignment="1">
      <alignment horizontal="left" vertical="center" wrapText="1"/>
    </xf>
    <xf numFmtId="0" fontId="1" fillId="0" borderId="62" xfId="0" applyFont="1" applyFill="1" applyBorder="1" applyAlignment="1">
      <alignment horizontal="left" vertical="center" wrapText="1"/>
    </xf>
    <xf numFmtId="0" fontId="23" fillId="3" borderId="1" xfId="0" applyFont="1" applyFill="1" applyBorder="1" applyAlignment="1" applyProtection="1">
      <alignment horizontal="left" vertical="center" wrapText="1"/>
      <protection locked="0"/>
    </xf>
    <xf numFmtId="0" fontId="6" fillId="0" borderId="56" xfId="0" applyFont="1" applyBorder="1" applyAlignment="1">
      <alignment horizontal="left" vertical="center" wrapText="1"/>
    </xf>
    <xf numFmtId="0" fontId="6" fillId="0" borderId="60" xfId="0" applyFont="1" applyFill="1" applyBorder="1" applyAlignment="1">
      <alignment horizontal="left" vertical="center" wrapText="1"/>
    </xf>
    <xf numFmtId="0" fontId="6" fillId="0" borderId="56" xfId="0" applyFont="1" applyFill="1" applyBorder="1" applyAlignment="1">
      <alignment horizontal="left" vertical="center" wrapText="1"/>
    </xf>
    <xf numFmtId="0" fontId="6" fillId="0" borderId="62" xfId="0" applyFont="1" applyFill="1" applyBorder="1" applyAlignment="1">
      <alignment horizontal="left" vertical="center" wrapText="1"/>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5" fillId="3" borderId="60" xfId="0" applyFont="1" applyFill="1" applyBorder="1" applyAlignment="1" applyProtection="1">
      <alignment horizontal="left" vertical="center" wrapText="1"/>
      <protection locked="0"/>
    </xf>
    <xf numFmtId="0" fontId="55" fillId="3" borderId="56" xfId="0" applyFont="1" applyFill="1" applyBorder="1" applyAlignment="1" applyProtection="1">
      <alignment horizontal="left" vertical="center" wrapText="1"/>
      <protection locked="0"/>
    </xf>
    <xf numFmtId="0" fontId="55" fillId="3" borderId="62"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protection locked="0"/>
    </xf>
    <xf numFmtId="0" fontId="29" fillId="0" borderId="60" xfId="0" applyFont="1" applyBorder="1" applyAlignment="1">
      <alignment horizontal="left" vertical="center" wrapText="1"/>
    </xf>
    <xf numFmtId="0" fontId="29" fillId="0" borderId="62" xfId="0" applyFont="1" applyBorder="1" applyAlignment="1">
      <alignment horizontal="left" vertical="center" wrapText="1"/>
    </xf>
    <xf numFmtId="0" fontId="43" fillId="29" borderId="60" xfId="0" applyFont="1" applyFill="1" applyBorder="1" applyAlignment="1">
      <alignment horizontal="left" vertical="center" wrapText="1"/>
    </xf>
    <xf numFmtId="0" fontId="43" fillId="29" borderId="56" xfId="0" applyFont="1" applyFill="1" applyBorder="1" applyAlignment="1">
      <alignment horizontal="left" vertical="center" wrapText="1"/>
    </xf>
    <xf numFmtId="0" fontId="43" fillId="29" borderId="62" xfId="0" applyFont="1" applyFill="1" applyBorder="1" applyAlignment="1">
      <alignment horizontal="left" vertical="center" wrapText="1"/>
    </xf>
    <xf numFmtId="0" fontId="23" fillId="3" borderId="60" xfId="0" applyFont="1" applyFill="1" applyBorder="1" applyAlignment="1" applyProtection="1">
      <alignment horizontal="center" vertical="center" wrapText="1"/>
      <protection locked="0"/>
    </xf>
    <xf numFmtId="0" fontId="23" fillId="3" borderId="56" xfId="0" applyFont="1" applyFill="1" applyBorder="1" applyAlignment="1" applyProtection="1">
      <alignment horizontal="center" vertical="center" wrapText="1"/>
      <protection locked="0"/>
    </xf>
    <xf numFmtId="0" fontId="23" fillId="3" borderId="62" xfId="0" applyFont="1" applyFill="1" applyBorder="1" applyAlignment="1" applyProtection="1">
      <alignment horizontal="center" vertical="center" wrapText="1"/>
      <protection locked="0"/>
    </xf>
    <xf numFmtId="0" fontId="23" fillId="3" borderId="0" xfId="0" applyFont="1" applyFill="1" applyAlignment="1">
      <alignment horizontal="left"/>
    </xf>
    <xf numFmtId="0" fontId="23" fillId="3" borderId="1" xfId="0" applyFont="1" applyFill="1" applyBorder="1" applyAlignment="1" applyProtection="1">
      <alignment horizontal="left" vertical="center"/>
      <protection locked="0"/>
    </xf>
    <xf numFmtId="0" fontId="1" fillId="30" borderId="1" xfId="0" applyFont="1" applyFill="1" applyBorder="1" applyAlignment="1">
      <alignment horizontal="left" vertical="center" wrapText="1"/>
    </xf>
    <xf numFmtId="0" fontId="29" fillId="28" borderId="60" xfId="0" applyFont="1" applyFill="1" applyBorder="1" applyAlignment="1">
      <alignment horizontal="left" vertical="center" wrapText="1"/>
    </xf>
    <xf numFmtId="0" fontId="43" fillId="28" borderId="56" xfId="0" applyFont="1" applyFill="1" applyBorder="1" applyAlignment="1">
      <alignment horizontal="left" vertical="center" wrapText="1"/>
    </xf>
    <xf numFmtId="0" fontId="43" fillId="28" borderId="62" xfId="0" applyFont="1" applyFill="1" applyBorder="1" applyAlignment="1">
      <alignment horizontal="left"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wrapText="1"/>
    </xf>
    <xf numFmtId="0" fontId="18" fillId="15" borderId="62" xfId="0" applyFont="1" applyFill="1" applyBorder="1" applyAlignment="1">
      <alignment horizontal="center" vertical="top" wrapText="1"/>
    </xf>
    <xf numFmtId="0" fontId="43" fillId="27" borderId="60" xfId="0" applyFont="1" applyFill="1" applyBorder="1" applyAlignment="1">
      <alignment horizontal="left" vertical="center" wrapText="1"/>
    </xf>
    <xf numFmtId="0" fontId="43" fillId="27" borderId="62"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1" fillId="0" borderId="48" xfId="0" applyFont="1" applyBorder="1" applyAlignment="1">
      <alignment horizontal="left" vertical="center" wrapText="1"/>
    </xf>
    <xf numFmtId="0" fontId="1" fillId="0" borderId="49" xfId="0" applyFont="1" applyBorder="1" applyAlignment="1">
      <alignment horizontal="left" vertical="center" wrapText="1"/>
    </xf>
    <xf numFmtId="0" fontId="1" fillId="0" borderId="58" xfId="0" applyFont="1" applyBorder="1" applyAlignment="1">
      <alignment horizontal="left" vertical="center" wrapText="1"/>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1" fillId="0" borderId="59" xfId="0" applyFont="1" applyBorder="1" applyAlignment="1">
      <alignment horizontal="left" vertical="center" wrapText="1"/>
    </xf>
    <xf numFmtId="0" fontId="1" fillId="0" borderId="57" xfId="0" applyFont="1" applyBorder="1" applyAlignment="1">
      <alignment horizontal="left" vertical="center" wrapText="1"/>
    </xf>
    <xf numFmtId="0" fontId="1" fillId="0" borderId="61" xfId="0" applyFont="1" applyBorder="1" applyAlignment="1">
      <alignment horizontal="left" vertical="center" wrapText="1"/>
    </xf>
    <xf numFmtId="0" fontId="0" fillId="13"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8" fillId="0" borderId="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1" fillId="0" borderId="30" xfId="0" applyFont="1" applyBorder="1" applyAlignment="1">
      <alignment horizontal="center" vertical="center" wrapText="1"/>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3" borderId="30" xfId="0" applyFont="1" applyFill="1" applyBorder="1" applyAlignment="1">
      <alignment horizontal="left" vertical="center" wrapText="1"/>
    </xf>
    <xf numFmtId="0" fontId="5" fillId="3" borderId="20" xfId="0" applyFont="1" applyFill="1" applyBorder="1" applyAlignment="1">
      <alignment horizontal="left" vertical="center" wrapText="1"/>
    </xf>
    <xf numFmtId="0" fontId="5" fillId="3" borderId="27" xfId="0" applyFont="1" applyFill="1" applyBorder="1" applyAlignment="1">
      <alignment horizontal="left"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46" xfId="0" applyFont="1" applyBorder="1" applyAlignment="1">
      <alignment horizontal="center" vertical="center" wrapText="1"/>
    </xf>
    <xf numFmtId="0" fontId="5" fillId="0" borderId="30" xfId="0" applyFont="1" applyBorder="1" applyAlignment="1">
      <alignment horizontal="left" vertical="center" wrapText="1"/>
    </xf>
    <xf numFmtId="0" fontId="1" fillId="0" borderId="30" xfId="0" applyFont="1" applyBorder="1" applyAlignment="1">
      <alignment horizontal="left" vertical="center" wrapText="1"/>
    </xf>
    <xf numFmtId="0" fontId="5" fillId="0" borderId="10" xfId="0" applyFont="1" applyBorder="1" applyAlignment="1" applyProtection="1">
      <alignment horizontal="center" vertical="center" wrapText="1"/>
      <protection locked="0"/>
    </xf>
    <xf numFmtId="0" fontId="6" fillId="0" borderId="53" xfId="0" applyFont="1" applyBorder="1" applyAlignment="1">
      <alignment horizontal="center" vertical="center"/>
    </xf>
    <xf numFmtId="0" fontId="6" fillId="0" borderId="55" xfId="0" applyFont="1" applyBorder="1" applyAlignment="1">
      <alignment horizontal="center" vertical="center"/>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1" fillId="3" borderId="39" xfId="0" applyFont="1" applyFill="1" applyBorder="1" applyAlignment="1">
      <alignment horizontal="center" wrapText="1"/>
    </xf>
    <xf numFmtId="0" fontId="5" fillId="3" borderId="39" xfId="0" applyFont="1" applyFill="1" applyBorder="1" applyAlignment="1">
      <alignment horizontal="center" wrapText="1"/>
    </xf>
    <xf numFmtId="0" fontId="0" fillId="0" borderId="30" xfId="0" applyBorder="1" applyAlignment="1">
      <alignment horizontal="center"/>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9"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6" fillId="0" borderId="0" xfId="0" applyFont="1" applyFill="1" applyBorder="1" applyAlignment="1">
      <alignment horizontal="center" vertical="top"/>
    </xf>
    <xf numFmtId="0" fontId="8" fillId="16" borderId="83" xfId="0" applyFont="1" applyFill="1" applyBorder="1" applyAlignment="1">
      <alignment horizontal="left"/>
    </xf>
    <xf numFmtId="0" fontId="7" fillId="0" borderId="1" xfId="0" applyFont="1" applyBorder="1" applyAlignment="1">
      <alignment horizontal="left"/>
    </xf>
    <xf numFmtId="0" fontId="7" fillId="0" borderId="60" xfId="0" applyFont="1" applyBorder="1" applyAlignment="1">
      <alignment horizontal="left"/>
    </xf>
    <xf numFmtId="0" fontId="7" fillId="31" borderId="1" xfId="0" applyFont="1" applyFill="1" applyBorder="1" applyAlignment="1" applyProtection="1">
      <alignment horizontal="center" vertical="center"/>
      <protection locked="0"/>
    </xf>
    <xf numFmtId="0" fontId="7" fillId="31" borderId="1" xfId="0" applyFont="1" applyFill="1" applyBorder="1" applyAlignment="1">
      <alignment horizontal="center" vertical="center"/>
    </xf>
    <xf numFmtId="0" fontId="13" fillId="0" borderId="7" xfId="0" applyFont="1" applyBorder="1" applyAlignment="1">
      <alignment horizontal="center" vertical="center" wrapText="1"/>
    </xf>
    <xf numFmtId="0" fontId="7" fillId="31" borderId="1" xfId="0" applyFont="1" applyFill="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cellXfs>
  <cellStyles count="7">
    <cellStyle name="Hipervínculo" xfId="1" builtinId="8" hidden="1"/>
    <cellStyle name="Hipervínculo" xfId="3" builtinId="8" hidden="1"/>
    <cellStyle name="Hipervínculo" xfId="5" builtinId="8" hidden="1"/>
    <cellStyle name="Hipervínculo visitado" xfId="2" builtinId="9" hidden="1"/>
    <cellStyle name="Hipervínculo visitado" xfId="4" builtinId="9" hidden="1"/>
    <cellStyle name="Hipervínculo visitado" xfId="6" builtinId="9" hidden="1"/>
    <cellStyle name="Normal" xfId="0" builtinId="0"/>
  </cellStyles>
  <dxfs count="0"/>
  <tableStyles count="0" defaultTableStyle="TableStyleMedium2" defaultPivotStyle="PivotStyleLight16"/>
  <colors>
    <mruColors>
      <color rgb="FFA568D2"/>
      <color rgb="FFFFD253"/>
      <color rgb="FF2FC9FF"/>
      <color rgb="FF00BBFE"/>
      <color rgb="FFFFA365"/>
      <color rgb="FFFFD2B3"/>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png"/><Relationship Id="rId1" Type="http://schemas.openxmlformats.org/officeDocument/2006/relationships/image" Target="../media/image2.png"/><Relationship Id="rId5" Type="http://schemas.openxmlformats.org/officeDocument/2006/relationships/image" Target="../media/image17.emf"/><Relationship Id="rId4"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cstate="print"/>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cstate="print"/>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cstate="print"/>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cstate="print"/>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cstate="print"/>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cstate="print"/>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cstate="print"/>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cstate="print"/>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cstate="print"/>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cstate="print"/>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228600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105858</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print"/>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cstate="print"/>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cstate="print"/>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cstate="print"/>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cstate="print"/>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cstate="print"/>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0</xdr:colOff>
      <xdr:row>0</xdr:row>
      <xdr:rowOff>41586</xdr:rowOff>
    </xdr:from>
    <xdr:to>
      <xdr:col>14</xdr:col>
      <xdr:colOff>511110</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20</xdr:col>
      <xdr:colOff>35718</xdr:colOff>
      <xdr:row>8</xdr:row>
      <xdr:rowOff>500065</xdr:rowOff>
    </xdr:from>
    <xdr:to>
      <xdr:col>26</xdr:col>
      <xdr:colOff>23812</xdr:colOff>
      <xdr:row>10</xdr:row>
      <xdr:rowOff>1750219</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26669999" y="2440784"/>
          <a:ext cx="4560094" cy="4869654"/>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19</xdr:col>
      <xdr:colOff>838200</xdr:colOff>
      <xdr:row>10</xdr:row>
      <xdr:rowOff>76200</xdr:rowOff>
    </xdr:from>
    <xdr:to>
      <xdr:col>19</xdr:col>
      <xdr:colOff>1168400</xdr:colOff>
      <xdr:row>10</xdr:row>
      <xdr:rowOff>609600</xdr:rowOff>
    </xdr:to>
    <xdr:pic>
      <xdr:nvPicPr>
        <xdr:cNvPr id="3073" name="CheckBox1">
          <a:extLst>
            <a:ext uri="{FF2B5EF4-FFF2-40B4-BE49-F238E27FC236}">
              <a16:creationId xmlns:a16="http://schemas.microsoft.com/office/drawing/2014/main" id="{540F1D2C-B6C9-5A49-BC41-B5DBBE0E3ECB}"/>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500100" y="3632200"/>
          <a:ext cx="330200" cy="533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11</xdr:row>
      <xdr:rowOff>215900</xdr:rowOff>
    </xdr:from>
    <xdr:to>
      <xdr:col>19</xdr:col>
      <xdr:colOff>1206500</xdr:colOff>
      <xdr:row>11</xdr:row>
      <xdr:rowOff>558800</xdr:rowOff>
    </xdr:to>
    <xdr:pic>
      <xdr:nvPicPr>
        <xdr:cNvPr id="3074" name="CheckBox2">
          <a:extLst>
            <a:ext uri="{FF2B5EF4-FFF2-40B4-BE49-F238E27FC236}">
              <a16:creationId xmlns:a16="http://schemas.microsoft.com/office/drawing/2014/main" id="{7D8E3B0D-B65A-AF43-8990-3DDA58CEE510}"/>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44450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12</xdr:row>
      <xdr:rowOff>215900</xdr:rowOff>
    </xdr:from>
    <xdr:to>
      <xdr:col>19</xdr:col>
      <xdr:colOff>1206500</xdr:colOff>
      <xdr:row>13</xdr:row>
      <xdr:rowOff>76200</xdr:rowOff>
    </xdr:to>
    <xdr:pic>
      <xdr:nvPicPr>
        <xdr:cNvPr id="3075" name="CheckBox3">
          <a:extLst>
            <a:ext uri="{FF2B5EF4-FFF2-40B4-BE49-F238E27FC236}">
              <a16:creationId xmlns:a16="http://schemas.microsoft.com/office/drawing/2014/main" id="{A70DB228-2F23-7B4B-9673-EB7A7DE527D5}"/>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5016500"/>
          <a:ext cx="381000" cy="215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13</xdr:row>
      <xdr:rowOff>215900</xdr:rowOff>
    </xdr:from>
    <xdr:to>
      <xdr:col>19</xdr:col>
      <xdr:colOff>1206500</xdr:colOff>
      <xdr:row>13</xdr:row>
      <xdr:rowOff>501650</xdr:rowOff>
    </xdr:to>
    <xdr:pic>
      <xdr:nvPicPr>
        <xdr:cNvPr id="3076" name="CheckBox4">
          <a:extLst>
            <a:ext uri="{FF2B5EF4-FFF2-40B4-BE49-F238E27FC236}">
              <a16:creationId xmlns:a16="http://schemas.microsoft.com/office/drawing/2014/main" id="{3C531DB5-D53B-6E4F-93EC-6FF7FF38F22D}"/>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5372100"/>
          <a:ext cx="381000" cy="279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14</xdr:row>
      <xdr:rowOff>228600</xdr:rowOff>
    </xdr:from>
    <xdr:to>
      <xdr:col>19</xdr:col>
      <xdr:colOff>1206500</xdr:colOff>
      <xdr:row>15</xdr:row>
      <xdr:rowOff>139700</xdr:rowOff>
    </xdr:to>
    <xdr:pic>
      <xdr:nvPicPr>
        <xdr:cNvPr id="3077" name="CheckBox5">
          <a:extLst>
            <a:ext uri="{FF2B5EF4-FFF2-40B4-BE49-F238E27FC236}">
              <a16:creationId xmlns:a16="http://schemas.microsoft.com/office/drawing/2014/main" id="{7C13B51D-2EAF-E544-8405-B21E9A18FDAD}"/>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5880100"/>
          <a:ext cx="381000" cy="2286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15</xdr:row>
      <xdr:rowOff>215900</xdr:rowOff>
    </xdr:from>
    <xdr:to>
      <xdr:col>19</xdr:col>
      <xdr:colOff>1206500</xdr:colOff>
      <xdr:row>16</xdr:row>
      <xdr:rowOff>190500</xdr:rowOff>
    </xdr:to>
    <xdr:pic>
      <xdr:nvPicPr>
        <xdr:cNvPr id="3078" name="CheckBox6">
          <a:extLst>
            <a:ext uri="{FF2B5EF4-FFF2-40B4-BE49-F238E27FC236}">
              <a16:creationId xmlns:a16="http://schemas.microsoft.com/office/drawing/2014/main" id="{29F74E1A-AB7C-5B45-A5AC-016DB712E68C}"/>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6184900"/>
          <a:ext cx="381000" cy="2413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16</xdr:row>
      <xdr:rowOff>215900</xdr:rowOff>
    </xdr:from>
    <xdr:to>
      <xdr:col>19</xdr:col>
      <xdr:colOff>1206500</xdr:colOff>
      <xdr:row>17</xdr:row>
      <xdr:rowOff>152400</xdr:rowOff>
    </xdr:to>
    <xdr:pic>
      <xdr:nvPicPr>
        <xdr:cNvPr id="3079" name="CheckBox7">
          <a:extLst>
            <a:ext uri="{FF2B5EF4-FFF2-40B4-BE49-F238E27FC236}">
              <a16:creationId xmlns:a16="http://schemas.microsoft.com/office/drawing/2014/main" id="{E86F76C5-B3A9-5540-B8A9-2401399FAF39}"/>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6451600"/>
          <a:ext cx="381000" cy="2413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17</xdr:row>
      <xdr:rowOff>215900</xdr:rowOff>
    </xdr:from>
    <xdr:to>
      <xdr:col>19</xdr:col>
      <xdr:colOff>1206500</xdr:colOff>
      <xdr:row>18</xdr:row>
      <xdr:rowOff>25400</xdr:rowOff>
    </xdr:to>
    <xdr:pic>
      <xdr:nvPicPr>
        <xdr:cNvPr id="3080" name="CheckBox8">
          <a:extLst>
            <a:ext uri="{FF2B5EF4-FFF2-40B4-BE49-F238E27FC236}">
              <a16:creationId xmlns:a16="http://schemas.microsoft.com/office/drawing/2014/main" id="{32BBC5D7-7598-E041-B8B7-26B94C5B504D}"/>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6756400"/>
          <a:ext cx="381000" cy="2032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18</xdr:row>
      <xdr:rowOff>215900</xdr:rowOff>
    </xdr:from>
    <xdr:to>
      <xdr:col>19</xdr:col>
      <xdr:colOff>1206500</xdr:colOff>
      <xdr:row>18</xdr:row>
      <xdr:rowOff>558800</xdr:rowOff>
    </xdr:to>
    <xdr:pic>
      <xdr:nvPicPr>
        <xdr:cNvPr id="3081" name="CheckBox9">
          <a:extLst>
            <a:ext uri="{FF2B5EF4-FFF2-40B4-BE49-F238E27FC236}">
              <a16:creationId xmlns:a16="http://schemas.microsoft.com/office/drawing/2014/main" id="{972E5579-E078-0749-BEA1-86E82B9107F0}"/>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71501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19</xdr:row>
      <xdr:rowOff>215900</xdr:rowOff>
    </xdr:from>
    <xdr:to>
      <xdr:col>19</xdr:col>
      <xdr:colOff>1206500</xdr:colOff>
      <xdr:row>19</xdr:row>
      <xdr:rowOff>558800</xdr:rowOff>
    </xdr:to>
    <xdr:pic>
      <xdr:nvPicPr>
        <xdr:cNvPr id="3082" name="CheckBox10">
          <a:extLst>
            <a:ext uri="{FF2B5EF4-FFF2-40B4-BE49-F238E27FC236}">
              <a16:creationId xmlns:a16="http://schemas.microsoft.com/office/drawing/2014/main" id="{BDE647B9-2A75-D941-AB65-610832F47334}"/>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77470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20</xdr:row>
      <xdr:rowOff>215900</xdr:rowOff>
    </xdr:from>
    <xdr:to>
      <xdr:col>19</xdr:col>
      <xdr:colOff>1206500</xdr:colOff>
      <xdr:row>20</xdr:row>
      <xdr:rowOff>501650</xdr:rowOff>
    </xdr:to>
    <xdr:pic>
      <xdr:nvPicPr>
        <xdr:cNvPr id="3083" name="CheckBox11">
          <a:extLst>
            <a:ext uri="{FF2B5EF4-FFF2-40B4-BE49-F238E27FC236}">
              <a16:creationId xmlns:a16="http://schemas.microsoft.com/office/drawing/2014/main" id="{9EDAF250-1CF3-DE4D-9661-BA0D71911D18}"/>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8686800"/>
          <a:ext cx="381000" cy="279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21</xdr:row>
      <xdr:rowOff>215900</xdr:rowOff>
    </xdr:from>
    <xdr:to>
      <xdr:col>19</xdr:col>
      <xdr:colOff>1206500</xdr:colOff>
      <xdr:row>21</xdr:row>
      <xdr:rowOff>558800</xdr:rowOff>
    </xdr:to>
    <xdr:pic>
      <xdr:nvPicPr>
        <xdr:cNvPr id="3084" name="CheckBox12">
          <a:extLst>
            <a:ext uri="{FF2B5EF4-FFF2-40B4-BE49-F238E27FC236}">
              <a16:creationId xmlns:a16="http://schemas.microsoft.com/office/drawing/2014/main" id="{ADCE1D90-A07B-9348-B512-7384977212EC}"/>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91821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22</xdr:row>
      <xdr:rowOff>215900</xdr:rowOff>
    </xdr:from>
    <xdr:to>
      <xdr:col>19</xdr:col>
      <xdr:colOff>1206500</xdr:colOff>
      <xdr:row>22</xdr:row>
      <xdr:rowOff>558800</xdr:rowOff>
    </xdr:to>
    <xdr:pic>
      <xdr:nvPicPr>
        <xdr:cNvPr id="3085" name="CheckBox13">
          <a:extLst>
            <a:ext uri="{FF2B5EF4-FFF2-40B4-BE49-F238E27FC236}">
              <a16:creationId xmlns:a16="http://schemas.microsoft.com/office/drawing/2014/main" id="{8D6379F0-AC69-164E-8165-62A589FDDCA9}"/>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102235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23</xdr:row>
      <xdr:rowOff>215900</xdr:rowOff>
    </xdr:from>
    <xdr:to>
      <xdr:col>19</xdr:col>
      <xdr:colOff>1206500</xdr:colOff>
      <xdr:row>23</xdr:row>
      <xdr:rowOff>501650</xdr:rowOff>
    </xdr:to>
    <xdr:pic>
      <xdr:nvPicPr>
        <xdr:cNvPr id="3086" name="CheckBox14">
          <a:extLst>
            <a:ext uri="{FF2B5EF4-FFF2-40B4-BE49-F238E27FC236}">
              <a16:creationId xmlns:a16="http://schemas.microsoft.com/office/drawing/2014/main" id="{AACB01F2-8EAE-4C4D-A8BD-CB9817A9B176}"/>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0985500"/>
          <a:ext cx="381000" cy="279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24</xdr:row>
      <xdr:rowOff>215900</xdr:rowOff>
    </xdr:from>
    <xdr:to>
      <xdr:col>19</xdr:col>
      <xdr:colOff>1206500</xdr:colOff>
      <xdr:row>24</xdr:row>
      <xdr:rowOff>501650</xdr:rowOff>
    </xdr:to>
    <xdr:pic>
      <xdr:nvPicPr>
        <xdr:cNvPr id="3087" name="CheckBox15">
          <a:extLst>
            <a:ext uri="{FF2B5EF4-FFF2-40B4-BE49-F238E27FC236}">
              <a16:creationId xmlns:a16="http://schemas.microsoft.com/office/drawing/2014/main" id="{A5355CE2-8329-424F-A2D3-0AA3192B75E8}"/>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1480800"/>
          <a:ext cx="381000" cy="279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25</xdr:row>
      <xdr:rowOff>215900</xdr:rowOff>
    </xdr:from>
    <xdr:to>
      <xdr:col>19</xdr:col>
      <xdr:colOff>1206500</xdr:colOff>
      <xdr:row>25</xdr:row>
      <xdr:rowOff>558800</xdr:rowOff>
    </xdr:to>
    <xdr:pic>
      <xdr:nvPicPr>
        <xdr:cNvPr id="3088" name="CheckBox16">
          <a:extLst>
            <a:ext uri="{FF2B5EF4-FFF2-40B4-BE49-F238E27FC236}">
              <a16:creationId xmlns:a16="http://schemas.microsoft.com/office/drawing/2014/main" id="{33E1A65D-EC50-944F-8834-F04C289C6484}"/>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19761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26</xdr:row>
      <xdr:rowOff>215900</xdr:rowOff>
    </xdr:from>
    <xdr:to>
      <xdr:col>19</xdr:col>
      <xdr:colOff>1206500</xdr:colOff>
      <xdr:row>26</xdr:row>
      <xdr:rowOff>558800</xdr:rowOff>
    </xdr:to>
    <xdr:pic>
      <xdr:nvPicPr>
        <xdr:cNvPr id="3089" name="CheckBox17">
          <a:extLst>
            <a:ext uri="{FF2B5EF4-FFF2-40B4-BE49-F238E27FC236}">
              <a16:creationId xmlns:a16="http://schemas.microsoft.com/office/drawing/2014/main" id="{2CAFE15F-8AD9-8048-8C11-2E008B3F1E13}"/>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33858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27</xdr:row>
      <xdr:rowOff>215900</xdr:rowOff>
    </xdr:from>
    <xdr:to>
      <xdr:col>19</xdr:col>
      <xdr:colOff>1206500</xdr:colOff>
      <xdr:row>27</xdr:row>
      <xdr:rowOff>501650</xdr:rowOff>
    </xdr:to>
    <xdr:pic>
      <xdr:nvPicPr>
        <xdr:cNvPr id="3090" name="CheckBox18">
          <a:extLst>
            <a:ext uri="{FF2B5EF4-FFF2-40B4-BE49-F238E27FC236}">
              <a16:creationId xmlns:a16="http://schemas.microsoft.com/office/drawing/2014/main" id="{0BDE56B8-92DB-A04B-A86A-C593BF52A1E9}"/>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14058900"/>
          <a:ext cx="381000" cy="2794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28</xdr:row>
      <xdr:rowOff>215900</xdr:rowOff>
    </xdr:from>
    <xdr:to>
      <xdr:col>19</xdr:col>
      <xdr:colOff>1206500</xdr:colOff>
      <xdr:row>28</xdr:row>
      <xdr:rowOff>558800</xdr:rowOff>
    </xdr:to>
    <xdr:pic>
      <xdr:nvPicPr>
        <xdr:cNvPr id="3091" name="CheckBox19">
          <a:extLst>
            <a:ext uri="{FF2B5EF4-FFF2-40B4-BE49-F238E27FC236}">
              <a16:creationId xmlns:a16="http://schemas.microsoft.com/office/drawing/2014/main" id="{B1191AB7-2505-DF4E-A6CD-7538E03AB833}"/>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145542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29</xdr:row>
      <xdr:rowOff>215900</xdr:rowOff>
    </xdr:from>
    <xdr:to>
      <xdr:col>19</xdr:col>
      <xdr:colOff>1206500</xdr:colOff>
      <xdr:row>29</xdr:row>
      <xdr:rowOff>558800</xdr:rowOff>
    </xdr:to>
    <xdr:pic>
      <xdr:nvPicPr>
        <xdr:cNvPr id="3092" name="CheckBox20">
          <a:extLst>
            <a:ext uri="{FF2B5EF4-FFF2-40B4-BE49-F238E27FC236}">
              <a16:creationId xmlns:a16="http://schemas.microsoft.com/office/drawing/2014/main" id="{D84CF01F-DF87-4B41-B6E6-89DF35D45C9E}"/>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153543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30</xdr:row>
      <xdr:rowOff>215900</xdr:rowOff>
    </xdr:from>
    <xdr:to>
      <xdr:col>19</xdr:col>
      <xdr:colOff>1206500</xdr:colOff>
      <xdr:row>30</xdr:row>
      <xdr:rowOff>558800</xdr:rowOff>
    </xdr:to>
    <xdr:pic>
      <xdr:nvPicPr>
        <xdr:cNvPr id="3093" name="CheckBox21">
          <a:extLst>
            <a:ext uri="{FF2B5EF4-FFF2-40B4-BE49-F238E27FC236}">
              <a16:creationId xmlns:a16="http://schemas.microsoft.com/office/drawing/2014/main" id="{5A528CC6-FEA1-3D4B-A597-A4A05FB72F4D}"/>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60528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31</xdr:row>
      <xdr:rowOff>215900</xdr:rowOff>
    </xdr:from>
    <xdr:to>
      <xdr:col>19</xdr:col>
      <xdr:colOff>1206500</xdr:colOff>
      <xdr:row>31</xdr:row>
      <xdr:rowOff>558800</xdr:rowOff>
    </xdr:to>
    <xdr:pic>
      <xdr:nvPicPr>
        <xdr:cNvPr id="3094" name="CheckBox22">
          <a:extLst>
            <a:ext uri="{FF2B5EF4-FFF2-40B4-BE49-F238E27FC236}">
              <a16:creationId xmlns:a16="http://schemas.microsoft.com/office/drawing/2014/main" id="{A90F70F9-36A5-AE42-925B-5C655CC44E60}"/>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166751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32</xdr:row>
      <xdr:rowOff>215900</xdr:rowOff>
    </xdr:from>
    <xdr:to>
      <xdr:col>19</xdr:col>
      <xdr:colOff>1206500</xdr:colOff>
      <xdr:row>32</xdr:row>
      <xdr:rowOff>558800</xdr:rowOff>
    </xdr:to>
    <xdr:pic>
      <xdr:nvPicPr>
        <xdr:cNvPr id="3095" name="CheckBox23">
          <a:extLst>
            <a:ext uri="{FF2B5EF4-FFF2-40B4-BE49-F238E27FC236}">
              <a16:creationId xmlns:a16="http://schemas.microsoft.com/office/drawing/2014/main" id="{44C9AB85-ADA9-F149-A571-70D2E60FB5E4}"/>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74117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33</xdr:row>
      <xdr:rowOff>215900</xdr:rowOff>
    </xdr:from>
    <xdr:to>
      <xdr:col>19</xdr:col>
      <xdr:colOff>1206500</xdr:colOff>
      <xdr:row>33</xdr:row>
      <xdr:rowOff>558800</xdr:rowOff>
    </xdr:to>
    <xdr:pic>
      <xdr:nvPicPr>
        <xdr:cNvPr id="3096" name="CheckBox24">
          <a:extLst>
            <a:ext uri="{FF2B5EF4-FFF2-40B4-BE49-F238E27FC236}">
              <a16:creationId xmlns:a16="http://schemas.microsoft.com/office/drawing/2014/main" id="{2A9A2FE0-26DB-0447-96D8-64F32F383B8A}"/>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183134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34</xdr:row>
      <xdr:rowOff>215900</xdr:rowOff>
    </xdr:from>
    <xdr:to>
      <xdr:col>19</xdr:col>
      <xdr:colOff>1206500</xdr:colOff>
      <xdr:row>35</xdr:row>
      <xdr:rowOff>907</xdr:rowOff>
    </xdr:to>
    <xdr:pic>
      <xdr:nvPicPr>
        <xdr:cNvPr id="3097" name="CheckBox25">
          <a:extLst>
            <a:ext uri="{FF2B5EF4-FFF2-40B4-BE49-F238E27FC236}">
              <a16:creationId xmlns:a16="http://schemas.microsoft.com/office/drawing/2014/main" id="{BC10308C-41FB-4144-8404-47765AAA8796}"/>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189484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35</xdr:row>
      <xdr:rowOff>215900</xdr:rowOff>
    </xdr:from>
    <xdr:to>
      <xdr:col>19</xdr:col>
      <xdr:colOff>1206500</xdr:colOff>
      <xdr:row>35</xdr:row>
      <xdr:rowOff>539750</xdr:rowOff>
    </xdr:to>
    <xdr:pic>
      <xdr:nvPicPr>
        <xdr:cNvPr id="3098" name="CheckBox26">
          <a:extLst>
            <a:ext uri="{FF2B5EF4-FFF2-40B4-BE49-F238E27FC236}">
              <a16:creationId xmlns:a16="http://schemas.microsoft.com/office/drawing/2014/main" id="{33684960-F5BE-A14D-8F6E-98CB79321B85}"/>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19507200"/>
          <a:ext cx="381000" cy="3175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36</xdr:row>
      <xdr:rowOff>215900</xdr:rowOff>
    </xdr:from>
    <xdr:to>
      <xdr:col>19</xdr:col>
      <xdr:colOff>1206500</xdr:colOff>
      <xdr:row>36</xdr:row>
      <xdr:rowOff>530225</xdr:rowOff>
    </xdr:to>
    <xdr:pic>
      <xdr:nvPicPr>
        <xdr:cNvPr id="3099" name="CheckBox27">
          <a:extLst>
            <a:ext uri="{FF2B5EF4-FFF2-40B4-BE49-F238E27FC236}">
              <a16:creationId xmlns:a16="http://schemas.microsoft.com/office/drawing/2014/main" id="{EA23E306-8DE1-1949-BE28-F132BFE66C0A}"/>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0040600"/>
          <a:ext cx="381000" cy="3175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37</xdr:row>
      <xdr:rowOff>215900</xdr:rowOff>
    </xdr:from>
    <xdr:to>
      <xdr:col>19</xdr:col>
      <xdr:colOff>1206500</xdr:colOff>
      <xdr:row>37</xdr:row>
      <xdr:rowOff>539750</xdr:rowOff>
    </xdr:to>
    <xdr:pic>
      <xdr:nvPicPr>
        <xdr:cNvPr id="3100" name="CheckBox28">
          <a:extLst>
            <a:ext uri="{FF2B5EF4-FFF2-40B4-BE49-F238E27FC236}">
              <a16:creationId xmlns:a16="http://schemas.microsoft.com/office/drawing/2014/main" id="{6F29C94B-DD9F-CA49-B24C-63B1415EF567}"/>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0574000"/>
          <a:ext cx="381000" cy="3175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38</xdr:row>
      <xdr:rowOff>215900</xdr:rowOff>
    </xdr:from>
    <xdr:to>
      <xdr:col>19</xdr:col>
      <xdr:colOff>1206500</xdr:colOff>
      <xdr:row>38</xdr:row>
      <xdr:rowOff>558800</xdr:rowOff>
    </xdr:to>
    <xdr:pic>
      <xdr:nvPicPr>
        <xdr:cNvPr id="3101" name="CheckBox29">
          <a:extLst>
            <a:ext uri="{FF2B5EF4-FFF2-40B4-BE49-F238E27FC236}">
              <a16:creationId xmlns:a16="http://schemas.microsoft.com/office/drawing/2014/main" id="{A1B7CDDA-A526-264C-ABB2-86CBA7A25269}"/>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11074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39</xdr:row>
      <xdr:rowOff>215900</xdr:rowOff>
    </xdr:from>
    <xdr:to>
      <xdr:col>19</xdr:col>
      <xdr:colOff>1206500</xdr:colOff>
      <xdr:row>39</xdr:row>
      <xdr:rowOff>558800</xdr:rowOff>
    </xdr:to>
    <xdr:pic>
      <xdr:nvPicPr>
        <xdr:cNvPr id="3102" name="CheckBox30">
          <a:extLst>
            <a:ext uri="{FF2B5EF4-FFF2-40B4-BE49-F238E27FC236}">
              <a16:creationId xmlns:a16="http://schemas.microsoft.com/office/drawing/2014/main" id="{D431329E-F41F-104C-9FD5-AF5F36572FC4}"/>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1704300"/>
          <a:ext cx="381000" cy="3429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03" name="CheckBox31">
          <a:extLst>
            <a:ext uri="{FF2B5EF4-FFF2-40B4-BE49-F238E27FC236}">
              <a16:creationId xmlns:a16="http://schemas.microsoft.com/office/drawing/2014/main" id="{1CB1831F-C434-C346-8ED3-B14B1CE2BE5B}"/>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04" name="CheckBox32">
          <a:extLst>
            <a:ext uri="{FF2B5EF4-FFF2-40B4-BE49-F238E27FC236}">
              <a16:creationId xmlns:a16="http://schemas.microsoft.com/office/drawing/2014/main" id="{A78296B9-4C28-1F47-83DE-F93FBA24D3A4}"/>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05" name="CheckBox33">
          <a:extLst>
            <a:ext uri="{FF2B5EF4-FFF2-40B4-BE49-F238E27FC236}">
              <a16:creationId xmlns:a16="http://schemas.microsoft.com/office/drawing/2014/main" id="{1C183D8D-E3C3-4B47-B5BC-258B6CE33AED}"/>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06" name="CheckBox34">
          <a:extLst>
            <a:ext uri="{FF2B5EF4-FFF2-40B4-BE49-F238E27FC236}">
              <a16:creationId xmlns:a16="http://schemas.microsoft.com/office/drawing/2014/main" id="{67481D96-31D2-B646-8A20-7644B4C00540}"/>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07" name="CheckBox35">
          <a:extLst>
            <a:ext uri="{FF2B5EF4-FFF2-40B4-BE49-F238E27FC236}">
              <a16:creationId xmlns:a16="http://schemas.microsoft.com/office/drawing/2014/main" id="{AE150A4F-02FE-7C4E-A891-D0418C85820E}"/>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08" name="CheckBox36">
          <a:extLst>
            <a:ext uri="{FF2B5EF4-FFF2-40B4-BE49-F238E27FC236}">
              <a16:creationId xmlns:a16="http://schemas.microsoft.com/office/drawing/2014/main" id="{08C77D3A-DC08-4C48-864C-E9912DF0BF9D}"/>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10" name="CheckBox38">
          <a:extLst>
            <a:ext uri="{FF2B5EF4-FFF2-40B4-BE49-F238E27FC236}">
              <a16:creationId xmlns:a16="http://schemas.microsoft.com/office/drawing/2014/main" id="{14C8C2FB-EE0C-FA46-A783-B954D920C16C}"/>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11" name="CheckBox39">
          <a:extLst>
            <a:ext uri="{FF2B5EF4-FFF2-40B4-BE49-F238E27FC236}">
              <a16:creationId xmlns:a16="http://schemas.microsoft.com/office/drawing/2014/main" id="{22895A27-2133-524D-B1C7-BF51874AB13E}"/>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12" name="CheckBox40">
          <a:extLst>
            <a:ext uri="{FF2B5EF4-FFF2-40B4-BE49-F238E27FC236}">
              <a16:creationId xmlns:a16="http://schemas.microsoft.com/office/drawing/2014/main" id="{155F0932-D8AF-534D-A788-D6B1B423A52E}"/>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13" name="CheckBox41">
          <a:extLst>
            <a:ext uri="{FF2B5EF4-FFF2-40B4-BE49-F238E27FC236}">
              <a16:creationId xmlns:a16="http://schemas.microsoft.com/office/drawing/2014/main" id="{B9C71873-7392-F84D-BB31-5D06207CF49A}"/>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14" name="CheckBox42">
          <a:extLst>
            <a:ext uri="{FF2B5EF4-FFF2-40B4-BE49-F238E27FC236}">
              <a16:creationId xmlns:a16="http://schemas.microsoft.com/office/drawing/2014/main" id="{40D1D543-6DF8-0D49-8599-4CC6EA392241}"/>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15" name="CheckBox43">
          <a:extLst>
            <a:ext uri="{FF2B5EF4-FFF2-40B4-BE49-F238E27FC236}">
              <a16:creationId xmlns:a16="http://schemas.microsoft.com/office/drawing/2014/main" id="{F7F0BCF0-C711-344D-9459-8AD2A4D50CED}"/>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16" name="CheckBox44">
          <a:extLst>
            <a:ext uri="{FF2B5EF4-FFF2-40B4-BE49-F238E27FC236}">
              <a16:creationId xmlns:a16="http://schemas.microsoft.com/office/drawing/2014/main" id="{5AD6BC82-E41E-E14C-8D8B-8A5A5CB0248E}"/>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17" name="CheckBox45">
          <a:extLst>
            <a:ext uri="{FF2B5EF4-FFF2-40B4-BE49-F238E27FC236}">
              <a16:creationId xmlns:a16="http://schemas.microsoft.com/office/drawing/2014/main" id="{917CB09B-E5E0-C643-92AD-FE26EF9CA3C2}"/>
            </a:ext>
          </a:extLst>
        </xdr:cNvPr>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twoCellAnchor editAs="oneCell">
    <xdr:from>
      <xdr:col>19</xdr:col>
      <xdr:colOff>825500</xdr:colOff>
      <xdr:row>40</xdr:row>
      <xdr:rowOff>0</xdr:rowOff>
    </xdr:from>
    <xdr:to>
      <xdr:col>19</xdr:col>
      <xdr:colOff>1206500</xdr:colOff>
      <xdr:row>41</xdr:row>
      <xdr:rowOff>5443</xdr:rowOff>
    </xdr:to>
    <xdr:pic>
      <xdr:nvPicPr>
        <xdr:cNvPr id="3118" name="CheckBox46">
          <a:extLst>
            <a:ext uri="{FF2B5EF4-FFF2-40B4-BE49-F238E27FC236}">
              <a16:creationId xmlns:a16="http://schemas.microsoft.com/office/drawing/2014/main" id="{5934FA0C-D7B9-1544-86CF-7BD5FC15400C}"/>
            </a:ext>
          </a:extLst>
        </xdr:cNvPr>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87400" y="22123400"/>
          <a:ext cx="381000" cy="30480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36980</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160155</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cstate="print"/>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cstate="print"/>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abSelected="1" zoomScale="90" zoomScaleNormal="90" zoomScalePageLayoutView="9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71"/>
      <c r="B1" s="380" t="s">
        <v>265</v>
      </c>
      <c r="C1" s="381"/>
      <c r="D1" s="382"/>
      <c r="E1" s="332" t="s">
        <v>483</v>
      </c>
      <c r="F1" s="374"/>
    </row>
    <row r="2" spans="1:7" x14ac:dyDescent="0.2">
      <c r="A2" s="372"/>
      <c r="B2" s="383"/>
      <c r="C2" s="384"/>
      <c r="D2" s="385"/>
      <c r="E2" s="333" t="s">
        <v>484</v>
      </c>
      <c r="F2" s="375"/>
    </row>
    <row r="3" spans="1:7" ht="15" customHeight="1" x14ac:dyDescent="0.2">
      <c r="A3" s="372"/>
      <c r="B3" s="383"/>
      <c r="C3" s="384"/>
      <c r="D3" s="385"/>
      <c r="E3" s="333" t="s">
        <v>485</v>
      </c>
      <c r="F3" s="375"/>
    </row>
    <row r="4" spans="1:7" ht="15" thickBot="1" x14ac:dyDescent="0.25">
      <c r="A4" s="373"/>
      <c r="B4" s="386"/>
      <c r="C4" s="387"/>
      <c r="D4" s="388"/>
      <c r="E4" s="334" t="s">
        <v>486</v>
      </c>
      <c r="F4" s="376"/>
    </row>
    <row r="5" spans="1:7" ht="15" thickBot="1" x14ac:dyDescent="0.25"/>
    <row r="6" spans="1:7" ht="42.75" customHeight="1" x14ac:dyDescent="0.2">
      <c r="A6" s="175" t="s">
        <v>266</v>
      </c>
      <c r="B6" s="389" t="s">
        <v>273</v>
      </c>
      <c r="C6" s="389"/>
      <c r="D6" s="389"/>
      <c r="E6" s="389"/>
      <c r="F6" s="390"/>
    </row>
    <row r="7" spans="1:7" ht="50.25" customHeight="1" thickBot="1" x14ac:dyDescent="0.25">
      <c r="A7" s="176" t="s">
        <v>267</v>
      </c>
      <c r="B7" s="360" t="s">
        <v>268</v>
      </c>
      <c r="C7" s="360"/>
      <c r="D7" s="360"/>
      <c r="E7" s="360"/>
      <c r="F7" s="361"/>
    </row>
    <row r="8" spans="1:7" ht="17.25" customHeight="1" x14ac:dyDescent="0.2">
      <c r="A8" s="392"/>
      <c r="B8" s="392"/>
      <c r="C8" s="392"/>
      <c r="D8" s="392"/>
      <c r="E8" s="392"/>
      <c r="F8" s="392"/>
    </row>
    <row r="9" spans="1:7" ht="54.75" customHeight="1" x14ac:dyDescent="0.2">
      <c r="A9" s="391" t="s">
        <v>368</v>
      </c>
      <c r="B9" s="391"/>
      <c r="C9" s="391"/>
      <c r="D9" s="391"/>
      <c r="E9" s="391"/>
      <c r="F9" s="391"/>
    </row>
    <row r="10" spans="1:7" ht="18" customHeight="1" thickBot="1" x14ac:dyDescent="0.25">
      <c r="A10" s="369"/>
      <c r="B10" s="370"/>
      <c r="C10" s="370"/>
      <c r="D10" s="370"/>
      <c r="E10" s="370"/>
      <c r="F10" s="370"/>
      <c r="G10" s="370"/>
    </row>
    <row r="11" spans="1:7" ht="24.75" customHeight="1" x14ac:dyDescent="0.2">
      <c r="A11" s="377" t="s">
        <v>269</v>
      </c>
      <c r="B11" s="378"/>
      <c r="C11" s="378"/>
      <c r="D11" s="378"/>
      <c r="E11" s="378"/>
      <c r="F11" s="379"/>
    </row>
    <row r="12" spans="1:7" ht="229.5" customHeight="1" thickBot="1" x14ac:dyDescent="0.25">
      <c r="A12" s="368" t="s">
        <v>367</v>
      </c>
      <c r="B12" s="360"/>
      <c r="C12" s="360"/>
      <c r="D12" s="360"/>
      <c r="E12" s="360"/>
      <c r="F12" s="361"/>
    </row>
    <row r="13" spans="1:7" ht="18" customHeight="1" thickBot="1" x14ac:dyDescent="0.25">
      <c r="A13" s="411"/>
      <c r="B13" s="411"/>
      <c r="C13" s="411"/>
      <c r="D13" s="411"/>
      <c r="E13" s="411"/>
      <c r="F13" s="411"/>
    </row>
    <row r="14" spans="1:7" ht="26.25" customHeight="1" x14ac:dyDescent="0.2">
      <c r="A14" s="377" t="s">
        <v>270</v>
      </c>
      <c r="B14" s="378"/>
      <c r="C14" s="378"/>
      <c r="D14" s="378"/>
      <c r="E14" s="378"/>
      <c r="F14" s="379"/>
    </row>
    <row r="15" spans="1:7" ht="284.25" customHeight="1" thickBot="1" x14ac:dyDescent="0.25">
      <c r="A15" s="368" t="s">
        <v>370</v>
      </c>
      <c r="B15" s="360"/>
      <c r="C15" s="360"/>
      <c r="D15" s="360"/>
      <c r="E15" s="360"/>
      <c r="F15" s="361"/>
    </row>
    <row r="16" spans="1:7" ht="21.75" customHeight="1" thickBot="1" x14ac:dyDescent="0.25">
      <c r="A16" s="150"/>
      <c r="B16" s="150"/>
      <c r="C16" s="150"/>
      <c r="D16" s="150"/>
      <c r="E16" s="150"/>
      <c r="F16" s="150"/>
    </row>
    <row r="17" spans="1:7" ht="23.25" customHeight="1" thickBot="1" x14ac:dyDescent="0.25">
      <c r="A17" s="377" t="s">
        <v>372</v>
      </c>
      <c r="B17" s="378"/>
      <c r="C17" s="378"/>
      <c r="D17" s="378"/>
      <c r="E17" s="378"/>
      <c r="F17" s="379"/>
    </row>
    <row r="18" spans="1:7" ht="81.75" customHeight="1" x14ac:dyDescent="0.2">
      <c r="A18" s="399" t="s">
        <v>373</v>
      </c>
      <c r="B18" s="400"/>
      <c r="C18" s="400"/>
      <c r="D18" s="400"/>
      <c r="E18" s="400"/>
      <c r="F18" s="401"/>
    </row>
    <row r="19" spans="1:7" ht="71.25" customHeight="1" thickBot="1" x14ac:dyDescent="0.25">
      <c r="A19" s="402"/>
      <c r="B19" s="403"/>
      <c r="C19" s="403"/>
      <c r="D19" s="403"/>
      <c r="E19" s="403"/>
      <c r="F19" s="404"/>
    </row>
    <row r="20" spans="1:7" ht="15" thickBot="1" x14ac:dyDescent="0.25"/>
    <row r="21" spans="1:7" ht="27" customHeight="1" x14ac:dyDescent="0.2">
      <c r="A21" s="412" t="s">
        <v>330</v>
      </c>
      <c r="B21" s="413"/>
      <c r="C21" s="413"/>
      <c r="D21" s="413"/>
      <c r="E21" s="413"/>
      <c r="F21" s="414"/>
      <c r="G21" s="61"/>
    </row>
    <row r="22" spans="1:7" ht="363" customHeight="1" thickBot="1" x14ac:dyDescent="0.25">
      <c r="A22" s="415" t="s">
        <v>340</v>
      </c>
      <c r="B22" s="416"/>
      <c r="C22" s="416"/>
      <c r="D22" s="416"/>
      <c r="E22" s="416"/>
      <c r="F22" s="417"/>
      <c r="G22" s="61"/>
    </row>
    <row r="23" spans="1:7" ht="15" thickBot="1" x14ac:dyDescent="0.25"/>
    <row r="24" spans="1:7" ht="28.5" customHeight="1" thickBot="1" x14ac:dyDescent="0.25">
      <c r="A24" s="418" t="s">
        <v>331</v>
      </c>
      <c r="B24" s="419"/>
      <c r="C24" s="419"/>
      <c r="D24" s="419"/>
      <c r="E24" s="419"/>
      <c r="F24" s="420"/>
    </row>
    <row r="25" spans="1:7" ht="375" customHeight="1" x14ac:dyDescent="0.2">
      <c r="A25" s="427" t="s">
        <v>309</v>
      </c>
      <c r="B25" s="428"/>
      <c r="C25" s="428"/>
      <c r="D25" s="428"/>
      <c r="E25" s="428"/>
      <c r="F25" s="429"/>
    </row>
    <row r="26" spans="1:7" ht="27.6" customHeight="1" thickBot="1" x14ac:dyDescent="0.25">
      <c r="A26" s="430"/>
      <c r="B26" s="431"/>
      <c r="C26" s="431"/>
      <c r="D26" s="431"/>
      <c r="E26" s="431"/>
      <c r="F26" s="432"/>
    </row>
    <row r="27" spans="1:7" ht="25.5" customHeight="1" thickBot="1" x14ac:dyDescent="0.25">
      <c r="A27" s="150"/>
      <c r="B27" s="150"/>
      <c r="C27" s="150"/>
      <c r="D27" s="150"/>
      <c r="E27" s="150"/>
      <c r="F27" s="150"/>
    </row>
    <row r="28" spans="1:7" ht="27" customHeight="1" x14ac:dyDescent="0.2">
      <c r="A28" s="421" t="s">
        <v>332</v>
      </c>
      <c r="B28" s="422"/>
      <c r="C28" s="422"/>
      <c r="D28" s="422"/>
      <c r="E28" s="422"/>
      <c r="F28" s="423"/>
    </row>
    <row r="29" spans="1:7" ht="210.75" customHeight="1" thickBot="1" x14ac:dyDescent="0.25">
      <c r="A29" s="359" t="s">
        <v>306</v>
      </c>
      <c r="B29" s="360"/>
      <c r="C29" s="360"/>
      <c r="D29" s="360"/>
      <c r="E29" s="360"/>
      <c r="F29" s="361"/>
    </row>
    <row r="30" spans="1:7" ht="15" thickBot="1" x14ac:dyDescent="0.25"/>
    <row r="31" spans="1:7" ht="30.75" customHeight="1" x14ac:dyDescent="0.2">
      <c r="A31" s="424" t="s">
        <v>333</v>
      </c>
      <c r="B31" s="425"/>
      <c r="C31" s="425"/>
      <c r="D31" s="425"/>
      <c r="E31" s="425"/>
      <c r="F31" s="426"/>
    </row>
    <row r="32" spans="1:7" ht="138" customHeight="1" thickBot="1" x14ac:dyDescent="0.25">
      <c r="A32" s="353" t="s">
        <v>307</v>
      </c>
      <c r="B32" s="354"/>
      <c r="C32" s="354"/>
      <c r="D32" s="354"/>
      <c r="E32" s="354"/>
      <c r="F32" s="355"/>
    </row>
    <row r="33" spans="1:6" ht="15" thickBot="1" x14ac:dyDescent="0.25"/>
    <row r="34" spans="1:6" ht="28.5" customHeight="1" x14ac:dyDescent="0.2">
      <c r="A34" s="356" t="s">
        <v>334</v>
      </c>
      <c r="B34" s="357"/>
      <c r="C34" s="357"/>
      <c r="D34" s="357"/>
      <c r="E34" s="357"/>
      <c r="F34" s="358"/>
    </row>
    <row r="35" spans="1:6" ht="219" customHeight="1" thickBot="1" x14ac:dyDescent="0.25">
      <c r="A35" s="359" t="s">
        <v>300</v>
      </c>
      <c r="B35" s="360"/>
      <c r="C35" s="360"/>
      <c r="D35" s="360"/>
      <c r="E35" s="360"/>
      <c r="F35" s="361"/>
    </row>
    <row r="36" spans="1:6" ht="15" thickBot="1" x14ac:dyDescent="0.25"/>
    <row r="37" spans="1:6" ht="27.75" customHeight="1" x14ac:dyDescent="0.2">
      <c r="A37" s="356" t="s">
        <v>335</v>
      </c>
      <c r="B37" s="357"/>
      <c r="C37" s="357"/>
      <c r="D37" s="357"/>
      <c r="E37" s="357"/>
      <c r="F37" s="358"/>
    </row>
    <row r="38" spans="1:6" ht="170.25" customHeight="1" thickBot="1" x14ac:dyDescent="0.25">
      <c r="A38" s="359" t="s">
        <v>301</v>
      </c>
      <c r="B38" s="360"/>
      <c r="C38" s="360"/>
      <c r="D38" s="360"/>
      <c r="E38" s="360"/>
      <c r="F38" s="361"/>
    </row>
    <row r="39" spans="1:6" ht="15" thickBot="1" x14ac:dyDescent="0.25"/>
    <row r="40" spans="1:6" ht="27.75" customHeight="1" x14ac:dyDescent="0.2">
      <c r="A40" s="433" t="s">
        <v>336</v>
      </c>
      <c r="B40" s="434"/>
      <c r="C40" s="434"/>
      <c r="D40" s="434"/>
      <c r="E40" s="434"/>
      <c r="F40" s="435"/>
    </row>
    <row r="41" spans="1:6" ht="208.5" customHeight="1" thickBot="1" x14ac:dyDescent="0.25">
      <c r="A41" s="368" t="s">
        <v>366</v>
      </c>
      <c r="B41" s="360"/>
      <c r="C41" s="360"/>
      <c r="D41" s="360"/>
      <c r="E41" s="360"/>
      <c r="F41" s="361"/>
    </row>
    <row r="42" spans="1:6" ht="15" thickBot="1" x14ac:dyDescent="0.25"/>
    <row r="43" spans="1:6" ht="29.25" customHeight="1" x14ac:dyDescent="0.2">
      <c r="A43" s="393" t="s">
        <v>371</v>
      </c>
      <c r="B43" s="394"/>
      <c r="C43" s="394"/>
      <c r="D43" s="394"/>
      <c r="E43" s="394"/>
      <c r="F43" s="395"/>
    </row>
    <row r="44" spans="1:6" ht="274.5" customHeight="1" thickBot="1" x14ac:dyDescent="0.25">
      <c r="A44" s="359" t="s">
        <v>294</v>
      </c>
      <c r="B44" s="360"/>
      <c r="C44" s="360"/>
      <c r="D44" s="360"/>
      <c r="E44" s="360"/>
      <c r="F44" s="361"/>
    </row>
    <row r="45" spans="1:6" ht="15" thickBot="1" x14ac:dyDescent="0.25"/>
    <row r="46" spans="1:6" ht="29.25" customHeight="1" x14ac:dyDescent="0.2">
      <c r="A46" s="393" t="s">
        <v>337</v>
      </c>
      <c r="B46" s="394"/>
      <c r="C46" s="394"/>
      <c r="D46" s="394"/>
      <c r="E46" s="394"/>
      <c r="F46" s="395"/>
    </row>
    <row r="47" spans="1:6" s="228" customFormat="1" ht="181.5" customHeight="1" thickBot="1" x14ac:dyDescent="0.3">
      <c r="A47" s="396" t="s">
        <v>295</v>
      </c>
      <c r="B47" s="397"/>
      <c r="C47" s="397"/>
      <c r="D47" s="397"/>
      <c r="E47" s="397"/>
      <c r="F47" s="398"/>
    </row>
    <row r="48" spans="1:6" ht="15.75" customHeight="1" thickBot="1" x14ac:dyDescent="0.25">
      <c r="A48" s="150"/>
      <c r="B48" s="150"/>
      <c r="C48" s="150"/>
      <c r="D48" s="150"/>
      <c r="E48" s="150"/>
      <c r="F48" s="150"/>
    </row>
    <row r="49" spans="1:6" ht="19.5" customHeight="1" x14ac:dyDescent="0.2">
      <c r="A49" s="362" t="s">
        <v>338</v>
      </c>
      <c r="B49" s="363"/>
      <c r="C49" s="363"/>
      <c r="D49" s="363"/>
      <c r="E49" s="363"/>
      <c r="F49" s="364"/>
    </row>
    <row r="50" spans="1:6" ht="363" customHeight="1" thickBot="1" x14ac:dyDescent="0.25">
      <c r="A50" s="365" t="s">
        <v>302</v>
      </c>
      <c r="B50" s="366"/>
      <c r="C50" s="366"/>
      <c r="D50" s="366"/>
      <c r="E50" s="366"/>
      <c r="F50" s="367"/>
    </row>
    <row r="51" spans="1:6" ht="15" thickBot="1" x14ac:dyDescent="0.25"/>
    <row r="52" spans="1:6" ht="27.75" customHeight="1" x14ac:dyDescent="0.2">
      <c r="A52" s="405" t="s">
        <v>339</v>
      </c>
      <c r="B52" s="406"/>
      <c r="C52" s="406"/>
      <c r="D52" s="406"/>
      <c r="E52" s="406"/>
      <c r="F52" s="407"/>
    </row>
    <row r="53" spans="1:6" ht="409.5" customHeight="1" x14ac:dyDescent="0.2">
      <c r="A53" s="408" t="s">
        <v>305</v>
      </c>
      <c r="B53" s="409"/>
      <c r="C53" s="409"/>
      <c r="D53" s="409"/>
      <c r="E53" s="409"/>
      <c r="F53" s="410"/>
    </row>
    <row r="54" spans="1:6" ht="77.25" customHeight="1" thickBot="1" x14ac:dyDescent="0.25">
      <c r="A54" s="402"/>
      <c r="B54" s="403"/>
      <c r="C54" s="403"/>
      <c r="D54" s="403"/>
      <c r="E54" s="403"/>
      <c r="F54" s="404"/>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41"/>
  <sheetViews>
    <sheetView zoomScale="75" zoomScaleNormal="150" zoomScalePageLayoutView="150" workbookViewId="0">
      <selection activeCell="A5" sqref="A5:J5"/>
    </sheetView>
  </sheetViews>
  <sheetFormatPr baseColWidth="10" defaultColWidth="11.42578125" defaultRowHeight="14.25" x14ac:dyDescent="0.2"/>
  <cols>
    <col min="1" max="1" width="31" style="1" customWidth="1"/>
    <col min="2" max="2" width="39.42578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95"/>
      <c r="B1" s="449" t="str">
        <f>CONTEXTO!B1</f>
        <v>PROCESO:  SITEMA INTEGRADO DE GESTION</v>
      </c>
      <c r="C1" s="449"/>
      <c r="D1" s="449"/>
      <c r="E1" s="449"/>
      <c r="F1" s="528" t="s">
        <v>483</v>
      </c>
      <c r="G1" s="528"/>
      <c r="H1" s="528"/>
      <c r="I1" s="528"/>
      <c r="J1" s="678"/>
    </row>
    <row r="2" spans="1:12" x14ac:dyDescent="0.2">
      <c r="A2" s="496"/>
      <c r="B2" s="450" t="str">
        <f>CONTEXTO!B3</f>
        <v>FORMATO: MAPA DE RIESGOS DE CORRUPCION</v>
      </c>
      <c r="C2" s="450"/>
      <c r="D2" s="450"/>
      <c r="E2" s="450"/>
      <c r="F2" s="529" t="s">
        <v>484</v>
      </c>
      <c r="G2" s="529"/>
      <c r="H2" s="529"/>
      <c r="I2" s="529"/>
      <c r="J2" s="679"/>
    </row>
    <row r="3" spans="1:12" ht="15" customHeight="1" x14ac:dyDescent="0.2">
      <c r="A3" s="496"/>
      <c r="B3" s="450"/>
      <c r="C3" s="450"/>
      <c r="D3" s="450"/>
      <c r="E3" s="450"/>
      <c r="F3" s="529" t="s">
        <v>485</v>
      </c>
      <c r="G3" s="529"/>
      <c r="H3" s="529"/>
      <c r="I3" s="529"/>
      <c r="J3" s="679"/>
    </row>
    <row r="4" spans="1:12" ht="15" thickBot="1" x14ac:dyDescent="0.25">
      <c r="A4" s="496"/>
      <c r="B4" s="450"/>
      <c r="C4" s="450"/>
      <c r="D4" s="450"/>
      <c r="E4" s="450"/>
      <c r="F4" s="529" t="s">
        <v>493</v>
      </c>
      <c r="G4" s="529"/>
      <c r="H4" s="529"/>
      <c r="I4" s="529"/>
      <c r="J4" s="680"/>
    </row>
    <row r="5" spans="1:12" ht="15.75" x14ac:dyDescent="0.2">
      <c r="A5" s="666"/>
      <c r="B5" s="667"/>
      <c r="C5" s="667"/>
      <c r="D5" s="667"/>
      <c r="E5" s="667"/>
      <c r="F5" s="667"/>
      <c r="G5" s="667"/>
      <c r="H5" s="667"/>
      <c r="I5" s="667"/>
      <c r="J5" s="668"/>
    </row>
    <row r="6" spans="1:12" ht="39.75" customHeight="1" x14ac:dyDescent="0.2">
      <c r="A6" s="662" t="str">
        <f>CONTEXTO!A8</f>
        <v>PROCESO: GESTIÓN JURÍDICA</v>
      </c>
      <c r="B6" s="663"/>
      <c r="C6" s="663"/>
      <c r="D6" s="663"/>
      <c r="E6" s="663"/>
      <c r="F6" s="663"/>
      <c r="G6" s="663"/>
      <c r="H6" s="663"/>
      <c r="I6" s="663"/>
      <c r="J6" s="664"/>
    </row>
    <row r="7" spans="1:12" s="76" customFormat="1" ht="63" customHeight="1" thickBot="1" x14ac:dyDescent="0.25">
      <c r="A7" s="659"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7" s="660"/>
      <c r="C7" s="660"/>
      <c r="D7" s="660"/>
      <c r="E7" s="660"/>
      <c r="F7" s="660"/>
      <c r="G7" s="660"/>
      <c r="H7" s="660"/>
      <c r="I7" s="660"/>
      <c r="J7" s="661"/>
    </row>
    <row r="8" spans="1:12" s="76" customFormat="1" ht="25.5" customHeight="1" thickBot="1" x14ac:dyDescent="0.25">
      <c r="A8" s="665"/>
      <c r="B8" s="665"/>
      <c r="C8" s="665"/>
      <c r="D8" s="665"/>
      <c r="E8" s="665"/>
      <c r="F8" s="665"/>
      <c r="G8" s="665"/>
      <c r="H8" s="665"/>
      <c r="I8" s="665"/>
      <c r="J8" s="665"/>
    </row>
    <row r="9" spans="1:12" s="76" customFormat="1" ht="69" customHeight="1" x14ac:dyDescent="0.2">
      <c r="A9" s="91" t="s">
        <v>257</v>
      </c>
      <c r="B9" s="92" t="s">
        <v>256</v>
      </c>
      <c r="C9" s="93" t="s">
        <v>258</v>
      </c>
      <c r="D9" s="94" t="s">
        <v>74</v>
      </c>
      <c r="E9" s="95" t="s">
        <v>65</v>
      </c>
      <c r="F9" s="96" t="s">
        <v>66</v>
      </c>
      <c r="G9" s="96" t="s">
        <v>67</v>
      </c>
      <c r="H9" s="96" t="s">
        <v>68</v>
      </c>
      <c r="I9" s="96" t="s">
        <v>69</v>
      </c>
      <c r="J9" s="97" t="s">
        <v>70</v>
      </c>
    </row>
    <row r="10" spans="1:12" s="76" customFormat="1" ht="49.5" customHeight="1" x14ac:dyDescent="0.2">
      <c r="A10" s="676" t="s">
        <v>403</v>
      </c>
      <c r="B10" s="240" t="s">
        <v>395</v>
      </c>
      <c r="C10" s="677" t="s">
        <v>404</v>
      </c>
      <c r="D10" s="241" t="s">
        <v>405</v>
      </c>
      <c r="E10" s="677" t="s">
        <v>402</v>
      </c>
      <c r="F10" s="672" t="s">
        <v>131</v>
      </c>
      <c r="G10" s="672" t="s">
        <v>132</v>
      </c>
      <c r="H10" s="672" t="s">
        <v>132</v>
      </c>
      <c r="I10" s="672" t="s">
        <v>132</v>
      </c>
      <c r="J10" s="654" t="str">
        <f>IF(F10="NA","GESTION",IF(G10="NA","GESTION",IF(H10="NA","GESTION",IF(I10="NA","GESTION",IF(F10&lt;&gt;"X"," ",IF(G10&lt;&gt;"X"," ",IF(H10&lt;&gt;"X"," ",IF(I10&lt;&gt;"X"," ","CORRUPCION"))))))))</f>
        <v>GESTION</v>
      </c>
      <c r="K10" s="90"/>
      <c r="L10" s="90"/>
    </row>
    <row r="11" spans="1:12" ht="99" customHeight="1" x14ac:dyDescent="0.2">
      <c r="A11" s="676"/>
      <c r="B11" s="240" t="s">
        <v>387</v>
      </c>
      <c r="C11" s="677"/>
      <c r="D11" s="305" t="s">
        <v>401</v>
      </c>
      <c r="E11" s="677"/>
      <c r="F11" s="672"/>
      <c r="G11" s="672"/>
      <c r="H11" s="672"/>
      <c r="I11" s="672"/>
      <c r="J11" s="654"/>
    </row>
    <row r="12" spans="1:12" ht="60.75" customHeight="1" x14ac:dyDescent="0.2">
      <c r="A12" s="676"/>
      <c r="B12" s="240"/>
      <c r="C12" s="677"/>
      <c r="D12" s="242" t="s">
        <v>406</v>
      </c>
      <c r="E12" s="677"/>
      <c r="F12" s="672"/>
      <c r="G12" s="672"/>
      <c r="H12" s="672"/>
      <c r="I12" s="672"/>
      <c r="J12" s="654"/>
    </row>
    <row r="13" spans="1:12" ht="147.75" customHeight="1" x14ac:dyDescent="0.2">
      <c r="A13" s="673" t="s">
        <v>407</v>
      </c>
      <c r="B13" s="240" t="s">
        <v>394</v>
      </c>
      <c r="C13" s="669" t="s">
        <v>411</v>
      </c>
      <c r="D13" s="243" t="s">
        <v>408</v>
      </c>
      <c r="E13" s="669" t="s">
        <v>400</v>
      </c>
      <c r="F13" s="672" t="s">
        <v>131</v>
      </c>
      <c r="G13" s="672" t="s">
        <v>131</v>
      </c>
      <c r="H13" s="672" t="s">
        <v>131</v>
      </c>
      <c r="I13" s="672" t="s">
        <v>131</v>
      </c>
      <c r="J13" s="654" t="str">
        <f t="shared" ref="J13" si="0">IF(F13="NA","GESTION",IF(G13="NA","GESTION",IF(H13="NA","GESTION",IF(I13="NA","GESTION",IF(F13&lt;&gt;"X"," ",IF(G13&lt;&gt;"X"," ",IF(H13&lt;&gt;"X"," ",IF(I13&lt;&gt;"X"," ","CORRUPCION"))))))))</f>
        <v>CORRUPCION</v>
      </c>
    </row>
    <row r="14" spans="1:12" ht="87.75" customHeight="1" x14ac:dyDescent="0.2">
      <c r="A14" s="674"/>
      <c r="B14" s="240" t="s">
        <v>396</v>
      </c>
      <c r="C14" s="670"/>
      <c r="D14" s="243" t="s">
        <v>409</v>
      </c>
      <c r="E14" s="670"/>
      <c r="F14" s="672"/>
      <c r="G14" s="672"/>
      <c r="H14" s="672"/>
      <c r="I14" s="672"/>
      <c r="J14" s="654"/>
    </row>
    <row r="15" spans="1:12" ht="64.5" customHeight="1" x14ac:dyDescent="0.2">
      <c r="A15" s="675"/>
      <c r="B15" s="240"/>
      <c r="C15" s="671"/>
      <c r="D15" s="244" t="s">
        <v>410</v>
      </c>
      <c r="E15" s="671"/>
      <c r="F15" s="672"/>
      <c r="G15" s="672"/>
      <c r="H15" s="672"/>
      <c r="I15" s="672"/>
      <c r="J15" s="654"/>
    </row>
    <row r="16" spans="1:12" ht="64.5" customHeight="1" x14ac:dyDescent="0.2">
      <c r="A16" s="676" t="s">
        <v>413</v>
      </c>
      <c r="B16" s="240" t="s">
        <v>378</v>
      </c>
      <c r="C16" s="677" t="s">
        <v>414</v>
      </c>
      <c r="D16" s="242" t="s">
        <v>408</v>
      </c>
      <c r="E16" s="677" t="s">
        <v>412</v>
      </c>
      <c r="F16" s="672" t="s">
        <v>131</v>
      </c>
      <c r="G16" s="672" t="s">
        <v>132</v>
      </c>
      <c r="H16" s="672" t="s">
        <v>131</v>
      </c>
      <c r="I16" s="672" t="s">
        <v>132</v>
      </c>
      <c r="J16" s="654" t="str">
        <f t="shared" ref="J16" si="1">IF(F16="NA","GESTION",IF(G16="NA","GESTION",IF(H16="NA","GESTION",IF(I16="NA","GESTION",IF(F16&lt;&gt;"X"," ",IF(G16&lt;&gt;"X"," ",IF(H16&lt;&gt;"X"," ",IF(I16&lt;&gt;"X"," ","CORRUPCION"))))))))</f>
        <v>GESTION</v>
      </c>
    </row>
    <row r="17" spans="1:10" ht="81.75" customHeight="1" x14ac:dyDescent="0.2">
      <c r="A17" s="676"/>
      <c r="B17" s="240" t="s">
        <v>385</v>
      </c>
      <c r="C17" s="677"/>
      <c r="D17" s="240" t="s">
        <v>415</v>
      </c>
      <c r="E17" s="677"/>
      <c r="F17" s="672"/>
      <c r="G17" s="672"/>
      <c r="H17" s="672"/>
      <c r="I17" s="672"/>
      <c r="J17" s="654"/>
    </row>
    <row r="18" spans="1:10" ht="50.25" customHeight="1" x14ac:dyDescent="0.2">
      <c r="A18" s="676"/>
      <c r="B18" s="240" t="s">
        <v>386</v>
      </c>
      <c r="C18" s="677"/>
      <c r="D18" s="240" t="s">
        <v>416</v>
      </c>
      <c r="E18" s="677"/>
      <c r="F18" s="672"/>
      <c r="G18" s="672"/>
      <c r="H18" s="672"/>
      <c r="I18" s="672"/>
      <c r="J18" s="654"/>
    </row>
    <row r="19" spans="1:10" ht="58.5" customHeight="1" x14ac:dyDescent="0.2">
      <c r="A19" s="245"/>
      <c r="B19" s="246"/>
      <c r="C19" s="246"/>
      <c r="D19" s="246"/>
      <c r="E19" s="651" t="s">
        <v>263</v>
      </c>
      <c r="F19" s="246"/>
      <c r="G19" s="246"/>
      <c r="H19" s="246"/>
      <c r="I19" s="246"/>
      <c r="J19" s="654" t="str">
        <f t="shared" ref="J19" si="2">IF(F19="NA","GESTION",IF(G19="NA","GESTION",IF(H19="NA","GESTION",IF(I19="NA","GESTION",IF(F19&lt;&gt;"X"," ",IF(G19&lt;&gt;"X"," ",IF(H19&lt;&gt;"X"," ",IF(I19&lt;&gt;"X"," ","CORRUPCION"))))))))</f>
        <v xml:space="preserve"> </v>
      </c>
    </row>
    <row r="20" spans="1:10" ht="67.5" customHeight="1" x14ac:dyDescent="0.2">
      <c r="A20" s="245"/>
      <c r="B20" s="246"/>
      <c r="C20" s="246"/>
      <c r="D20" s="246"/>
      <c r="E20" s="652"/>
      <c r="F20" s="246"/>
      <c r="G20" s="246"/>
      <c r="H20" s="246"/>
      <c r="I20" s="246"/>
      <c r="J20" s="654"/>
    </row>
    <row r="21" spans="1:10" ht="78.75" customHeight="1" x14ac:dyDescent="0.2">
      <c r="A21" s="245"/>
      <c r="B21" s="246"/>
      <c r="C21" s="246"/>
      <c r="D21" s="246"/>
      <c r="E21" s="653"/>
      <c r="F21" s="246"/>
      <c r="G21" s="246"/>
      <c r="H21" s="246"/>
      <c r="I21" s="246"/>
      <c r="J21" s="654"/>
    </row>
    <row r="22" spans="1:10" ht="71.25" customHeight="1" x14ac:dyDescent="0.2">
      <c r="A22" s="245"/>
      <c r="B22" s="246"/>
      <c r="C22" s="246"/>
      <c r="D22" s="246"/>
      <c r="E22" s="651" t="s">
        <v>245</v>
      </c>
      <c r="F22" s="246"/>
      <c r="G22" s="246"/>
      <c r="H22" s="246"/>
      <c r="I22" s="246"/>
      <c r="J22" s="654" t="str">
        <f t="shared" ref="J22" si="3">IF(F22="NA","GESTION",IF(G22="NA","GESTION",IF(H22="NA","GESTION",IF(I22="NA","GESTION",IF(F22&lt;&gt;"X"," ",IF(G22&lt;&gt;"X"," ",IF(H22&lt;&gt;"X"," ",IF(I22&lt;&gt;"X"," ","CORRUPCION"))))))))</f>
        <v xml:space="preserve"> </v>
      </c>
    </row>
    <row r="23" spans="1:10" ht="80.25" customHeight="1" x14ac:dyDescent="0.2">
      <c r="A23" s="245"/>
      <c r="B23" s="246"/>
      <c r="C23" s="246"/>
      <c r="D23" s="246"/>
      <c r="E23" s="652"/>
      <c r="F23" s="246"/>
      <c r="G23" s="246"/>
      <c r="H23" s="246"/>
      <c r="I23" s="246"/>
      <c r="J23" s="654"/>
    </row>
    <row r="24" spans="1:10" ht="69.75" customHeight="1" x14ac:dyDescent="0.2">
      <c r="A24" s="245"/>
      <c r="B24" s="246"/>
      <c r="C24" s="246"/>
      <c r="D24" s="246"/>
      <c r="E24" s="653"/>
      <c r="F24" s="246"/>
      <c r="G24" s="246"/>
      <c r="H24" s="246"/>
      <c r="I24" s="246"/>
      <c r="J24" s="654"/>
    </row>
    <row r="25" spans="1:10" ht="54.75" customHeight="1" x14ac:dyDescent="0.2">
      <c r="A25" s="245"/>
      <c r="B25" s="246"/>
      <c r="C25" s="246"/>
      <c r="D25" s="246"/>
      <c r="E25" s="651" t="s">
        <v>264</v>
      </c>
      <c r="F25" s="246"/>
      <c r="G25" s="246"/>
      <c r="H25" s="246"/>
      <c r="I25" s="246"/>
      <c r="J25" s="654" t="str">
        <f t="shared" ref="J25" si="4">IF(F25="NA","GESTION",IF(G25="NA","GESTION",IF(H25="NA","GESTION",IF(I25="NA","GESTION",IF(F25&lt;&gt;"X"," ",IF(G25&lt;&gt;"X"," ",IF(H25&lt;&gt;"X"," ",IF(I25&lt;&gt;"X"," ","CORRUPCION"))))))))</f>
        <v xml:space="preserve"> </v>
      </c>
    </row>
    <row r="26" spans="1:10" ht="65.25" customHeight="1" x14ac:dyDescent="0.2">
      <c r="A26" s="245"/>
      <c r="B26" s="246"/>
      <c r="C26" s="246"/>
      <c r="D26" s="246"/>
      <c r="E26" s="652"/>
      <c r="F26" s="246"/>
      <c r="G26" s="246"/>
      <c r="H26" s="246"/>
      <c r="I26" s="246"/>
      <c r="J26" s="654"/>
    </row>
    <row r="27" spans="1:10" ht="69.75" customHeight="1" x14ac:dyDescent="0.2">
      <c r="A27" s="245"/>
      <c r="B27" s="246"/>
      <c r="C27" s="246"/>
      <c r="D27" s="246"/>
      <c r="E27" s="653"/>
      <c r="F27" s="246"/>
      <c r="G27" s="246"/>
      <c r="H27" s="246"/>
      <c r="I27" s="246"/>
      <c r="J27" s="654"/>
    </row>
    <row r="28" spans="1:10" ht="68.25" customHeight="1" x14ac:dyDescent="0.2">
      <c r="A28" s="245"/>
      <c r="B28" s="246"/>
      <c r="C28" s="246"/>
      <c r="D28" s="246"/>
      <c r="E28" s="651" t="s">
        <v>259</v>
      </c>
      <c r="F28" s="246"/>
      <c r="G28" s="246"/>
      <c r="H28" s="246"/>
      <c r="I28" s="246"/>
      <c r="J28" s="654" t="str">
        <f>IF(F28="NA","GESTION",IF(G28="NA","GESTION",IF(H28="NA","GESTION",IF(I28="NA","GESTION",IF(F28&lt;&gt;"X"," ",IF(G28&lt;&gt;"X"," ",IF(H28&lt;&gt;"X"," ",IF(I28&lt;&gt;"X"," ","CORRUPCION"))))))))</f>
        <v xml:space="preserve"> </v>
      </c>
    </row>
    <row r="29" spans="1:10" ht="69" customHeight="1" x14ac:dyDescent="0.2">
      <c r="A29" s="245"/>
      <c r="B29" s="246"/>
      <c r="C29" s="246"/>
      <c r="D29" s="246"/>
      <c r="E29" s="652"/>
      <c r="F29" s="246"/>
      <c r="G29" s="246"/>
      <c r="H29" s="246"/>
      <c r="I29" s="246"/>
      <c r="J29" s="654"/>
    </row>
    <row r="30" spans="1:10" ht="59.25" customHeight="1" x14ac:dyDescent="0.2">
      <c r="A30" s="245"/>
      <c r="B30" s="246"/>
      <c r="C30" s="246"/>
      <c r="D30" s="246"/>
      <c r="E30" s="653"/>
      <c r="F30" s="246"/>
      <c r="G30" s="246"/>
      <c r="H30" s="246"/>
      <c r="I30" s="246"/>
      <c r="J30" s="654"/>
    </row>
    <row r="31" spans="1:10" ht="57" customHeight="1" x14ac:dyDescent="0.2">
      <c r="A31" s="245"/>
      <c r="B31" s="246"/>
      <c r="C31" s="246"/>
      <c r="D31" s="246"/>
      <c r="E31" s="651" t="s">
        <v>260</v>
      </c>
      <c r="F31" s="246"/>
      <c r="G31" s="246"/>
      <c r="H31" s="246"/>
      <c r="I31" s="246"/>
      <c r="J31" s="654" t="str">
        <f t="shared" ref="J31" si="5">IF(F31="NA","GESTION",IF(G31="NA","GESTION",IF(H31="NA","GESTION",IF(I31="NA","GESTION",IF(F31&lt;&gt;"X"," ",IF(G31&lt;&gt;"X"," ",IF(H31&lt;&gt;"X"," ",IF(I31&lt;&gt;"X"," ","CORRUPCION"))))))))</f>
        <v xml:space="preserve"> </v>
      </c>
    </row>
    <row r="32" spans="1:10" ht="61.5" customHeight="1" x14ac:dyDescent="0.2">
      <c r="A32" s="245"/>
      <c r="B32" s="246"/>
      <c r="C32" s="246"/>
      <c r="D32" s="246"/>
      <c r="E32" s="652"/>
      <c r="F32" s="246"/>
      <c r="G32" s="246"/>
      <c r="H32" s="246"/>
      <c r="I32" s="246"/>
      <c r="J32" s="654"/>
    </row>
    <row r="33" spans="1:10" ht="71.25" customHeight="1" x14ac:dyDescent="0.2">
      <c r="A33" s="245"/>
      <c r="B33" s="246"/>
      <c r="C33" s="246"/>
      <c r="D33" s="246"/>
      <c r="E33" s="653"/>
      <c r="F33" s="246"/>
      <c r="G33" s="246"/>
      <c r="H33" s="246"/>
      <c r="I33" s="246"/>
      <c r="J33" s="654"/>
    </row>
    <row r="34" spans="1:10" ht="64.5" customHeight="1" x14ac:dyDescent="0.2">
      <c r="A34" s="247"/>
      <c r="B34" s="248"/>
      <c r="C34" s="248"/>
      <c r="D34" s="248"/>
      <c r="E34" s="655" t="s">
        <v>261</v>
      </c>
      <c r="F34" s="248"/>
      <c r="G34" s="248"/>
      <c r="H34" s="248"/>
      <c r="I34" s="248"/>
      <c r="J34" s="654" t="str">
        <f t="shared" ref="J34" si="6">IF(F34="NA","GESTION",IF(G34="NA","GESTION",IF(H34="NA","GESTION",IF(I34="NA","GESTION",IF(F34&lt;&gt;"X"," ",IF(G34&lt;&gt;"X"," ",IF(H34&lt;&gt;"X"," ",IF(I34&lt;&gt;"X"," ","CORRUPCION"))))))))</f>
        <v xml:space="preserve"> </v>
      </c>
    </row>
    <row r="35" spans="1:10" ht="74.25" customHeight="1" x14ac:dyDescent="0.2">
      <c r="A35" s="249"/>
      <c r="B35" s="250"/>
      <c r="C35" s="250"/>
      <c r="D35" s="250"/>
      <c r="E35" s="656"/>
      <c r="F35" s="250"/>
      <c r="G35" s="250"/>
      <c r="H35" s="250"/>
      <c r="I35" s="250"/>
      <c r="J35" s="654"/>
    </row>
    <row r="36" spans="1:10" ht="54.75" customHeight="1" x14ac:dyDescent="0.2">
      <c r="A36" s="249"/>
      <c r="B36" s="250"/>
      <c r="C36" s="250"/>
      <c r="D36" s="250"/>
      <c r="E36" s="658"/>
      <c r="F36" s="250"/>
      <c r="G36" s="250"/>
      <c r="H36" s="250"/>
      <c r="I36" s="250"/>
      <c r="J36" s="654"/>
    </row>
    <row r="37" spans="1:10" ht="77.25" customHeight="1" x14ac:dyDescent="0.2">
      <c r="A37" s="249"/>
      <c r="B37" s="250"/>
      <c r="C37" s="250"/>
      <c r="D37" s="250"/>
      <c r="E37" s="655" t="s">
        <v>262</v>
      </c>
      <c r="F37" s="250"/>
      <c r="G37" s="250"/>
      <c r="H37" s="250"/>
      <c r="I37" s="250"/>
      <c r="J37" s="654" t="str">
        <f t="shared" ref="J37" si="7">IF(F37="NA","GESTION",IF(G37="NA","GESTION",IF(H37="NA","GESTION",IF(I37="NA","GESTION",IF(F37&lt;&gt;"X"," ",IF(G37&lt;&gt;"X"," ",IF(H37&lt;&gt;"X"," ",IF(I37&lt;&gt;"X"," ","CORRUPCION"))))))))</f>
        <v xml:space="preserve"> </v>
      </c>
    </row>
    <row r="38" spans="1:10" ht="66.75" customHeight="1" x14ac:dyDescent="0.2">
      <c r="A38" s="249"/>
      <c r="B38" s="250"/>
      <c r="C38" s="250"/>
      <c r="D38" s="250"/>
      <c r="E38" s="656"/>
      <c r="F38" s="250"/>
      <c r="G38" s="250"/>
      <c r="H38" s="250"/>
      <c r="I38" s="250"/>
      <c r="J38" s="654"/>
    </row>
    <row r="39" spans="1:10" ht="52.5" customHeight="1" thickBot="1" x14ac:dyDescent="0.25">
      <c r="A39" s="251"/>
      <c r="B39" s="252"/>
      <c r="C39" s="252"/>
      <c r="D39" s="252"/>
      <c r="E39" s="657"/>
      <c r="F39" s="252"/>
      <c r="G39" s="252"/>
      <c r="H39" s="252"/>
      <c r="I39" s="252"/>
      <c r="J39" s="654"/>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zoomScale="85" zoomScaleNormal="85" zoomScalePageLayoutView="85" workbookViewId="0">
      <selection activeCell="A5" sqref="A5:F5"/>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42578125" style="1" customWidth="1"/>
    <col min="7" max="16384" width="11.42578125" style="1"/>
  </cols>
  <sheetData>
    <row r="1" spans="1:6" ht="28.5" customHeight="1" x14ac:dyDescent="0.2">
      <c r="A1" s="495"/>
      <c r="B1" s="449" t="str">
        <f>CONTEXTO!B1</f>
        <v>PROCESO:  SITEMA INTEGRADO DE GESTION</v>
      </c>
      <c r="C1" s="449"/>
      <c r="D1" s="528" t="s">
        <v>483</v>
      </c>
      <c r="E1" s="528"/>
      <c r="F1" s="678"/>
    </row>
    <row r="2" spans="1:6" x14ac:dyDescent="0.2">
      <c r="A2" s="496"/>
      <c r="B2" s="450" t="str">
        <f>CONTEXTO!B3</f>
        <v>FORMATO: MAPA DE RIESGOS DE CORRUPCION</v>
      </c>
      <c r="C2" s="450"/>
      <c r="D2" s="529" t="s">
        <v>484</v>
      </c>
      <c r="E2" s="529"/>
      <c r="F2" s="679"/>
    </row>
    <row r="3" spans="1:6" ht="15" customHeight="1" x14ac:dyDescent="0.2">
      <c r="A3" s="496"/>
      <c r="B3" s="450"/>
      <c r="C3" s="450"/>
      <c r="D3" s="529" t="s">
        <v>485</v>
      </c>
      <c r="E3" s="529"/>
      <c r="F3" s="679"/>
    </row>
    <row r="4" spans="1:6" ht="15" thickBot="1" x14ac:dyDescent="0.25">
      <c r="A4" s="496"/>
      <c r="B4" s="450"/>
      <c r="C4" s="450"/>
      <c r="D4" s="529" t="s">
        <v>494</v>
      </c>
      <c r="E4" s="529"/>
      <c r="F4" s="680"/>
    </row>
    <row r="5" spans="1:6" ht="15.75" x14ac:dyDescent="0.2">
      <c r="A5" s="666"/>
      <c r="B5" s="667"/>
      <c r="C5" s="667"/>
      <c r="D5" s="667"/>
      <c r="E5" s="667"/>
      <c r="F5" s="668"/>
    </row>
    <row r="6" spans="1:6" s="76" customFormat="1" ht="25.5" customHeight="1" x14ac:dyDescent="0.2">
      <c r="A6" s="714" t="str">
        <f>CONTEXTO!A8</f>
        <v>PROCESO: GESTIÓN JURÍDICA</v>
      </c>
      <c r="B6" s="715"/>
      <c r="C6" s="715"/>
      <c r="D6" s="715"/>
      <c r="E6" s="715"/>
      <c r="F6" s="716"/>
    </row>
    <row r="7" spans="1:6" s="76" customFormat="1" ht="65.25" customHeight="1" thickBot="1" x14ac:dyDescent="0.25">
      <c r="A7" s="717"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7" s="718"/>
      <c r="C7" s="718"/>
      <c r="D7" s="718"/>
      <c r="E7" s="718"/>
      <c r="F7" s="719"/>
    </row>
    <row r="8" spans="1:6" s="76" customFormat="1" ht="18.75" customHeight="1" thickBot="1" x14ac:dyDescent="0.25">
      <c r="A8" s="665"/>
      <c r="B8" s="665"/>
      <c r="C8" s="665"/>
      <c r="D8" s="665"/>
      <c r="E8" s="665"/>
      <c r="F8" s="708"/>
    </row>
    <row r="9" spans="1:6" ht="31.5" customHeight="1" x14ac:dyDescent="0.2">
      <c r="A9" s="98" t="s">
        <v>65</v>
      </c>
      <c r="B9" s="99" t="s">
        <v>71</v>
      </c>
      <c r="C9" s="99" t="s">
        <v>72</v>
      </c>
      <c r="D9" s="168" t="s">
        <v>73</v>
      </c>
      <c r="E9" s="506" t="s">
        <v>74</v>
      </c>
      <c r="F9" s="507"/>
    </row>
    <row r="10" spans="1:6" ht="56.25" customHeight="1" x14ac:dyDescent="0.2">
      <c r="A10" s="709" t="str">
        <f>'IDENTIFICACION DE RIESGOS'!E10:E12</f>
        <v xml:space="preserve">Probabilidad de Providencias condenatorias incumplidas </v>
      </c>
      <c r="B10" s="710"/>
      <c r="C10" s="713" t="str">
        <f>'IDENTIFICACION DE RIESGOS'!J10:J12</f>
        <v>GESTION</v>
      </c>
      <c r="D10" s="169" t="str">
        <f>'IDENTIFICACION DE RIESGOS'!B10</f>
        <v>Gestión inoportuna para dar cumplimiento a las providencias  por parte de los Secretarios de Despacho</v>
      </c>
      <c r="E10" s="711" t="str">
        <f>'IDENTIFICACION DE RIESGOS'!D10</f>
        <v>Disciplinarios, sanciones</v>
      </c>
      <c r="F10" s="712"/>
    </row>
    <row r="11" spans="1:6" ht="45" customHeight="1" x14ac:dyDescent="0.2">
      <c r="A11" s="709"/>
      <c r="B11" s="710"/>
      <c r="C11" s="713"/>
      <c r="D11" s="169" t="str">
        <f>'IDENTIFICACION DE RIESGOS'!B11</f>
        <v>Insuficiencia o inoportunidad en la entrega de informes y/o elementos materiales probatorios que se deban presentar en la actuaciones procesales por parte de las dependencias ejecutoras</v>
      </c>
      <c r="E11" s="711" t="str">
        <f>'IDENTIFICACION DE RIESGOS'!D11</f>
        <v xml:space="preserve"> apertura de incidente de desacato</v>
      </c>
      <c r="F11" s="712"/>
    </row>
    <row r="12" spans="1:6" ht="47.25" customHeight="1" x14ac:dyDescent="0.2">
      <c r="A12" s="709"/>
      <c r="B12" s="710"/>
      <c r="C12" s="713"/>
      <c r="D12" s="169">
        <f>'IDENTIFICACION DE RIESGOS'!B12</f>
        <v>0</v>
      </c>
      <c r="E12" s="722" t="str">
        <f>'IDENTIFICACION DE RIESGOS'!D12</f>
        <v>Perdida de Imagen Institucional</v>
      </c>
      <c r="F12" s="723"/>
    </row>
    <row r="13" spans="1:6" ht="53.25" customHeight="1" x14ac:dyDescent="0.2">
      <c r="A13" s="724" t="str">
        <f>'IDENTIFICACION DE RIESGOS'!E13:E15</f>
        <v>Posibilidad de omitir, retardar, negar o rehusarse a realizar actos propios que le corresponden de las funciones de servidor público y/o de apoderado para beneficio propio o de un tercero en las acciones legales</v>
      </c>
      <c r="B13" s="727"/>
      <c r="C13" s="700" t="str">
        <f>'IDENTIFICACION DE RIESGOS'!J13:J15</f>
        <v>CORRUPCION</v>
      </c>
      <c r="D13" s="169" t="str">
        <f>'IDENTIFICACION DE RIESGOS'!B13</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E13" s="730" t="str">
        <f>'IDENTIFICACION DE RIESGOS'!D13</f>
        <v>sanciones disciplinarias, penales, administrativas</v>
      </c>
      <c r="F13" s="731"/>
    </row>
    <row r="14" spans="1:6" ht="43.5" customHeight="1" x14ac:dyDescent="0.2">
      <c r="A14" s="725"/>
      <c r="B14" s="728"/>
      <c r="C14" s="701"/>
      <c r="D14" s="169" t="str">
        <f>'IDENTIFICACION DE RIESGOS'!B14</f>
        <v>No proyectar la adopción de las providencias por parte de los apoderados que ejercen la representación judicial y legal del municipio</v>
      </c>
      <c r="E14" s="730" t="str">
        <f>'IDENTIFICACION DE RIESGOS'!D14</f>
        <v>perdida de recursos</v>
      </c>
      <c r="F14" s="731"/>
    </row>
    <row r="15" spans="1:6" ht="44.25" customHeight="1" x14ac:dyDescent="0.2">
      <c r="A15" s="726"/>
      <c r="B15" s="729"/>
      <c r="C15" s="702"/>
      <c r="D15" s="169">
        <f>'IDENTIFICACION DE RIESGOS'!B15</f>
        <v>0</v>
      </c>
      <c r="E15" s="730" t="str">
        <f>'IDENTIFICACION DE RIESGOS'!D15</f>
        <v>Perdida de imagen institucional</v>
      </c>
      <c r="F15" s="731"/>
    </row>
    <row r="16" spans="1:6" ht="53.25" customHeight="1" x14ac:dyDescent="0.2">
      <c r="A16" s="709" t="str">
        <f>'IDENTIFICACION DE RIESGOS'!E16:E18</f>
        <v>Posibilidad de presentar una defensa debil en las diferentes instancias del proceso</v>
      </c>
      <c r="B16" s="710"/>
      <c r="C16" s="713" t="str">
        <f>'IDENTIFICACION DE RIESGOS'!J16:J18</f>
        <v>GESTION</v>
      </c>
      <c r="D16" s="169" t="str">
        <f>'IDENTIFICACION DE RIESGOS'!B16</f>
        <v xml:space="preserve">Inexistencia de unificación de criterios normativos aplicables a la administración municipal </v>
      </c>
      <c r="E16" s="711" t="str">
        <f>'IDENTIFICACION DE RIESGOS'!D16</f>
        <v>sanciones disciplinarias, penales, administrativas</v>
      </c>
      <c r="F16" s="712"/>
    </row>
    <row r="17" spans="1:6" ht="42.75" customHeight="1" x14ac:dyDescent="0.2">
      <c r="A17" s="709"/>
      <c r="B17" s="710"/>
      <c r="C17" s="713"/>
      <c r="D17" s="169" t="str">
        <f>'IDENTIFICACION DE RIESGOS'!B17</f>
        <v xml:space="preserve">Incumplimiento a los criterios definidos para la selección de los abogados externos que garantice su idoneidad y experiencia para la defensa de los interes públicos </v>
      </c>
      <c r="E17" s="720" t="str">
        <f>'IDENTIFICACION DE RIESGOS'!D17</f>
        <v>Perdida de procesos</v>
      </c>
      <c r="F17" s="721"/>
    </row>
    <row r="18" spans="1:6" ht="63" customHeight="1" x14ac:dyDescent="0.2">
      <c r="A18" s="709"/>
      <c r="B18" s="710"/>
      <c r="C18" s="713"/>
      <c r="D18" s="169" t="str">
        <f>'IDENTIFICACION DE RIESGOS'!B18</f>
        <v>Insuficiente personal de planta para el cumplimiento de las funciones del proceso Gestión Jurídica</v>
      </c>
      <c r="E18" s="711" t="str">
        <f>'IDENTIFICACION DE RIESGOS'!D18</f>
        <v>Perdida de recursos y de imagen institucional</v>
      </c>
      <c r="F18" s="712"/>
    </row>
    <row r="19" spans="1:6" ht="57" customHeight="1" x14ac:dyDescent="0.2">
      <c r="A19" s="697" t="str">
        <f>'IDENTIFICACION DE RIESGOS'!E19</f>
        <v>d</v>
      </c>
      <c r="B19" s="705"/>
      <c r="C19" s="700" t="str">
        <f>'IDENTIFICACION DE RIESGOS'!J19</f>
        <v xml:space="preserve"> </v>
      </c>
      <c r="D19" s="116">
        <f>'IDENTIFICACION DE RIESGOS'!B19</f>
        <v>0</v>
      </c>
      <c r="E19" s="703">
        <f>'IDENTIFICACION DE RIESGOS'!D19</f>
        <v>0</v>
      </c>
      <c r="F19" s="704"/>
    </row>
    <row r="20" spans="1:6" ht="57" customHeight="1" x14ac:dyDescent="0.2">
      <c r="A20" s="698"/>
      <c r="B20" s="706"/>
      <c r="C20" s="701"/>
      <c r="D20" s="116">
        <f>'IDENTIFICACION DE RIESGOS'!B20</f>
        <v>0</v>
      </c>
      <c r="E20" s="703">
        <f>'IDENTIFICACION DE RIESGOS'!D20</f>
        <v>0</v>
      </c>
      <c r="F20" s="704"/>
    </row>
    <row r="21" spans="1:6" ht="57" customHeight="1" x14ac:dyDescent="0.2">
      <c r="A21" s="699"/>
      <c r="B21" s="707"/>
      <c r="C21" s="702"/>
      <c r="D21" s="116">
        <f>'IDENTIFICACION DE RIESGOS'!B21</f>
        <v>0</v>
      </c>
      <c r="E21" s="703">
        <f>'IDENTIFICACION DE RIESGOS'!D21</f>
        <v>0</v>
      </c>
      <c r="F21" s="704"/>
    </row>
    <row r="22" spans="1:6" ht="63" customHeight="1" x14ac:dyDescent="0.2">
      <c r="A22" s="697" t="str">
        <f>'IDENTIFICACION DE RIESGOS'!E22</f>
        <v>e</v>
      </c>
      <c r="B22" s="705"/>
      <c r="C22" s="700" t="str">
        <f>'IDENTIFICACION DE RIESGOS'!J22</f>
        <v xml:space="preserve"> </v>
      </c>
      <c r="D22" s="116">
        <f>'IDENTIFICACION DE RIESGOS'!B22</f>
        <v>0</v>
      </c>
      <c r="E22" s="703">
        <f>'IDENTIFICACION DE RIESGOS'!D22</f>
        <v>0</v>
      </c>
      <c r="F22" s="704"/>
    </row>
    <row r="23" spans="1:6" ht="54.75" customHeight="1" x14ac:dyDescent="0.2">
      <c r="A23" s="698"/>
      <c r="B23" s="706"/>
      <c r="C23" s="701"/>
      <c r="D23" s="116">
        <f>'IDENTIFICACION DE RIESGOS'!B23</f>
        <v>0</v>
      </c>
      <c r="E23" s="703">
        <f>'IDENTIFICACION DE RIESGOS'!D23</f>
        <v>0</v>
      </c>
      <c r="F23" s="704"/>
    </row>
    <row r="24" spans="1:6" ht="54.75" customHeight="1" x14ac:dyDescent="0.2">
      <c r="A24" s="699"/>
      <c r="B24" s="707"/>
      <c r="C24" s="702"/>
      <c r="D24" s="116">
        <f>'IDENTIFICACION DE RIESGOS'!B24</f>
        <v>0</v>
      </c>
      <c r="E24" s="703">
        <f>'IDENTIFICACION DE RIESGOS'!D24</f>
        <v>0</v>
      </c>
      <c r="F24" s="704"/>
    </row>
    <row r="25" spans="1:6" ht="47.25" customHeight="1" x14ac:dyDescent="0.2">
      <c r="A25" s="697" t="str">
        <f>'IDENTIFICACION DE RIESGOS'!E25</f>
        <v>f</v>
      </c>
      <c r="B25" s="705"/>
      <c r="C25" s="700" t="str">
        <f>'IDENTIFICACION DE RIESGOS'!J25</f>
        <v xml:space="preserve"> </v>
      </c>
      <c r="D25" s="116">
        <f>'IDENTIFICACION DE RIESGOS'!B25</f>
        <v>0</v>
      </c>
      <c r="E25" s="703">
        <f>'IDENTIFICACION DE RIESGOS'!D25</f>
        <v>0</v>
      </c>
      <c r="F25" s="704"/>
    </row>
    <row r="26" spans="1:6" ht="44.25" customHeight="1" x14ac:dyDescent="0.2">
      <c r="A26" s="698"/>
      <c r="B26" s="706"/>
      <c r="C26" s="701"/>
      <c r="D26" s="116">
        <f>'IDENTIFICACION DE RIESGOS'!B26</f>
        <v>0</v>
      </c>
      <c r="E26" s="703">
        <f>'IDENTIFICACION DE RIESGOS'!D26</f>
        <v>0</v>
      </c>
      <c r="F26" s="704"/>
    </row>
    <row r="27" spans="1:6" ht="45" customHeight="1" x14ac:dyDescent="0.2">
      <c r="A27" s="699"/>
      <c r="B27" s="707"/>
      <c r="C27" s="702"/>
      <c r="D27" s="116">
        <f>'IDENTIFICACION DE RIESGOS'!B27</f>
        <v>0</v>
      </c>
      <c r="E27" s="703">
        <f>'IDENTIFICACION DE RIESGOS'!D27</f>
        <v>0</v>
      </c>
      <c r="F27" s="704"/>
    </row>
    <row r="28" spans="1:6" ht="58.5" customHeight="1" x14ac:dyDescent="0.2">
      <c r="A28" s="697" t="str">
        <f>'IDENTIFICACION DE RIESGOS'!E28</f>
        <v>g</v>
      </c>
      <c r="B28" s="705"/>
      <c r="C28" s="700" t="str">
        <f>'IDENTIFICACION DE RIESGOS'!J28</f>
        <v xml:space="preserve"> </v>
      </c>
      <c r="D28" s="116">
        <f>'IDENTIFICACION DE RIESGOS'!B28</f>
        <v>0</v>
      </c>
      <c r="E28" s="703">
        <f>'IDENTIFICACION DE RIESGOS'!D28</f>
        <v>0</v>
      </c>
      <c r="F28" s="704"/>
    </row>
    <row r="29" spans="1:6" ht="55.5" customHeight="1" x14ac:dyDescent="0.2">
      <c r="A29" s="698"/>
      <c r="B29" s="706"/>
      <c r="C29" s="701"/>
      <c r="D29" s="116">
        <f>'IDENTIFICACION DE RIESGOS'!B29</f>
        <v>0</v>
      </c>
      <c r="E29" s="703">
        <f>'IDENTIFICACION DE RIESGOS'!D29</f>
        <v>0</v>
      </c>
      <c r="F29" s="704"/>
    </row>
    <row r="30" spans="1:6" ht="63.75" customHeight="1" x14ac:dyDescent="0.2">
      <c r="A30" s="699"/>
      <c r="B30" s="707"/>
      <c r="C30" s="702"/>
      <c r="D30" s="116">
        <f>'IDENTIFICACION DE RIESGOS'!B30</f>
        <v>0</v>
      </c>
      <c r="E30" s="703">
        <f>'IDENTIFICACION DE RIESGOS'!D30</f>
        <v>0</v>
      </c>
      <c r="F30" s="704"/>
    </row>
    <row r="31" spans="1:6" ht="47.25" customHeight="1" x14ac:dyDescent="0.2">
      <c r="A31" s="697" t="str">
        <f>'IDENTIFICACION DE RIESGOS'!E31</f>
        <v>h</v>
      </c>
      <c r="B31" s="705"/>
      <c r="C31" s="700" t="str">
        <f>'IDENTIFICACION DE RIESGOS'!J31</f>
        <v xml:space="preserve"> </v>
      </c>
      <c r="D31" s="116">
        <f>'IDENTIFICACION DE RIESGOS'!B31</f>
        <v>0</v>
      </c>
      <c r="E31" s="703">
        <f>'IDENTIFICACION DE RIESGOS'!D31</f>
        <v>0</v>
      </c>
      <c r="F31" s="704"/>
    </row>
    <row r="32" spans="1:6" ht="55.5" customHeight="1" x14ac:dyDescent="0.2">
      <c r="A32" s="698"/>
      <c r="B32" s="706"/>
      <c r="C32" s="701"/>
      <c r="D32" s="116">
        <f>'IDENTIFICACION DE RIESGOS'!B32</f>
        <v>0</v>
      </c>
      <c r="E32" s="703">
        <f>'IDENTIFICACION DE RIESGOS'!D32</f>
        <v>0</v>
      </c>
      <c r="F32" s="704"/>
    </row>
    <row r="33" spans="1:6" ht="57.75" customHeight="1" x14ac:dyDescent="0.2">
      <c r="A33" s="699"/>
      <c r="B33" s="707"/>
      <c r="C33" s="702"/>
      <c r="D33" s="116">
        <f>'IDENTIFICACION DE RIESGOS'!B33</f>
        <v>0</v>
      </c>
      <c r="E33" s="703">
        <f>'IDENTIFICACION DE RIESGOS'!D33</f>
        <v>0</v>
      </c>
      <c r="F33" s="704"/>
    </row>
    <row r="34" spans="1:6" ht="45.75" customHeight="1" x14ac:dyDescent="0.2">
      <c r="A34" s="681" t="str">
        <f>'IDENTIFICACION DE RIESGOS'!E34</f>
        <v>i</v>
      </c>
      <c r="B34" s="693"/>
      <c r="C34" s="684" t="str">
        <f>'IDENTIFICACION DE RIESGOS'!J34</f>
        <v xml:space="preserve"> </v>
      </c>
      <c r="D34" s="117">
        <f>'IDENTIFICACION DE RIESGOS'!B34</f>
        <v>0</v>
      </c>
      <c r="E34" s="687">
        <f>'IDENTIFICACION DE RIESGOS'!D34</f>
        <v>0</v>
      </c>
      <c r="F34" s="688"/>
    </row>
    <row r="35" spans="1:6" ht="57.75" customHeight="1" x14ac:dyDescent="0.2">
      <c r="A35" s="682"/>
      <c r="B35" s="694"/>
      <c r="C35" s="685"/>
      <c r="D35" s="118">
        <f>'IDENTIFICACION DE RIESGOS'!B35</f>
        <v>0</v>
      </c>
      <c r="E35" s="687">
        <f>'IDENTIFICACION DE RIESGOS'!D35</f>
        <v>0</v>
      </c>
      <c r="F35" s="688"/>
    </row>
    <row r="36" spans="1:6" ht="51" customHeight="1" x14ac:dyDescent="0.2">
      <c r="A36" s="683"/>
      <c r="B36" s="695"/>
      <c r="C36" s="686"/>
      <c r="D36" s="118">
        <f>'IDENTIFICACION DE RIESGOS'!B36</f>
        <v>0</v>
      </c>
      <c r="E36" s="687">
        <f>'IDENTIFICACION DE RIESGOS'!D36</f>
        <v>0</v>
      </c>
      <c r="F36" s="688"/>
    </row>
    <row r="37" spans="1:6" ht="51" customHeight="1" x14ac:dyDescent="0.2">
      <c r="A37" s="681" t="str">
        <f>'IDENTIFICACION DE RIESGOS'!E37</f>
        <v>j</v>
      </c>
      <c r="B37" s="693"/>
      <c r="C37" s="684">
        <f>'IDENTIFICACION DE RIESGOS'!J39</f>
        <v>0</v>
      </c>
      <c r="D37" s="118">
        <f>'IDENTIFICACION DE RIESGOS'!B37</f>
        <v>0</v>
      </c>
      <c r="E37" s="687">
        <f>'IDENTIFICACION DE RIESGOS'!D37</f>
        <v>0</v>
      </c>
      <c r="F37" s="688"/>
    </row>
    <row r="38" spans="1:6" ht="51" customHeight="1" x14ac:dyDescent="0.2">
      <c r="A38" s="682"/>
      <c r="B38" s="694"/>
      <c r="C38" s="685"/>
      <c r="D38" s="118">
        <f>'IDENTIFICACION DE RIESGOS'!B38</f>
        <v>0</v>
      </c>
      <c r="E38" s="687">
        <f>'IDENTIFICACION DE RIESGOS'!D38</f>
        <v>0</v>
      </c>
      <c r="F38" s="688"/>
    </row>
    <row r="39" spans="1:6" ht="54" customHeight="1" thickBot="1" x14ac:dyDescent="0.25">
      <c r="A39" s="690"/>
      <c r="B39" s="696"/>
      <c r="C39" s="689"/>
      <c r="D39" s="119">
        <f>'IDENTIFICACION DE RIESGOS'!B39</f>
        <v>0</v>
      </c>
      <c r="E39" s="691">
        <f>'IDENTIFICACION DE RIESGOS'!D39</f>
        <v>0</v>
      </c>
      <c r="F39" s="692"/>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B1" workbookViewId="0">
      <selection activeCell="A5" sqref="A5:T5"/>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7.140625" style="79" customWidth="1"/>
    <col min="20" max="20" width="18.85546875" style="1" customWidth="1"/>
    <col min="21" max="16384" width="11.42578125" style="1"/>
  </cols>
  <sheetData>
    <row r="1" spans="1:23" x14ac:dyDescent="0.2">
      <c r="A1" s="495"/>
      <c r="B1" s="380" t="str">
        <f>CONTEXTO!B1</f>
        <v>PROCESO:  SITEMA INTEGRADO DE GESTION</v>
      </c>
      <c r="C1" s="381"/>
      <c r="D1" s="381"/>
      <c r="E1" s="381"/>
      <c r="F1" s="381"/>
      <c r="G1" s="381"/>
      <c r="H1" s="381"/>
      <c r="I1" s="381"/>
      <c r="J1" s="381"/>
      <c r="K1" s="381"/>
      <c r="L1" s="381"/>
      <c r="M1" s="381"/>
      <c r="N1" s="381"/>
      <c r="O1" s="381"/>
      <c r="P1" s="382"/>
      <c r="Q1" s="528" t="s">
        <v>495</v>
      </c>
      <c r="R1" s="528"/>
      <c r="S1" s="528"/>
      <c r="T1" s="678"/>
    </row>
    <row r="2" spans="1:23" ht="20.25" customHeight="1" x14ac:dyDescent="0.2">
      <c r="A2" s="496"/>
      <c r="B2" s="498"/>
      <c r="C2" s="499"/>
      <c r="D2" s="499"/>
      <c r="E2" s="499"/>
      <c r="F2" s="499"/>
      <c r="G2" s="499"/>
      <c r="H2" s="499"/>
      <c r="I2" s="499"/>
      <c r="J2" s="499"/>
      <c r="K2" s="499"/>
      <c r="L2" s="499"/>
      <c r="M2" s="499"/>
      <c r="N2" s="499"/>
      <c r="O2" s="499"/>
      <c r="P2" s="538"/>
      <c r="Q2" s="529" t="s">
        <v>484</v>
      </c>
      <c r="R2" s="529"/>
      <c r="S2" s="529"/>
      <c r="T2" s="679"/>
    </row>
    <row r="3" spans="1:23" ht="18.75" customHeight="1" x14ac:dyDescent="0.2">
      <c r="A3" s="496"/>
      <c r="B3" s="503" t="str">
        <f>CONTEXTO!B3</f>
        <v>FORMATO: MAPA DE RIESGOS DE CORRUPCION</v>
      </c>
      <c r="C3" s="504"/>
      <c r="D3" s="504"/>
      <c r="E3" s="504"/>
      <c r="F3" s="504"/>
      <c r="G3" s="504"/>
      <c r="H3" s="504"/>
      <c r="I3" s="504"/>
      <c r="J3" s="504"/>
      <c r="K3" s="504"/>
      <c r="L3" s="504"/>
      <c r="M3" s="504"/>
      <c r="N3" s="504"/>
      <c r="O3" s="504"/>
      <c r="P3" s="739"/>
      <c r="Q3" s="529" t="s">
        <v>485</v>
      </c>
      <c r="R3" s="529"/>
      <c r="S3" s="529"/>
      <c r="T3" s="679"/>
    </row>
    <row r="4" spans="1:23" ht="19.5" customHeight="1" thickBot="1" x14ac:dyDescent="0.25">
      <c r="A4" s="497"/>
      <c r="B4" s="386"/>
      <c r="C4" s="387"/>
      <c r="D4" s="387"/>
      <c r="E4" s="387"/>
      <c r="F4" s="387"/>
      <c r="G4" s="387"/>
      <c r="H4" s="387"/>
      <c r="I4" s="387"/>
      <c r="J4" s="387"/>
      <c r="K4" s="387"/>
      <c r="L4" s="387"/>
      <c r="M4" s="387"/>
      <c r="N4" s="387"/>
      <c r="O4" s="387"/>
      <c r="P4" s="388"/>
      <c r="Q4" s="529" t="s">
        <v>496</v>
      </c>
      <c r="R4" s="529"/>
      <c r="S4" s="529"/>
      <c r="T4" s="680"/>
    </row>
    <row r="5" spans="1:23" ht="19.5" customHeight="1" x14ac:dyDescent="0.2">
      <c r="A5" s="666"/>
      <c r="B5" s="667"/>
      <c r="C5" s="667"/>
      <c r="D5" s="667"/>
      <c r="E5" s="667"/>
      <c r="F5" s="667"/>
      <c r="G5" s="667"/>
      <c r="H5" s="667"/>
      <c r="I5" s="667"/>
      <c r="J5" s="667"/>
      <c r="K5" s="667"/>
      <c r="L5" s="667"/>
      <c r="M5" s="667"/>
      <c r="N5" s="667"/>
      <c r="O5" s="667"/>
      <c r="P5" s="667"/>
      <c r="Q5" s="667"/>
      <c r="R5" s="667"/>
      <c r="S5" s="667"/>
      <c r="T5" s="668"/>
    </row>
    <row r="6" spans="1:23" ht="24.75" customHeight="1" x14ac:dyDescent="0.2">
      <c r="A6" s="714" t="str">
        <f>CONTEXTO!A8</f>
        <v>PROCESO: GESTIÓN JURÍDICA</v>
      </c>
      <c r="B6" s="715"/>
      <c r="C6" s="715"/>
      <c r="D6" s="715"/>
      <c r="E6" s="715"/>
      <c r="F6" s="715"/>
      <c r="G6" s="715"/>
      <c r="H6" s="715"/>
      <c r="I6" s="715"/>
      <c r="J6" s="715"/>
      <c r="K6" s="715"/>
      <c r="L6" s="715"/>
      <c r="M6" s="715"/>
      <c r="N6" s="715"/>
      <c r="O6" s="715"/>
      <c r="P6" s="715"/>
      <c r="Q6" s="715"/>
      <c r="R6" s="715"/>
      <c r="S6" s="715"/>
      <c r="T6" s="716"/>
    </row>
    <row r="7" spans="1:23" ht="66.75" customHeight="1" thickBot="1" x14ac:dyDescent="0.25">
      <c r="A7" s="732"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7" s="733"/>
      <c r="C7" s="733"/>
      <c r="D7" s="733"/>
      <c r="E7" s="733"/>
      <c r="F7" s="733"/>
      <c r="G7" s="733"/>
      <c r="H7" s="733"/>
      <c r="I7" s="733"/>
      <c r="J7" s="733"/>
      <c r="K7" s="733"/>
      <c r="L7" s="733"/>
      <c r="M7" s="733"/>
      <c r="N7" s="733"/>
      <c r="O7" s="733"/>
      <c r="P7" s="733"/>
      <c r="Q7" s="733"/>
      <c r="R7" s="733"/>
      <c r="S7" s="733"/>
      <c r="T7" s="734"/>
    </row>
    <row r="8" spans="1:23" ht="19.5" customHeight="1" thickBot="1" x14ac:dyDescent="0.25">
      <c r="A8" s="665"/>
      <c r="B8" s="665"/>
      <c r="C8" s="665"/>
      <c r="D8" s="665"/>
      <c r="E8" s="665"/>
      <c r="F8" s="665"/>
      <c r="G8" s="665"/>
      <c r="H8" s="665"/>
      <c r="I8" s="665"/>
      <c r="J8" s="665"/>
      <c r="K8" s="665"/>
      <c r="L8" s="665"/>
      <c r="M8" s="665"/>
      <c r="N8" s="665"/>
      <c r="O8" s="665"/>
      <c r="P8" s="665"/>
      <c r="Q8" s="665"/>
      <c r="R8" s="665"/>
      <c r="S8" s="665"/>
      <c r="T8" s="708"/>
    </row>
    <row r="9" spans="1:23" ht="37.5" customHeight="1" x14ac:dyDescent="0.2">
      <c r="A9" s="740" t="s">
        <v>65</v>
      </c>
      <c r="B9" s="741"/>
      <c r="C9" s="744" t="s">
        <v>76</v>
      </c>
      <c r="D9" s="745"/>
      <c r="E9" s="745"/>
      <c r="F9" s="745"/>
      <c r="G9" s="745"/>
      <c r="H9" s="745"/>
      <c r="I9" s="745"/>
      <c r="J9" s="745"/>
      <c r="K9" s="745"/>
      <c r="L9" s="745"/>
      <c r="M9" s="745"/>
      <c r="N9" s="745"/>
      <c r="O9" s="745"/>
      <c r="P9" s="745"/>
      <c r="Q9" s="745"/>
      <c r="R9" s="745"/>
      <c r="S9" s="745"/>
      <c r="T9" s="746"/>
    </row>
    <row r="10" spans="1:23" ht="25.5" customHeight="1" x14ac:dyDescent="0.2">
      <c r="A10" s="742"/>
      <c r="B10" s="743"/>
      <c r="C10" s="73" t="s">
        <v>41</v>
      </c>
      <c r="D10" s="73" t="s">
        <v>42</v>
      </c>
      <c r="E10" s="73" t="s">
        <v>43</v>
      </c>
      <c r="F10" s="73" t="s">
        <v>44</v>
      </c>
      <c r="G10" s="73" t="s">
        <v>45</v>
      </c>
      <c r="H10" s="73" t="s">
        <v>46</v>
      </c>
      <c r="I10" s="73" t="s">
        <v>47</v>
      </c>
      <c r="J10" s="73" t="s">
        <v>48</v>
      </c>
      <c r="K10" s="73" t="s">
        <v>49</v>
      </c>
      <c r="L10" s="73" t="s">
        <v>50</v>
      </c>
      <c r="M10" s="73" t="s">
        <v>51</v>
      </c>
      <c r="N10" s="73" t="s">
        <v>52</v>
      </c>
      <c r="O10" s="73" t="s">
        <v>53</v>
      </c>
      <c r="P10" s="73" t="s">
        <v>54</v>
      </c>
      <c r="Q10" s="73" t="s">
        <v>55</v>
      </c>
      <c r="R10" s="74" t="s">
        <v>56</v>
      </c>
      <c r="S10" s="77" t="s">
        <v>57</v>
      </c>
      <c r="T10" s="100" t="s">
        <v>77</v>
      </c>
    </row>
    <row r="11" spans="1:23" ht="44.25" customHeight="1" x14ac:dyDescent="0.2">
      <c r="A11" s="747" t="str">
        <f>DESCRIPCION!A10</f>
        <v xml:space="preserve">Probabilidad de Providencias condenatorias incumplidas </v>
      </c>
      <c r="B11" s="748"/>
      <c r="C11" s="234">
        <v>5</v>
      </c>
      <c r="D11" s="234">
        <v>5</v>
      </c>
      <c r="E11" s="234">
        <v>5</v>
      </c>
      <c r="F11" s="234">
        <v>5</v>
      </c>
      <c r="G11" s="234">
        <v>5</v>
      </c>
      <c r="H11" s="234">
        <v>5</v>
      </c>
      <c r="I11" s="234"/>
      <c r="J11" s="234"/>
      <c r="K11" s="234"/>
      <c r="L11" s="234"/>
      <c r="M11" s="234"/>
      <c r="N11" s="234"/>
      <c r="O11" s="234"/>
      <c r="P11" s="234"/>
      <c r="Q11" s="234"/>
      <c r="R11" s="113">
        <f>SUM(C11:Q11)</f>
        <v>30</v>
      </c>
      <c r="S11" s="121">
        <f t="shared" ref="S11:S20" si="0">IF(ISERROR(AVERAGE(C11:Q11)),0,AVERAGE(C11:Q11))</f>
        <v>5</v>
      </c>
      <c r="T11" s="80" t="str">
        <f>IF(AND(S11&gt;=1,S11&lt;1.5),"Rara Vez",IF(AND(S11&gt;=1.6,S11&lt;2.5),"Improbable",IF(AND(S11&gt;=2.6,S11&lt;3.5),"Posible",IF(AND(S11&gt;=3.6,S11&lt;4.5),"Probable",IF(AND(S11&gt;=4.6),"Casi Seguro"," ")))))</f>
        <v>Casi Seguro</v>
      </c>
      <c r="W11" s="78"/>
    </row>
    <row r="12" spans="1:23" ht="66.75" customHeight="1" x14ac:dyDescent="0.2">
      <c r="A12" s="749" t="str">
        <f>DESCRIPCION!A13</f>
        <v>Posibilidad de omitir, retardar, negar o rehusarse a realizar actos propios que le corresponden de las funciones de servidor público y/o de apoderado para beneficio propio o de un tercero en las acciones legales</v>
      </c>
      <c r="B12" s="750"/>
      <c r="C12" s="234">
        <v>1</v>
      </c>
      <c r="D12" s="234">
        <v>1</v>
      </c>
      <c r="E12" s="234">
        <v>1</v>
      </c>
      <c r="F12" s="234">
        <v>1</v>
      </c>
      <c r="G12" s="234">
        <v>1</v>
      </c>
      <c r="H12" s="234">
        <v>1</v>
      </c>
      <c r="I12" s="234"/>
      <c r="J12" s="234"/>
      <c r="K12" s="234"/>
      <c r="L12" s="234"/>
      <c r="M12" s="234"/>
      <c r="N12" s="234"/>
      <c r="O12" s="234"/>
      <c r="P12" s="234"/>
      <c r="Q12" s="234"/>
      <c r="R12" s="170">
        <f>SUM(C12:Q12)</f>
        <v>6</v>
      </c>
      <c r="S12" s="121">
        <f t="shared" si="0"/>
        <v>1</v>
      </c>
      <c r="T12" s="80" t="str">
        <f>IF(AND(S12&gt;=1,S12&lt;1.5),"Rara Vez",IF(AND(S12&gt;=1.6,S12&lt;2.5),"Improbable",IF(AND(S12&gt;=2.6,S12&lt;3.5),"Posible",IF(AND(S12&gt;=3.6,S12&lt;4.5),"Probable",IF(AND(S12&gt;=4.6),"Casi Seguro"," ")))))</f>
        <v>Rara Vez</v>
      </c>
      <c r="W12" s="78"/>
    </row>
    <row r="13" spans="1:23" ht="39.75" customHeight="1" x14ac:dyDescent="0.2">
      <c r="A13" s="751" t="str">
        <f>DESCRIPCION!A16</f>
        <v>Posibilidad de presentar una defensa debil en las diferentes instancias del proceso</v>
      </c>
      <c r="B13" s="752"/>
      <c r="C13" s="234">
        <v>4</v>
      </c>
      <c r="D13" s="234">
        <v>4</v>
      </c>
      <c r="E13" s="234">
        <v>4</v>
      </c>
      <c r="F13" s="234">
        <v>4</v>
      </c>
      <c r="G13" s="234">
        <v>4</v>
      </c>
      <c r="H13" s="234">
        <v>4</v>
      </c>
      <c r="I13" s="234"/>
      <c r="J13" s="234"/>
      <c r="K13" s="234"/>
      <c r="L13" s="234"/>
      <c r="M13" s="234"/>
      <c r="N13" s="234"/>
      <c r="O13" s="234"/>
      <c r="P13" s="234"/>
      <c r="Q13" s="234"/>
      <c r="R13" s="113">
        <f t="shared" ref="R13:R20" si="1">SUM(C13:Q13)</f>
        <v>24</v>
      </c>
      <c r="S13" s="121">
        <f t="shared" si="0"/>
        <v>4</v>
      </c>
      <c r="T13" s="80" t="str">
        <f t="shared" ref="T13:T20" si="2">IF(AND(S13&gt;=1,S13&lt;1.5),"Rara Vez",IF(AND(S13&gt;=1.6,S13&lt;2.5),"Improbable",IF(AND(S13&gt;=2.6,S13&lt;3.5),"Posible",IF(AND(S13&gt;=3.6,S13&lt;4.5),"Probable",IF(AND(S13&gt;=4.6),"Casi Seguro"," ")))))</f>
        <v>Probable</v>
      </c>
    </row>
    <row r="14" spans="1:23" ht="39.75" customHeight="1" x14ac:dyDescent="0.2">
      <c r="A14" s="735" t="str">
        <f>DESCRIPCION!A19</f>
        <v>d</v>
      </c>
      <c r="B14" s="736"/>
      <c r="C14" s="234"/>
      <c r="D14" s="234"/>
      <c r="E14" s="234"/>
      <c r="F14" s="234"/>
      <c r="G14" s="234"/>
      <c r="H14" s="234"/>
      <c r="I14" s="234"/>
      <c r="J14" s="234"/>
      <c r="K14" s="234"/>
      <c r="L14" s="234"/>
      <c r="M14" s="234"/>
      <c r="N14" s="234"/>
      <c r="O14" s="234"/>
      <c r="P14" s="234"/>
      <c r="Q14" s="234"/>
      <c r="R14" s="113">
        <f t="shared" si="1"/>
        <v>0</v>
      </c>
      <c r="S14" s="121">
        <f t="shared" si="0"/>
        <v>0</v>
      </c>
      <c r="T14" s="80" t="str">
        <f t="shared" si="2"/>
        <v xml:space="preserve"> </v>
      </c>
    </row>
    <row r="15" spans="1:23" ht="39.75" customHeight="1" x14ac:dyDescent="0.2">
      <c r="A15" s="735" t="str">
        <f>DESCRIPCION!A22</f>
        <v>e</v>
      </c>
      <c r="B15" s="736"/>
      <c r="C15" s="234"/>
      <c r="D15" s="234"/>
      <c r="E15" s="234"/>
      <c r="F15" s="234"/>
      <c r="G15" s="234"/>
      <c r="H15" s="234"/>
      <c r="I15" s="234"/>
      <c r="J15" s="234"/>
      <c r="K15" s="234"/>
      <c r="L15" s="234"/>
      <c r="M15" s="234"/>
      <c r="N15" s="234"/>
      <c r="O15" s="234"/>
      <c r="P15" s="234"/>
      <c r="Q15" s="234"/>
      <c r="R15" s="113">
        <f t="shared" si="1"/>
        <v>0</v>
      </c>
      <c r="S15" s="121">
        <f t="shared" si="0"/>
        <v>0</v>
      </c>
      <c r="T15" s="80" t="str">
        <f t="shared" si="2"/>
        <v xml:space="preserve"> </v>
      </c>
    </row>
    <row r="16" spans="1:23" ht="39.75" customHeight="1" x14ac:dyDescent="0.2">
      <c r="A16" s="735" t="str">
        <f>DESCRIPCION!A25</f>
        <v>f</v>
      </c>
      <c r="B16" s="736"/>
      <c r="C16" s="234"/>
      <c r="D16" s="234"/>
      <c r="E16" s="234"/>
      <c r="F16" s="234"/>
      <c r="G16" s="234"/>
      <c r="H16" s="234"/>
      <c r="I16" s="234"/>
      <c r="J16" s="234"/>
      <c r="K16" s="234"/>
      <c r="L16" s="234"/>
      <c r="M16" s="234"/>
      <c r="N16" s="234"/>
      <c r="O16" s="234"/>
      <c r="P16" s="234"/>
      <c r="Q16" s="234"/>
      <c r="R16" s="113">
        <f t="shared" si="1"/>
        <v>0</v>
      </c>
      <c r="S16" s="121">
        <f t="shared" si="0"/>
        <v>0</v>
      </c>
      <c r="T16" s="80" t="str">
        <f t="shared" si="2"/>
        <v xml:space="preserve"> </v>
      </c>
    </row>
    <row r="17" spans="1:20" ht="39.75" customHeight="1" x14ac:dyDescent="0.2">
      <c r="A17" s="735" t="str">
        <f>DESCRIPCION!A28</f>
        <v>g</v>
      </c>
      <c r="B17" s="736"/>
      <c r="C17" s="234"/>
      <c r="D17" s="234"/>
      <c r="E17" s="234"/>
      <c r="F17" s="234"/>
      <c r="G17" s="234"/>
      <c r="H17" s="234"/>
      <c r="I17" s="234"/>
      <c r="J17" s="234"/>
      <c r="K17" s="234"/>
      <c r="L17" s="234"/>
      <c r="M17" s="234"/>
      <c r="N17" s="234"/>
      <c r="O17" s="234"/>
      <c r="P17" s="234"/>
      <c r="Q17" s="234"/>
      <c r="R17" s="113">
        <f t="shared" si="1"/>
        <v>0</v>
      </c>
      <c r="S17" s="121">
        <f t="shared" si="0"/>
        <v>0</v>
      </c>
      <c r="T17" s="80" t="str">
        <f t="shared" si="2"/>
        <v xml:space="preserve"> </v>
      </c>
    </row>
    <row r="18" spans="1:20" ht="39.75" customHeight="1" x14ac:dyDescent="0.2">
      <c r="A18" s="735" t="str">
        <f>DESCRIPCION!A31</f>
        <v>h</v>
      </c>
      <c r="B18" s="736"/>
      <c r="C18" s="234"/>
      <c r="D18" s="234"/>
      <c r="E18" s="234"/>
      <c r="F18" s="234"/>
      <c r="G18" s="234"/>
      <c r="H18" s="234"/>
      <c r="I18" s="234"/>
      <c r="J18" s="234"/>
      <c r="K18" s="234"/>
      <c r="L18" s="234"/>
      <c r="M18" s="234"/>
      <c r="N18" s="234"/>
      <c r="O18" s="234"/>
      <c r="P18" s="234"/>
      <c r="Q18" s="234"/>
      <c r="R18" s="113">
        <f t="shared" si="1"/>
        <v>0</v>
      </c>
      <c r="S18" s="121">
        <f t="shared" si="0"/>
        <v>0</v>
      </c>
      <c r="T18" s="80" t="str">
        <f t="shared" si="2"/>
        <v xml:space="preserve"> </v>
      </c>
    </row>
    <row r="19" spans="1:20" ht="39.75" customHeight="1" x14ac:dyDescent="0.2">
      <c r="A19" s="735" t="str">
        <f>DESCRIPCION!A34</f>
        <v>i</v>
      </c>
      <c r="B19" s="736"/>
      <c r="C19" s="234"/>
      <c r="D19" s="234"/>
      <c r="E19" s="234"/>
      <c r="F19" s="234"/>
      <c r="G19" s="234"/>
      <c r="H19" s="234"/>
      <c r="I19" s="234"/>
      <c r="J19" s="234"/>
      <c r="K19" s="234"/>
      <c r="L19" s="234"/>
      <c r="M19" s="234"/>
      <c r="N19" s="234"/>
      <c r="O19" s="234"/>
      <c r="P19" s="234"/>
      <c r="Q19" s="234"/>
      <c r="R19" s="113">
        <f t="shared" si="1"/>
        <v>0</v>
      </c>
      <c r="S19" s="121">
        <f t="shared" si="0"/>
        <v>0</v>
      </c>
      <c r="T19" s="80" t="str">
        <f t="shared" si="2"/>
        <v xml:space="preserve"> </v>
      </c>
    </row>
    <row r="20" spans="1:20" ht="39.75" customHeight="1" thickBot="1" x14ac:dyDescent="0.25">
      <c r="A20" s="737" t="str">
        <f>DESCRIPCION!A37</f>
        <v>j</v>
      </c>
      <c r="B20" s="738"/>
      <c r="C20" s="234"/>
      <c r="D20" s="234"/>
      <c r="E20" s="234"/>
      <c r="F20" s="234"/>
      <c r="G20" s="234"/>
      <c r="H20" s="234"/>
      <c r="I20" s="234"/>
      <c r="J20" s="234"/>
      <c r="K20" s="234"/>
      <c r="L20" s="234"/>
      <c r="M20" s="234"/>
      <c r="N20" s="234"/>
      <c r="O20" s="234"/>
      <c r="P20" s="234"/>
      <c r="Q20" s="234"/>
      <c r="R20" s="114">
        <f t="shared" si="1"/>
        <v>0</v>
      </c>
      <c r="S20" s="122">
        <f t="shared" si="0"/>
        <v>0</v>
      </c>
      <c r="T20" s="101"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zoomScale="90" zoomScaleNormal="90" zoomScalePageLayoutView="90" workbookViewId="0">
      <selection activeCell="A5" sqref="A5:F5"/>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67"/>
      <c r="B1" s="449" t="str">
        <f>CONTEXTO!B1</f>
        <v>PROCESO:  SITEMA INTEGRADO DE GESTION</v>
      </c>
      <c r="C1" s="449"/>
      <c r="D1" s="449"/>
      <c r="E1" s="30" t="s">
        <v>497</v>
      </c>
      <c r="F1" s="678"/>
    </row>
    <row r="2" spans="1:7" ht="15.75" customHeight="1" x14ac:dyDescent="0.2">
      <c r="A2" s="625"/>
      <c r="B2" s="450"/>
      <c r="C2" s="450"/>
      <c r="D2" s="450"/>
      <c r="E2" s="31" t="s">
        <v>484</v>
      </c>
      <c r="F2" s="679"/>
    </row>
    <row r="3" spans="1:7" ht="15" customHeight="1" x14ac:dyDescent="0.2">
      <c r="A3" s="625"/>
      <c r="B3" s="450" t="str">
        <f>CONTEXTO!B3</f>
        <v>FORMATO: MAPA DE RIESGOS DE CORRUPCION</v>
      </c>
      <c r="C3" s="450"/>
      <c r="D3" s="450"/>
      <c r="E3" s="31" t="s">
        <v>485</v>
      </c>
      <c r="F3" s="679"/>
    </row>
    <row r="4" spans="1:7" ht="15.75" customHeight="1" x14ac:dyDescent="0.2">
      <c r="A4" s="764"/>
      <c r="B4" s="450"/>
      <c r="C4" s="450"/>
      <c r="D4" s="450"/>
      <c r="E4" s="31" t="s">
        <v>498</v>
      </c>
      <c r="F4" s="679"/>
    </row>
    <row r="5" spans="1:7" ht="15.75" customHeight="1" x14ac:dyDescent="0.2">
      <c r="A5" s="764"/>
      <c r="B5" s="765"/>
      <c r="C5" s="765"/>
      <c r="D5" s="765"/>
      <c r="E5" s="765"/>
      <c r="F5" s="766"/>
    </row>
    <row r="6" spans="1:7" x14ac:dyDescent="0.2">
      <c r="A6" s="629" t="str">
        <f>CONTEXTO!A8</f>
        <v>PROCESO: GESTIÓN JURÍDICA</v>
      </c>
      <c r="B6" s="630"/>
      <c r="C6" s="630"/>
      <c r="D6" s="630"/>
      <c r="E6" s="630"/>
      <c r="F6" s="631"/>
    </row>
    <row r="7" spans="1:7" ht="13.5" customHeight="1" x14ac:dyDescent="0.2">
      <c r="A7" s="629"/>
      <c r="B7" s="630"/>
      <c r="C7" s="630"/>
      <c r="D7" s="630"/>
      <c r="E7" s="630"/>
      <c r="F7" s="631"/>
    </row>
    <row r="8" spans="1:7" ht="59.25" customHeight="1" x14ac:dyDescent="0.2">
      <c r="A8" s="769"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8" s="770"/>
      <c r="C8" s="770"/>
      <c r="D8" s="770"/>
      <c r="E8" s="770"/>
      <c r="F8" s="771"/>
    </row>
    <row r="9" spans="1:7" ht="15" thickBot="1" x14ac:dyDescent="0.25">
      <c r="A9" s="772"/>
      <c r="B9" s="773"/>
      <c r="C9" s="773"/>
      <c r="D9" s="773"/>
      <c r="E9" s="773"/>
      <c r="F9" s="774"/>
    </row>
    <row r="10" spans="1:7" ht="15" thickBot="1" x14ac:dyDescent="0.25">
      <c r="A10" s="757"/>
      <c r="B10" s="665"/>
      <c r="C10" s="665"/>
      <c r="D10" s="665"/>
      <c r="E10" s="665"/>
      <c r="F10" s="665"/>
      <c r="G10" s="61"/>
    </row>
    <row r="11" spans="1:7" ht="51" customHeight="1" x14ac:dyDescent="0.2">
      <c r="A11" s="760" t="s">
        <v>80</v>
      </c>
      <c r="B11" s="758" t="s">
        <v>81</v>
      </c>
      <c r="C11" s="758" t="s">
        <v>82</v>
      </c>
      <c r="D11" s="758"/>
      <c r="E11" s="758"/>
      <c r="F11" s="759"/>
    </row>
    <row r="12" spans="1:7" ht="15" x14ac:dyDescent="0.2">
      <c r="A12" s="761"/>
      <c r="B12" s="768"/>
      <c r="C12" s="768" t="s">
        <v>83</v>
      </c>
      <c r="D12" s="768"/>
      <c r="E12" s="762" t="s">
        <v>84</v>
      </c>
      <c r="F12" s="763"/>
    </row>
    <row r="13" spans="1:7" ht="174" customHeight="1" x14ac:dyDescent="0.2">
      <c r="A13" s="323" t="s">
        <v>402</v>
      </c>
      <c r="B13" s="232" t="s">
        <v>146</v>
      </c>
      <c r="C13" s="618" t="str">
        <f>IF(B13="5. CATASTROFICO",+NOOO!$C$28,IF(B13="4. MAYOR",+NOOO!$C$29,IF(B13="3. MODERADO",+NOOO!$C$30,IF(B13="2. MENOR",+NOOO!$C$31,IF(B13="1.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3" s="618"/>
      <c r="E13" s="753" t="str">
        <f>IF(B13="5. CATASTROFICO",+NOOO!$B$28,IF(B13="4. MAYOR",+NOOO!$B$29,IF(B13="3. MODERADO",+NOOO!$B$30,IF(B13="2. MENOR",+NOOO!$B$31,IF(B13="1.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3" s="754"/>
    </row>
    <row r="14" spans="1:7" ht="174" customHeight="1" x14ac:dyDescent="0.2">
      <c r="A14" s="324" t="s">
        <v>412</v>
      </c>
      <c r="B14" s="232" t="s">
        <v>146</v>
      </c>
      <c r="C14" s="618"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618"/>
      <c r="E14" s="753"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754"/>
    </row>
    <row r="15" spans="1:7" ht="174" customHeight="1" x14ac:dyDescent="0.2">
      <c r="A15" s="235"/>
      <c r="B15" s="232" t="s">
        <v>85</v>
      </c>
      <c r="C15" s="618" t="str">
        <f>IF(B15="5. CATASTROFICO",+NOOO!$C$28,IF(B15="4. MAYOR",+NOOO!$C$29,IF(B15="3. MODERADO",+NOOO!$C$30,IF(B15="2. MENOR",+NOOO!$C$31,IF(B15="1. INSIGNIFICANTE",NOOO!$C$32," ")))))</f>
        <v xml:space="preserve"> </v>
      </c>
      <c r="D15" s="618"/>
      <c r="E15" s="753" t="str">
        <f>IF(B15="5. CATASTROFICO",+NOOO!$B$28,IF(B15="4. MAYOR",+NOOO!$B$29,IF(B15="3. MODERADO",+NOOO!$B$30,IF(B15="2. MENOR",+NOOO!$B$31,IF(B15="1. INSIGNIFICANTE",NOOO!$B$32," ")))))</f>
        <v xml:space="preserve"> </v>
      </c>
      <c r="F15" s="754"/>
    </row>
    <row r="16" spans="1:7" ht="174" customHeight="1" x14ac:dyDescent="0.2">
      <c r="A16" s="235"/>
      <c r="B16" s="232" t="s">
        <v>85</v>
      </c>
      <c r="C16" s="618" t="str">
        <f>IF(B16="5. CATASTROFICO",+NOOO!$C$28,IF(B16="4. MAYOR",+NOOO!$C$29,IF(B16="3. MODERADO",+NOOO!$C$30,IF(B16="2. MENOR",+NOOO!$C$31,IF(B16="1. INSIGNIFICANTE",NOOO!$C$32," ")))))</f>
        <v xml:space="preserve"> </v>
      </c>
      <c r="D16" s="618"/>
      <c r="E16" s="753" t="str">
        <f>IF(B16="5. CATASTROFICO",+NOOO!$B$28,IF(B16="4. MAYOR",+NOOO!$B$29,IF(B16="3. MODERADO",+NOOO!$B$30,IF(B16="2. MENOR",+NOOO!$B$31,IF(B16="1. INSIGNIFICANTE",NOOO!$B$32," ")))))</f>
        <v xml:space="preserve"> </v>
      </c>
      <c r="F16" s="754"/>
    </row>
    <row r="17" spans="1:6" ht="174" customHeight="1" x14ac:dyDescent="0.2">
      <c r="A17" s="235"/>
      <c r="B17" s="232" t="s">
        <v>85</v>
      </c>
      <c r="C17" s="618" t="str">
        <f>IF(B17="5. CATASTROFICO",+NOOO!$C$28,IF(B17="4. MAYOR",+NOOO!$C$29,IF(B17="3. MODERADO",+NOOO!$C$30,IF(B17="2. MENOR",+NOOO!$C$31,IF(B17="1. INSIGNIFICANTE",NOOO!$C$32," ")))))</f>
        <v xml:space="preserve"> </v>
      </c>
      <c r="D17" s="618"/>
      <c r="E17" s="753" t="str">
        <f>IF(B17="5. CATASTROFICO",+NOOO!$B$28,IF(B17="4. MAYOR",+NOOO!$B$29,IF(B17="3. MODERADO",+NOOO!$B$30,IF(B17="2. MENOR",+NOOO!$B$31,IF(B17="1. INSIGNIFICANTE",NOOO!$B$32," ")))))</f>
        <v xml:space="preserve"> </v>
      </c>
      <c r="F17" s="754"/>
    </row>
    <row r="18" spans="1:6" ht="174" customHeight="1" x14ac:dyDescent="0.2">
      <c r="A18" s="235"/>
      <c r="B18" s="232" t="s">
        <v>85</v>
      </c>
      <c r="C18" s="618" t="str">
        <f>IF(B18="5. CATASTROFICO",+NOOO!$C$28,IF(B18="4. MAYOR",+NOOO!$C$29,IF(B18="3. MODERADO",+NOOO!$C$30,IF(B18="2. MENOR",+NOOO!$C$31,IF(B18="1. INSIGNIFICANTE",NOOO!$C$32," ")))))</f>
        <v xml:space="preserve"> </v>
      </c>
      <c r="D18" s="618"/>
      <c r="E18" s="753" t="str">
        <f>IF(B18="5. CATASTROFICO",+NOOO!$B$28,IF(B18="4. MAYOR",+NOOO!$B$29,IF(B18="3. MODERADO",+NOOO!$B$30,IF(B18="2. MENOR",+NOOO!$B$31,IF(B18="1. INSIGNIFICANTE",NOOO!$B$32," ")))))</f>
        <v xml:space="preserve"> </v>
      </c>
      <c r="F18" s="754"/>
    </row>
    <row r="19" spans="1:6" ht="174" customHeight="1" x14ac:dyDescent="0.2">
      <c r="A19" s="235"/>
      <c r="B19" s="232" t="s">
        <v>85</v>
      </c>
      <c r="C19" s="618" t="str">
        <f>IF(B19="5. CATASTROFICO",+NOOO!$C$28,IF(B19="4. MAYOR",+NOOO!$C$29,IF(B19="3. MODERADO",+NOOO!$C$30,IF(B19="2. MENOR",+NOOO!$C$31,IF(B19="1. INSIGNIFICANTE",NOOO!$C$32," ")))))</f>
        <v xml:space="preserve"> </v>
      </c>
      <c r="D19" s="618"/>
      <c r="E19" s="753" t="str">
        <f>IF(B19="5. CATASTROFICO",+NOOO!$B$28,IF(B19="4. MAYOR",+NOOO!$B$29,IF(B19="3. MODERADO",+NOOO!$B$30,IF(B19="2. MENOR",+NOOO!$B$31,IF(B19="1. INSIGNIFICANTE",NOOO!$B$32," ")))))</f>
        <v xml:space="preserve"> </v>
      </c>
      <c r="F19" s="754"/>
    </row>
    <row r="20" spans="1:6" ht="174" customHeight="1" x14ac:dyDescent="0.2">
      <c r="A20" s="235"/>
      <c r="B20" s="232" t="s">
        <v>85</v>
      </c>
      <c r="C20" s="618" t="str">
        <f>IF(B20="5. CATASTROFICO",+NOOO!$C$28,IF(B20="4. MAYOR",+NOOO!$C$29,IF(B20="3. MODERADO",+NOOO!$C$30,IF(B20="2. MENOR",+NOOO!$C$31,IF(B20="1. INSIGNIFICANTE",NOOO!$C$32," ")))))</f>
        <v xml:space="preserve"> </v>
      </c>
      <c r="D20" s="618"/>
      <c r="E20" s="753" t="str">
        <f>IF(B20="5. CATASTROFICO",+NOOO!$B$28,IF(B20="4. MAYOR",+NOOO!$B$29,IF(B20="3. MODERADO",+NOOO!$B$30,IF(B20="2. MENOR",+NOOO!$B$31,IF(B20="1. INSIGNIFICANTE",NOOO!$B$32," ")))))</f>
        <v xml:space="preserve"> </v>
      </c>
      <c r="F20" s="754"/>
    </row>
    <row r="21" spans="1:6" ht="188.25" customHeight="1" x14ac:dyDescent="0.2">
      <c r="A21" s="235"/>
      <c r="B21" s="232" t="s">
        <v>85</v>
      </c>
      <c r="C21" s="618" t="str">
        <f>IF(B21="5. CATASTROFICO",+NOOO!$C$28,IF(B21="4. MAYOR",+NOOO!$C$29,IF(B21="3. MODERADO",+NOOO!$C$30,IF(B21="2. MENOR",+NOOO!$C$31,IF(B21="1. INSIGNIFICANTE",NOOO!$C$32," ")))))</f>
        <v xml:space="preserve"> </v>
      </c>
      <c r="D21" s="618"/>
      <c r="E21" s="753" t="str">
        <f>IF(B21="5. CATASTROFICO",+NOOO!$B$28,IF(B21="4. MAYOR",+NOOO!$B$29,IF(B21="3. MODERADO",+NOOO!$B$30,IF(B21="2. MENOR",+NOOO!$B$31,IF(B21="1. INSIGNIFICANTE",NOOO!$B$32," ")))))</f>
        <v xml:space="preserve"> </v>
      </c>
      <c r="F21" s="754"/>
    </row>
    <row r="22" spans="1:6" ht="183" customHeight="1" thickBot="1" x14ac:dyDescent="0.25">
      <c r="A22" s="236"/>
      <c r="B22" s="237" t="s">
        <v>85</v>
      </c>
      <c r="C22" s="397" t="str">
        <f>IF(B22="5. CATASTROFICO",+NOOO!$C$28,IF(B22="4. MAYOR",+NOOO!$C$29,IF(B22="3. MODERADO",+NOOO!$C$30,IF(B22="2. MENOR",+NOOO!$C$31,IF(B22="1. INSIGNIFICANTE",NOOO!$C$32," ")))))</f>
        <v xml:space="preserve"> </v>
      </c>
      <c r="D22" s="397"/>
      <c r="E22" s="755" t="str">
        <f>IF(B22="5. CATASTROFICO",+NOOO!$B$28,IF(B22="4. MAYOR",+NOOO!$B$29,IF(B22="3. MODERADO",+NOOO!$B$30,IF(B22="2. MENOR",+NOOO!$B$31,IF(B22="1. INSIGNIFICANTE",NOOO!$B$32," ")))))</f>
        <v xml:space="preserve"> </v>
      </c>
      <c r="F22" s="756"/>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14" zoomScale="80" zoomScaleNormal="80" zoomScalePageLayoutView="80" workbookViewId="0">
      <selection activeCell="C1" sqref="C1:E4"/>
    </sheetView>
  </sheetViews>
  <sheetFormatPr baseColWidth="10" defaultColWidth="11.42578125" defaultRowHeight="14.25" x14ac:dyDescent="0.2"/>
  <cols>
    <col min="1" max="1" width="34" style="1" customWidth="1"/>
    <col min="2" max="2" width="91" style="1" customWidth="1"/>
    <col min="3" max="3" width="16.42578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620"/>
      <c r="B1" s="449" t="str">
        <f>CONTEXTO!B1</f>
        <v>PROCESO:  SITEMA INTEGRADO DE GESTION</v>
      </c>
      <c r="C1" s="786" t="s">
        <v>499</v>
      </c>
      <c r="D1" s="786"/>
      <c r="E1" s="786"/>
      <c r="F1" s="787"/>
    </row>
    <row r="2" spans="1:6" ht="15.75" customHeight="1" x14ac:dyDescent="0.2">
      <c r="A2" s="621"/>
      <c r="B2" s="450"/>
      <c r="C2" s="711" t="s">
        <v>484</v>
      </c>
      <c r="D2" s="711"/>
      <c r="E2" s="711"/>
      <c r="F2" s="788"/>
    </row>
    <row r="3" spans="1:6" ht="15" customHeight="1" x14ac:dyDescent="0.2">
      <c r="A3" s="621"/>
      <c r="B3" s="450" t="s">
        <v>86</v>
      </c>
      <c r="C3" s="711" t="s">
        <v>485</v>
      </c>
      <c r="D3" s="711"/>
      <c r="E3" s="711"/>
      <c r="F3" s="788"/>
    </row>
    <row r="4" spans="1:6" ht="15.75" customHeight="1" x14ac:dyDescent="0.2">
      <c r="A4" s="621"/>
      <c r="B4" s="450"/>
      <c r="C4" s="711" t="s">
        <v>500</v>
      </c>
      <c r="D4" s="711"/>
      <c r="E4" s="711"/>
      <c r="F4" s="788"/>
    </row>
    <row r="5" spans="1:6" ht="15.75" customHeight="1" x14ac:dyDescent="0.2">
      <c r="A5" s="775"/>
      <c r="B5" s="776"/>
      <c r="C5" s="776"/>
      <c r="D5" s="776"/>
      <c r="E5" s="776"/>
      <c r="F5" s="777"/>
    </row>
    <row r="6" spans="1:6" x14ac:dyDescent="0.2">
      <c r="A6" s="629" t="str">
        <f>+CONTEXTO!A8</f>
        <v>PROCESO: GESTIÓN JURÍDICA</v>
      </c>
      <c r="B6" s="630"/>
      <c r="C6" s="630"/>
      <c r="D6" s="630"/>
      <c r="E6" s="630"/>
      <c r="F6" s="631"/>
    </row>
    <row r="7" spans="1:6" ht="12.75" customHeight="1" x14ac:dyDescent="0.2">
      <c r="A7" s="629"/>
      <c r="B7" s="630"/>
      <c r="C7" s="630"/>
      <c r="D7" s="630"/>
      <c r="E7" s="630"/>
      <c r="F7" s="631"/>
    </row>
    <row r="8" spans="1:6" ht="60.75" customHeight="1" x14ac:dyDescent="0.2">
      <c r="A8" s="632"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8" s="633"/>
      <c r="C8" s="633"/>
      <c r="D8" s="633"/>
      <c r="E8" s="633"/>
      <c r="F8" s="634"/>
    </row>
    <row r="9" spans="1:6" ht="3.75" customHeight="1" thickBot="1" x14ac:dyDescent="0.25">
      <c r="A9" s="635"/>
      <c r="B9" s="636"/>
      <c r="C9" s="636"/>
      <c r="D9" s="636"/>
      <c r="E9" s="636"/>
      <c r="F9" s="637"/>
    </row>
    <row r="10" spans="1:6" ht="13.5" customHeight="1" thickBot="1" x14ac:dyDescent="0.25">
      <c r="A10" s="638"/>
      <c r="B10" s="638"/>
      <c r="C10" s="638"/>
      <c r="D10" s="638"/>
      <c r="E10" s="638"/>
      <c r="F10" s="638"/>
    </row>
    <row r="11" spans="1:6" ht="34.5" customHeight="1" x14ac:dyDescent="0.25">
      <c r="A11" s="778" t="s">
        <v>87</v>
      </c>
      <c r="B11" s="641" t="s">
        <v>88</v>
      </c>
      <c r="C11" s="641"/>
      <c r="D11" s="793" t="s">
        <v>89</v>
      </c>
      <c r="E11" s="793"/>
      <c r="F11" s="789" t="s">
        <v>90</v>
      </c>
    </row>
    <row r="12" spans="1:6" ht="21" customHeight="1" x14ac:dyDescent="0.2">
      <c r="A12" s="779"/>
      <c r="B12" s="642"/>
      <c r="C12" s="642"/>
      <c r="D12" s="106" t="s">
        <v>91</v>
      </c>
      <c r="E12" s="106" t="s">
        <v>92</v>
      </c>
      <c r="F12" s="790"/>
    </row>
    <row r="13" spans="1:6" ht="26.25" customHeight="1" x14ac:dyDescent="0.2">
      <c r="A13" s="780" t="s">
        <v>400</v>
      </c>
      <c r="B13" s="618" t="s">
        <v>93</v>
      </c>
      <c r="C13" s="618"/>
      <c r="D13" s="232" t="s">
        <v>131</v>
      </c>
      <c r="E13" s="232"/>
      <c r="F13" s="781" t="str">
        <f>IF(D28="X","CATASTROFICO",IF(AND(D32&gt;0,D32&lt;=5),"MODERADO",IF(AND(D32&gt;=6,D32&lt;=11),"MAYOR",IF(AND(D32&gt;=12,D32&lt;=19),"CATASTROFICO",IF(AND(D32=0),"MENOR")))))</f>
        <v>MAYOR</v>
      </c>
    </row>
    <row r="14" spans="1:6" ht="26.25" customHeight="1" x14ac:dyDescent="0.2">
      <c r="A14" s="615"/>
      <c r="B14" s="618" t="s">
        <v>94</v>
      </c>
      <c r="C14" s="618"/>
      <c r="D14" s="232" t="s">
        <v>131</v>
      </c>
      <c r="E14" s="232"/>
      <c r="F14" s="782"/>
    </row>
    <row r="15" spans="1:6" ht="26.25" customHeight="1" x14ac:dyDescent="0.2">
      <c r="A15" s="615"/>
      <c r="B15" s="618" t="s">
        <v>95</v>
      </c>
      <c r="C15" s="618"/>
      <c r="D15" s="232"/>
      <c r="E15" s="232" t="s">
        <v>131</v>
      </c>
      <c r="F15" s="782"/>
    </row>
    <row r="16" spans="1:6" ht="26.25" customHeight="1" x14ac:dyDescent="0.2">
      <c r="A16" s="615"/>
      <c r="B16" s="618" t="s">
        <v>96</v>
      </c>
      <c r="C16" s="618"/>
      <c r="D16" s="232"/>
      <c r="E16" s="232" t="s">
        <v>131</v>
      </c>
      <c r="F16" s="782"/>
    </row>
    <row r="17" spans="1:6" ht="26.25" customHeight="1" x14ac:dyDescent="0.2">
      <c r="A17" s="615"/>
      <c r="B17" s="618" t="s">
        <v>97</v>
      </c>
      <c r="C17" s="618"/>
      <c r="D17" s="232" t="s">
        <v>131</v>
      </c>
      <c r="E17" s="232"/>
      <c r="F17" s="782"/>
    </row>
    <row r="18" spans="1:6" ht="26.25" customHeight="1" x14ac:dyDescent="0.2">
      <c r="A18" s="615"/>
      <c r="B18" s="618" t="s">
        <v>98</v>
      </c>
      <c r="C18" s="618"/>
      <c r="D18" s="232" t="s">
        <v>131</v>
      </c>
      <c r="E18" s="232"/>
      <c r="F18" s="782"/>
    </row>
    <row r="19" spans="1:6" ht="26.25" customHeight="1" x14ac:dyDescent="0.2">
      <c r="A19" s="615"/>
      <c r="B19" s="618" t="s">
        <v>99</v>
      </c>
      <c r="C19" s="618"/>
      <c r="D19" s="232" t="s">
        <v>131</v>
      </c>
      <c r="E19" s="232"/>
      <c r="F19" s="782"/>
    </row>
    <row r="20" spans="1:6" ht="33" customHeight="1" x14ac:dyDescent="0.2">
      <c r="A20" s="615"/>
      <c r="B20" s="618" t="s">
        <v>100</v>
      </c>
      <c r="C20" s="618"/>
      <c r="D20" s="232"/>
      <c r="E20" s="232" t="s">
        <v>131</v>
      </c>
      <c r="F20" s="782"/>
    </row>
    <row r="21" spans="1:6" ht="26.25" customHeight="1" x14ac:dyDescent="0.2">
      <c r="A21" s="615"/>
      <c r="B21" s="618" t="s">
        <v>101</v>
      </c>
      <c r="C21" s="618"/>
      <c r="D21" s="232"/>
      <c r="E21" s="232" t="s">
        <v>131</v>
      </c>
      <c r="F21" s="782"/>
    </row>
    <row r="22" spans="1:6" ht="26.25" customHeight="1" x14ac:dyDescent="0.2">
      <c r="A22" s="615"/>
      <c r="B22" s="618" t="s">
        <v>102</v>
      </c>
      <c r="C22" s="618"/>
      <c r="D22" s="232" t="s">
        <v>131</v>
      </c>
      <c r="E22" s="232"/>
      <c r="F22" s="782"/>
    </row>
    <row r="23" spans="1:6" ht="26.25" customHeight="1" x14ac:dyDescent="0.2">
      <c r="A23" s="615"/>
      <c r="B23" s="618" t="s">
        <v>103</v>
      </c>
      <c r="C23" s="618"/>
      <c r="D23" s="232" t="s">
        <v>131</v>
      </c>
      <c r="E23" s="232"/>
      <c r="F23" s="782"/>
    </row>
    <row r="24" spans="1:6" ht="26.25" customHeight="1" x14ac:dyDescent="0.2">
      <c r="A24" s="615"/>
      <c r="B24" s="618" t="s">
        <v>104</v>
      </c>
      <c r="C24" s="618"/>
      <c r="D24" s="232" t="s">
        <v>131</v>
      </c>
      <c r="E24" s="232"/>
      <c r="F24" s="782"/>
    </row>
    <row r="25" spans="1:6" ht="26.25" customHeight="1" x14ac:dyDescent="0.2">
      <c r="A25" s="615"/>
      <c r="B25" s="618" t="s">
        <v>105</v>
      </c>
      <c r="C25" s="618"/>
      <c r="D25" s="232" t="s">
        <v>131</v>
      </c>
      <c r="E25" s="232"/>
      <c r="F25" s="782"/>
    </row>
    <row r="26" spans="1:6" ht="26.25" customHeight="1" x14ac:dyDescent="0.2">
      <c r="A26" s="615"/>
      <c r="B26" s="618" t="s">
        <v>106</v>
      </c>
      <c r="C26" s="618"/>
      <c r="D26" s="232" t="s">
        <v>131</v>
      </c>
      <c r="E26" s="232"/>
      <c r="F26" s="782"/>
    </row>
    <row r="27" spans="1:6" ht="26.25" customHeight="1" x14ac:dyDescent="0.2">
      <c r="A27" s="615"/>
      <c r="B27" s="618" t="s">
        <v>107</v>
      </c>
      <c r="C27" s="618"/>
      <c r="D27" s="232"/>
      <c r="E27" s="232" t="s">
        <v>131</v>
      </c>
      <c r="F27" s="782"/>
    </row>
    <row r="28" spans="1:6" ht="26.25" customHeight="1" x14ac:dyDescent="0.2">
      <c r="A28" s="615"/>
      <c r="B28" s="618" t="s">
        <v>108</v>
      </c>
      <c r="C28" s="618"/>
      <c r="D28" s="232"/>
      <c r="E28" s="232" t="s">
        <v>131</v>
      </c>
      <c r="F28" s="782"/>
    </row>
    <row r="29" spans="1:6" ht="26.25" customHeight="1" x14ac:dyDescent="0.2">
      <c r="A29" s="615"/>
      <c r="B29" s="618" t="s">
        <v>109</v>
      </c>
      <c r="C29" s="618"/>
      <c r="D29" s="232"/>
      <c r="E29" s="232" t="s">
        <v>131</v>
      </c>
      <c r="F29" s="782"/>
    </row>
    <row r="30" spans="1:6" ht="26.25" customHeight="1" x14ac:dyDescent="0.2">
      <c r="A30" s="615"/>
      <c r="B30" s="618" t="s">
        <v>110</v>
      </c>
      <c r="C30" s="618"/>
      <c r="D30" s="232"/>
      <c r="E30" s="232" t="s">
        <v>131</v>
      </c>
      <c r="F30" s="782"/>
    </row>
    <row r="31" spans="1:6" ht="26.25" customHeight="1" x14ac:dyDescent="0.2">
      <c r="A31" s="615"/>
      <c r="B31" s="618" t="s">
        <v>111</v>
      </c>
      <c r="C31" s="618"/>
      <c r="D31" s="232"/>
      <c r="E31" s="232" t="s">
        <v>131</v>
      </c>
      <c r="F31" s="782"/>
    </row>
    <row r="32" spans="1:6" ht="16.5" thickBot="1" x14ac:dyDescent="0.3">
      <c r="A32" s="616"/>
      <c r="B32" s="784" t="s">
        <v>56</v>
      </c>
      <c r="C32" s="785"/>
      <c r="D32" s="102">
        <f>+NOOO!B54</f>
        <v>10</v>
      </c>
      <c r="E32" s="103"/>
      <c r="F32" s="783"/>
    </row>
    <row r="33" spans="1:6" ht="15.75" customHeight="1" thickBot="1" x14ac:dyDescent="0.25">
      <c r="A33" s="791"/>
      <c r="B33" s="411"/>
      <c r="C33" s="411"/>
      <c r="D33" s="411"/>
      <c r="E33" s="411"/>
      <c r="F33" s="792"/>
    </row>
    <row r="34" spans="1:6" ht="34.5" customHeight="1" x14ac:dyDescent="0.25">
      <c r="A34" s="778" t="s">
        <v>87</v>
      </c>
      <c r="B34" s="641" t="s">
        <v>88</v>
      </c>
      <c r="C34" s="641"/>
      <c r="D34" s="793" t="s">
        <v>89</v>
      </c>
      <c r="E34" s="793"/>
      <c r="F34" s="789" t="s">
        <v>90</v>
      </c>
    </row>
    <row r="35" spans="1:6" ht="21" customHeight="1" x14ac:dyDescent="0.25">
      <c r="A35" s="779"/>
      <c r="B35" s="642"/>
      <c r="C35" s="642"/>
      <c r="D35" s="81" t="s">
        <v>91</v>
      </c>
      <c r="E35" s="81" t="s">
        <v>92</v>
      </c>
      <c r="F35" s="790"/>
    </row>
    <row r="36" spans="1:6" ht="26.25" customHeight="1" x14ac:dyDescent="0.2">
      <c r="A36" s="615"/>
      <c r="B36" s="618" t="s">
        <v>93</v>
      </c>
      <c r="C36" s="618"/>
      <c r="D36" s="232"/>
      <c r="E36" s="232"/>
      <c r="F36" s="796" t="str">
        <f>IF(D51="X","CATASTROFICO",IF(AND(D55&gt;0,D55&lt;=5),"MODERADO",IF(AND(D55&gt;=6,D55&lt;=11),"MAYOR",IF(AND(D55&gt;=12,D55&lt;=19),"CATASTROFICO"," "))))</f>
        <v xml:space="preserve"> </v>
      </c>
    </row>
    <row r="37" spans="1:6" ht="26.25" customHeight="1" x14ac:dyDescent="0.2">
      <c r="A37" s="615"/>
      <c r="B37" s="618" t="s">
        <v>94</v>
      </c>
      <c r="C37" s="618"/>
      <c r="D37" s="232"/>
      <c r="E37" s="232"/>
      <c r="F37" s="796"/>
    </row>
    <row r="38" spans="1:6" ht="26.25" customHeight="1" x14ac:dyDescent="0.2">
      <c r="A38" s="615"/>
      <c r="B38" s="618" t="s">
        <v>95</v>
      </c>
      <c r="C38" s="618"/>
      <c r="D38" s="232"/>
      <c r="E38" s="232"/>
      <c r="F38" s="796"/>
    </row>
    <row r="39" spans="1:6" ht="26.25" customHeight="1" x14ac:dyDescent="0.2">
      <c r="A39" s="615"/>
      <c r="B39" s="618" t="s">
        <v>96</v>
      </c>
      <c r="C39" s="618"/>
      <c r="D39" s="232"/>
      <c r="E39" s="232"/>
      <c r="F39" s="796"/>
    </row>
    <row r="40" spans="1:6" ht="26.25" customHeight="1" x14ac:dyDescent="0.2">
      <c r="A40" s="615"/>
      <c r="B40" s="618" t="s">
        <v>97</v>
      </c>
      <c r="C40" s="618"/>
      <c r="D40" s="232"/>
      <c r="E40" s="232"/>
      <c r="F40" s="796"/>
    </row>
    <row r="41" spans="1:6" ht="26.25" customHeight="1" x14ac:dyDescent="0.2">
      <c r="A41" s="615"/>
      <c r="B41" s="618" t="s">
        <v>98</v>
      </c>
      <c r="C41" s="618"/>
      <c r="D41" s="232"/>
      <c r="E41" s="232"/>
      <c r="F41" s="796"/>
    </row>
    <row r="42" spans="1:6" ht="26.25" customHeight="1" x14ac:dyDescent="0.2">
      <c r="A42" s="615"/>
      <c r="B42" s="618" t="s">
        <v>99</v>
      </c>
      <c r="C42" s="618"/>
      <c r="D42" s="232"/>
      <c r="E42" s="232"/>
      <c r="F42" s="796"/>
    </row>
    <row r="43" spans="1:6" ht="33" customHeight="1" x14ac:dyDescent="0.2">
      <c r="A43" s="615"/>
      <c r="B43" s="618" t="s">
        <v>100</v>
      </c>
      <c r="C43" s="618"/>
      <c r="D43" s="232"/>
      <c r="E43" s="232"/>
      <c r="F43" s="796"/>
    </row>
    <row r="44" spans="1:6" ht="26.25" customHeight="1" x14ac:dyDescent="0.2">
      <c r="A44" s="615"/>
      <c r="B44" s="618" t="s">
        <v>101</v>
      </c>
      <c r="C44" s="618"/>
      <c r="D44" s="232"/>
      <c r="E44" s="232"/>
      <c r="F44" s="796"/>
    </row>
    <row r="45" spans="1:6" ht="26.25" customHeight="1" x14ac:dyDescent="0.2">
      <c r="A45" s="615"/>
      <c r="B45" s="618" t="s">
        <v>102</v>
      </c>
      <c r="C45" s="618"/>
      <c r="D45" s="232"/>
      <c r="E45" s="232"/>
      <c r="F45" s="796"/>
    </row>
    <row r="46" spans="1:6" ht="26.25" customHeight="1" x14ac:dyDescent="0.2">
      <c r="A46" s="615"/>
      <c r="B46" s="618" t="s">
        <v>103</v>
      </c>
      <c r="C46" s="618"/>
      <c r="D46" s="232"/>
      <c r="E46" s="232"/>
      <c r="F46" s="796"/>
    </row>
    <row r="47" spans="1:6" ht="26.25" customHeight="1" x14ac:dyDescent="0.2">
      <c r="A47" s="615"/>
      <c r="B47" s="618" t="s">
        <v>104</v>
      </c>
      <c r="C47" s="618"/>
      <c r="D47" s="238"/>
      <c r="E47" s="238"/>
      <c r="F47" s="796"/>
    </row>
    <row r="48" spans="1:6" ht="26.25" customHeight="1" x14ac:dyDescent="0.2">
      <c r="A48" s="615"/>
      <c r="B48" s="618" t="s">
        <v>105</v>
      </c>
      <c r="C48" s="618"/>
      <c r="D48" s="238"/>
      <c r="E48" s="238"/>
      <c r="F48" s="796"/>
    </row>
    <row r="49" spans="1:6" ht="26.25" customHeight="1" x14ac:dyDescent="0.2">
      <c r="A49" s="615"/>
      <c r="B49" s="618" t="s">
        <v>106</v>
      </c>
      <c r="C49" s="618"/>
      <c r="D49" s="238"/>
      <c r="E49" s="238"/>
      <c r="F49" s="796"/>
    </row>
    <row r="50" spans="1:6" ht="26.25" customHeight="1" x14ac:dyDescent="0.2">
      <c r="A50" s="615"/>
      <c r="B50" s="618" t="s">
        <v>107</v>
      </c>
      <c r="C50" s="618"/>
      <c r="D50" s="238"/>
      <c r="E50" s="238"/>
      <c r="F50" s="796"/>
    </row>
    <row r="51" spans="1:6" ht="26.25" customHeight="1" x14ac:dyDescent="0.2">
      <c r="A51" s="615"/>
      <c r="B51" s="618" t="s">
        <v>108</v>
      </c>
      <c r="C51" s="618"/>
      <c r="D51" s="238"/>
      <c r="E51" s="238"/>
      <c r="F51" s="796"/>
    </row>
    <row r="52" spans="1:6" ht="26.25" customHeight="1" x14ac:dyDescent="0.2">
      <c r="A52" s="615"/>
      <c r="B52" s="618" t="s">
        <v>109</v>
      </c>
      <c r="C52" s="618"/>
      <c r="D52" s="238"/>
      <c r="E52" s="238"/>
      <c r="F52" s="796"/>
    </row>
    <row r="53" spans="1:6" ht="26.25" customHeight="1" x14ac:dyDescent="0.2">
      <c r="A53" s="615"/>
      <c r="B53" s="618" t="s">
        <v>110</v>
      </c>
      <c r="C53" s="618"/>
      <c r="D53" s="238"/>
      <c r="E53" s="238"/>
      <c r="F53" s="796"/>
    </row>
    <row r="54" spans="1:6" ht="26.25" customHeight="1" x14ac:dyDescent="0.2">
      <c r="A54" s="615"/>
      <c r="B54" s="618" t="s">
        <v>111</v>
      </c>
      <c r="C54" s="618"/>
      <c r="D54" s="238"/>
      <c r="E54" s="238"/>
      <c r="F54" s="796"/>
    </row>
    <row r="55" spans="1:6" ht="16.5" thickBot="1" x14ac:dyDescent="0.3">
      <c r="A55" s="616"/>
      <c r="B55" s="784" t="s">
        <v>56</v>
      </c>
      <c r="C55" s="785"/>
      <c r="D55" s="102">
        <f>+NOOO!B77</f>
        <v>0</v>
      </c>
      <c r="E55" s="103"/>
      <c r="F55" s="797"/>
    </row>
    <row r="56" spans="1:6" ht="15" thickBot="1" x14ac:dyDescent="0.25"/>
    <row r="57" spans="1:6" ht="34.5" customHeight="1" x14ac:dyDescent="0.25">
      <c r="A57" s="778" t="s">
        <v>87</v>
      </c>
      <c r="B57" s="641" t="s">
        <v>88</v>
      </c>
      <c r="C57" s="641"/>
      <c r="D57" s="793" t="s">
        <v>89</v>
      </c>
      <c r="E57" s="793"/>
      <c r="F57" s="789" t="s">
        <v>90</v>
      </c>
    </row>
    <row r="58" spans="1:6" ht="21" customHeight="1" x14ac:dyDescent="0.25">
      <c r="A58" s="779"/>
      <c r="B58" s="642"/>
      <c r="C58" s="642"/>
      <c r="D58" s="81" t="s">
        <v>91</v>
      </c>
      <c r="E58" s="81" t="s">
        <v>92</v>
      </c>
      <c r="F58" s="790"/>
    </row>
    <row r="59" spans="1:6" ht="26.25" customHeight="1" x14ac:dyDescent="0.2">
      <c r="A59" s="794"/>
      <c r="B59" s="618" t="s">
        <v>93</v>
      </c>
      <c r="C59" s="618"/>
      <c r="D59" s="239"/>
      <c r="E59" s="239"/>
      <c r="F59" s="796" t="str">
        <f>IF(D74="X","CATASTROFICO",IF(AND(D78&gt;0,D78&lt;=5),"MODERADO",IF(AND(D78&gt;=6,D78&lt;=11),"MAYOR",IF(AND(D78&gt;=12,D78&lt;=19),"CATASTROFICO"," "))))</f>
        <v xml:space="preserve"> </v>
      </c>
    </row>
    <row r="60" spans="1:6" ht="26.25" customHeight="1" x14ac:dyDescent="0.2">
      <c r="A60" s="794"/>
      <c r="B60" s="618" t="s">
        <v>94</v>
      </c>
      <c r="C60" s="618"/>
      <c r="D60" s="239"/>
      <c r="E60" s="239"/>
      <c r="F60" s="796"/>
    </row>
    <row r="61" spans="1:6" ht="26.25" customHeight="1" x14ac:dyDescent="0.2">
      <c r="A61" s="794"/>
      <c r="B61" s="618" t="s">
        <v>95</v>
      </c>
      <c r="C61" s="618"/>
      <c r="D61" s="239"/>
      <c r="E61" s="239"/>
      <c r="F61" s="796"/>
    </row>
    <row r="62" spans="1:6" ht="26.25" customHeight="1" x14ac:dyDescent="0.2">
      <c r="A62" s="794"/>
      <c r="B62" s="618" t="s">
        <v>96</v>
      </c>
      <c r="C62" s="618"/>
      <c r="D62" s="239"/>
      <c r="E62" s="239"/>
      <c r="F62" s="796"/>
    </row>
    <row r="63" spans="1:6" ht="26.25" customHeight="1" x14ac:dyDescent="0.2">
      <c r="A63" s="794"/>
      <c r="B63" s="618" t="s">
        <v>97</v>
      </c>
      <c r="C63" s="618"/>
      <c r="D63" s="239"/>
      <c r="E63" s="239"/>
      <c r="F63" s="796"/>
    </row>
    <row r="64" spans="1:6" ht="26.25" customHeight="1" x14ac:dyDescent="0.2">
      <c r="A64" s="794"/>
      <c r="B64" s="618" t="s">
        <v>98</v>
      </c>
      <c r="C64" s="618"/>
      <c r="D64" s="239"/>
      <c r="E64" s="239"/>
      <c r="F64" s="796"/>
    </row>
    <row r="65" spans="1:6" ht="26.25" customHeight="1" x14ac:dyDescent="0.2">
      <c r="A65" s="794"/>
      <c r="B65" s="618" t="s">
        <v>99</v>
      </c>
      <c r="C65" s="618"/>
      <c r="D65" s="239"/>
      <c r="E65" s="239"/>
      <c r="F65" s="796"/>
    </row>
    <row r="66" spans="1:6" ht="32.25" customHeight="1" x14ac:dyDescent="0.2">
      <c r="A66" s="794"/>
      <c r="B66" s="618" t="s">
        <v>100</v>
      </c>
      <c r="C66" s="618"/>
      <c r="D66" s="239"/>
      <c r="E66" s="239"/>
      <c r="F66" s="796"/>
    </row>
    <row r="67" spans="1:6" ht="26.25" customHeight="1" x14ac:dyDescent="0.2">
      <c r="A67" s="794"/>
      <c r="B67" s="618" t="s">
        <v>101</v>
      </c>
      <c r="C67" s="618"/>
      <c r="D67" s="239"/>
      <c r="E67" s="239"/>
      <c r="F67" s="796"/>
    </row>
    <row r="68" spans="1:6" ht="26.25" customHeight="1" x14ac:dyDescent="0.2">
      <c r="A68" s="794"/>
      <c r="B68" s="618" t="s">
        <v>102</v>
      </c>
      <c r="C68" s="618"/>
      <c r="D68" s="239"/>
      <c r="E68" s="239"/>
      <c r="F68" s="796"/>
    </row>
    <row r="69" spans="1:6" ht="26.25" customHeight="1" x14ac:dyDescent="0.2">
      <c r="A69" s="794"/>
      <c r="B69" s="618" t="s">
        <v>103</v>
      </c>
      <c r="C69" s="618"/>
      <c r="D69" s="239"/>
      <c r="E69" s="239"/>
      <c r="F69" s="796"/>
    </row>
    <row r="70" spans="1:6" ht="26.25" customHeight="1" x14ac:dyDescent="0.2">
      <c r="A70" s="794"/>
      <c r="B70" s="618" t="s">
        <v>104</v>
      </c>
      <c r="C70" s="618"/>
      <c r="D70" s="239"/>
      <c r="E70" s="239"/>
      <c r="F70" s="796"/>
    </row>
    <row r="71" spans="1:6" ht="26.25" customHeight="1" x14ac:dyDescent="0.2">
      <c r="A71" s="794"/>
      <c r="B71" s="618" t="s">
        <v>105</v>
      </c>
      <c r="C71" s="618"/>
      <c r="D71" s="239"/>
      <c r="E71" s="239"/>
      <c r="F71" s="796"/>
    </row>
    <row r="72" spans="1:6" ht="26.25" customHeight="1" x14ac:dyDescent="0.2">
      <c r="A72" s="794"/>
      <c r="B72" s="618" t="s">
        <v>106</v>
      </c>
      <c r="C72" s="618"/>
      <c r="D72" s="239"/>
      <c r="E72" s="239"/>
      <c r="F72" s="796"/>
    </row>
    <row r="73" spans="1:6" ht="26.25" customHeight="1" x14ac:dyDescent="0.2">
      <c r="A73" s="794"/>
      <c r="B73" s="618" t="s">
        <v>107</v>
      </c>
      <c r="C73" s="618"/>
      <c r="D73" s="239"/>
      <c r="E73" s="239"/>
      <c r="F73" s="796"/>
    </row>
    <row r="74" spans="1:6" ht="26.25" customHeight="1" x14ac:dyDescent="0.2">
      <c r="A74" s="794"/>
      <c r="B74" s="618" t="s">
        <v>108</v>
      </c>
      <c r="C74" s="618"/>
      <c r="D74" s="239"/>
      <c r="E74" s="239"/>
      <c r="F74" s="796"/>
    </row>
    <row r="75" spans="1:6" ht="26.25" customHeight="1" x14ac:dyDescent="0.2">
      <c r="A75" s="794"/>
      <c r="B75" s="618" t="s">
        <v>109</v>
      </c>
      <c r="C75" s="618"/>
      <c r="D75" s="239"/>
      <c r="E75" s="239"/>
      <c r="F75" s="796"/>
    </row>
    <row r="76" spans="1:6" ht="26.25" customHeight="1" x14ac:dyDescent="0.2">
      <c r="A76" s="794"/>
      <c r="B76" s="618" t="s">
        <v>110</v>
      </c>
      <c r="C76" s="618"/>
      <c r="D76" s="239"/>
      <c r="E76" s="239"/>
      <c r="F76" s="796"/>
    </row>
    <row r="77" spans="1:6" ht="26.25" customHeight="1" x14ac:dyDescent="0.2">
      <c r="A77" s="794"/>
      <c r="B77" s="618" t="s">
        <v>111</v>
      </c>
      <c r="C77" s="618"/>
      <c r="D77" s="239"/>
      <c r="E77" s="239"/>
      <c r="F77" s="796"/>
    </row>
    <row r="78" spans="1:6" ht="16.5" thickBot="1" x14ac:dyDescent="0.3">
      <c r="A78" s="795"/>
      <c r="B78" s="784" t="s">
        <v>56</v>
      </c>
      <c r="C78" s="785"/>
      <c r="D78" s="102">
        <f>+NOOO!B100</f>
        <v>0</v>
      </c>
      <c r="E78" s="103"/>
      <c r="F78" s="797"/>
    </row>
    <row r="79" spans="1:6" ht="15" thickBot="1" x14ac:dyDescent="0.25"/>
    <row r="80" spans="1:6" ht="34.5" customHeight="1" x14ac:dyDescent="0.25">
      <c r="A80" s="778" t="s">
        <v>87</v>
      </c>
      <c r="B80" s="641" t="s">
        <v>88</v>
      </c>
      <c r="C80" s="641"/>
      <c r="D80" s="793" t="s">
        <v>89</v>
      </c>
      <c r="E80" s="793"/>
      <c r="F80" s="789" t="s">
        <v>90</v>
      </c>
    </row>
    <row r="81" spans="1:6" ht="21" customHeight="1" x14ac:dyDescent="0.25">
      <c r="A81" s="779"/>
      <c r="B81" s="642"/>
      <c r="C81" s="642"/>
      <c r="D81" s="81" t="s">
        <v>91</v>
      </c>
      <c r="E81" s="81" t="s">
        <v>92</v>
      </c>
      <c r="F81" s="790"/>
    </row>
    <row r="82" spans="1:6" ht="26.25" customHeight="1" x14ac:dyDescent="0.2">
      <c r="A82" s="794"/>
      <c r="B82" s="618" t="s">
        <v>93</v>
      </c>
      <c r="C82" s="618"/>
      <c r="D82" s="239"/>
      <c r="E82" s="239"/>
      <c r="F82" s="796" t="str">
        <f>IF(D97="X","CATASTROFICO",IF(AND(D101&gt;0,D101&lt;=5),"MODERADO",IF(AND(D101&gt;=6,D101&lt;=11),"MAYOR",IF(AND(D101&gt;=12,D101&lt;=19),"CATASTROFICO"," "))))</f>
        <v xml:space="preserve"> </v>
      </c>
    </row>
    <row r="83" spans="1:6" ht="26.25" customHeight="1" x14ac:dyDescent="0.2">
      <c r="A83" s="794"/>
      <c r="B83" s="618" t="s">
        <v>94</v>
      </c>
      <c r="C83" s="618"/>
      <c r="D83" s="239"/>
      <c r="E83" s="239"/>
      <c r="F83" s="796"/>
    </row>
    <row r="84" spans="1:6" ht="26.25" customHeight="1" x14ac:dyDescent="0.2">
      <c r="A84" s="794"/>
      <c r="B84" s="618" t="s">
        <v>95</v>
      </c>
      <c r="C84" s="618"/>
      <c r="D84" s="239"/>
      <c r="E84" s="239"/>
      <c r="F84" s="796"/>
    </row>
    <row r="85" spans="1:6" ht="26.25" customHeight="1" x14ac:dyDescent="0.2">
      <c r="A85" s="794"/>
      <c r="B85" s="618" t="s">
        <v>96</v>
      </c>
      <c r="C85" s="618"/>
      <c r="D85" s="239"/>
      <c r="E85" s="239"/>
      <c r="F85" s="796"/>
    </row>
    <row r="86" spans="1:6" ht="26.25" customHeight="1" x14ac:dyDescent="0.2">
      <c r="A86" s="794"/>
      <c r="B86" s="618" t="s">
        <v>97</v>
      </c>
      <c r="C86" s="618"/>
      <c r="D86" s="239"/>
      <c r="E86" s="239"/>
      <c r="F86" s="796"/>
    </row>
    <row r="87" spans="1:6" ht="26.25" customHeight="1" x14ac:dyDescent="0.2">
      <c r="A87" s="794"/>
      <c r="B87" s="618" t="s">
        <v>98</v>
      </c>
      <c r="C87" s="618"/>
      <c r="D87" s="239"/>
      <c r="E87" s="239"/>
      <c r="F87" s="796"/>
    </row>
    <row r="88" spans="1:6" ht="26.25" customHeight="1" x14ac:dyDescent="0.2">
      <c r="A88" s="794"/>
      <c r="B88" s="618" t="s">
        <v>99</v>
      </c>
      <c r="C88" s="618"/>
      <c r="D88" s="239"/>
      <c r="E88" s="239"/>
      <c r="F88" s="796"/>
    </row>
    <row r="89" spans="1:6" ht="33" customHeight="1" x14ac:dyDescent="0.2">
      <c r="A89" s="794"/>
      <c r="B89" s="618" t="s">
        <v>100</v>
      </c>
      <c r="C89" s="618"/>
      <c r="D89" s="239"/>
      <c r="E89" s="239"/>
      <c r="F89" s="796"/>
    </row>
    <row r="90" spans="1:6" ht="26.25" customHeight="1" x14ac:dyDescent="0.2">
      <c r="A90" s="794"/>
      <c r="B90" s="618" t="s">
        <v>101</v>
      </c>
      <c r="C90" s="618"/>
      <c r="D90" s="239"/>
      <c r="E90" s="239"/>
      <c r="F90" s="796"/>
    </row>
    <row r="91" spans="1:6" ht="26.25" customHeight="1" x14ac:dyDescent="0.2">
      <c r="A91" s="794"/>
      <c r="B91" s="618" t="s">
        <v>102</v>
      </c>
      <c r="C91" s="618"/>
      <c r="D91" s="239"/>
      <c r="E91" s="239"/>
      <c r="F91" s="796"/>
    </row>
    <row r="92" spans="1:6" ht="26.25" customHeight="1" x14ac:dyDescent="0.2">
      <c r="A92" s="794"/>
      <c r="B92" s="618" t="s">
        <v>103</v>
      </c>
      <c r="C92" s="618"/>
      <c r="D92" s="239"/>
      <c r="E92" s="239"/>
      <c r="F92" s="796"/>
    </row>
    <row r="93" spans="1:6" ht="26.25" customHeight="1" x14ac:dyDescent="0.2">
      <c r="A93" s="794"/>
      <c r="B93" s="618" t="s">
        <v>104</v>
      </c>
      <c r="C93" s="618"/>
      <c r="D93" s="239"/>
      <c r="E93" s="239"/>
      <c r="F93" s="796"/>
    </row>
    <row r="94" spans="1:6" ht="26.25" customHeight="1" x14ac:dyDescent="0.2">
      <c r="A94" s="794"/>
      <c r="B94" s="618" t="s">
        <v>105</v>
      </c>
      <c r="C94" s="618"/>
      <c r="D94" s="239"/>
      <c r="E94" s="239"/>
      <c r="F94" s="796"/>
    </row>
    <row r="95" spans="1:6" ht="26.25" customHeight="1" x14ac:dyDescent="0.2">
      <c r="A95" s="794"/>
      <c r="B95" s="618" t="s">
        <v>106</v>
      </c>
      <c r="C95" s="618"/>
      <c r="D95" s="239"/>
      <c r="E95" s="239"/>
      <c r="F95" s="796"/>
    </row>
    <row r="96" spans="1:6" ht="26.25" customHeight="1" x14ac:dyDescent="0.2">
      <c r="A96" s="794"/>
      <c r="B96" s="618" t="s">
        <v>107</v>
      </c>
      <c r="C96" s="618"/>
      <c r="D96" s="239"/>
      <c r="E96" s="239"/>
      <c r="F96" s="796"/>
    </row>
    <row r="97" spans="1:6" ht="26.25" customHeight="1" x14ac:dyDescent="0.2">
      <c r="A97" s="794"/>
      <c r="B97" s="618" t="s">
        <v>108</v>
      </c>
      <c r="C97" s="618"/>
      <c r="D97" s="239"/>
      <c r="E97" s="239"/>
      <c r="F97" s="796"/>
    </row>
    <row r="98" spans="1:6" ht="26.25" customHeight="1" x14ac:dyDescent="0.2">
      <c r="A98" s="794"/>
      <c r="B98" s="618" t="s">
        <v>109</v>
      </c>
      <c r="C98" s="618"/>
      <c r="D98" s="239"/>
      <c r="E98" s="239"/>
      <c r="F98" s="796"/>
    </row>
    <row r="99" spans="1:6" ht="26.25" customHeight="1" x14ac:dyDescent="0.2">
      <c r="A99" s="794"/>
      <c r="B99" s="618" t="s">
        <v>110</v>
      </c>
      <c r="C99" s="618"/>
      <c r="D99" s="239"/>
      <c r="E99" s="239"/>
      <c r="F99" s="796"/>
    </row>
    <row r="100" spans="1:6" ht="26.25" customHeight="1" x14ac:dyDescent="0.2">
      <c r="A100" s="794"/>
      <c r="B100" s="618" t="s">
        <v>111</v>
      </c>
      <c r="C100" s="618"/>
      <c r="D100" s="239"/>
      <c r="E100" s="239"/>
      <c r="F100" s="796"/>
    </row>
    <row r="101" spans="1:6" ht="16.5" thickBot="1" x14ac:dyDescent="0.3">
      <c r="A101" s="795"/>
      <c r="B101" s="784" t="s">
        <v>56</v>
      </c>
      <c r="C101" s="785"/>
      <c r="D101" s="102">
        <f>+NOOO!B123</f>
        <v>0</v>
      </c>
      <c r="E101" s="103"/>
      <c r="F101" s="797"/>
    </row>
    <row r="102" spans="1:6" ht="15" thickBot="1" x14ac:dyDescent="0.25"/>
    <row r="103" spans="1:6" ht="34.5" customHeight="1" x14ac:dyDescent="0.25">
      <c r="A103" s="778" t="s">
        <v>87</v>
      </c>
      <c r="B103" s="641" t="s">
        <v>88</v>
      </c>
      <c r="C103" s="641"/>
      <c r="D103" s="793" t="s">
        <v>89</v>
      </c>
      <c r="E103" s="793"/>
      <c r="F103" s="789" t="s">
        <v>90</v>
      </c>
    </row>
    <row r="104" spans="1:6" ht="21" customHeight="1" x14ac:dyDescent="0.25">
      <c r="A104" s="779"/>
      <c r="B104" s="642"/>
      <c r="C104" s="642"/>
      <c r="D104" s="81" t="s">
        <v>91</v>
      </c>
      <c r="E104" s="81" t="s">
        <v>92</v>
      </c>
      <c r="F104" s="790"/>
    </row>
    <row r="105" spans="1:6" ht="26.25" customHeight="1" x14ac:dyDescent="0.2">
      <c r="A105" s="794"/>
      <c r="B105" s="618" t="s">
        <v>93</v>
      </c>
      <c r="C105" s="618"/>
      <c r="D105" s="239"/>
      <c r="E105" s="239"/>
      <c r="F105" s="796" t="str">
        <f>IF(D120="X","CATASTROFICO",IF(AND(D124&gt;0,D124&lt;=5),"MODERADO",IF(AND(D124&gt;=6,D124&lt;=11),"MAYOR",IF(AND(D124&gt;=12,D124&lt;=19),"CATASTROFICO"," "))))</f>
        <v xml:space="preserve"> </v>
      </c>
    </row>
    <row r="106" spans="1:6" ht="26.25" customHeight="1" x14ac:dyDescent="0.2">
      <c r="A106" s="794"/>
      <c r="B106" s="618" t="s">
        <v>94</v>
      </c>
      <c r="C106" s="618"/>
      <c r="D106" s="239"/>
      <c r="E106" s="239"/>
      <c r="F106" s="796"/>
    </row>
    <row r="107" spans="1:6" ht="26.25" customHeight="1" x14ac:dyDescent="0.2">
      <c r="A107" s="794"/>
      <c r="B107" s="618" t="s">
        <v>95</v>
      </c>
      <c r="C107" s="618"/>
      <c r="D107" s="239"/>
      <c r="E107" s="239"/>
      <c r="F107" s="796"/>
    </row>
    <row r="108" spans="1:6" ht="26.25" customHeight="1" x14ac:dyDescent="0.2">
      <c r="A108" s="794"/>
      <c r="B108" s="618" t="s">
        <v>96</v>
      </c>
      <c r="C108" s="618"/>
      <c r="D108" s="239"/>
      <c r="E108" s="239"/>
      <c r="F108" s="796"/>
    </row>
    <row r="109" spans="1:6" ht="26.25" customHeight="1" x14ac:dyDescent="0.2">
      <c r="A109" s="794"/>
      <c r="B109" s="618" t="s">
        <v>97</v>
      </c>
      <c r="C109" s="618"/>
      <c r="D109" s="239"/>
      <c r="E109" s="239"/>
      <c r="F109" s="796"/>
    </row>
    <row r="110" spans="1:6" ht="26.25" customHeight="1" x14ac:dyDescent="0.2">
      <c r="A110" s="794"/>
      <c r="B110" s="618" t="s">
        <v>98</v>
      </c>
      <c r="C110" s="618"/>
      <c r="D110" s="239"/>
      <c r="E110" s="239"/>
      <c r="F110" s="796"/>
    </row>
    <row r="111" spans="1:6" ht="26.25" customHeight="1" x14ac:dyDescent="0.2">
      <c r="A111" s="794"/>
      <c r="B111" s="618" t="s">
        <v>99</v>
      </c>
      <c r="C111" s="618"/>
      <c r="D111" s="239"/>
      <c r="E111" s="239"/>
      <c r="F111" s="796"/>
    </row>
    <row r="112" spans="1:6" ht="36" customHeight="1" x14ac:dyDescent="0.2">
      <c r="A112" s="794"/>
      <c r="B112" s="618" t="s">
        <v>100</v>
      </c>
      <c r="C112" s="618"/>
      <c r="D112" s="239"/>
      <c r="E112" s="239"/>
      <c r="F112" s="796"/>
    </row>
    <row r="113" spans="1:6" ht="26.25" customHeight="1" x14ac:dyDescent="0.2">
      <c r="A113" s="794"/>
      <c r="B113" s="618" t="s">
        <v>101</v>
      </c>
      <c r="C113" s="618"/>
      <c r="D113" s="239"/>
      <c r="E113" s="239"/>
      <c r="F113" s="796"/>
    </row>
    <row r="114" spans="1:6" ht="26.25" customHeight="1" x14ac:dyDescent="0.2">
      <c r="A114" s="794"/>
      <c r="B114" s="618" t="s">
        <v>102</v>
      </c>
      <c r="C114" s="618"/>
      <c r="D114" s="239"/>
      <c r="E114" s="239"/>
      <c r="F114" s="796"/>
    </row>
    <row r="115" spans="1:6" ht="26.25" customHeight="1" x14ac:dyDescent="0.2">
      <c r="A115" s="794"/>
      <c r="B115" s="618" t="s">
        <v>103</v>
      </c>
      <c r="C115" s="618"/>
      <c r="D115" s="239"/>
      <c r="E115" s="239"/>
      <c r="F115" s="796"/>
    </row>
    <row r="116" spans="1:6" ht="26.25" customHeight="1" x14ac:dyDescent="0.2">
      <c r="A116" s="794"/>
      <c r="B116" s="618" t="s">
        <v>104</v>
      </c>
      <c r="C116" s="618"/>
      <c r="D116" s="239"/>
      <c r="E116" s="239"/>
      <c r="F116" s="796"/>
    </row>
    <row r="117" spans="1:6" ht="26.25" customHeight="1" x14ac:dyDescent="0.2">
      <c r="A117" s="794"/>
      <c r="B117" s="618" t="s">
        <v>105</v>
      </c>
      <c r="C117" s="618"/>
      <c r="D117" s="239"/>
      <c r="E117" s="239"/>
      <c r="F117" s="796"/>
    </row>
    <row r="118" spans="1:6" ht="26.25" customHeight="1" x14ac:dyDescent="0.2">
      <c r="A118" s="794"/>
      <c r="B118" s="618" t="s">
        <v>106</v>
      </c>
      <c r="C118" s="618"/>
      <c r="D118" s="239"/>
      <c r="E118" s="239"/>
      <c r="F118" s="796"/>
    </row>
    <row r="119" spans="1:6" ht="26.25" customHeight="1" x14ac:dyDescent="0.2">
      <c r="A119" s="794"/>
      <c r="B119" s="618" t="s">
        <v>107</v>
      </c>
      <c r="C119" s="618"/>
      <c r="D119" s="239"/>
      <c r="E119" s="239"/>
      <c r="F119" s="796"/>
    </row>
    <row r="120" spans="1:6" ht="26.25" customHeight="1" x14ac:dyDescent="0.2">
      <c r="A120" s="794"/>
      <c r="B120" s="618" t="s">
        <v>108</v>
      </c>
      <c r="C120" s="618"/>
      <c r="D120" s="239"/>
      <c r="E120" s="239"/>
      <c r="F120" s="796"/>
    </row>
    <row r="121" spans="1:6" ht="26.25" customHeight="1" x14ac:dyDescent="0.2">
      <c r="A121" s="794"/>
      <c r="B121" s="618" t="s">
        <v>109</v>
      </c>
      <c r="C121" s="618"/>
      <c r="D121" s="239"/>
      <c r="E121" s="239"/>
      <c r="F121" s="796"/>
    </row>
    <row r="122" spans="1:6" ht="26.25" customHeight="1" x14ac:dyDescent="0.2">
      <c r="A122" s="794"/>
      <c r="B122" s="618" t="s">
        <v>110</v>
      </c>
      <c r="C122" s="618"/>
      <c r="D122" s="239"/>
      <c r="E122" s="239"/>
      <c r="F122" s="796"/>
    </row>
    <row r="123" spans="1:6" ht="26.25" customHeight="1" x14ac:dyDescent="0.2">
      <c r="A123" s="794"/>
      <c r="B123" s="618" t="s">
        <v>111</v>
      </c>
      <c r="C123" s="618"/>
      <c r="D123" s="239"/>
      <c r="E123" s="239"/>
      <c r="F123" s="796"/>
    </row>
    <row r="124" spans="1:6" ht="16.5" thickBot="1" x14ac:dyDescent="0.3">
      <c r="A124" s="795"/>
      <c r="B124" s="784" t="s">
        <v>56</v>
      </c>
      <c r="C124" s="785"/>
      <c r="D124" s="102">
        <f>+NOOO!B146</f>
        <v>0</v>
      </c>
      <c r="E124" s="103"/>
      <c r="F124" s="797"/>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workbookViewId="0">
      <selection activeCell="A15" sqref="A15:A24"/>
    </sheetView>
  </sheetViews>
  <sheetFormatPr baseColWidth="10" defaultColWidth="11.42578125" defaultRowHeight="14.25" x14ac:dyDescent="0.2"/>
  <cols>
    <col min="1" max="1" width="14.42578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95"/>
      <c r="B1" s="885"/>
      <c r="C1" s="449" t="str">
        <f>CONTEXTO!B1</f>
        <v>PROCESO:  SITEMA INTEGRADO DE GESTION</v>
      </c>
      <c r="D1" s="449"/>
      <c r="E1" s="449"/>
      <c r="F1" s="449"/>
      <c r="G1" s="528" t="s">
        <v>483</v>
      </c>
      <c r="H1" s="528"/>
      <c r="I1" s="528"/>
      <c r="J1" s="883"/>
      <c r="K1" s="374"/>
    </row>
    <row r="2" spans="1:12" ht="15" customHeight="1" x14ac:dyDescent="0.2">
      <c r="A2" s="496"/>
      <c r="B2" s="490"/>
      <c r="C2" s="450"/>
      <c r="D2" s="450"/>
      <c r="E2" s="450"/>
      <c r="F2" s="450"/>
      <c r="G2" s="529" t="s">
        <v>501</v>
      </c>
      <c r="H2" s="529"/>
      <c r="I2" s="529"/>
      <c r="J2" s="884"/>
      <c r="K2" s="375"/>
    </row>
    <row r="3" spans="1:12" ht="34.5" customHeight="1" x14ac:dyDescent="0.2">
      <c r="A3" s="496"/>
      <c r="B3" s="490"/>
      <c r="C3" s="450" t="s">
        <v>31</v>
      </c>
      <c r="D3" s="450"/>
      <c r="E3" s="450"/>
      <c r="F3" s="450"/>
      <c r="G3" s="529" t="s">
        <v>485</v>
      </c>
      <c r="H3" s="529"/>
      <c r="I3" s="529"/>
      <c r="J3" s="884"/>
      <c r="K3" s="375"/>
    </row>
    <row r="4" spans="1:12" ht="15.75" customHeight="1" x14ac:dyDescent="0.2">
      <c r="A4" s="496"/>
      <c r="B4" s="490"/>
      <c r="C4" s="450"/>
      <c r="D4" s="450"/>
      <c r="E4" s="450"/>
      <c r="F4" s="450"/>
      <c r="G4" s="529" t="s">
        <v>502</v>
      </c>
      <c r="H4" s="529"/>
      <c r="I4" s="529"/>
      <c r="J4" s="884"/>
      <c r="K4" s="375"/>
    </row>
    <row r="5" spans="1:12" ht="15.75" customHeight="1" x14ac:dyDescent="0.2">
      <c r="A5" s="436"/>
      <c r="B5" s="437"/>
      <c r="C5" s="437"/>
      <c r="D5" s="437"/>
      <c r="E5" s="437"/>
      <c r="F5" s="437"/>
      <c r="G5" s="437"/>
      <c r="H5" s="437"/>
      <c r="I5" s="437"/>
      <c r="J5" s="437"/>
      <c r="K5" s="438"/>
    </row>
    <row r="6" spans="1:12" x14ac:dyDescent="0.2">
      <c r="A6" s="892" t="s">
        <v>112</v>
      </c>
      <c r="B6" s="893"/>
      <c r="C6" s="893"/>
      <c r="D6" s="893"/>
      <c r="E6" s="893"/>
      <c r="F6" s="893"/>
      <c r="G6" s="893"/>
      <c r="H6" s="893"/>
      <c r="I6" s="893"/>
      <c r="J6" s="893"/>
      <c r="K6" s="894"/>
    </row>
    <row r="7" spans="1:12" ht="11.25" customHeight="1" x14ac:dyDescent="0.2">
      <c r="A7" s="892"/>
      <c r="B7" s="893"/>
      <c r="C7" s="893"/>
      <c r="D7" s="893"/>
      <c r="E7" s="893"/>
      <c r="F7" s="893"/>
      <c r="G7" s="893"/>
      <c r="H7" s="893"/>
      <c r="I7" s="893"/>
      <c r="J7" s="893"/>
      <c r="K7" s="894"/>
    </row>
    <row r="8" spans="1:12" ht="24" customHeight="1" x14ac:dyDescent="0.2">
      <c r="A8" s="888" t="str">
        <f>CONTEXTO!A8</f>
        <v>PROCESO: GESTIÓN JURÍDICA</v>
      </c>
      <c r="B8" s="440"/>
      <c r="C8" s="440"/>
      <c r="D8" s="440"/>
      <c r="E8" s="440"/>
      <c r="F8" s="440"/>
      <c r="G8" s="440"/>
      <c r="H8" s="440"/>
      <c r="I8" s="440"/>
      <c r="J8" s="440"/>
      <c r="K8" s="441"/>
    </row>
    <row r="9" spans="1:12" ht="56.25" customHeight="1" thickBot="1" x14ac:dyDescent="0.25">
      <c r="A9" s="889"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9" s="890"/>
      <c r="C9" s="890"/>
      <c r="D9" s="890"/>
      <c r="E9" s="890"/>
      <c r="F9" s="890"/>
      <c r="G9" s="890"/>
      <c r="H9" s="890"/>
      <c r="I9" s="890"/>
      <c r="J9" s="890"/>
      <c r="K9" s="891"/>
    </row>
    <row r="10" spans="1:12" ht="19.5" customHeight="1" thickBot="1" x14ac:dyDescent="0.25">
      <c r="A10" s="886"/>
      <c r="B10" s="887"/>
      <c r="C10" s="887"/>
      <c r="D10" s="887"/>
      <c r="E10" s="887"/>
      <c r="F10" s="887"/>
      <c r="G10" s="887"/>
      <c r="H10" s="887"/>
      <c r="I10" s="887"/>
      <c r="J10" s="887"/>
      <c r="K10" s="887"/>
      <c r="L10" s="61"/>
    </row>
    <row r="11" spans="1:12" ht="29.25" customHeight="1" thickBot="1" x14ac:dyDescent="0.25">
      <c r="A11" s="154" t="s">
        <v>113</v>
      </c>
      <c r="B11" s="827" t="str">
        <f>DESCRIPCION!A10</f>
        <v xml:space="preserve">Probabilidad de Providencias condenatorias incumplidas </v>
      </c>
      <c r="C11" s="828"/>
      <c r="D11" s="828"/>
      <c r="E11" s="828"/>
      <c r="F11" s="828"/>
      <c r="G11" s="828"/>
      <c r="H11" s="828"/>
      <c r="I11" s="829"/>
      <c r="J11" s="155" t="s">
        <v>344</v>
      </c>
      <c r="K11" s="158" t="str">
        <f>IF(J17="x","EXTREMA",IF(J19="x","ALTA",IF(J21="x","MODERADA",IF(J23="x","BAJA",""))))</f>
        <v>ALTA</v>
      </c>
    </row>
    <row r="12" spans="1:12" ht="16.5" customHeight="1" thickBot="1" x14ac:dyDescent="0.25">
      <c r="A12" s="836" t="s">
        <v>115</v>
      </c>
      <c r="B12" s="837"/>
      <c r="C12" s="837"/>
      <c r="D12" s="838" t="str">
        <f>PROBABILIDAD!T11</f>
        <v>Casi Seguro</v>
      </c>
      <c r="E12" s="839"/>
      <c r="F12" s="836" t="s">
        <v>345</v>
      </c>
      <c r="G12" s="837"/>
      <c r="H12" s="837"/>
      <c r="I12" s="840"/>
      <c r="J12" s="841" t="s">
        <v>125</v>
      </c>
      <c r="K12" s="842"/>
    </row>
    <row r="13" spans="1:12" x14ac:dyDescent="0.2">
      <c r="A13" s="191"/>
      <c r="B13" s="171"/>
      <c r="C13" s="171"/>
      <c r="D13" s="171"/>
      <c r="E13" s="171"/>
      <c r="F13" s="171"/>
      <c r="G13" s="171"/>
      <c r="H13" s="171"/>
      <c r="I13" s="171"/>
      <c r="J13" s="187"/>
      <c r="K13" s="188"/>
    </row>
    <row r="14" spans="1:12" x14ac:dyDescent="0.2">
      <c r="A14" s="191"/>
      <c r="B14" s="171"/>
      <c r="C14" s="192"/>
      <c r="D14" s="171"/>
      <c r="E14" s="171"/>
      <c r="F14" s="171"/>
      <c r="G14" s="171"/>
      <c r="H14" s="171"/>
      <c r="I14" s="171"/>
      <c r="J14" s="187"/>
      <c r="K14" s="188"/>
    </row>
    <row r="15" spans="1:12" ht="30" customHeight="1" x14ac:dyDescent="0.2">
      <c r="A15" s="822" t="s">
        <v>115</v>
      </c>
      <c r="B15" s="171">
        <v>5</v>
      </c>
      <c r="C15" s="823"/>
      <c r="D15" s="802" t="s">
        <v>341</v>
      </c>
      <c r="E15" s="803"/>
      <c r="F15" s="803"/>
      <c r="G15" s="803"/>
      <c r="H15" s="171"/>
      <c r="I15" s="171"/>
      <c r="J15" s="817" t="s">
        <v>114</v>
      </c>
      <c r="K15" s="818"/>
    </row>
    <row r="16" spans="1:12" ht="30" customHeight="1" x14ac:dyDescent="0.2">
      <c r="A16" s="822"/>
      <c r="B16" s="171" t="s">
        <v>117</v>
      </c>
      <c r="C16" s="824"/>
      <c r="D16" s="802"/>
      <c r="E16" s="803"/>
      <c r="F16" s="803"/>
      <c r="G16" s="803"/>
      <c r="H16" s="171"/>
      <c r="I16" s="171"/>
      <c r="J16" s="173"/>
      <c r="K16" s="174"/>
    </row>
    <row r="17" spans="1:11" ht="30" customHeight="1" x14ac:dyDescent="0.2">
      <c r="A17" s="822"/>
      <c r="B17" s="171">
        <v>4</v>
      </c>
      <c r="C17" s="825"/>
      <c r="D17" s="802"/>
      <c r="E17" s="802"/>
      <c r="F17" s="815"/>
      <c r="G17" s="803"/>
      <c r="H17" s="171"/>
      <c r="I17" s="171"/>
      <c r="J17" s="178" t="str">
        <f xml:space="preserve"> IF(OR(E15="X",F15="X",G15="x",F17="x",G17="X",F19="X",G19="X",G21="X" ),"x","")</f>
        <v/>
      </c>
      <c r="K17" s="174" t="s">
        <v>116</v>
      </c>
    </row>
    <row r="18" spans="1:11" ht="30" customHeight="1" x14ac:dyDescent="0.2">
      <c r="A18" s="822"/>
      <c r="B18" s="171" t="s">
        <v>119</v>
      </c>
      <c r="C18" s="826"/>
      <c r="D18" s="802"/>
      <c r="E18" s="802"/>
      <c r="F18" s="815"/>
      <c r="G18" s="803"/>
      <c r="H18" s="171"/>
      <c r="I18" s="171"/>
      <c r="J18" s="179"/>
      <c r="K18" s="174"/>
    </row>
    <row r="19" spans="1:11" ht="30" customHeight="1" x14ac:dyDescent="0.2">
      <c r="A19" s="822"/>
      <c r="B19" s="171">
        <v>3</v>
      </c>
      <c r="C19" s="805"/>
      <c r="D19" s="800"/>
      <c r="E19" s="801"/>
      <c r="F19" s="815"/>
      <c r="G19" s="803"/>
      <c r="H19" s="171"/>
      <c r="I19" s="171"/>
      <c r="J19" s="180" t="str">
        <f xml:space="preserve"> IF(OR(C15="X",D15="X",D17="x",E17="x",E19="X",F21="X",F23="X",G23="X" ),"x","")</f>
        <v>x</v>
      </c>
      <c r="K19" s="174" t="s">
        <v>118</v>
      </c>
    </row>
    <row r="20" spans="1:11" ht="30" customHeight="1" x14ac:dyDescent="0.2">
      <c r="A20" s="822"/>
      <c r="B20" s="171" t="s">
        <v>121</v>
      </c>
      <c r="C20" s="816"/>
      <c r="D20" s="800"/>
      <c r="E20" s="802"/>
      <c r="F20" s="815"/>
      <c r="G20" s="803"/>
      <c r="H20" s="171"/>
      <c r="I20" s="171"/>
      <c r="J20" s="181"/>
      <c r="K20" s="174"/>
    </row>
    <row r="21" spans="1:11" ht="30" customHeight="1" x14ac:dyDescent="0.2">
      <c r="A21" s="822"/>
      <c r="B21" s="171">
        <v>2</v>
      </c>
      <c r="C21" s="805"/>
      <c r="D21" s="798"/>
      <c r="E21" s="799"/>
      <c r="F21" s="801"/>
      <c r="G21" s="803"/>
      <c r="H21" s="171"/>
      <c r="I21" s="171"/>
      <c r="J21" s="182" t="str">
        <f xml:space="preserve"> IF(OR(C17="X",D19="X",E21="x",E23="x" ),"x","")</f>
        <v/>
      </c>
      <c r="K21" s="174" t="s">
        <v>120</v>
      </c>
    </row>
    <row r="22" spans="1:11" ht="30" customHeight="1" x14ac:dyDescent="0.2">
      <c r="A22" s="822"/>
      <c r="B22" s="171" t="s">
        <v>243</v>
      </c>
      <c r="C22" s="816"/>
      <c r="D22" s="798"/>
      <c r="E22" s="800"/>
      <c r="F22" s="802"/>
      <c r="G22" s="803"/>
      <c r="H22" s="171"/>
      <c r="I22" s="171"/>
      <c r="J22" s="181"/>
      <c r="K22" s="174"/>
    </row>
    <row r="23" spans="1:11" ht="30" customHeight="1" x14ac:dyDescent="0.2">
      <c r="A23" s="822"/>
      <c r="B23" s="171">
        <v>1</v>
      </c>
      <c r="C23" s="805"/>
      <c r="D23" s="807"/>
      <c r="E23" s="809"/>
      <c r="F23" s="811"/>
      <c r="G23" s="813"/>
      <c r="H23" s="171"/>
      <c r="I23" s="171"/>
      <c r="J23" s="183" t="str">
        <f xml:space="preserve"> IF(OR(C19="X",C21="X",C23="x",D21="x",D23="x" ),"x","")</f>
        <v/>
      </c>
      <c r="K23" s="174" t="s">
        <v>122</v>
      </c>
    </row>
    <row r="24" spans="1:11" ht="30" customHeight="1" x14ac:dyDescent="0.2">
      <c r="A24" s="822"/>
      <c r="B24" s="171" t="s">
        <v>123</v>
      </c>
      <c r="C24" s="806"/>
      <c r="D24" s="808"/>
      <c r="E24" s="810"/>
      <c r="F24" s="812"/>
      <c r="G24" s="814"/>
      <c r="H24" s="171"/>
      <c r="I24" s="171"/>
      <c r="J24" s="156"/>
      <c r="K24" s="157"/>
    </row>
    <row r="25" spans="1:11" x14ac:dyDescent="0.2">
      <c r="A25" s="191"/>
      <c r="B25" s="171"/>
      <c r="C25" s="171">
        <v>1</v>
      </c>
      <c r="D25" s="171">
        <v>2</v>
      </c>
      <c r="E25" s="171">
        <v>3</v>
      </c>
      <c r="F25" s="171">
        <v>4</v>
      </c>
      <c r="G25" s="171">
        <v>5</v>
      </c>
      <c r="H25" s="171"/>
      <c r="I25" s="171"/>
      <c r="J25" s="896"/>
      <c r="K25" s="897"/>
    </row>
    <row r="26" spans="1:11" x14ac:dyDescent="0.2">
      <c r="A26" s="191"/>
      <c r="B26" s="171"/>
      <c r="C26" s="171" t="s">
        <v>124</v>
      </c>
      <c r="D26" s="171" t="s">
        <v>125</v>
      </c>
      <c r="E26" s="171" t="s">
        <v>126</v>
      </c>
      <c r="F26" s="171" t="s">
        <v>127</v>
      </c>
      <c r="G26" s="171" t="s">
        <v>128</v>
      </c>
      <c r="H26" s="171"/>
      <c r="I26" s="171"/>
      <c r="J26" s="171"/>
      <c r="K26" s="188"/>
    </row>
    <row r="27" spans="1:11" x14ac:dyDescent="0.2">
      <c r="A27" s="191"/>
      <c r="B27" s="171"/>
      <c r="C27" s="804" t="s">
        <v>129</v>
      </c>
      <c r="D27" s="804"/>
      <c r="E27" s="804"/>
      <c r="F27" s="804"/>
      <c r="G27" s="804"/>
      <c r="H27" s="171"/>
      <c r="I27" s="171"/>
      <c r="J27" s="171"/>
      <c r="K27" s="188"/>
    </row>
    <row r="28" spans="1:11" x14ac:dyDescent="0.2">
      <c r="A28" s="191"/>
      <c r="B28" s="171"/>
      <c r="C28" s="804"/>
      <c r="D28" s="804"/>
      <c r="E28" s="804"/>
      <c r="F28" s="804"/>
      <c r="G28" s="804"/>
      <c r="H28" s="171"/>
      <c r="I28" s="171"/>
      <c r="J28" s="171"/>
      <c r="K28" s="188"/>
    </row>
    <row r="29" spans="1:11" ht="15.75" customHeight="1" thickBot="1" x14ac:dyDescent="0.25">
      <c r="A29" s="193"/>
      <c r="B29" s="194"/>
      <c r="C29" s="194"/>
      <c r="D29" s="194"/>
      <c r="E29" s="194"/>
      <c r="F29" s="194"/>
      <c r="G29" s="194"/>
      <c r="H29" s="194"/>
      <c r="I29" s="194"/>
      <c r="J29" s="194"/>
      <c r="K29" s="195"/>
    </row>
    <row r="30" spans="1:11" ht="15" thickBot="1" x14ac:dyDescent="0.25"/>
    <row r="31" spans="1:11" ht="28.5" customHeight="1" thickBot="1" x14ac:dyDescent="0.25">
      <c r="A31" s="104" t="s">
        <v>113</v>
      </c>
      <c r="B31" s="895" t="str">
        <f>DESCRIPCION!A13</f>
        <v>Posibilidad de omitir, retardar, negar o rehusarse a realizar actos propios que le corresponden de las funciones de servidor público y/o de apoderado para beneficio propio o de un tercero en las acciones legales</v>
      </c>
      <c r="C31" s="828"/>
      <c r="D31" s="828"/>
      <c r="E31" s="828"/>
      <c r="F31" s="828"/>
      <c r="G31" s="828"/>
      <c r="H31" s="828"/>
      <c r="I31" s="829"/>
      <c r="J31" s="155" t="s">
        <v>344</v>
      </c>
      <c r="K31" s="153" t="str">
        <f>IF(J37="x","EXTREMA",IF(J39="x","ALTA",IF(J41="x","MODERADA",IF(J43="x","BAJA",""))))</f>
        <v>ALTA</v>
      </c>
    </row>
    <row r="32" spans="1:11" ht="16.5" thickBot="1" x14ac:dyDescent="0.25">
      <c r="A32" s="836" t="s">
        <v>115</v>
      </c>
      <c r="B32" s="837"/>
      <c r="C32" s="837"/>
      <c r="D32" s="838" t="str">
        <f>PROBABILIDAD!T12</f>
        <v>Rara Vez</v>
      </c>
      <c r="E32" s="839"/>
      <c r="F32" s="836" t="s">
        <v>345</v>
      </c>
      <c r="G32" s="837"/>
      <c r="H32" s="837"/>
      <c r="I32" s="840"/>
      <c r="J32" s="841" t="s">
        <v>127</v>
      </c>
      <c r="K32" s="842"/>
    </row>
    <row r="33" spans="1:11" ht="15" x14ac:dyDescent="0.2">
      <c r="A33" s="186"/>
      <c r="B33" s="185"/>
      <c r="C33" s="185"/>
      <c r="D33" s="185"/>
      <c r="E33" s="185"/>
      <c r="F33" s="185"/>
      <c r="G33" s="185"/>
      <c r="H33" s="185"/>
      <c r="I33" s="185"/>
      <c r="J33" s="187"/>
      <c r="K33" s="188"/>
    </row>
    <row r="34" spans="1:11" ht="15.75" thickBot="1" x14ac:dyDescent="0.25">
      <c r="A34" s="186"/>
      <c r="B34" s="184"/>
      <c r="C34" s="185"/>
      <c r="D34" s="185"/>
      <c r="E34" s="185"/>
      <c r="F34" s="185"/>
      <c r="G34" s="185"/>
      <c r="H34" s="185"/>
      <c r="I34" s="185"/>
      <c r="J34" s="187"/>
      <c r="K34" s="188"/>
    </row>
    <row r="35" spans="1:11" ht="30.75" customHeight="1" thickBot="1" x14ac:dyDescent="0.25">
      <c r="A35" s="867" t="s">
        <v>115</v>
      </c>
      <c r="B35" s="184">
        <v>5</v>
      </c>
      <c r="C35" s="868"/>
      <c r="D35" s="869"/>
      <c r="E35" s="863"/>
      <c r="F35" s="863"/>
      <c r="G35" s="863"/>
      <c r="H35" s="185"/>
      <c r="I35" s="185"/>
      <c r="J35" s="865" t="s">
        <v>114</v>
      </c>
      <c r="K35" s="866"/>
    </row>
    <row r="36" spans="1:11" ht="21" customHeight="1" thickBot="1" x14ac:dyDescent="0.25">
      <c r="A36" s="867"/>
      <c r="B36" s="184" t="s">
        <v>117</v>
      </c>
      <c r="C36" s="868"/>
      <c r="D36" s="869"/>
      <c r="E36" s="863"/>
      <c r="F36" s="863"/>
      <c r="G36" s="863"/>
      <c r="H36" s="185"/>
      <c r="I36" s="185"/>
      <c r="J36" s="189"/>
      <c r="K36" s="20"/>
    </row>
    <row r="37" spans="1:11" ht="34.5" customHeight="1" thickBot="1" x14ac:dyDescent="0.25">
      <c r="A37" s="867"/>
      <c r="B37" s="184">
        <v>4</v>
      </c>
      <c r="C37" s="870"/>
      <c r="D37" s="869"/>
      <c r="E37" s="869"/>
      <c r="F37" s="871"/>
      <c r="G37" s="863"/>
      <c r="H37" s="185"/>
      <c r="I37" s="185"/>
      <c r="J37" s="199" t="str">
        <f xml:space="preserve"> IF(OR(E35="X",F35="X",G35="x",F37="x",G37="X",F39="X",G39="X",G41="X" ),"x","")</f>
        <v/>
      </c>
      <c r="K37" s="20" t="s">
        <v>116</v>
      </c>
    </row>
    <row r="38" spans="1:11" ht="29.25" thickBot="1" x14ac:dyDescent="0.25">
      <c r="A38" s="867"/>
      <c r="B38" s="184" t="s">
        <v>119</v>
      </c>
      <c r="C38" s="870"/>
      <c r="D38" s="869"/>
      <c r="E38" s="869"/>
      <c r="F38" s="872"/>
      <c r="G38" s="863"/>
      <c r="H38" s="185"/>
      <c r="I38" s="185"/>
      <c r="J38" s="200"/>
      <c r="K38" s="20"/>
    </row>
    <row r="39" spans="1:11" ht="35.25" customHeight="1" thickBot="1" x14ac:dyDescent="0.25">
      <c r="A39" s="867"/>
      <c r="B39" s="184">
        <v>3</v>
      </c>
      <c r="C39" s="873"/>
      <c r="D39" s="860"/>
      <c r="E39" s="874"/>
      <c r="F39" s="871"/>
      <c r="G39" s="863"/>
      <c r="H39" s="185"/>
      <c r="I39" s="185"/>
      <c r="J39" s="201" t="str">
        <f xml:space="preserve"> IF(OR(C35="X",D35="X",D37="x",E37="x",E39="X",F41="X",F43="X",G43="X" ),"x","")</f>
        <v>x</v>
      </c>
      <c r="K39" s="20" t="s">
        <v>118</v>
      </c>
    </row>
    <row r="40" spans="1:11" ht="29.25" thickBot="1" x14ac:dyDescent="0.25">
      <c r="A40" s="867"/>
      <c r="B40" s="184" t="s">
        <v>121</v>
      </c>
      <c r="C40" s="873"/>
      <c r="D40" s="860"/>
      <c r="E40" s="869"/>
      <c r="F40" s="872"/>
      <c r="G40" s="863"/>
      <c r="H40" s="185"/>
      <c r="I40" s="185"/>
      <c r="J40" s="202"/>
      <c r="K40" s="20"/>
    </row>
    <row r="41" spans="1:11" ht="36" customHeight="1" thickBot="1" x14ac:dyDescent="0.25">
      <c r="A41" s="867"/>
      <c r="B41" s="184">
        <v>2</v>
      </c>
      <c r="C41" s="873"/>
      <c r="D41" s="876"/>
      <c r="E41" s="859"/>
      <c r="F41" s="861"/>
      <c r="G41" s="863"/>
      <c r="H41" s="185"/>
      <c r="I41" s="185"/>
      <c r="J41" s="203" t="str">
        <f xml:space="preserve"> IF(OR(C37="X",D39="X",E41="x",E43="x" ),"x","")</f>
        <v/>
      </c>
      <c r="K41" s="20" t="s">
        <v>120</v>
      </c>
    </row>
    <row r="42" spans="1:11" ht="29.25" thickBot="1" x14ac:dyDescent="0.25">
      <c r="A42" s="867"/>
      <c r="B42" s="184" t="s">
        <v>243</v>
      </c>
      <c r="C42" s="873"/>
      <c r="D42" s="876"/>
      <c r="E42" s="860"/>
      <c r="F42" s="862"/>
      <c r="G42" s="863"/>
      <c r="H42" s="185"/>
      <c r="I42" s="185"/>
      <c r="J42" s="202"/>
      <c r="K42" s="20"/>
    </row>
    <row r="43" spans="1:11" ht="38.25" customHeight="1" thickBot="1" x14ac:dyDescent="0.25">
      <c r="A43" s="867"/>
      <c r="B43" s="184">
        <v>1</v>
      </c>
      <c r="C43" s="873"/>
      <c r="D43" s="876"/>
      <c r="E43" s="880"/>
      <c r="F43" s="881" t="s">
        <v>341</v>
      </c>
      <c r="G43" s="869"/>
      <c r="H43" s="185"/>
      <c r="I43" s="185"/>
      <c r="J43" s="204" t="str">
        <f xml:space="preserve"> IF(OR(C39="X",C41="X",D41="x",C43="x",D43="x" ),"x","")</f>
        <v/>
      </c>
      <c r="K43" s="20" t="s">
        <v>122</v>
      </c>
    </row>
    <row r="44" spans="1:11" ht="17.25" customHeight="1" thickBot="1" x14ac:dyDescent="0.25">
      <c r="A44" s="867"/>
      <c r="B44" s="184" t="s">
        <v>123</v>
      </c>
      <c r="C44" s="875"/>
      <c r="D44" s="877"/>
      <c r="E44" s="878"/>
      <c r="F44" s="882"/>
      <c r="G44" s="879"/>
      <c r="H44" s="190"/>
      <c r="I44" s="185"/>
      <c r="J44" s="185"/>
      <c r="K44" s="184"/>
    </row>
    <row r="45" spans="1:11" ht="15" x14ac:dyDescent="0.2">
      <c r="A45" s="186"/>
      <c r="B45" s="185"/>
      <c r="C45" s="185">
        <v>1</v>
      </c>
      <c r="D45" s="185">
        <v>2</v>
      </c>
      <c r="E45" s="185">
        <v>3</v>
      </c>
      <c r="F45" s="185">
        <v>4</v>
      </c>
      <c r="G45" s="185">
        <v>5</v>
      </c>
      <c r="H45" s="185"/>
      <c r="I45" s="185"/>
      <c r="J45" s="185"/>
      <c r="K45" s="184"/>
    </row>
    <row r="46" spans="1:11" ht="15" x14ac:dyDescent="0.2">
      <c r="A46" s="186"/>
      <c r="B46" s="185"/>
      <c r="C46" s="185" t="s">
        <v>124</v>
      </c>
      <c r="D46" s="185" t="s">
        <v>125</v>
      </c>
      <c r="E46" s="185" t="s">
        <v>126</v>
      </c>
      <c r="F46" s="185" t="s">
        <v>127</v>
      </c>
      <c r="G46" s="185" t="s">
        <v>128</v>
      </c>
      <c r="H46" s="185"/>
      <c r="I46" s="185"/>
      <c r="J46" s="185"/>
      <c r="K46" s="184"/>
    </row>
    <row r="47" spans="1:11" ht="15" x14ac:dyDescent="0.2">
      <c r="A47" s="186"/>
      <c r="B47" s="185"/>
      <c r="C47" s="864" t="s">
        <v>129</v>
      </c>
      <c r="D47" s="864"/>
      <c r="E47" s="864"/>
      <c r="F47" s="864"/>
      <c r="G47" s="864"/>
      <c r="H47" s="185"/>
      <c r="I47" s="185"/>
      <c r="J47" s="185"/>
      <c r="K47" s="184"/>
    </row>
    <row r="48" spans="1:11" ht="15" x14ac:dyDescent="0.2">
      <c r="A48" s="186"/>
      <c r="B48" s="185"/>
      <c r="C48" s="864"/>
      <c r="D48" s="864"/>
      <c r="E48" s="864"/>
      <c r="F48" s="864"/>
      <c r="G48" s="864"/>
      <c r="H48" s="185"/>
      <c r="I48" s="185"/>
      <c r="J48" s="185"/>
      <c r="K48" s="184"/>
    </row>
    <row r="49" spans="1:11" ht="22.5" customHeight="1" thickBot="1" x14ac:dyDescent="0.3">
      <c r="A49" s="21"/>
      <c r="B49" s="19"/>
      <c r="C49" s="19"/>
      <c r="D49" s="19"/>
      <c r="E49" s="19"/>
      <c r="F49" s="19"/>
      <c r="G49" s="19"/>
      <c r="H49" s="19"/>
      <c r="I49" s="151"/>
      <c r="J49" s="151"/>
      <c r="K49" s="152"/>
    </row>
    <row r="50" spans="1:11" ht="15" thickBot="1" x14ac:dyDescent="0.25"/>
    <row r="51" spans="1:11" ht="36.75" customHeight="1" thickBot="1" x14ac:dyDescent="0.25">
      <c r="A51" s="159" t="s">
        <v>113</v>
      </c>
      <c r="B51" s="827" t="str">
        <f>DESCRIPCION!A16</f>
        <v>Posibilidad de presentar una defensa debil en las diferentes instancias del proceso</v>
      </c>
      <c r="C51" s="828"/>
      <c r="D51" s="828"/>
      <c r="E51" s="828"/>
      <c r="F51" s="828"/>
      <c r="G51" s="828"/>
      <c r="H51" s="828"/>
      <c r="I51" s="829"/>
      <c r="J51" s="155" t="s">
        <v>344</v>
      </c>
      <c r="K51" s="153" t="str">
        <f>IF(J57="x","EXTREMA",IF(J59="x","ALTA",IF(J61="x","MODERADA",IF(J63="x","BAJA",""))))</f>
        <v>ALTA</v>
      </c>
    </row>
    <row r="52" spans="1:11" ht="16.5" thickBot="1" x14ac:dyDescent="0.25">
      <c r="A52" s="836" t="s">
        <v>115</v>
      </c>
      <c r="B52" s="837"/>
      <c r="C52" s="837"/>
      <c r="D52" s="838" t="str">
        <f>PROBABILIDAD!T13</f>
        <v>Probable</v>
      </c>
      <c r="E52" s="839"/>
      <c r="F52" s="836" t="s">
        <v>345</v>
      </c>
      <c r="G52" s="837"/>
      <c r="H52" s="837"/>
      <c r="I52" s="840"/>
      <c r="J52" s="841" t="s">
        <v>125</v>
      </c>
      <c r="K52" s="842"/>
    </row>
    <row r="53" spans="1:11" ht="15" x14ac:dyDescent="0.2">
      <c r="A53" s="186"/>
      <c r="B53" s="185"/>
      <c r="C53" s="185"/>
      <c r="D53" s="185"/>
      <c r="E53" s="185"/>
      <c r="F53" s="185"/>
      <c r="G53" s="185"/>
      <c r="H53" s="185"/>
      <c r="I53" s="185"/>
      <c r="J53" s="187"/>
      <c r="K53" s="188"/>
    </row>
    <row r="54" spans="1:11" ht="15.75" thickBot="1" x14ac:dyDescent="0.25">
      <c r="A54" s="186"/>
      <c r="B54" s="184"/>
      <c r="C54" s="185"/>
      <c r="D54" s="185"/>
      <c r="E54" s="185"/>
      <c r="F54" s="185"/>
      <c r="G54" s="185"/>
      <c r="H54" s="185"/>
      <c r="I54" s="185"/>
      <c r="J54" s="187"/>
      <c r="K54" s="188"/>
    </row>
    <row r="55" spans="1:11" ht="26.25" customHeight="1" thickBot="1" x14ac:dyDescent="0.25">
      <c r="A55" s="867" t="s">
        <v>115</v>
      </c>
      <c r="B55" s="184">
        <v>5</v>
      </c>
      <c r="C55" s="868"/>
      <c r="D55" s="869"/>
      <c r="E55" s="863"/>
      <c r="F55" s="863"/>
      <c r="G55" s="863"/>
      <c r="H55" s="185"/>
      <c r="I55" s="185"/>
      <c r="J55" s="865" t="s">
        <v>114</v>
      </c>
      <c r="K55" s="866"/>
    </row>
    <row r="56" spans="1:11" ht="18.75" customHeight="1" thickBot="1" x14ac:dyDescent="0.25">
      <c r="A56" s="867"/>
      <c r="B56" s="184" t="s">
        <v>117</v>
      </c>
      <c r="C56" s="868"/>
      <c r="D56" s="869"/>
      <c r="E56" s="863"/>
      <c r="F56" s="863"/>
      <c r="G56" s="863"/>
      <c r="H56" s="185"/>
      <c r="I56" s="185"/>
      <c r="J56" s="189"/>
      <c r="K56" s="20"/>
    </row>
    <row r="57" spans="1:11" ht="30.75" customHeight="1" thickBot="1" x14ac:dyDescent="0.25">
      <c r="A57" s="867"/>
      <c r="B57" s="184">
        <v>4</v>
      </c>
      <c r="C57" s="870"/>
      <c r="D57" s="869" t="s">
        <v>341</v>
      </c>
      <c r="E57" s="869"/>
      <c r="F57" s="871"/>
      <c r="G57" s="863"/>
      <c r="H57" s="185"/>
      <c r="I57" s="185"/>
      <c r="J57" s="199" t="str">
        <f xml:space="preserve"> IF(OR(E55="X",F55="X",G55="x",F57="x",G57="X",F59="X",G59="X",G61="X" ),"x","")</f>
        <v/>
      </c>
      <c r="K57" s="20" t="s">
        <v>116</v>
      </c>
    </row>
    <row r="58" spans="1:11" ht="29.25" thickBot="1" x14ac:dyDescent="0.25">
      <c r="A58" s="867"/>
      <c r="B58" s="184" t="s">
        <v>119</v>
      </c>
      <c r="C58" s="870"/>
      <c r="D58" s="869"/>
      <c r="E58" s="869"/>
      <c r="F58" s="872"/>
      <c r="G58" s="863"/>
      <c r="H58" s="185"/>
      <c r="I58" s="185"/>
      <c r="J58" s="200"/>
      <c r="K58" s="20"/>
    </row>
    <row r="59" spans="1:11" ht="26.25" customHeight="1" thickBot="1" x14ac:dyDescent="0.25">
      <c r="A59" s="867"/>
      <c r="B59" s="184">
        <v>3</v>
      </c>
      <c r="C59" s="873"/>
      <c r="D59" s="860"/>
      <c r="E59" s="874"/>
      <c r="F59" s="871"/>
      <c r="G59" s="863"/>
      <c r="H59" s="185"/>
      <c r="I59" s="185"/>
      <c r="J59" s="201" t="str">
        <f xml:space="preserve"> IF(OR(C55="X",D55="X",D57="x",E57="x",E59="X",F61="X",F63="X",G63="X" ),"x","")</f>
        <v>x</v>
      </c>
      <c r="K59" s="20" t="s">
        <v>118</v>
      </c>
    </row>
    <row r="60" spans="1:11" ht="29.25" thickBot="1" x14ac:dyDescent="0.25">
      <c r="A60" s="867"/>
      <c r="B60" s="184" t="s">
        <v>121</v>
      </c>
      <c r="C60" s="873"/>
      <c r="D60" s="860"/>
      <c r="E60" s="869"/>
      <c r="F60" s="872"/>
      <c r="G60" s="863"/>
      <c r="H60" s="185"/>
      <c r="I60" s="185"/>
      <c r="J60" s="202"/>
      <c r="K60" s="20"/>
    </row>
    <row r="61" spans="1:11" ht="30" customHeight="1" thickBot="1" x14ac:dyDescent="0.25">
      <c r="A61" s="867"/>
      <c r="B61" s="184">
        <v>2</v>
      </c>
      <c r="C61" s="873"/>
      <c r="D61" s="876"/>
      <c r="E61" s="859"/>
      <c r="F61" s="861"/>
      <c r="G61" s="863"/>
      <c r="H61" s="185"/>
      <c r="I61" s="185"/>
      <c r="J61" s="203" t="str">
        <f xml:space="preserve"> IF(OR(C57="X",D59="X",E61="x",E63="x" ),"x","")</f>
        <v/>
      </c>
      <c r="K61" s="20" t="s">
        <v>120</v>
      </c>
    </row>
    <row r="62" spans="1:11" ht="29.25" thickBot="1" x14ac:dyDescent="0.25">
      <c r="A62" s="867"/>
      <c r="B62" s="184" t="s">
        <v>243</v>
      </c>
      <c r="C62" s="873"/>
      <c r="D62" s="876"/>
      <c r="E62" s="860"/>
      <c r="F62" s="862"/>
      <c r="G62" s="863"/>
      <c r="H62" s="185"/>
      <c r="I62" s="185"/>
      <c r="J62" s="202"/>
      <c r="K62" s="20"/>
    </row>
    <row r="63" spans="1:11" ht="30.75" customHeight="1" thickBot="1" x14ac:dyDescent="0.25">
      <c r="A63" s="867"/>
      <c r="B63" s="184">
        <v>1</v>
      </c>
      <c r="C63" s="873"/>
      <c r="D63" s="876"/>
      <c r="E63" s="860"/>
      <c r="F63" s="869"/>
      <c r="G63" s="869"/>
      <c r="H63" s="185"/>
      <c r="I63" s="185"/>
      <c r="J63" s="204" t="str">
        <f xml:space="preserve"> IF(OR(C59="X",C61="X",D61="x",C63="x",D63="x" ),"x","")</f>
        <v/>
      </c>
      <c r="K63" s="20" t="s">
        <v>122</v>
      </c>
    </row>
    <row r="64" spans="1:11" ht="20.25" customHeight="1" thickBot="1" x14ac:dyDescent="0.25">
      <c r="A64" s="867"/>
      <c r="B64" s="184" t="s">
        <v>123</v>
      </c>
      <c r="C64" s="875"/>
      <c r="D64" s="877"/>
      <c r="E64" s="878"/>
      <c r="F64" s="879"/>
      <c r="G64" s="879"/>
      <c r="H64" s="190"/>
      <c r="I64" s="185"/>
      <c r="J64" s="185"/>
      <c r="K64" s="184"/>
    </row>
    <row r="65" spans="1:11" ht="15" x14ac:dyDescent="0.2">
      <c r="A65" s="186"/>
      <c r="B65" s="185"/>
      <c r="C65" s="185">
        <v>1</v>
      </c>
      <c r="D65" s="185">
        <v>2</v>
      </c>
      <c r="E65" s="185">
        <v>3</v>
      </c>
      <c r="F65" s="185">
        <v>4</v>
      </c>
      <c r="G65" s="185">
        <v>5</v>
      </c>
      <c r="H65" s="185"/>
      <c r="I65" s="185"/>
      <c r="J65" s="185"/>
      <c r="K65" s="184"/>
    </row>
    <row r="66" spans="1:11" ht="15" x14ac:dyDescent="0.2">
      <c r="A66" s="186"/>
      <c r="B66" s="185"/>
      <c r="C66" s="185" t="s">
        <v>124</v>
      </c>
      <c r="D66" s="185" t="s">
        <v>125</v>
      </c>
      <c r="E66" s="185" t="s">
        <v>126</v>
      </c>
      <c r="F66" s="185" t="s">
        <v>127</v>
      </c>
      <c r="G66" s="185" t="s">
        <v>128</v>
      </c>
      <c r="H66" s="185"/>
      <c r="I66" s="185"/>
      <c r="J66" s="185"/>
      <c r="K66" s="184"/>
    </row>
    <row r="67" spans="1:11" ht="15" customHeight="1" x14ac:dyDescent="0.2">
      <c r="A67" s="186"/>
      <c r="B67" s="185"/>
      <c r="C67" s="864" t="s">
        <v>129</v>
      </c>
      <c r="D67" s="864"/>
      <c r="E67" s="864"/>
      <c r="F67" s="864"/>
      <c r="G67" s="864"/>
      <c r="H67" s="185"/>
      <c r="I67" s="185"/>
      <c r="J67" s="185"/>
      <c r="K67" s="184"/>
    </row>
    <row r="68" spans="1:11" ht="15" customHeight="1" x14ac:dyDescent="0.2">
      <c r="A68" s="186"/>
      <c r="B68" s="185"/>
      <c r="C68" s="864"/>
      <c r="D68" s="864"/>
      <c r="E68" s="864"/>
      <c r="F68" s="864"/>
      <c r="G68" s="864"/>
      <c r="H68" s="185"/>
      <c r="I68" s="185"/>
      <c r="J68" s="185"/>
      <c r="K68" s="184"/>
    </row>
    <row r="69" spans="1:11" ht="45.75" customHeight="1" thickBot="1" x14ac:dyDescent="0.25">
      <c r="A69" s="196"/>
      <c r="B69" s="197"/>
      <c r="C69" s="197"/>
      <c r="D69" s="197"/>
      <c r="E69" s="197"/>
      <c r="F69" s="197"/>
      <c r="G69" s="197"/>
      <c r="H69" s="197"/>
      <c r="I69" s="197"/>
      <c r="J69" s="197"/>
      <c r="K69" s="198"/>
    </row>
    <row r="70" spans="1:11" ht="15" thickBot="1" x14ac:dyDescent="0.25"/>
    <row r="71" spans="1:11" ht="30.75" customHeight="1" thickBot="1" x14ac:dyDescent="0.25">
      <c r="A71" s="104" t="s">
        <v>113</v>
      </c>
      <c r="B71" s="895" t="str">
        <f>DESCRIPCION!A19</f>
        <v>d</v>
      </c>
      <c r="C71" s="828"/>
      <c r="D71" s="828"/>
      <c r="E71" s="828"/>
      <c r="F71" s="828"/>
      <c r="G71" s="828"/>
      <c r="H71" s="828"/>
      <c r="I71" s="829"/>
      <c r="J71" s="155" t="s">
        <v>344</v>
      </c>
      <c r="K71" s="153" t="str">
        <f>IF(J77="x","EXTREMA",IF(J79="x","ALTA",IF(J81="x","MODERADA",IF(J83="x","BAJA",""))))</f>
        <v/>
      </c>
    </row>
    <row r="72" spans="1:11" ht="16.5" thickBot="1" x14ac:dyDescent="0.25">
      <c r="A72" s="836" t="s">
        <v>115</v>
      </c>
      <c r="B72" s="837"/>
      <c r="C72" s="837"/>
      <c r="D72" s="838" t="str">
        <f>PROBABILIDAD!T14</f>
        <v xml:space="preserve"> </v>
      </c>
      <c r="E72" s="839"/>
      <c r="F72" s="836" t="s">
        <v>345</v>
      </c>
      <c r="G72" s="837"/>
      <c r="H72" s="837"/>
      <c r="I72" s="840"/>
      <c r="J72" s="841"/>
      <c r="K72" s="842"/>
    </row>
    <row r="73" spans="1:11" ht="21.75" customHeight="1" x14ac:dyDescent="0.2">
      <c r="A73" s="191"/>
      <c r="B73" s="171"/>
      <c r="C73" s="171"/>
      <c r="D73" s="171"/>
      <c r="E73" s="171"/>
      <c r="F73" s="171"/>
      <c r="G73" s="171"/>
      <c r="H73" s="171"/>
      <c r="I73" s="171"/>
      <c r="J73" s="187"/>
      <c r="K73" s="188"/>
    </row>
    <row r="74" spans="1:11" ht="18.75" customHeight="1" x14ac:dyDescent="0.2">
      <c r="A74" s="191"/>
      <c r="B74" s="171"/>
      <c r="C74" s="192"/>
      <c r="D74" s="171"/>
      <c r="E74" s="171"/>
      <c r="F74" s="171"/>
      <c r="G74" s="171"/>
      <c r="H74" s="171"/>
      <c r="I74" s="171"/>
      <c r="J74" s="187"/>
      <c r="K74" s="188"/>
    </row>
    <row r="75" spans="1:11" ht="42.75" customHeight="1" x14ac:dyDescent="0.2">
      <c r="A75" s="822" t="s">
        <v>115</v>
      </c>
      <c r="B75" s="171">
        <v>5</v>
      </c>
      <c r="C75" s="823"/>
      <c r="D75" s="802"/>
      <c r="E75" s="803"/>
      <c r="F75" s="803"/>
      <c r="G75" s="803"/>
      <c r="H75" s="171"/>
      <c r="I75" s="171"/>
      <c r="J75" s="817" t="s">
        <v>114</v>
      </c>
      <c r="K75" s="818"/>
    </row>
    <row r="76" spans="1:11" ht="15" x14ac:dyDescent="0.2">
      <c r="A76" s="822"/>
      <c r="B76" s="171" t="s">
        <v>117</v>
      </c>
      <c r="C76" s="824"/>
      <c r="D76" s="802"/>
      <c r="E76" s="803"/>
      <c r="F76" s="803"/>
      <c r="G76" s="803"/>
      <c r="H76" s="171"/>
      <c r="I76" s="171"/>
      <c r="J76" s="173"/>
      <c r="K76" s="174"/>
    </row>
    <row r="77" spans="1:11" ht="29.25" customHeight="1" x14ac:dyDescent="0.2">
      <c r="A77" s="822"/>
      <c r="B77" s="171">
        <v>4</v>
      </c>
      <c r="C77" s="825"/>
      <c r="D77" s="802"/>
      <c r="E77" s="802"/>
      <c r="F77" s="815"/>
      <c r="G77" s="803"/>
      <c r="H77" s="171"/>
      <c r="I77" s="171"/>
      <c r="J77" s="178" t="str">
        <f xml:space="preserve"> IF(OR(E75="X",F75="X",G75="x",F77="x",G77="X",F79="X",G79="X",G81="X" ),"x","")</f>
        <v/>
      </c>
      <c r="K77" s="174" t="s">
        <v>116</v>
      </c>
    </row>
    <row r="78" spans="1:11" ht="27.75" x14ac:dyDescent="0.2">
      <c r="A78" s="822"/>
      <c r="B78" s="171" t="s">
        <v>119</v>
      </c>
      <c r="C78" s="826"/>
      <c r="D78" s="802"/>
      <c r="E78" s="802"/>
      <c r="F78" s="815"/>
      <c r="G78" s="803"/>
      <c r="H78" s="171"/>
      <c r="I78" s="171"/>
      <c r="J78" s="179"/>
      <c r="K78" s="174"/>
    </row>
    <row r="79" spans="1:11" ht="29.25" customHeight="1" x14ac:dyDescent="0.2">
      <c r="A79" s="822"/>
      <c r="B79" s="171">
        <v>3</v>
      </c>
      <c r="C79" s="805"/>
      <c r="D79" s="800"/>
      <c r="E79" s="801"/>
      <c r="F79" s="815"/>
      <c r="G79" s="803"/>
      <c r="H79" s="171"/>
      <c r="I79" s="171"/>
      <c r="J79" s="180" t="str">
        <f xml:space="preserve"> IF(OR(C75="X",D75="X",D77="x",E77="x",E79="X",F81="X",F83="X",G83="X" ),"x","")</f>
        <v/>
      </c>
      <c r="K79" s="174" t="s">
        <v>118</v>
      </c>
    </row>
    <row r="80" spans="1:11" ht="27.75" x14ac:dyDescent="0.2">
      <c r="A80" s="822"/>
      <c r="B80" s="171" t="s">
        <v>121</v>
      </c>
      <c r="C80" s="816"/>
      <c r="D80" s="800"/>
      <c r="E80" s="802"/>
      <c r="F80" s="815"/>
      <c r="G80" s="803"/>
      <c r="H80" s="171"/>
      <c r="I80" s="171"/>
      <c r="J80" s="181"/>
      <c r="K80" s="174"/>
    </row>
    <row r="81" spans="1:11" ht="29.25" customHeight="1" x14ac:dyDescent="0.2">
      <c r="A81" s="822"/>
      <c r="B81" s="171">
        <v>2</v>
      </c>
      <c r="C81" s="805"/>
      <c r="D81" s="798"/>
      <c r="E81" s="799"/>
      <c r="F81" s="801"/>
      <c r="G81" s="803"/>
      <c r="H81" s="171"/>
      <c r="I81" s="171"/>
      <c r="J81" s="182" t="str">
        <f xml:space="preserve"> IF(OR(C77="X",D79="X",E81="x",E83="x" ),"x","")</f>
        <v/>
      </c>
      <c r="K81" s="174" t="s">
        <v>120</v>
      </c>
    </row>
    <row r="82" spans="1:11" ht="27.75" x14ac:dyDescent="0.2">
      <c r="A82" s="822"/>
      <c r="B82" s="171" t="s">
        <v>243</v>
      </c>
      <c r="C82" s="816"/>
      <c r="D82" s="798"/>
      <c r="E82" s="800"/>
      <c r="F82" s="802"/>
      <c r="G82" s="803"/>
      <c r="H82" s="171"/>
      <c r="I82" s="171"/>
      <c r="J82" s="181"/>
      <c r="K82" s="174"/>
    </row>
    <row r="83" spans="1:11" ht="28.5" customHeight="1" x14ac:dyDescent="0.2">
      <c r="A83" s="822"/>
      <c r="B83" s="171">
        <v>1</v>
      </c>
      <c r="C83" s="805"/>
      <c r="D83" s="807"/>
      <c r="E83" s="809"/>
      <c r="F83" s="811"/>
      <c r="G83" s="813"/>
      <c r="H83" s="171"/>
      <c r="I83" s="171"/>
      <c r="J83" s="183" t="str">
        <f xml:space="preserve"> IF(OR(C79="X",C81="X",D81="x",D83="x",C83="x" ),"x","")</f>
        <v/>
      </c>
      <c r="K83" s="174" t="s">
        <v>122</v>
      </c>
    </row>
    <row r="84" spans="1:11" ht="19.5" customHeight="1" x14ac:dyDescent="0.2">
      <c r="A84" s="822"/>
      <c r="B84" s="171" t="s">
        <v>123</v>
      </c>
      <c r="C84" s="806"/>
      <c r="D84" s="808"/>
      <c r="E84" s="810"/>
      <c r="F84" s="812"/>
      <c r="G84" s="814"/>
      <c r="H84" s="171"/>
      <c r="I84" s="171"/>
      <c r="J84" s="171"/>
      <c r="K84" s="172"/>
    </row>
    <row r="85" spans="1:11" x14ac:dyDescent="0.2">
      <c r="A85" s="191"/>
      <c r="B85" s="171"/>
      <c r="C85" s="171">
        <v>1</v>
      </c>
      <c r="D85" s="171">
        <v>2</v>
      </c>
      <c r="E85" s="171">
        <v>3</v>
      </c>
      <c r="F85" s="171">
        <v>4</v>
      </c>
      <c r="G85" s="171">
        <v>5</v>
      </c>
      <c r="H85" s="171"/>
      <c r="I85" s="171"/>
      <c r="J85" s="171"/>
      <c r="K85" s="172"/>
    </row>
    <row r="86" spans="1:11" x14ac:dyDescent="0.2">
      <c r="A86" s="191"/>
      <c r="B86" s="171"/>
      <c r="C86" s="171" t="s">
        <v>124</v>
      </c>
      <c r="D86" s="171" t="s">
        <v>125</v>
      </c>
      <c r="E86" s="171" t="s">
        <v>126</v>
      </c>
      <c r="F86" s="171" t="s">
        <v>127</v>
      </c>
      <c r="G86" s="171" t="s">
        <v>128</v>
      </c>
      <c r="H86" s="171"/>
      <c r="I86" s="171"/>
      <c r="J86" s="171"/>
      <c r="K86" s="172"/>
    </row>
    <row r="87" spans="1:11" x14ac:dyDescent="0.2">
      <c r="A87" s="191"/>
      <c r="B87" s="171"/>
      <c r="C87" s="804" t="s">
        <v>129</v>
      </c>
      <c r="D87" s="804"/>
      <c r="E87" s="804"/>
      <c r="F87" s="804"/>
      <c r="G87" s="804"/>
      <c r="H87" s="171"/>
      <c r="I87" s="171"/>
      <c r="J87" s="171"/>
      <c r="K87" s="172"/>
    </row>
    <row r="88" spans="1:11" x14ac:dyDescent="0.2">
      <c r="A88" s="191"/>
      <c r="B88" s="171"/>
      <c r="C88" s="804"/>
      <c r="D88" s="804"/>
      <c r="E88" s="804"/>
      <c r="F88" s="804"/>
      <c r="G88" s="804"/>
      <c r="H88" s="171"/>
      <c r="I88" s="171"/>
      <c r="J88" s="171"/>
      <c r="K88" s="172"/>
    </row>
    <row r="89" spans="1:11" ht="15" thickBot="1" x14ac:dyDescent="0.25">
      <c r="A89" s="83"/>
      <c r="B89" s="84"/>
      <c r="C89" s="84"/>
      <c r="D89" s="84"/>
      <c r="E89" s="84"/>
      <c r="F89" s="84"/>
      <c r="G89" s="84"/>
      <c r="H89" s="84"/>
      <c r="I89" s="84"/>
      <c r="J89" s="84"/>
      <c r="K89" s="85"/>
    </row>
    <row r="90" spans="1:11" ht="15" thickBot="1" x14ac:dyDescent="0.25"/>
    <row r="91" spans="1:11" ht="33.75" customHeight="1" thickBot="1" x14ac:dyDescent="0.25">
      <c r="A91" s="154" t="s">
        <v>113</v>
      </c>
      <c r="B91" s="827" t="str">
        <f>DESCRIPCION!A22</f>
        <v>e</v>
      </c>
      <c r="C91" s="828"/>
      <c r="D91" s="828"/>
      <c r="E91" s="828"/>
      <c r="F91" s="828"/>
      <c r="G91" s="828"/>
      <c r="H91" s="828"/>
      <c r="I91" s="829"/>
      <c r="J91" s="155" t="s">
        <v>344</v>
      </c>
      <c r="K91" s="153" t="str">
        <f>IF(J97="x","EXTREMA",IF(J99="x","ALTA",IF(J101="x","MODERADA",IF(J103="x","BAJA",""))))</f>
        <v/>
      </c>
    </row>
    <row r="92" spans="1:11" ht="16.5" thickBot="1" x14ac:dyDescent="0.25">
      <c r="A92" s="836" t="s">
        <v>115</v>
      </c>
      <c r="B92" s="837"/>
      <c r="C92" s="837"/>
      <c r="D92" s="838" t="str">
        <f>PROBABILIDAD!T15</f>
        <v xml:space="preserve"> </v>
      </c>
      <c r="E92" s="839"/>
      <c r="F92" s="836" t="s">
        <v>345</v>
      </c>
      <c r="G92" s="837"/>
      <c r="H92" s="837"/>
      <c r="I92" s="840"/>
      <c r="J92" s="841"/>
      <c r="K92" s="842"/>
    </row>
    <row r="93" spans="1:11" x14ac:dyDescent="0.2">
      <c r="A93" s="82"/>
      <c r="B93" s="86"/>
      <c r="C93" s="86"/>
      <c r="D93" s="86"/>
      <c r="E93" s="86"/>
      <c r="F93" s="86"/>
      <c r="G93" s="86"/>
      <c r="H93" s="86"/>
      <c r="I93" s="86"/>
      <c r="J93" s="61"/>
      <c r="K93" s="75"/>
    </row>
    <row r="94" spans="1:11" x14ac:dyDescent="0.2">
      <c r="A94" s="191"/>
      <c r="B94" s="171"/>
      <c r="C94" s="192"/>
      <c r="D94" s="171"/>
      <c r="E94" s="171"/>
      <c r="F94" s="171"/>
      <c r="G94" s="171"/>
      <c r="H94" s="171"/>
      <c r="I94" s="171"/>
      <c r="J94" s="187"/>
      <c r="K94" s="188"/>
    </row>
    <row r="95" spans="1:11" ht="56.25" customHeight="1" x14ac:dyDescent="0.2">
      <c r="A95" s="822" t="s">
        <v>115</v>
      </c>
      <c r="B95" s="171">
        <v>5</v>
      </c>
      <c r="C95" s="823"/>
      <c r="D95" s="802"/>
      <c r="E95" s="803"/>
      <c r="F95" s="803"/>
      <c r="G95" s="803"/>
      <c r="H95" s="171"/>
      <c r="I95" s="171"/>
      <c r="J95" s="817" t="s">
        <v>114</v>
      </c>
      <c r="K95" s="818"/>
    </row>
    <row r="96" spans="1:11" ht="5.25" customHeight="1" x14ac:dyDescent="0.2">
      <c r="A96" s="822"/>
      <c r="B96" s="171" t="s">
        <v>117</v>
      </c>
      <c r="C96" s="824"/>
      <c r="D96" s="802"/>
      <c r="E96" s="803"/>
      <c r="F96" s="803"/>
      <c r="G96" s="803"/>
      <c r="H96" s="171"/>
      <c r="I96" s="171"/>
      <c r="J96" s="173"/>
      <c r="K96" s="174"/>
    </row>
    <row r="97" spans="1:11" ht="27.75" customHeight="1" x14ac:dyDescent="0.2">
      <c r="A97" s="822"/>
      <c r="B97" s="171">
        <v>4</v>
      </c>
      <c r="C97" s="825"/>
      <c r="D97" s="802"/>
      <c r="E97" s="802"/>
      <c r="F97" s="815"/>
      <c r="G97" s="803"/>
      <c r="H97" s="171"/>
      <c r="I97" s="171"/>
      <c r="J97" s="178" t="str">
        <f xml:space="preserve"> IF(OR(E95="X",F95="X",G95="x",F97="x",G97="X",F99="X",G99="X",G101="X" ),"x","")</f>
        <v/>
      </c>
      <c r="K97" s="174" t="s">
        <v>116</v>
      </c>
    </row>
    <row r="98" spans="1:11" ht="27.75" x14ac:dyDescent="0.2">
      <c r="A98" s="822"/>
      <c r="B98" s="171" t="s">
        <v>119</v>
      </c>
      <c r="C98" s="826"/>
      <c r="D98" s="802"/>
      <c r="E98" s="802"/>
      <c r="F98" s="815"/>
      <c r="G98" s="803"/>
      <c r="H98" s="171"/>
      <c r="I98" s="171"/>
      <c r="J98" s="179"/>
      <c r="K98" s="174"/>
    </row>
    <row r="99" spans="1:11" ht="27" customHeight="1" x14ac:dyDescent="0.2">
      <c r="A99" s="822"/>
      <c r="B99" s="171">
        <v>3</v>
      </c>
      <c r="C99" s="805"/>
      <c r="D99" s="800"/>
      <c r="E99" s="801"/>
      <c r="F99" s="815"/>
      <c r="G99" s="803"/>
      <c r="H99" s="171"/>
      <c r="I99" s="171"/>
      <c r="J99" s="180" t="str">
        <f xml:space="preserve"> IF(OR(C95="X",D95="X",D97="x",E97="x",E99="X",F101="X",F103="X",G103="X" ),"x","")</f>
        <v/>
      </c>
      <c r="K99" s="174" t="s">
        <v>118</v>
      </c>
    </row>
    <row r="100" spans="1:11" ht="27.75" x14ac:dyDescent="0.2">
      <c r="A100" s="822"/>
      <c r="B100" s="171" t="s">
        <v>121</v>
      </c>
      <c r="C100" s="816"/>
      <c r="D100" s="800"/>
      <c r="E100" s="802"/>
      <c r="F100" s="815"/>
      <c r="G100" s="803"/>
      <c r="H100" s="171"/>
      <c r="I100" s="171"/>
      <c r="J100" s="181"/>
      <c r="K100" s="174"/>
    </row>
    <row r="101" spans="1:11" ht="25.5" customHeight="1" x14ac:dyDescent="0.2">
      <c r="A101" s="822"/>
      <c r="B101" s="171">
        <v>2</v>
      </c>
      <c r="C101" s="805"/>
      <c r="D101" s="798"/>
      <c r="E101" s="799"/>
      <c r="F101" s="801"/>
      <c r="G101" s="803"/>
      <c r="H101" s="171"/>
      <c r="I101" s="171"/>
      <c r="J101" s="182" t="str">
        <f xml:space="preserve"> IF(OR(C97="X",D99="X",E103="x",E101="x" ),"x","")</f>
        <v/>
      </c>
      <c r="K101" s="174" t="s">
        <v>120</v>
      </c>
    </row>
    <row r="102" spans="1:11" ht="27.75" x14ac:dyDescent="0.2">
      <c r="A102" s="822"/>
      <c r="B102" s="171" t="s">
        <v>243</v>
      </c>
      <c r="C102" s="816"/>
      <c r="D102" s="798"/>
      <c r="E102" s="800"/>
      <c r="F102" s="802"/>
      <c r="G102" s="803"/>
      <c r="H102" s="171"/>
      <c r="I102" s="171"/>
      <c r="J102" s="181"/>
      <c r="K102" s="174"/>
    </row>
    <row r="103" spans="1:11" ht="29.25" customHeight="1" x14ac:dyDescent="0.2">
      <c r="A103" s="822"/>
      <c r="B103" s="171">
        <v>1</v>
      </c>
      <c r="C103" s="805"/>
      <c r="D103" s="807"/>
      <c r="E103" s="809"/>
      <c r="F103" s="811"/>
      <c r="G103" s="813"/>
      <c r="H103" s="171"/>
      <c r="I103" s="171"/>
      <c r="J103" s="183" t="str">
        <f xml:space="preserve"> IF(OR(C99="X",C101="X",C103="x",D101="x",D103="x" ),"x","")</f>
        <v/>
      </c>
      <c r="K103" s="174" t="s">
        <v>122</v>
      </c>
    </row>
    <row r="104" spans="1:11" ht="13.5" customHeight="1" x14ac:dyDescent="0.2">
      <c r="A104" s="822"/>
      <c r="B104" s="171" t="s">
        <v>123</v>
      </c>
      <c r="C104" s="806"/>
      <c r="D104" s="808"/>
      <c r="E104" s="810"/>
      <c r="F104" s="812"/>
      <c r="G104" s="814"/>
      <c r="H104" s="171"/>
      <c r="I104" s="171"/>
      <c r="J104" s="171"/>
      <c r="K104" s="172"/>
    </row>
    <row r="105" spans="1:11" x14ac:dyDescent="0.2">
      <c r="A105" s="191"/>
      <c r="B105" s="171"/>
      <c r="C105" s="171">
        <v>1</v>
      </c>
      <c r="D105" s="171">
        <v>2</v>
      </c>
      <c r="E105" s="171">
        <v>3</v>
      </c>
      <c r="F105" s="171">
        <v>4</v>
      </c>
      <c r="G105" s="171">
        <v>5</v>
      </c>
      <c r="H105" s="171"/>
      <c r="I105" s="171"/>
      <c r="J105" s="171"/>
      <c r="K105" s="172"/>
    </row>
    <row r="106" spans="1:11" x14ac:dyDescent="0.2">
      <c r="A106" s="191"/>
      <c r="B106" s="171"/>
      <c r="C106" s="171" t="s">
        <v>124</v>
      </c>
      <c r="D106" s="171" t="s">
        <v>125</v>
      </c>
      <c r="E106" s="171" t="s">
        <v>126</v>
      </c>
      <c r="F106" s="171" t="s">
        <v>127</v>
      </c>
      <c r="G106" s="171" t="s">
        <v>128</v>
      </c>
      <c r="H106" s="171"/>
      <c r="I106" s="171"/>
      <c r="J106" s="171"/>
      <c r="K106" s="172"/>
    </row>
    <row r="107" spans="1:11" x14ac:dyDescent="0.2">
      <c r="A107" s="191"/>
      <c r="B107" s="171"/>
      <c r="C107" s="804" t="s">
        <v>129</v>
      </c>
      <c r="D107" s="804"/>
      <c r="E107" s="804"/>
      <c r="F107" s="804"/>
      <c r="G107" s="804"/>
      <c r="H107" s="171"/>
      <c r="I107" s="171"/>
      <c r="J107" s="171"/>
      <c r="K107" s="172"/>
    </row>
    <row r="108" spans="1:11" x14ac:dyDescent="0.2">
      <c r="A108" s="191"/>
      <c r="B108" s="171"/>
      <c r="C108" s="804"/>
      <c r="D108" s="804"/>
      <c r="E108" s="804"/>
      <c r="F108" s="804"/>
      <c r="G108" s="804"/>
      <c r="H108" s="171"/>
      <c r="I108" s="171"/>
      <c r="J108" s="171"/>
      <c r="K108" s="172"/>
    </row>
    <row r="109" spans="1:11" ht="15" thickBot="1" x14ac:dyDescent="0.25">
      <c r="A109" s="83"/>
      <c r="B109" s="84"/>
      <c r="C109" s="84"/>
      <c r="D109" s="84"/>
      <c r="E109" s="84"/>
      <c r="F109" s="84"/>
      <c r="G109" s="84"/>
      <c r="H109" s="84"/>
      <c r="I109" s="84"/>
      <c r="J109" s="84"/>
      <c r="K109" s="85"/>
    </row>
    <row r="110" spans="1:11" ht="15" thickBot="1" x14ac:dyDescent="0.25"/>
    <row r="111" spans="1:11" ht="33.75" customHeight="1" thickBot="1" x14ac:dyDescent="0.25">
      <c r="A111" s="154" t="s">
        <v>113</v>
      </c>
      <c r="B111" s="827" t="str">
        <f>DESCRIPCION!A25</f>
        <v>f</v>
      </c>
      <c r="C111" s="828"/>
      <c r="D111" s="828"/>
      <c r="E111" s="828"/>
      <c r="F111" s="828"/>
      <c r="G111" s="828"/>
      <c r="H111" s="828"/>
      <c r="I111" s="829"/>
      <c r="J111" s="155" t="s">
        <v>344</v>
      </c>
      <c r="K111" s="153" t="str">
        <f>IF(J117="x","EXTREMA",IF(J119="x","ALTA",IF(J121="x","MODERADA",IF(J123="x","BAJA",""))))</f>
        <v/>
      </c>
    </row>
    <row r="112" spans="1:11" ht="16.5" thickBot="1" x14ac:dyDescent="0.25">
      <c r="A112" s="836" t="s">
        <v>115</v>
      </c>
      <c r="B112" s="837"/>
      <c r="C112" s="837"/>
      <c r="D112" s="838" t="str">
        <f>PROBABILIDAD!T16</f>
        <v xml:space="preserve"> </v>
      </c>
      <c r="E112" s="839"/>
      <c r="F112" s="836" t="s">
        <v>345</v>
      </c>
      <c r="G112" s="837"/>
      <c r="H112" s="837"/>
      <c r="I112" s="840"/>
      <c r="J112" s="841"/>
      <c r="K112" s="842"/>
    </row>
    <row r="113" spans="1:11" x14ac:dyDescent="0.2">
      <c r="A113" s="191"/>
      <c r="B113" s="171"/>
      <c r="C113" s="171"/>
      <c r="D113" s="171"/>
      <c r="E113" s="171"/>
      <c r="F113" s="171"/>
      <c r="G113" s="171"/>
      <c r="H113" s="171"/>
      <c r="I113" s="171"/>
      <c r="J113" s="61"/>
      <c r="K113" s="75"/>
    </row>
    <row r="114" spans="1:11" x14ac:dyDescent="0.2">
      <c r="A114" s="191"/>
      <c r="B114" s="171"/>
      <c r="C114" s="192"/>
      <c r="D114" s="171"/>
      <c r="E114" s="171"/>
      <c r="F114" s="171"/>
      <c r="G114" s="171"/>
      <c r="H114" s="171"/>
      <c r="I114" s="171"/>
      <c r="J114" s="61"/>
      <c r="K114" s="75"/>
    </row>
    <row r="115" spans="1:11" ht="33" x14ac:dyDescent="0.2">
      <c r="A115" s="822" t="s">
        <v>115</v>
      </c>
      <c r="B115" s="171">
        <v>5</v>
      </c>
      <c r="C115" s="843"/>
      <c r="D115" s="834"/>
      <c r="E115" s="835"/>
      <c r="F115" s="835"/>
      <c r="G115" s="835"/>
      <c r="H115" s="205"/>
      <c r="I115" s="171"/>
      <c r="J115" s="817" t="s">
        <v>114</v>
      </c>
      <c r="K115" s="818"/>
    </row>
    <row r="116" spans="1:11" ht="33" x14ac:dyDescent="0.2">
      <c r="A116" s="822"/>
      <c r="B116" s="171" t="s">
        <v>117</v>
      </c>
      <c r="C116" s="844"/>
      <c r="D116" s="834"/>
      <c r="E116" s="835"/>
      <c r="F116" s="835"/>
      <c r="G116" s="835"/>
      <c r="H116" s="205"/>
      <c r="I116" s="171"/>
      <c r="J116" s="173"/>
      <c r="K116" s="174"/>
    </row>
    <row r="117" spans="1:11" ht="33" x14ac:dyDescent="0.2">
      <c r="A117" s="822"/>
      <c r="B117" s="171">
        <v>4</v>
      </c>
      <c r="C117" s="845"/>
      <c r="D117" s="834"/>
      <c r="E117" s="834"/>
      <c r="F117" s="847"/>
      <c r="G117" s="835"/>
      <c r="H117" s="205"/>
      <c r="I117" s="171"/>
      <c r="J117" s="178" t="str">
        <f xml:space="preserve"> IF(OR(E115="X",F115="X",G115="x",F117="x",G117="X",F119="X",G119="X",G121="X" ),"x","")</f>
        <v/>
      </c>
      <c r="K117" s="174" t="s">
        <v>116</v>
      </c>
    </row>
    <row r="118" spans="1:11" ht="33" x14ac:dyDescent="0.2">
      <c r="A118" s="822"/>
      <c r="B118" s="171" t="s">
        <v>119</v>
      </c>
      <c r="C118" s="846"/>
      <c r="D118" s="834"/>
      <c r="E118" s="834"/>
      <c r="F118" s="847"/>
      <c r="G118" s="835"/>
      <c r="H118" s="205"/>
      <c r="I118" s="171"/>
      <c r="J118" s="179"/>
      <c r="K118" s="174"/>
    </row>
    <row r="119" spans="1:11" ht="33" x14ac:dyDescent="0.2">
      <c r="A119" s="822"/>
      <c r="B119" s="171">
        <v>3</v>
      </c>
      <c r="C119" s="848"/>
      <c r="D119" s="832"/>
      <c r="E119" s="833"/>
      <c r="F119" s="847"/>
      <c r="G119" s="835"/>
      <c r="H119" s="205"/>
      <c r="I119" s="171"/>
      <c r="J119" s="180" t="str">
        <f xml:space="preserve"> IF(OR(C115="X",D115="X",D117="x",E117="x",E119="X",F121="X",F123="X",G123="X" ),"x","")</f>
        <v/>
      </c>
      <c r="K119" s="174" t="s">
        <v>118</v>
      </c>
    </row>
    <row r="120" spans="1:11" ht="33" x14ac:dyDescent="0.2">
      <c r="A120" s="822"/>
      <c r="B120" s="171" t="s">
        <v>121</v>
      </c>
      <c r="C120" s="849"/>
      <c r="D120" s="832"/>
      <c r="E120" s="834"/>
      <c r="F120" s="847"/>
      <c r="G120" s="835"/>
      <c r="H120" s="205"/>
      <c r="I120" s="171"/>
      <c r="J120" s="181"/>
      <c r="K120" s="174"/>
    </row>
    <row r="121" spans="1:11" ht="33" x14ac:dyDescent="0.2">
      <c r="A121" s="822"/>
      <c r="B121" s="171">
        <v>2</v>
      </c>
      <c r="C121" s="848"/>
      <c r="D121" s="830"/>
      <c r="E121" s="831"/>
      <c r="F121" s="833"/>
      <c r="G121" s="835"/>
      <c r="H121" s="205"/>
      <c r="I121" s="171"/>
      <c r="J121" s="182" t="str">
        <f xml:space="preserve"> IF(OR(C117="X",D119="X",E121="x",E123="x" ),"x","")</f>
        <v/>
      </c>
      <c r="K121" s="174" t="s">
        <v>120</v>
      </c>
    </row>
    <row r="122" spans="1:11" ht="33" x14ac:dyDescent="0.2">
      <c r="A122" s="822"/>
      <c r="B122" s="171" t="s">
        <v>243</v>
      </c>
      <c r="C122" s="849"/>
      <c r="D122" s="830"/>
      <c r="E122" s="832"/>
      <c r="F122" s="834"/>
      <c r="G122" s="835"/>
      <c r="H122" s="205"/>
      <c r="I122" s="171"/>
      <c r="J122" s="181"/>
      <c r="K122" s="174"/>
    </row>
    <row r="123" spans="1:11" ht="33" x14ac:dyDescent="0.2">
      <c r="A123" s="822"/>
      <c r="B123" s="171">
        <v>1</v>
      </c>
      <c r="C123" s="848"/>
      <c r="D123" s="851"/>
      <c r="E123" s="853"/>
      <c r="F123" s="855"/>
      <c r="G123" s="857"/>
      <c r="H123" s="205"/>
      <c r="I123" s="171"/>
      <c r="J123" s="183" t="str">
        <f xml:space="preserve"> IF(OR(C119="X",C121="X",D121="x",C123="x",D123="x" ),"x","")</f>
        <v/>
      </c>
      <c r="K123" s="174" t="s">
        <v>122</v>
      </c>
    </row>
    <row r="124" spans="1:11" ht="33" x14ac:dyDescent="0.2">
      <c r="A124" s="822"/>
      <c r="B124" s="171" t="s">
        <v>123</v>
      </c>
      <c r="C124" s="850"/>
      <c r="D124" s="852"/>
      <c r="E124" s="854"/>
      <c r="F124" s="856"/>
      <c r="G124" s="858"/>
      <c r="H124" s="205"/>
      <c r="I124" s="171"/>
      <c r="J124" s="171"/>
      <c r="K124" s="172"/>
    </row>
    <row r="125" spans="1:11" x14ac:dyDescent="0.2">
      <c r="A125" s="191"/>
      <c r="B125" s="171"/>
      <c r="C125" s="171">
        <v>1</v>
      </c>
      <c r="D125" s="171">
        <v>2</v>
      </c>
      <c r="E125" s="171">
        <v>3</v>
      </c>
      <c r="F125" s="171">
        <v>4</v>
      </c>
      <c r="G125" s="171">
        <v>5</v>
      </c>
      <c r="H125" s="171"/>
      <c r="I125" s="171"/>
      <c r="J125" s="171"/>
      <c r="K125" s="172"/>
    </row>
    <row r="126" spans="1:11" x14ac:dyDescent="0.2">
      <c r="A126" s="191"/>
      <c r="B126" s="171"/>
      <c r="C126" s="171" t="s">
        <v>124</v>
      </c>
      <c r="D126" s="171" t="s">
        <v>125</v>
      </c>
      <c r="E126" s="171" t="s">
        <v>126</v>
      </c>
      <c r="F126" s="171" t="s">
        <v>127</v>
      </c>
      <c r="G126" s="171" t="s">
        <v>128</v>
      </c>
      <c r="H126" s="171"/>
      <c r="I126" s="171"/>
      <c r="J126" s="171"/>
      <c r="K126" s="172"/>
    </row>
    <row r="127" spans="1:11" x14ac:dyDescent="0.2">
      <c r="A127" s="191"/>
      <c r="B127" s="171"/>
      <c r="C127" s="804" t="s">
        <v>129</v>
      </c>
      <c r="D127" s="804"/>
      <c r="E127" s="804"/>
      <c r="F127" s="804"/>
      <c r="G127" s="804"/>
      <c r="H127" s="171"/>
      <c r="I127" s="171"/>
      <c r="J127" s="171"/>
      <c r="K127" s="172"/>
    </row>
    <row r="128" spans="1:11" x14ac:dyDescent="0.2">
      <c r="A128" s="191"/>
      <c r="B128" s="171"/>
      <c r="C128" s="804"/>
      <c r="D128" s="804"/>
      <c r="E128" s="804"/>
      <c r="F128" s="804"/>
      <c r="G128" s="804"/>
      <c r="H128" s="171"/>
      <c r="I128" s="171"/>
      <c r="J128" s="171"/>
      <c r="K128" s="172"/>
    </row>
    <row r="129" spans="1:11" ht="15" thickBot="1" x14ac:dyDescent="0.25">
      <c r="A129" s="83"/>
      <c r="B129" s="84"/>
      <c r="C129" s="84"/>
      <c r="D129" s="84"/>
      <c r="E129" s="84"/>
      <c r="F129" s="84"/>
      <c r="G129" s="84"/>
      <c r="H129" s="84"/>
      <c r="I129" s="84"/>
      <c r="J129" s="84"/>
      <c r="K129" s="85"/>
    </row>
    <row r="130" spans="1:11" ht="15" thickBot="1" x14ac:dyDescent="0.25"/>
    <row r="131" spans="1:11" ht="38.25" customHeight="1" thickBot="1" x14ac:dyDescent="0.25">
      <c r="A131" s="154" t="s">
        <v>113</v>
      </c>
      <c r="B131" s="827" t="str">
        <f>DESCRIPCION!A28</f>
        <v>g</v>
      </c>
      <c r="C131" s="828"/>
      <c r="D131" s="828"/>
      <c r="E131" s="828"/>
      <c r="F131" s="828"/>
      <c r="G131" s="828"/>
      <c r="H131" s="828"/>
      <c r="I131" s="829"/>
      <c r="J131" s="155" t="s">
        <v>344</v>
      </c>
      <c r="K131" s="153" t="str">
        <f>IF(J137="x","EXTREMA",IF(J139="x","ALTA",IF(J141="x","MODERADA",IF(J143="x","BAJA",""))))</f>
        <v/>
      </c>
    </row>
    <row r="132" spans="1:11" ht="16.5" thickBot="1" x14ac:dyDescent="0.25">
      <c r="A132" s="836" t="s">
        <v>115</v>
      </c>
      <c r="B132" s="837"/>
      <c r="C132" s="837"/>
      <c r="D132" s="838" t="str">
        <f>PROBABILIDAD!T17</f>
        <v xml:space="preserve"> </v>
      </c>
      <c r="E132" s="839"/>
      <c r="F132" s="836" t="s">
        <v>345</v>
      </c>
      <c r="G132" s="837"/>
      <c r="H132" s="837"/>
      <c r="I132" s="840"/>
      <c r="J132" s="841"/>
      <c r="K132" s="842"/>
    </row>
    <row r="133" spans="1:11" x14ac:dyDescent="0.2">
      <c r="A133" s="191"/>
      <c r="B133" s="171"/>
      <c r="C133" s="171"/>
      <c r="D133" s="171"/>
      <c r="E133" s="171"/>
      <c r="F133" s="171"/>
      <c r="G133" s="171"/>
      <c r="H133" s="171"/>
      <c r="I133" s="171"/>
      <c r="J133" s="187"/>
      <c r="K133" s="188"/>
    </row>
    <row r="134" spans="1:11" x14ac:dyDescent="0.2">
      <c r="A134" s="191"/>
      <c r="B134" s="171"/>
      <c r="C134" s="192"/>
      <c r="D134" s="171"/>
      <c r="E134" s="171"/>
      <c r="F134" s="171"/>
      <c r="G134" s="171"/>
      <c r="H134" s="171"/>
      <c r="I134" s="171"/>
      <c r="J134" s="187"/>
      <c r="K134" s="188"/>
    </row>
    <row r="135" spans="1:11" ht="45.75" customHeight="1" x14ac:dyDescent="0.2">
      <c r="A135" s="822" t="s">
        <v>115</v>
      </c>
      <c r="B135" s="171">
        <v>5</v>
      </c>
      <c r="C135" s="823"/>
      <c r="D135" s="802"/>
      <c r="E135" s="803"/>
      <c r="F135" s="803"/>
      <c r="G135" s="803"/>
      <c r="H135" s="171"/>
      <c r="I135" s="171"/>
      <c r="J135" s="817" t="s">
        <v>114</v>
      </c>
      <c r="K135" s="818"/>
    </row>
    <row r="136" spans="1:11" ht="15" x14ac:dyDescent="0.2">
      <c r="A136" s="822"/>
      <c r="B136" s="171" t="s">
        <v>117</v>
      </c>
      <c r="C136" s="824"/>
      <c r="D136" s="802"/>
      <c r="E136" s="803"/>
      <c r="F136" s="803"/>
      <c r="G136" s="803"/>
      <c r="H136" s="171"/>
      <c r="I136" s="171"/>
      <c r="J136" s="173"/>
      <c r="K136" s="174"/>
    </row>
    <row r="137" spans="1:11" ht="27" customHeight="1" x14ac:dyDescent="0.2">
      <c r="A137" s="822"/>
      <c r="B137" s="171">
        <v>4</v>
      </c>
      <c r="C137" s="825"/>
      <c r="D137" s="802"/>
      <c r="E137" s="802"/>
      <c r="F137" s="815"/>
      <c r="G137" s="803"/>
      <c r="H137" s="171"/>
      <c r="I137" s="171"/>
      <c r="J137" s="178" t="str">
        <f xml:space="preserve"> IF(OR(E135="X",F135="X",G135="x",F137="x",G137="X",F139="X",G139="X",G141="X" ),"x","")</f>
        <v/>
      </c>
      <c r="K137" s="174" t="s">
        <v>116</v>
      </c>
    </row>
    <row r="138" spans="1:11" ht="27.75" x14ac:dyDescent="0.2">
      <c r="A138" s="822"/>
      <c r="B138" s="171" t="s">
        <v>119</v>
      </c>
      <c r="C138" s="826"/>
      <c r="D138" s="802"/>
      <c r="E138" s="802"/>
      <c r="F138" s="815"/>
      <c r="G138" s="803"/>
      <c r="H138" s="171"/>
      <c r="I138" s="171"/>
      <c r="J138" s="179"/>
      <c r="K138" s="174"/>
    </row>
    <row r="139" spans="1:11" ht="32.25" customHeight="1" x14ac:dyDescent="0.2">
      <c r="A139" s="822"/>
      <c r="B139" s="171">
        <v>3</v>
      </c>
      <c r="C139" s="805"/>
      <c r="D139" s="800"/>
      <c r="E139" s="801"/>
      <c r="F139" s="815"/>
      <c r="G139" s="803"/>
      <c r="H139" s="171"/>
      <c r="I139" s="171"/>
      <c r="J139" s="180" t="str">
        <f xml:space="preserve"> IF(OR(C135="X",D135="X",D137="x",E137="x",E139="X",F141="X",F143="X",G143="X" ),"x","")</f>
        <v/>
      </c>
      <c r="K139" s="174" t="s">
        <v>118</v>
      </c>
    </row>
    <row r="140" spans="1:11" ht="27.75" x14ac:dyDescent="0.2">
      <c r="A140" s="822"/>
      <c r="B140" s="171" t="s">
        <v>121</v>
      </c>
      <c r="C140" s="816"/>
      <c r="D140" s="800"/>
      <c r="E140" s="802"/>
      <c r="F140" s="815"/>
      <c r="G140" s="803"/>
      <c r="H140" s="171"/>
      <c r="I140" s="171"/>
      <c r="J140" s="181"/>
      <c r="K140" s="174"/>
    </row>
    <row r="141" spans="1:11" ht="27.75" customHeight="1" x14ac:dyDescent="0.2">
      <c r="A141" s="822"/>
      <c r="B141" s="171">
        <v>2</v>
      </c>
      <c r="C141" s="805"/>
      <c r="D141" s="798"/>
      <c r="E141" s="799"/>
      <c r="F141" s="801"/>
      <c r="G141" s="803"/>
      <c r="H141" s="171"/>
      <c r="I141" s="171"/>
      <c r="J141" s="182" t="str">
        <f xml:space="preserve"> IF(OR(C137="X",D139="X",E141="x",E143="x" ),"x","")</f>
        <v/>
      </c>
      <c r="K141" s="174" t="s">
        <v>120</v>
      </c>
    </row>
    <row r="142" spans="1:11" ht="27.75" x14ac:dyDescent="0.2">
      <c r="A142" s="822"/>
      <c r="B142" s="171" t="s">
        <v>243</v>
      </c>
      <c r="C142" s="816"/>
      <c r="D142" s="798"/>
      <c r="E142" s="800"/>
      <c r="F142" s="802"/>
      <c r="G142" s="803"/>
      <c r="H142" s="171"/>
      <c r="I142" s="171"/>
      <c r="J142" s="181"/>
      <c r="K142" s="174"/>
    </row>
    <row r="143" spans="1:11" ht="30" customHeight="1" x14ac:dyDescent="0.2">
      <c r="A143" s="822"/>
      <c r="B143" s="171">
        <v>1</v>
      </c>
      <c r="C143" s="805"/>
      <c r="D143" s="807"/>
      <c r="E143" s="809"/>
      <c r="F143" s="811"/>
      <c r="G143" s="813"/>
      <c r="H143" s="171"/>
      <c r="I143" s="171"/>
      <c r="J143" s="183" t="str">
        <f xml:space="preserve"> IF(OR(C139="X",C141="X",C143="x",D141="x",D143="x" ),"x","")</f>
        <v/>
      </c>
      <c r="K143" s="174" t="s">
        <v>122</v>
      </c>
    </row>
    <row r="144" spans="1:11" x14ac:dyDescent="0.2">
      <c r="A144" s="822"/>
      <c r="B144" s="171" t="s">
        <v>123</v>
      </c>
      <c r="C144" s="806"/>
      <c r="D144" s="808"/>
      <c r="E144" s="810"/>
      <c r="F144" s="812"/>
      <c r="G144" s="814"/>
      <c r="H144" s="171"/>
      <c r="I144" s="171"/>
      <c r="J144" s="171"/>
      <c r="K144" s="172"/>
    </row>
    <row r="145" spans="1:11" x14ac:dyDescent="0.2">
      <c r="A145" s="191"/>
      <c r="B145" s="171"/>
      <c r="C145" s="171">
        <v>1</v>
      </c>
      <c r="D145" s="171">
        <v>2</v>
      </c>
      <c r="E145" s="171">
        <v>3</v>
      </c>
      <c r="F145" s="171">
        <v>4</v>
      </c>
      <c r="G145" s="171">
        <v>5</v>
      </c>
      <c r="H145" s="171"/>
      <c r="I145" s="171"/>
      <c r="J145" s="171"/>
      <c r="K145" s="172"/>
    </row>
    <row r="146" spans="1:11" x14ac:dyDescent="0.2">
      <c r="A146" s="191"/>
      <c r="B146" s="171"/>
      <c r="C146" s="171" t="s">
        <v>124</v>
      </c>
      <c r="D146" s="171" t="s">
        <v>125</v>
      </c>
      <c r="E146" s="171" t="s">
        <v>126</v>
      </c>
      <c r="F146" s="171" t="s">
        <v>127</v>
      </c>
      <c r="G146" s="171" t="s">
        <v>128</v>
      </c>
      <c r="H146" s="171"/>
      <c r="I146" s="171"/>
      <c r="J146" s="171"/>
      <c r="K146" s="172"/>
    </row>
    <row r="147" spans="1:11" x14ac:dyDescent="0.2">
      <c r="A147" s="191"/>
      <c r="B147" s="171"/>
      <c r="C147" s="804" t="s">
        <v>129</v>
      </c>
      <c r="D147" s="804"/>
      <c r="E147" s="804"/>
      <c r="F147" s="804"/>
      <c r="G147" s="804"/>
      <c r="H147" s="171"/>
      <c r="I147" s="171"/>
      <c r="J147" s="171"/>
      <c r="K147" s="172"/>
    </row>
    <row r="148" spans="1:11" x14ac:dyDescent="0.2">
      <c r="A148" s="191"/>
      <c r="B148" s="171"/>
      <c r="C148" s="804"/>
      <c r="D148" s="804"/>
      <c r="E148" s="804"/>
      <c r="F148" s="804"/>
      <c r="G148" s="804"/>
      <c r="H148" s="171"/>
      <c r="I148" s="171"/>
      <c r="J148" s="171"/>
      <c r="K148" s="172"/>
    </row>
    <row r="149" spans="1:11" ht="15" thickBot="1" x14ac:dyDescent="0.25">
      <c r="A149" s="193"/>
      <c r="B149" s="194"/>
      <c r="C149" s="194"/>
      <c r="D149" s="194"/>
      <c r="E149" s="194"/>
      <c r="F149" s="194"/>
      <c r="G149" s="194"/>
      <c r="H149" s="194"/>
      <c r="I149" s="194"/>
      <c r="J149" s="194"/>
      <c r="K149" s="195"/>
    </row>
    <row r="150" spans="1:11" ht="15" thickBot="1" x14ac:dyDescent="0.25"/>
    <row r="151" spans="1:11" ht="31.5" customHeight="1" thickBot="1" x14ac:dyDescent="0.25">
      <c r="A151" s="154" t="s">
        <v>113</v>
      </c>
      <c r="B151" s="827" t="str">
        <f>DESCRIPCION!A31</f>
        <v>h</v>
      </c>
      <c r="C151" s="828"/>
      <c r="D151" s="828"/>
      <c r="E151" s="828"/>
      <c r="F151" s="828"/>
      <c r="G151" s="828"/>
      <c r="H151" s="828"/>
      <c r="I151" s="829"/>
      <c r="J151" s="155" t="s">
        <v>344</v>
      </c>
      <c r="K151" s="153" t="str">
        <f>IF(J157="x","EXTREMA",IF(J159="x","ALTA",IF(J161="x","MODERADA",IF(J163="x","BAJA",""))))</f>
        <v/>
      </c>
    </row>
    <row r="152" spans="1:11" ht="16.5" thickBot="1" x14ac:dyDescent="0.25">
      <c r="A152" s="836" t="s">
        <v>115</v>
      </c>
      <c r="B152" s="837"/>
      <c r="C152" s="837"/>
      <c r="D152" s="838" t="str">
        <f>PROBABILIDAD!T18</f>
        <v xml:space="preserve"> </v>
      </c>
      <c r="E152" s="839"/>
      <c r="F152" s="836" t="s">
        <v>345</v>
      </c>
      <c r="G152" s="837"/>
      <c r="H152" s="837"/>
      <c r="I152" s="840"/>
      <c r="J152" s="841"/>
      <c r="K152" s="842"/>
    </row>
    <row r="153" spans="1:11" x14ac:dyDescent="0.2">
      <c r="A153" s="191"/>
      <c r="B153" s="171"/>
      <c r="C153" s="171"/>
      <c r="D153" s="171"/>
      <c r="E153" s="171"/>
      <c r="F153" s="171"/>
      <c r="G153" s="171"/>
      <c r="H153" s="171"/>
      <c r="I153" s="171"/>
      <c r="J153" s="187"/>
      <c r="K153" s="188"/>
    </row>
    <row r="154" spans="1:11" x14ac:dyDescent="0.2">
      <c r="A154" s="191"/>
      <c r="B154" s="171"/>
      <c r="C154" s="192"/>
      <c r="D154" s="171"/>
      <c r="E154" s="171"/>
      <c r="F154" s="171"/>
      <c r="G154" s="171"/>
      <c r="H154" s="171"/>
      <c r="I154" s="171"/>
      <c r="J154" s="187"/>
      <c r="K154" s="188"/>
    </row>
    <row r="155" spans="1:11" ht="36" customHeight="1" x14ac:dyDescent="0.2">
      <c r="A155" s="822" t="s">
        <v>115</v>
      </c>
      <c r="B155" s="171">
        <v>5</v>
      </c>
      <c r="C155" s="823"/>
      <c r="D155" s="802"/>
      <c r="E155" s="803"/>
      <c r="F155" s="803"/>
      <c r="G155" s="803"/>
      <c r="H155" s="171"/>
      <c r="I155" s="171"/>
      <c r="J155" s="817" t="s">
        <v>114</v>
      </c>
      <c r="K155" s="818"/>
    </row>
    <row r="156" spans="1:11" ht="15" x14ac:dyDescent="0.2">
      <c r="A156" s="822"/>
      <c r="B156" s="171" t="s">
        <v>117</v>
      </c>
      <c r="C156" s="824"/>
      <c r="D156" s="802"/>
      <c r="E156" s="803"/>
      <c r="F156" s="803"/>
      <c r="G156" s="803"/>
      <c r="H156" s="171"/>
      <c r="I156" s="171"/>
      <c r="J156" s="173"/>
      <c r="K156" s="174"/>
    </row>
    <row r="157" spans="1:11" ht="27" customHeight="1" x14ac:dyDescent="0.2">
      <c r="A157" s="822"/>
      <c r="B157" s="171">
        <v>4</v>
      </c>
      <c r="C157" s="825"/>
      <c r="D157" s="802"/>
      <c r="E157" s="802"/>
      <c r="F157" s="815"/>
      <c r="G157" s="803"/>
      <c r="H157" s="171"/>
      <c r="I157" s="171"/>
      <c r="J157" s="178" t="str">
        <f xml:space="preserve"> IF(OR(E155="X",F155="X",G155="x",F157="x",G157="X",F159="X",G159="X",G161="X" ),"x","")</f>
        <v/>
      </c>
      <c r="K157" s="174" t="s">
        <v>116</v>
      </c>
    </row>
    <row r="158" spans="1:11" ht="27.75" x14ac:dyDescent="0.2">
      <c r="A158" s="822"/>
      <c r="B158" s="171" t="s">
        <v>119</v>
      </c>
      <c r="C158" s="826"/>
      <c r="D158" s="802"/>
      <c r="E158" s="802"/>
      <c r="F158" s="815"/>
      <c r="G158" s="803"/>
      <c r="H158" s="171"/>
      <c r="I158" s="171"/>
      <c r="J158" s="179"/>
      <c r="K158" s="174"/>
    </row>
    <row r="159" spans="1:11" ht="27.75" customHeight="1" x14ac:dyDescent="0.2">
      <c r="A159" s="822"/>
      <c r="B159" s="171">
        <v>3</v>
      </c>
      <c r="C159" s="805"/>
      <c r="D159" s="800"/>
      <c r="E159" s="801"/>
      <c r="F159" s="815"/>
      <c r="G159" s="803"/>
      <c r="H159" s="171"/>
      <c r="I159" s="171"/>
      <c r="J159" s="180" t="str">
        <f xml:space="preserve"> IF(OR(C155="X",D155="X",D157="x",E157="x",E159="X",F161="X",F163="X",G163="X" ),"x","")</f>
        <v/>
      </c>
      <c r="K159" s="174" t="s">
        <v>118</v>
      </c>
    </row>
    <row r="160" spans="1:11" ht="27.75" x14ac:dyDescent="0.2">
      <c r="A160" s="822"/>
      <c r="B160" s="171" t="s">
        <v>121</v>
      </c>
      <c r="C160" s="816"/>
      <c r="D160" s="800"/>
      <c r="E160" s="802"/>
      <c r="F160" s="815"/>
      <c r="G160" s="803"/>
      <c r="H160" s="171"/>
      <c r="I160" s="171"/>
      <c r="J160" s="181"/>
      <c r="K160" s="174"/>
    </row>
    <row r="161" spans="1:11" ht="27.75" customHeight="1" x14ac:dyDescent="0.2">
      <c r="A161" s="822"/>
      <c r="B161" s="171">
        <v>2</v>
      </c>
      <c r="C161" s="805"/>
      <c r="D161" s="798"/>
      <c r="E161" s="799"/>
      <c r="F161" s="801"/>
      <c r="G161" s="803"/>
      <c r="H161" s="171"/>
      <c r="I161" s="171"/>
      <c r="J161" s="182" t="str">
        <f xml:space="preserve"> IF(OR(C157="X",D159="X",E161="x",E163="x" ),"x","")</f>
        <v/>
      </c>
      <c r="K161" s="174" t="s">
        <v>120</v>
      </c>
    </row>
    <row r="162" spans="1:11" ht="27.75" x14ac:dyDescent="0.2">
      <c r="A162" s="822"/>
      <c r="B162" s="171" t="s">
        <v>243</v>
      </c>
      <c r="C162" s="816"/>
      <c r="D162" s="798"/>
      <c r="E162" s="800"/>
      <c r="F162" s="802"/>
      <c r="G162" s="803"/>
      <c r="H162" s="171"/>
      <c r="I162" s="171"/>
      <c r="J162" s="181"/>
      <c r="K162" s="174"/>
    </row>
    <row r="163" spans="1:11" ht="27.75" x14ac:dyDescent="0.2">
      <c r="A163" s="822"/>
      <c r="B163" s="171">
        <v>1</v>
      </c>
      <c r="C163" s="805"/>
      <c r="D163" s="807"/>
      <c r="E163" s="809"/>
      <c r="F163" s="811"/>
      <c r="G163" s="813"/>
      <c r="H163" s="171"/>
      <c r="I163" s="171"/>
      <c r="J163" s="183" t="str">
        <f xml:space="preserve"> IF(OR(C159="X",C161="X",C163="x",D161="x",D163="x" ),"x","")</f>
        <v/>
      </c>
      <c r="K163" s="174" t="s">
        <v>122</v>
      </c>
    </row>
    <row r="164" spans="1:11" ht="26.25" customHeight="1" x14ac:dyDescent="0.2">
      <c r="A164" s="822"/>
      <c r="B164" s="171" t="s">
        <v>123</v>
      </c>
      <c r="C164" s="806"/>
      <c r="D164" s="808"/>
      <c r="E164" s="810"/>
      <c r="F164" s="812"/>
      <c r="G164" s="814"/>
      <c r="H164" s="171"/>
      <c r="I164" s="171"/>
      <c r="J164" s="171"/>
      <c r="K164" s="172"/>
    </row>
    <row r="165" spans="1:11" x14ac:dyDescent="0.2">
      <c r="A165" s="191"/>
      <c r="B165" s="171"/>
      <c r="C165" s="171">
        <v>1</v>
      </c>
      <c r="D165" s="171">
        <v>2</v>
      </c>
      <c r="E165" s="171">
        <v>3</v>
      </c>
      <c r="F165" s="171">
        <v>4</v>
      </c>
      <c r="G165" s="171">
        <v>5</v>
      </c>
      <c r="H165" s="171"/>
      <c r="I165" s="171"/>
      <c r="J165" s="171"/>
      <c r="K165" s="172"/>
    </row>
    <row r="166" spans="1:11" x14ac:dyDescent="0.2">
      <c r="A166" s="191"/>
      <c r="B166" s="171"/>
      <c r="C166" s="171" t="s">
        <v>124</v>
      </c>
      <c r="D166" s="171" t="s">
        <v>125</v>
      </c>
      <c r="E166" s="171" t="s">
        <v>126</v>
      </c>
      <c r="F166" s="171" t="s">
        <v>127</v>
      </c>
      <c r="G166" s="171" t="s">
        <v>128</v>
      </c>
      <c r="H166" s="171"/>
      <c r="I166" s="171"/>
      <c r="J166" s="171"/>
      <c r="K166" s="172"/>
    </row>
    <row r="167" spans="1:11" x14ac:dyDescent="0.2">
      <c r="A167" s="191"/>
      <c r="B167" s="171"/>
      <c r="C167" s="804" t="s">
        <v>129</v>
      </c>
      <c r="D167" s="804"/>
      <c r="E167" s="804"/>
      <c r="F167" s="804"/>
      <c r="G167" s="804"/>
      <c r="H167" s="171"/>
      <c r="I167" s="171"/>
      <c r="J167" s="171"/>
      <c r="K167" s="172"/>
    </row>
    <row r="168" spans="1:11" x14ac:dyDescent="0.2">
      <c r="A168" s="191"/>
      <c r="B168" s="171"/>
      <c r="C168" s="804"/>
      <c r="D168" s="804"/>
      <c r="E168" s="804"/>
      <c r="F168" s="804"/>
      <c r="G168" s="804"/>
      <c r="H168" s="171"/>
      <c r="I168" s="171"/>
      <c r="J168" s="171"/>
      <c r="K168" s="172"/>
    </row>
    <row r="169" spans="1:11" ht="15" thickBot="1" x14ac:dyDescent="0.25">
      <c r="A169" s="193"/>
      <c r="B169" s="194"/>
      <c r="C169" s="194"/>
      <c r="D169" s="194"/>
      <c r="E169" s="194"/>
      <c r="F169" s="194"/>
      <c r="G169" s="194"/>
      <c r="H169" s="194"/>
      <c r="I169" s="194"/>
      <c r="J169" s="194"/>
      <c r="K169" s="195"/>
    </row>
    <row r="171" spans="1:11" ht="15" thickBot="1" x14ac:dyDescent="0.25"/>
    <row r="172" spans="1:11" ht="33.75" customHeight="1" thickBot="1" x14ac:dyDescent="0.25">
      <c r="A172" s="154" t="s">
        <v>113</v>
      </c>
      <c r="B172" s="819" t="str">
        <f>DESCRIPCION!A34</f>
        <v>i</v>
      </c>
      <c r="C172" s="820"/>
      <c r="D172" s="820"/>
      <c r="E172" s="820"/>
      <c r="F172" s="820"/>
      <c r="G172" s="820"/>
      <c r="H172" s="820"/>
      <c r="I172" s="821"/>
      <c r="J172" s="155" t="s">
        <v>344</v>
      </c>
      <c r="K172" s="153" t="str">
        <f>IF(J178="x","EXTREMA",IF(J180="x","ALTA",IF(J182="x","MODERADA",IF(J184="x","BAJA",""))))</f>
        <v/>
      </c>
    </row>
    <row r="173" spans="1:11" ht="16.5" thickBot="1" x14ac:dyDescent="0.25">
      <c r="A173" s="836" t="s">
        <v>115</v>
      </c>
      <c r="B173" s="837"/>
      <c r="C173" s="837"/>
      <c r="D173" s="838" t="str">
        <f>PROBABILIDAD!T19</f>
        <v xml:space="preserve"> </v>
      </c>
      <c r="E173" s="839"/>
      <c r="F173" s="836" t="s">
        <v>345</v>
      </c>
      <c r="G173" s="837"/>
      <c r="H173" s="837"/>
      <c r="I173" s="840"/>
      <c r="J173" s="841"/>
      <c r="K173" s="842"/>
    </row>
    <row r="174" spans="1:11" x14ac:dyDescent="0.2">
      <c r="A174" s="191"/>
      <c r="B174" s="171"/>
      <c r="C174" s="171"/>
      <c r="D174" s="171"/>
      <c r="E174" s="171"/>
      <c r="F174" s="171"/>
      <c r="G174" s="171"/>
      <c r="H174" s="171"/>
      <c r="I174" s="171"/>
      <c r="J174" s="187"/>
      <c r="K174" s="188"/>
    </row>
    <row r="175" spans="1:11" x14ac:dyDescent="0.2">
      <c r="A175" s="191"/>
      <c r="B175" s="171"/>
      <c r="C175" s="192"/>
      <c r="D175" s="171"/>
      <c r="E175" s="171"/>
      <c r="F175" s="171"/>
      <c r="G175" s="171"/>
      <c r="H175" s="171"/>
      <c r="I175" s="171"/>
      <c r="J175" s="187"/>
      <c r="K175" s="188"/>
    </row>
    <row r="176" spans="1:11" ht="31.5" customHeight="1" x14ac:dyDescent="0.2">
      <c r="A176" s="822" t="s">
        <v>115</v>
      </c>
      <c r="B176" s="171">
        <v>5</v>
      </c>
      <c r="C176" s="823"/>
      <c r="D176" s="802"/>
      <c r="E176" s="803"/>
      <c r="F176" s="803"/>
      <c r="G176" s="803"/>
      <c r="H176" s="171"/>
      <c r="I176" s="171"/>
      <c r="J176" s="817" t="s">
        <v>114</v>
      </c>
      <c r="K176" s="818"/>
    </row>
    <row r="177" spans="1:11" ht="15" x14ac:dyDescent="0.2">
      <c r="A177" s="822"/>
      <c r="B177" s="171" t="s">
        <v>117</v>
      </c>
      <c r="C177" s="824"/>
      <c r="D177" s="802"/>
      <c r="E177" s="803"/>
      <c r="F177" s="803"/>
      <c r="G177" s="803"/>
      <c r="H177" s="171"/>
      <c r="I177" s="171"/>
      <c r="J177" s="173"/>
      <c r="K177" s="174"/>
    </row>
    <row r="178" spans="1:11" ht="27.75" customHeight="1" x14ac:dyDescent="0.2">
      <c r="A178" s="822"/>
      <c r="B178" s="171">
        <v>4</v>
      </c>
      <c r="C178" s="825"/>
      <c r="D178" s="802"/>
      <c r="E178" s="802"/>
      <c r="F178" s="815"/>
      <c r="G178" s="803"/>
      <c r="H178" s="171"/>
      <c r="I178" s="171"/>
      <c r="J178" s="178" t="str">
        <f xml:space="preserve"> IF(OR(E176="X",F176="X",G176="x",F178="x",G178="X",F180="X",G180="X",G182="X" ),"x","")</f>
        <v/>
      </c>
      <c r="K178" s="174" t="s">
        <v>116</v>
      </c>
    </row>
    <row r="179" spans="1:11" ht="27.75" x14ac:dyDescent="0.2">
      <c r="A179" s="822"/>
      <c r="B179" s="171" t="s">
        <v>119</v>
      </c>
      <c r="C179" s="826"/>
      <c r="D179" s="802"/>
      <c r="E179" s="802"/>
      <c r="F179" s="815"/>
      <c r="G179" s="803"/>
      <c r="H179" s="171"/>
      <c r="I179" s="171"/>
      <c r="J179" s="179"/>
      <c r="K179" s="174"/>
    </row>
    <row r="180" spans="1:11" ht="32.25" customHeight="1" x14ac:dyDescent="0.2">
      <c r="A180" s="822"/>
      <c r="B180" s="171">
        <v>3</v>
      </c>
      <c r="C180" s="805"/>
      <c r="D180" s="800"/>
      <c r="E180" s="801"/>
      <c r="F180" s="815"/>
      <c r="G180" s="803"/>
      <c r="H180" s="171"/>
      <c r="I180" s="171"/>
      <c r="J180" s="180" t="str">
        <f xml:space="preserve"> IF(OR(C176="X",D176="X",D178="x",E178="x",E180="X",F182="X",F184="X",G184="X" ),"x","")</f>
        <v/>
      </c>
      <c r="K180" s="174" t="s">
        <v>118</v>
      </c>
    </row>
    <row r="181" spans="1:11" ht="27.75" x14ac:dyDescent="0.2">
      <c r="A181" s="822"/>
      <c r="B181" s="171" t="s">
        <v>121</v>
      </c>
      <c r="C181" s="816"/>
      <c r="D181" s="800"/>
      <c r="E181" s="802"/>
      <c r="F181" s="815"/>
      <c r="G181" s="803"/>
      <c r="H181" s="171"/>
      <c r="I181" s="171"/>
      <c r="J181" s="181"/>
      <c r="K181" s="174"/>
    </row>
    <row r="182" spans="1:11" ht="32.25" customHeight="1" x14ac:dyDescent="0.2">
      <c r="A182" s="822"/>
      <c r="B182" s="171">
        <v>2</v>
      </c>
      <c r="C182" s="805"/>
      <c r="D182" s="798"/>
      <c r="E182" s="799"/>
      <c r="F182" s="801"/>
      <c r="G182" s="803"/>
      <c r="H182" s="171"/>
      <c r="I182" s="171"/>
      <c r="J182" s="182" t="str">
        <f xml:space="preserve"> IF(OR(E182="X",D180="X",C178="x",E184="x" ),"x","")</f>
        <v/>
      </c>
      <c r="K182" s="174" t="s">
        <v>120</v>
      </c>
    </row>
    <row r="183" spans="1:11" ht="27.75" x14ac:dyDescent="0.2">
      <c r="A183" s="822"/>
      <c r="B183" s="171" t="s">
        <v>243</v>
      </c>
      <c r="C183" s="816"/>
      <c r="D183" s="798"/>
      <c r="E183" s="800"/>
      <c r="F183" s="802"/>
      <c r="G183" s="803"/>
      <c r="H183" s="171"/>
      <c r="I183" s="171"/>
      <c r="J183" s="181"/>
      <c r="K183" s="174"/>
    </row>
    <row r="184" spans="1:11" ht="27.75" x14ac:dyDescent="0.2">
      <c r="A184" s="822"/>
      <c r="B184" s="171">
        <v>1</v>
      </c>
      <c r="C184" s="805"/>
      <c r="D184" s="807"/>
      <c r="E184" s="809"/>
      <c r="F184" s="811"/>
      <c r="G184" s="813"/>
      <c r="H184" s="171"/>
      <c r="I184" s="171"/>
      <c r="J184" s="183" t="str">
        <f xml:space="preserve"> IF(OR(C180="X",C182="X",D182="x",D184="x",C184="x" ),"x","")</f>
        <v/>
      </c>
      <c r="K184" s="174" t="s">
        <v>122</v>
      </c>
    </row>
    <row r="185" spans="1:11" ht="24" customHeight="1" x14ac:dyDescent="0.2">
      <c r="A185" s="822"/>
      <c r="B185" s="171" t="s">
        <v>123</v>
      </c>
      <c r="C185" s="806"/>
      <c r="D185" s="808"/>
      <c r="E185" s="810"/>
      <c r="F185" s="812"/>
      <c r="G185" s="814"/>
      <c r="H185" s="171"/>
      <c r="I185" s="171"/>
      <c r="J185" s="171"/>
      <c r="K185" s="172"/>
    </row>
    <row r="186" spans="1:11" x14ac:dyDescent="0.2">
      <c r="A186" s="191"/>
      <c r="B186" s="171"/>
      <c r="C186" s="171">
        <v>1</v>
      </c>
      <c r="D186" s="171">
        <v>2</v>
      </c>
      <c r="E186" s="171">
        <v>3</v>
      </c>
      <c r="F186" s="171">
        <v>4</v>
      </c>
      <c r="G186" s="171">
        <v>5</v>
      </c>
      <c r="H186" s="171"/>
      <c r="I186" s="171"/>
      <c r="J186" s="171"/>
      <c r="K186" s="172"/>
    </row>
    <row r="187" spans="1:11" x14ac:dyDescent="0.2">
      <c r="A187" s="191"/>
      <c r="B187" s="171"/>
      <c r="C187" s="171" t="s">
        <v>124</v>
      </c>
      <c r="D187" s="171" t="s">
        <v>125</v>
      </c>
      <c r="E187" s="171" t="s">
        <v>126</v>
      </c>
      <c r="F187" s="171" t="s">
        <v>127</v>
      </c>
      <c r="G187" s="171" t="s">
        <v>128</v>
      </c>
      <c r="H187" s="171"/>
      <c r="I187" s="171"/>
      <c r="J187" s="171"/>
      <c r="K187" s="172"/>
    </row>
    <row r="188" spans="1:11" x14ac:dyDescent="0.2">
      <c r="A188" s="191"/>
      <c r="B188" s="171"/>
      <c r="C188" s="804" t="s">
        <v>129</v>
      </c>
      <c r="D188" s="804"/>
      <c r="E188" s="804"/>
      <c r="F188" s="804"/>
      <c r="G188" s="804"/>
      <c r="H188" s="171"/>
      <c r="I188" s="171"/>
      <c r="J188" s="171"/>
      <c r="K188" s="172"/>
    </row>
    <row r="189" spans="1:11" x14ac:dyDescent="0.2">
      <c r="A189" s="191"/>
      <c r="B189" s="171"/>
      <c r="C189" s="804"/>
      <c r="D189" s="804"/>
      <c r="E189" s="804"/>
      <c r="F189" s="804"/>
      <c r="G189" s="804"/>
      <c r="H189" s="171"/>
      <c r="I189" s="171"/>
      <c r="J189" s="171"/>
      <c r="K189" s="172"/>
    </row>
    <row r="190" spans="1:11" ht="15" thickBot="1" x14ac:dyDescent="0.25">
      <c r="A190" s="83"/>
      <c r="B190" s="84"/>
      <c r="C190" s="84"/>
      <c r="D190" s="84"/>
      <c r="E190" s="84"/>
      <c r="F190" s="84"/>
      <c r="G190" s="84"/>
      <c r="H190" s="84"/>
      <c r="I190" s="84"/>
      <c r="J190" s="84"/>
      <c r="K190" s="85"/>
    </row>
    <row r="191" spans="1:11" ht="15" thickBot="1" x14ac:dyDescent="0.25"/>
    <row r="192" spans="1:11" ht="33" customHeight="1" thickBot="1" x14ac:dyDescent="0.25">
      <c r="A192" s="154" t="s">
        <v>113</v>
      </c>
      <c r="B192" s="827" t="str">
        <f>DESCRIPCION!A37</f>
        <v>j</v>
      </c>
      <c r="C192" s="828"/>
      <c r="D192" s="828"/>
      <c r="E192" s="828"/>
      <c r="F192" s="828"/>
      <c r="G192" s="828"/>
      <c r="H192" s="828"/>
      <c r="I192" s="829"/>
      <c r="J192" s="155" t="s">
        <v>344</v>
      </c>
      <c r="K192" s="153" t="str">
        <f>IF(J198="x","EXTREMA",IF(J200="x","ALTA",IF(J202="x","MODERADA",IF(J204="x","BAJA",""))))</f>
        <v/>
      </c>
    </row>
    <row r="193" spans="1:11" ht="16.5" thickBot="1" x14ac:dyDescent="0.25">
      <c r="A193" s="836" t="s">
        <v>115</v>
      </c>
      <c r="B193" s="837"/>
      <c r="C193" s="837"/>
      <c r="D193" s="838" t="str">
        <f>PROBABILIDAD!T20</f>
        <v xml:space="preserve"> </v>
      </c>
      <c r="E193" s="839"/>
      <c r="F193" s="836" t="s">
        <v>345</v>
      </c>
      <c r="G193" s="837"/>
      <c r="H193" s="837"/>
      <c r="I193" s="840"/>
      <c r="J193" s="841"/>
      <c r="K193" s="842"/>
    </row>
    <row r="194" spans="1:11" x14ac:dyDescent="0.2">
      <c r="A194" s="191"/>
      <c r="B194" s="171"/>
      <c r="C194" s="171"/>
      <c r="D194" s="171"/>
      <c r="E194" s="171"/>
      <c r="F194" s="171"/>
      <c r="G194" s="171"/>
      <c r="H194" s="171"/>
      <c r="I194" s="171"/>
      <c r="J194" s="187"/>
      <c r="K194" s="188"/>
    </row>
    <row r="195" spans="1:11" x14ac:dyDescent="0.2">
      <c r="A195" s="191"/>
      <c r="B195" s="171"/>
      <c r="C195" s="192"/>
      <c r="D195" s="171"/>
      <c r="E195" s="171"/>
      <c r="F195" s="171"/>
      <c r="G195" s="171"/>
      <c r="H195" s="171"/>
      <c r="I195" s="171"/>
      <c r="J195" s="187"/>
      <c r="K195" s="188"/>
    </row>
    <row r="196" spans="1:11" ht="27" customHeight="1" x14ac:dyDescent="0.2">
      <c r="A196" s="822" t="s">
        <v>115</v>
      </c>
      <c r="B196" s="171">
        <v>5</v>
      </c>
      <c r="C196" s="823"/>
      <c r="D196" s="802"/>
      <c r="E196" s="803"/>
      <c r="F196" s="803"/>
      <c r="G196" s="803"/>
      <c r="H196" s="171"/>
      <c r="I196" s="171"/>
      <c r="J196" s="817" t="s">
        <v>114</v>
      </c>
      <c r="K196" s="818"/>
    </row>
    <row r="197" spans="1:11" ht="15" x14ac:dyDescent="0.2">
      <c r="A197" s="822"/>
      <c r="B197" s="171" t="s">
        <v>117</v>
      </c>
      <c r="C197" s="824"/>
      <c r="D197" s="802"/>
      <c r="E197" s="803"/>
      <c r="F197" s="803"/>
      <c r="G197" s="803"/>
      <c r="H197" s="171"/>
      <c r="I197" s="171"/>
      <c r="J197" s="173"/>
      <c r="K197" s="174"/>
    </row>
    <row r="198" spans="1:11" ht="30.75" customHeight="1" x14ac:dyDescent="0.2">
      <c r="A198" s="822"/>
      <c r="B198" s="171">
        <v>4</v>
      </c>
      <c r="C198" s="825"/>
      <c r="D198" s="802"/>
      <c r="E198" s="802"/>
      <c r="F198" s="815"/>
      <c r="G198" s="803"/>
      <c r="H198" s="171"/>
      <c r="I198" s="171"/>
      <c r="J198" s="178" t="str">
        <f xml:space="preserve"> IF(OR(E196="X",F196="X",G196="x",F198="x",G198="X",F200="X",G200="X",G202="X" ),"x","")</f>
        <v/>
      </c>
      <c r="K198" s="174" t="s">
        <v>116</v>
      </c>
    </row>
    <row r="199" spans="1:11" ht="27.75" x14ac:dyDescent="0.2">
      <c r="A199" s="822"/>
      <c r="B199" s="171" t="s">
        <v>119</v>
      </c>
      <c r="C199" s="826"/>
      <c r="D199" s="802"/>
      <c r="E199" s="802"/>
      <c r="F199" s="815"/>
      <c r="G199" s="803"/>
      <c r="H199" s="171"/>
      <c r="I199" s="171"/>
      <c r="J199" s="179"/>
      <c r="K199" s="174"/>
    </row>
    <row r="200" spans="1:11" ht="25.5" customHeight="1" x14ac:dyDescent="0.2">
      <c r="A200" s="822"/>
      <c r="B200" s="171">
        <v>3</v>
      </c>
      <c r="C200" s="805"/>
      <c r="D200" s="800"/>
      <c r="E200" s="801"/>
      <c r="F200" s="815"/>
      <c r="G200" s="803"/>
      <c r="H200" s="171"/>
      <c r="I200" s="171"/>
      <c r="J200" s="180" t="str">
        <f xml:space="preserve"> IF(OR(C196="X",D196="X",D198="x",E198="x",E200="X",F202="X",F204="X",G204="X" ),"x","")</f>
        <v/>
      </c>
      <c r="K200" s="174" t="s">
        <v>118</v>
      </c>
    </row>
    <row r="201" spans="1:11" ht="27.75" x14ac:dyDescent="0.2">
      <c r="A201" s="822"/>
      <c r="B201" s="171" t="s">
        <v>121</v>
      </c>
      <c r="C201" s="816"/>
      <c r="D201" s="800"/>
      <c r="E201" s="802"/>
      <c r="F201" s="815"/>
      <c r="G201" s="803"/>
      <c r="H201" s="171"/>
      <c r="I201" s="171"/>
      <c r="J201" s="181"/>
      <c r="K201" s="174"/>
    </row>
    <row r="202" spans="1:11" ht="32.25" customHeight="1" x14ac:dyDescent="0.2">
      <c r="A202" s="822"/>
      <c r="B202" s="171">
        <v>2</v>
      </c>
      <c r="C202" s="805"/>
      <c r="D202" s="798"/>
      <c r="E202" s="799"/>
      <c r="F202" s="801"/>
      <c r="G202" s="803"/>
      <c r="H202" s="171"/>
      <c r="I202" s="171"/>
      <c r="J202" s="182" t="str">
        <f xml:space="preserve"> IF(OR(C198="X",D200="X",E202="x",E204="x" ),"x","")</f>
        <v/>
      </c>
      <c r="K202" s="174" t="s">
        <v>120</v>
      </c>
    </row>
    <row r="203" spans="1:11" ht="27.75" x14ac:dyDescent="0.2">
      <c r="A203" s="822"/>
      <c r="B203" s="171" t="s">
        <v>243</v>
      </c>
      <c r="C203" s="816"/>
      <c r="D203" s="798"/>
      <c r="E203" s="800"/>
      <c r="F203" s="802"/>
      <c r="G203" s="803"/>
      <c r="H203" s="171"/>
      <c r="I203" s="171"/>
      <c r="J203" s="181"/>
      <c r="K203" s="174"/>
    </row>
    <row r="204" spans="1:11" ht="27.75" x14ac:dyDescent="0.2">
      <c r="A204" s="822"/>
      <c r="B204" s="171">
        <v>1</v>
      </c>
      <c r="C204" s="805"/>
      <c r="D204" s="807"/>
      <c r="E204" s="809"/>
      <c r="F204" s="811"/>
      <c r="G204" s="813"/>
      <c r="H204" s="171"/>
      <c r="I204" s="171"/>
      <c r="J204" s="183" t="str">
        <f xml:space="preserve"> IF(OR(C200="X",C202="X",D202="x",D204="x",C204="x" ),"x","")</f>
        <v/>
      </c>
      <c r="K204" s="174" t="s">
        <v>122</v>
      </c>
    </row>
    <row r="205" spans="1:11" ht="26.25" customHeight="1" x14ac:dyDescent="0.2">
      <c r="A205" s="822"/>
      <c r="B205" s="171" t="s">
        <v>123</v>
      </c>
      <c r="C205" s="806"/>
      <c r="D205" s="808"/>
      <c r="E205" s="810"/>
      <c r="F205" s="812"/>
      <c r="G205" s="814"/>
      <c r="H205" s="171"/>
      <c r="I205" s="171"/>
      <c r="J205" s="171"/>
      <c r="K205" s="172"/>
    </row>
    <row r="206" spans="1:11" x14ac:dyDescent="0.2">
      <c r="A206" s="191"/>
      <c r="B206" s="171"/>
      <c r="C206" s="171">
        <v>1</v>
      </c>
      <c r="D206" s="171">
        <v>2</v>
      </c>
      <c r="E206" s="171">
        <v>3</v>
      </c>
      <c r="F206" s="171">
        <v>4</v>
      </c>
      <c r="G206" s="171">
        <v>5</v>
      </c>
      <c r="H206" s="171"/>
      <c r="I206" s="171"/>
      <c r="J206" s="171"/>
      <c r="K206" s="172"/>
    </row>
    <row r="207" spans="1:11" x14ac:dyDescent="0.2">
      <c r="A207" s="191"/>
      <c r="B207" s="171"/>
      <c r="C207" s="171" t="s">
        <v>124</v>
      </c>
      <c r="D207" s="171" t="s">
        <v>125</v>
      </c>
      <c r="E207" s="171" t="s">
        <v>126</v>
      </c>
      <c r="F207" s="171" t="s">
        <v>127</v>
      </c>
      <c r="G207" s="171" t="s">
        <v>128</v>
      </c>
      <c r="H207" s="171"/>
      <c r="I207" s="171"/>
      <c r="J207" s="171"/>
      <c r="K207" s="172"/>
    </row>
    <row r="208" spans="1:11" x14ac:dyDescent="0.2">
      <c r="A208" s="191"/>
      <c r="B208" s="171"/>
      <c r="C208" s="804" t="s">
        <v>129</v>
      </c>
      <c r="D208" s="804"/>
      <c r="E208" s="804"/>
      <c r="F208" s="804"/>
      <c r="G208" s="804"/>
      <c r="H208" s="171"/>
      <c r="I208" s="171"/>
      <c r="J208" s="171"/>
      <c r="K208" s="172"/>
    </row>
    <row r="209" spans="1:11" x14ac:dyDescent="0.2">
      <c r="A209" s="191"/>
      <c r="B209" s="171"/>
      <c r="C209" s="804"/>
      <c r="D209" s="804"/>
      <c r="E209" s="804"/>
      <c r="F209" s="804"/>
      <c r="G209" s="804"/>
      <c r="H209" s="171"/>
      <c r="I209" s="171"/>
      <c r="J209" s="171"/>
      <c r="K209" s="172"/>
    </row>
    <row r="210" spans="1:11" ht="15" thickBot="1" x14ac:dyDescent="0.25">
      <c r="A210" s="83"/>
      <c r="B210" s="84"/>
      <c r="C210" s="84"/>
      <c r="D210" s="84"/>
      <c r="E210" s="84"/>
      <c r="F210" s="84"/>
      <c r="G210" s="84"/>
      <c r="H210" s="84"/>
      <c r="I210" s="84"/>
      <c r="J210" s="84"/>
      <c r="K210" s="85"/>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124</v>
      </c>
    </row>
    <row r="2" spans="1:1" x14ac:dyDescent="0.25">
      <c r="A2" t="s">
        <v>125</v>
      </c>
    </row>
    <row r="3" spans="1:1" x14ac:dyDescent="0.25">
      <c r="A3" t="s">
        <v>126</v>
      </c>
    </row>
    <row r="4" spans="1:1" x14ac:dyDescent="0.25">
      <c r="A4" t="s">
        <v>127</v>
      </c>
    </row>
    <row r="5" spans="1:1" x14ac:dyDescent="0.25">
      <c r="A5" t="s">
        <v>128</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42578125" customWidth="1"/>
    <col min="2" max="2" width="72.28515625" customWidth="1"/>
    <col min="3" max="3" width="59.85546875" style="24" customWidth="1"/>
  </cols>
  <sheetData>
    <row r="1" spans="1:1" x14ac:dyDescent="0.25">
      <c r="A1" s="38" t="s">
        <v>130</v>
      </c>
    </row>
    <row r="2" spans="1:1" x14ac:dyDescent="0.25">
      <c r="A2" s="8"/>
    </row>
    <row r="3" spans="1:1" x14ac:dyDescent="0.25">
      <c r="A3" s="8" t="s">
        <v>131</v>
      </c>
    </row>
    <row r="4" spans="1:1" x14ac:dyDescent="0.25">
      <c r="A4" s="8" t="s">
        <v>132</v>
      </c>
    </row>
    <row r="6" spans="1:1" x14ac:dyDescent="0.25">
      <c r="A6" s="38" t="s">
        <v>133</v>
      </c>
    </row>
    <row r="7" spans="1:1" x14ac:dyDescent="0.25">
      <c r="A7" t="s">
        <v>75</v>
      </c>
    </row>
    <row r="8" spans="1:1" x14ac:dyDescent="0.25">
      <c r="A8" t="s">
        <v>134</v>
      </c>
    </row>
    <row r="9" spans="1:1" x14ac:dyDescent="0.25">
      <c r="A9" t="s">
        <v>135</v>
      </c>
    </row>
    <row r="10" spans="1:1" x14ac:dyDescent="0.25">
      <c r="A10" t="s">
        <v>136</v>
      </c>
    </row>
    <row r="11" spans="1:1" x14ac:dyDescent="0.25">
      <c r="A11" t="s">
        <v>137</v>
      </c>
    </row>
    <row r="12" spans="1:1" x14ac:dyDescent="0.25">
      <c r="A12" t="s">
        <v>138</v>
      </c>
    </row>
    <row r="13" spans="1:1" x14ac:dyDescent="0.25">
      <c r="A13" t="s">
        <v>139</v>
      </c>
    </row>
    <row r="14" spans="1:1" x14ac:dyDescent="0.25">
      <c r="A14" t="s">
        <v>140</v>
      </c>
    </row>
    <row r="15" spans="1:1" x14ac:dyDescent="0.25">
      <c r="A15" t="s">
        <v>141</v>
      </c>
    </row>
    <row r="16" spans="1:1" x14ac:dyDescent="0.25">
      <c r="A16" t="s">
        <v>142</v>
      </c>
    </row>
    <row r="19" spans="1:3" x14ac:dyDescent="0.25">
      <c r="A19" s="38" t="s">
        <v>129</v>
      </c>
    </row>
    <row r="20" spans="1:3" x14ac:dyDescent="0.25">
      <c r="A20" t="s">
        <v>85</v>
      </c>
    </row>
    <row r="21" spans="1:3" x14ac:dyDescent="0.25">
      <c r="A21" t="s">
        <v>143</v>
      </c>
    </row>
    <row r="22" spans="1:3" x14ac:dyDescent="0.25">
      <c r="A22" t="s">
        <v>144</v>
      </c>
    </row>
    <row r="23" spans="1:3" x14ac:dyDescent="0.25">
      <c r="A23" t="s">
        <v>145</v>
      </c>
    </row>
    <row r="24" spans="1:3" x14ac:dyDescent="0.25">
      <c r="A24" t="s">
        <v>146</v>
      </c>
    </row>
    <row r="25" spans="1:3" x14ac:dyDescent="0.25">
      <c r="A25" t="s">
        <v>147</v>
      </c>
    </row>
    <row r="28" spans="1:3" ht="141" customHeight="1" x14ac:dyDescent="0.25">
      <c r="A28" s="46" t="s">
        <v>148</v>
      </c>
      <c r="B28" s="48" t="s">
        <v>149</v>
      </c>
      <c r="C28" s="48" t="s">
        <v>150</v>
      </c>
    </row>
    <row r="29" spans="1:3" ht="144" customHeight="1" x14ac:dyDescent="0.25">
      <c r="A29" t="s">
        <v>151</v>
      </c>
      <c r="B29" s="39" t="s">
        <v>152</v>
      </c>
      <c r="C29" s="47" t="s">
        <v>153</v>
      </c>
    </row>
    <row r="30" spans="1:3" ht="135" x14ac:dyDescent="0.25">
      <c r="A30" s="44" t="s">
        <v>154</v>
      </c>
      <c r="B30" s="37" t="s">
        <v>155</v>
      </c>
      <c r="C30" s="47" t="s">
        <v>156</v>
      </c>
    </row>
    <row r="31" spans="1:3" ht="102.75" x14ac:dyDescent="0.25">
      <c r="A31" t="s">
        <v>157</v>
      </c>
      <c r="B31" s="37" t="s">
        <v>158</v>
      </c>
      <c r="C31" s="47" t="s">
        <v>159</v>
      </c>
    </row>
    <row r="32" spans="1:3" ht="102.75" x14ac:dyDescent="0.25">
      <c r="A32" t="s">
        <v>160</v>
      </c>
      <c r="B32" s="37" t="s">
        <v>161</v>
      </c>
      <c r="C32" s="47" t="s">
        <v>162</v>
      </c>
    </row>
    <row r="34" spans="1:3" x14ac:dyDescent="0.25">
      <c r="A34" t="s">
        <v>163</v>
      </c>
      <c r="C34" s="49" t="s">
        <v>164</v>
      </c>
    </row>
    <row r="35" spans="1:3" x14ac:dyDescent="0.25">
      <c r="A35">
        <v>1</v>
      </c>
      <c r="B35">
        <f>IF(' IMPACTO RIESGOS CORRUPCION'!D13="X",1,0)</f>
        <v>1</v>
      </c>
    </row>
    <row r="36" spans="1:3" x14ac:dyDescent="0.25">
      <c r="A36">
        <v>2</v>
      </c>
      <c r="B36">
        <f>IF(' IMPACTO RIESGOS CORRUPCION'!D14="X",1,0)</f>
        <v>1</v>
      </c>
      <c r="C36" s="24" t="s">
        <v>131</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165</v>
      </c>
      <c r="B54">
        <f>SUM(B35:B53)</f>
        <v>10</v>
      </c>
    </row>
    <row r="57" spans="1:2" x14ac:dyDescent="0.25">
      <c r="A57" t="s">
        <v>166</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165</v>
      </c>
      <c r="B77">
        <f>SUM(B58:B76)</f>
        <v>0</v>
      </c>
    </row>
    <row r="80" spans="1:2" x14ac:dyDescent="0.25">
      <c r="A80" t="s">
        <v>167</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165</v>
      </c>
      <c r="B100">
        <f>SUM(B81:B99)</f>
        <v>0</v>
      </c>
    </row>
    <row r="103" spans="1:2" x14ac:dyDescent="0.25">
      <c r="A103" t="s">
        <v>168</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165</v>
      </c>
      <c r="B123">
        <f>SUM(B104:B122)</f>
        <v>0</v>
      </c>
    </row>
    <row r="126" spans="1:2" x14ac:dyDescent="0.25">
      <c r="A126" t="s">
        <v>168</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165</v>
      </c>
      <c r="B146">
        <f>SUM(B127:B145)</f>
        <v>0</v>
      </c>
    </row>
    <row r="150" spans="1:2" x14ac:dyDescent="0.25">
      <c r="A150" t="s">
        <v>169</v>
      </c>
    </row>
    <row r="151" spans="1:2" x14ac:dyDescent="0.25">
      <c r="A151" s="43" t="s">
        <v>170</v>
      </c>
    </row>
    <row r="152" spans="1:2" x14ac:dyDescent="0.25">
      <c r="A152" t="s">
        <v>171</v>
      </c>
    </row>
    <row r="153" spans="1:2" x14ac:dyDescent="0.25">
      <c r="A153" t="s">
        <v>172</v>
      </c>
    </row>
    <row r="154" spans="1:2" x14ac:dyDescent="0.25">
      <c r="A154" t="s">
        <v>173</v>
      </c>
    </row>
    <row r="155" spans="1:2" x14ac:dyDescent="0.25">
      <c r="A155" t="s">
        <v>171</v>
      </c>
    </row>
    <row r="156" spans="1:2" x14ac:dyDescent="0.25">
      <c r="A156" t="s">
        <v>174</v>
      </c>
    </row>
    <row r="157" spans="1:2" x14ac:dyDescent="0.25">
      <c r="A157" t="s">
        <v>175</v>
      </c>
    </row>
    <row r="159" spans="1:2" x14ac:dyDescent="0.25">
      <c r="A159" s="43" t="s">
        <v>176</v>
      </c>
      <c r="B159" t="s">
        <v>132</v>
      </c>
    </row>
    <row r="160" spans="1:2" x14ac:dyDescent="0.25">
      <c r="A160" t="s">
        <v>171</v>
      </c>
    </row>
    <row r="161" spans="1:1" x14ac:dyDescent="0.25">
      <c r="A161" t="s">
        <v>177</v>
      </c>
    </row>
    <row r="162" spans="1:1" x14ac:dyDescent="0.25">
      <c r="A162" t="s">
        <v>178</v>
      </c>
    </row>
    <row r="164" spans="1:1" x14ac:dyDescent="0.25">
      <c r="A164" s="43" t="s">
        <v>179</v>
      </c>
    </row>
    <row r="165" spans="1:1" x14ac:dyDescent="0.25">
      <c r="A165" t="s">
        <v>171</v>
      </c>
    </row>
    <row r="166" spans="1:1" x14ac:dyDescent="0.25">
      <c r="A166" t="s">
        <v>180</v>
      </c>
    </row>
    <row r="167" spans="1:1" x14ac:dyDescent="0.25">
      <c r="A167" t="s">
        <v>181</v>
      </c>
    </row>
    <row r="168" spans="1:1" x14ac:dyDescent="0.25">
      <c r="A168" t="s">
        <v>182</v>
      </c>
    </row>
    <row r="170" spans="1:1" x14ac:dyDescent="0.25">
      <c r="A170" s="43" t="s">
        <v>183</v>
      </c>
    </row>
    <row r="171" spans="1:1" x14ac:dyDescent="0.25">
      <c r="A171" t="s">
        <v>171</v>
      </c>
    </row>
    <row r="172" spans="1:1" x14ac:dyDescent="0.25">
      <c r="A172" t="s">
        <v>184</v>
      </c>
    </row>
    <row r="173" spans="1:1" x14ac:dyDescent="0.25">
      <c r="A173" t="s">
        <v>185</v>
      </c>
    </row>
    <row r="175" spans="1:1" x14ac:dyDescent="0.25">
      <c r="A175" s="43" t="s">
        <v>186</v>
      </c>
    </row>
    <row r="176" spans="1:1" x14ac:dyDescent="0.25">
      <c r="A176" t="s">
        <v>171</v>
      </c>
    </row>
    <row r="177" spans="1:1" x14ac:dyDescent="0.25">
      <c r="A177" t="s">
        <v>187</v>
      </c>
    </row>
    <row r="178" spans="1:1" x14ac:dyDescent="0.25">
      <c r="A178" t="s">
        <v>188</v>
      </c>
    </row>
    <row r="180" spans="1:1" x14ac:dyDescent="0.25">
      <c r="A180" s="43" t="s">
        <v>189</v>
      </c>
    </row>
    <row r="181" spans="1:1" x14ac:dyDescent="0.25">
      <c r="A181" t="s">
        <v>171</v>
      </c>
    </row>
    <row r="182" spans="1:1" x14ac:dyDescent="0.25">
      <c r="A182" t="s">
        <v>190</v>
      </c>
    </row>
    <row r="183" spans="1:1" x14ac:dyDescent="0.25">
      <c r="A183" t="s">
        <v>191</v>
      </c>
    </row>
    <row r="184" spans="1:1" x14ac:dyDescent="0.25">
      <c r="A184" t="s">
        <v>192</v>
      </c>
    </row>
    <row r="186" spans="1:1" x14ac:dyDescent="0.25">
      <c r="A186" s="43" t="s">
        <v>193</v>
      </c>
    </row>
    <row r="187" spans="1:1" x14ac:dyDescent="0.25">
      <c r="A187" t="s">
        <v>171</v>
      </c>
    </row>
    <row r="188" spans="1:1" x14ac:dyDescent="0.25">
      <c r="A188" t="s">
        <v>194</v>
      </c>
    </row>
    <row r="189" spans="1:1" x14ac:dyDescent="0.25">
      <c r="A189" t="s">
        <v>195</v>
      </c>
    </row>
    <row r="190" spans="1:1" x14ac:dyDescent="0.25">
      <c r="A190" t="s">
        <v>196</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346</v>
      </c>
      <c r="C1" t="s">
        <v>124</v>
      </c>
    </row>
    <row r="2" spans="1:3" x14ac:dyDescent="0.25">
      <c r="A2" t="s">
        <v>243</v>
      </c>
      <c r="C2" t="s">
        <v>125</v>
      </c>
    </row>
    <row r="3" spans="1:3" x14ac:dyDescent="0.25">
      <c r="A3" t="s">
        <v>121</v>
      </c>
      <c r="C3" t="s">
        <v>126</v>
      </c>
    </row>
    <row r="4" spans="1:3" x14ac:dyDescent="0.25">
      <c r="A4" t="s">
        <v>119</v>
      </c>
      <c r="C4" t="s">
        <v>127</v>
      </c>
    </row>
    <row r="5" spans="1:3" x14ac:dyDescent="0.25">
      <c r="A5" t="s">
        <v>347</v>
      </c>
      <c r="C5" t="s">
        <v>128</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A12" zoomScale="90" zoomScaleNormal="90" zoomScalePageLayoutView="90" workbookViewId="0">
      <selection activeCell="C12" sqref="C12"/>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20"/>
      <c r="B1" s="925" t="str">
        <f>CONTEXTO!B1</f>
        <v>PROCESO:  SITEMA INTEGRADO DE GESTION</v>
      </c>
      <c r="C1" s="926"/>
      <c r="D1" s="927"/>
      <c r="E1" s="935" t="s">
        <v>491</v>
      </c>
      <c r="F1" s="936"/>
      <c r="G1" s="937"/>
      <c r="H1" s="548"/>
    </row>
    <row r="2" spans="1:111" customFormat="1" ht="15.75" customHeight="1" x14ac:dyDescent="0.25">
      <c r="A2" s="921"/>
      <c r="B2" s="928"/>
      <c r="C2" s="929"/>
      <c r="D2" s="930"/>
      <c r="E2" s="564" t="s">
        <v>484</v>
      </c>
      <c r="F2" s="565"/>
      <c r="G2" s="566"/>
      <c r="H2" s="549"/>
    </row>
    <row r="3" spans="1:111" customFormat="1" ht="36" customHeight="1" x14ac:dyDescent="0.25">
      <c r="A3" s="921"/>
      <c r="B3" s="928" t="s">
        <v>224</v>
      </c>
      <c r="C3" s="929"/>
      <c r="D3" s="930"/>
      <c r="E3" s="564" t="s">
        <v>485</v>
      </c>
      <c r="F3" s="565"/>
      <c r="G3" s="566"/>
      <c r="H3" s="549"/>
    </row>
    <row r="4" spans="1:111" customFormat="1" ht="15.75" customHeight="1" thickBot="1" x14ac:dyDescent="0.3">
      <c r="A4" s="922"/>
      <c r="B4" s="931"/>
      <c r="C4" s="932"/>
      <c r="D4" s="933"/>
      <c r="E4" s="916" t="s">
        <v>504</v>
      </c>
      <c r="F4" s="917"/>
      <c r="G4" s="918"/>
      <c r="H4" s="919"/>
    </row>
    <row r="5" spans="1:111" ht="15" thickBot="1" x14ac:dyDescent="0.25">
      <c r="A5" s="55"/>
      <c r="B5" s="61"/>
      <c r="C5" s="110"/>
      <c r="D5" s="110"/>
      <c r="E5" s="110"/>
      <c r="F5" s="110"/>
      <c r="G5" s="110"/>
      <c r="H5" s="75"/>
    </row>
    <row r="6" spans="1:111" customFormat="1" ht="24" customHeight="1" x14ac:dyDescent="0.25">
      <c r="A6" s="904" t="str">
        <f>+CONTEXTO!A8</f>
        <v>PROCESO: GESTIÓN JURÍDICA</v>
      </c>
      <c r="B6" s="905"/>
      <c r="C6" s="905"/>
      <c r="D6" s="905"/>
      <c r="E6" s="905"/>
      <c r="F6" s="905"/>
      <c r="G6" s="905"/>
      <c r="H6" s="906"/>
    </row>
    <row r="7" spans="1:111" customFormat="1" ht="72" customHeight="1" thickBot="1" x14ac:dyDescent="0.3">
      <c r="A7" s="907"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7" s="908"/>
      <c r="C7" s="908"/>
      <c r="D7" s="908"/>
      <c r="E7" s="908"/>
      <c r="F7" s="908"/>
      <c r="G7" s="908"/>
      <c r="H7" s="909"/>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row>
    <row r="8" spans="1:111" ht="15" thickBot="1" x14ac:dyDescent="0.25">
      <c r="A8" s="55"/>
      <c r="B8" s="61"/>
      <c r="C8" s="110"/>
      <c r="D8" s="110"/>
      <c r="E8" s="110"/>
      <c r="F8" s="110"/>
      <c r="G8" s="110"/>
      <c r="H8" s="75"/>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row>
    <row r="9" spans="1:111" s="53" customFormat="1" ht="30" customHeight="1" x14ac:dyDescent="0.25">
      <c r="A9" s="934" t="s">
        <v>80</v>
      </c>
      <c r="B9" s="923" t="s">
        <v>225</v>
      </c>
      <c r="C9" s="924" t="s">
        <v>198</v>
      </c>
      <c r="D9" s="924" t="s">
        <v>207</v>
      </c>
      <c r="E9" s="924" t="s">
        <v>226</v>
      </c>
      <c r="F9" s="938" t="s">
        <v>227</v>
      </c>
      <c r="G9" s="938"/>
      <c r="H9" s="939" t="s">
        <v>228</v>
      </c>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row>
    <row r="10" spans="1:111" s="54" customFormat="1" ht="48.75" customHeight="1" x14ac:dyDescent="0.25">
      <c r="A10" s="934"/>
      <c r="B10" s="923"/>
      <c r="C10" s="924"/>
      <c r="D10" s="924"/>
      <c r="E10" s="924"/>
      <c r="F10" s="938"/>
      <c r="G10" s="938"/>
      <c r="H10" s="939"/>
    </row>
    <row r="11" spans="1:111" s="54" customFormat="1" ht="151.5" customHeight="1" x14ac:dyDescent="0.25">
      <c r="A11" s="910" t="str">
        <f>DESCRIPCION!A10</f>
        <v xml:space="preserve">Probabilidad de Providencias condenatorias incumplidas </v>
      </c>
      <c r="B11" s="107" t="str">
        <f>DESCRIPCION!D10</f>
        <v>Gestión inoportuna para dar cumplimiento a las providencias  por parte de los Secretarios de Despacho</v>
      </c>
      <c r="C11" s="146" t="str">
        <f>'CONTROLES Y EVALUACIÓN'!C11:C17</f>
        <v xml:space="preserve">1. El Jefe de Oficina Juridica  2. periodicamente 3. Requerir  a los  secretarios de despachopara realizar una gestion oportuna y dar  cumplimiento a las ordenes judiciales 4.  memeorandos  y/o circulares 5. conforme a los terminos judiciales y dependiendo la necesida se reitera a las secretarias y/o dependencias  ejecutoras  mediante memorando  el cumplimiento de las ordenes judiciales y se envia via Pisami   6.Dejando como evidencia la correspondencia  enla plataforma                                           </v>
      </c>
      <c r="D11" s="274" t="str">
        <f>'CONTROLES Y EVALUACIÓN'!H11:H17</f>
        <v>Fuerte</v>
      </c>
      <c r="E11" s="274" t="str">
        <f>'CONTROLES Y EVALUACIÓN'!I11:I17</f>
        <v>Moderado (Algunas veces se ejecuta)</v>
      </c>
      <c r="F11" s="145"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Moderado</v>
      </c>
      <c r="G11" s="66">
        <f>IF(F11="Fuerte",100,IF(F11="Moderado",50,IF(F11="Débil",0," ")))</f>
        <v>50</v>
      </c>
      <c r="H11" s="781" t="str">
        <f>IF(G14=100,"Fuerte",IF(AND(G14&gt;=50,G14&lt;=99),"Moderado",IF(AND(G14&gt;=0,G14&lt;=49),"Débil"," ")))</f>
        <v>Moderado</v>
      </c>
    </row>
    <row r="12" spans="1:111" s="54" customFormat="1" ht="182.25" customHeight="1" x14ac:dyDescent="0.25">
      <c r="A12" s="911"/>
      <c r="B12" s="107" t="str">
        <f>DESCRIPCION!D11</f>
        <v>Insuficiencia o inoportunidad en la entrega de informes y/o elementos materiales probatorios que se deban presentar en la actuaciones procesales por parte de las dependencias ejecutoras</v>
      </c>
      <c r="C12" s="146" t="str">
        <f>'CONTROLES Y EVALUACIÓN'!C22</f>
        <v xml:space="preserve"> 1. El Jefe de Oficina Juridica  2. Periodicamente  3. en caso de ser necesario requerir  a los  secretarios de despacho para que presenten informe de las actividades de las gestiones realizadas para dar  cumplimiento a las ordenes judiciales 4. memeorandos  y/o circulares 5. se envia Memorando reiterativo solicitando  la entrega del informe, recordando  los terminos judiciales.  6. Memorandos, Dejando como evidencia las correspondencia que reposa en PISAMI                                                                                                                                                                                                                                                                                                          </v>
      </c>
      <c r="D12" s="108" t="str">
        <f>'CONTROLES Y EVALUACIÓN'!H22</f>
        <v>Fuerte</v>
      </c>
      <c r="E12" s="108" t="str">
        <f>'CONTROLES Y EVALUACIÓN'!I22</f>
        <v>Moderado (Algunas veces se ejecuta)</v>
      </c>
      <c r="F12" s="145"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6">
        <f t="shared" ref="G12" si="1">IF(F12="Fuerte",100,IF(F12="Moderado",50,IF(F12="Débil",0," ")))</f>
        <v>50</v>
      </c>
      <c r="H12" s="782"/>
    </row>
    <row r="13" spans="1:111" s="54" customFormat="1" ht="126" customHeight="1" x14ac:dyDescent="0.25">
      <c r="A13" s="912"/>
      <c r="B13" s="107">
        <f>DESCRIPCION!D12</f>
        <v>0</v>
      </c>
      <c r="C13" s="146">
        <f>'CONTROLES Y EVALUACIÓN'!C33</f>
        <v>0</v>
      </c>
      <c r="D13" s="108" t="str">
        <f>'CONTROLES Y EVALUACIÓN'!H33</f>
        <v xml:space="preserve"> </v>
      </c>
      <c r="E13" s="108" t="str">
        <f>'CONTROLES Y EVALUACIÓN'!I33</f>
        <v>Seleccionar</v>
      </c>
      <c r="F13" s="145" t="str">
        <f t="shared" si="0"/>
        <v xml:space="preserve"> </v>
      </c>
      <c r="G13" s="66" t="str">
        <f>IF(F13="Fuerte",100,IF(F13="Moderado",50,IF(F13="Débil",0," ")))</f>
        <v xml:space="preserve"> </v>
      </c>
      <c r="H13" s="782"/>
    </row>
    <row r="14" spans="1:111" s="54" customFormat="1" ht="30.75" customHeight="1" x14ac:dyDescent="0.25">
      <c r="A14" s="942"/>
      <c r="B14" s="943"/>
      <c r="C14" s="943"/>
      <c r="D14" s="943"/>
      <c r="E14" s="943"/>
      <c r="F14" s="944"/>
      <c r="G14" s="280">
        <f>AVERAGE(G11:G13)</f>
        <v>50</v>
      </c>
      <c r="H14" s="941"/>
    </row>
    <row r="15" spans="1:111" s="54" customFormat="1" ht="153.75" customHeight="1" x14ac:dyDescent="0.25">
      <c r="A15" s="940" t="str">
        <f>DESCRIPCION!A13</f>
        <v>Posibilidad de omitir, retardar, negar o rehusarse a realizar actos propios que le corresponden de las funciones de servidor público y/o de apoderado para beneficio propio o de un tercero en las acciones legales</v>
      </c>
      <c r="B15" s="107" t="str">
        <f>DESCRIPCION!D13</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C15" s="146" t="str">
        <f>'CONTROLES Y EVALUACIÓN'!C44</f>
        <v xml:space="preserve"> 1. El Jefe de Oficina Juridica  2. mensualmente   3. Informar  a los los asesores de la oficina juridica y  a los secretarios de despacho para que asisitan a las audiencias de los procesos judiciales  4.  memeorandos  y/o circulares 5. Si se llegara a a faltar a las audiencias de los procesos judiciales,  se reitera mediante memorando la importancia de la asisitencia a las audiencias  6. Dejando como evidencia las correspondencia que reposa en PISAMI                                                                                                                                                                                                                                                                                       </v>
      </c>
      <c r="D15" s="108" t="str">
        <f>'CONTROLES Y EVALUACIÓN'!H44</f>
        <v>Débil</v>
      </c>
      <c r="E15" s="108" t="str">
        <f>'CONTROLES Y EVALUACIÓN'!I44</f>
        <v>Fuerte (Siempre se Ejecuta)</v>
      </c>
      <c r="F15" s="145" t="str">
        <f>'CONTROLES Y EVALUACIÓN'!J44</f>
        <v>Débil</v>
      </c>
      <c r="G15" s="66">
        <f>IF(F15="Fuerte",100,IF(F15="Moderado",50,IF(F15="Débil",0," ")))</f>
        <v>0</v>
      </c>
      <c r="H15" s="781" t="str">
        <f>IF(G18=100,"Fuerte",IF(AND(G18&gt;=50,G18&lt;=99),"Moderado",IF(AND(G18&gt;=0,G18&lt;=49),"Débil"," ")))</f>
        <v>Moderado</v>
      </c>
    </row>
    <row r="16" spans="1:111" s="54" customFormat="1" ht="153.75" customHeight="1" x14ac:dyDescent="0.25">
      <c r="A16" s="940"/>
      <c r="B16" s="107" t="str">
        <f>DESCRIPCION!D14</f>
        <v>No proyectar la adopción de las providencias por parte de los apoderados que ejercen la representación judicial y legal del municipio</v>
      </c>
      <c r="C16" s="146" t="str">
        <f>'CONTROLES Y EVALUACIÓN'!C55</f>
        <v xml:space="preserve">  1. El Jefe de Oficina Juridica  2. mensualmente  3. Remitir a los secretarias y/o dependencias de la Administracion las Resoluciones de Adopcion de Fallo, mediante memorando para que secretarias y/o dependencias involucradas acaten las providencias Judiciales   4. Resoluciones de Adopcion, memeorandos  5.  si pasado el termino judical, las secretarias y/o dependencias, no han acatado la providencia, se reitera la necesidad de darle cumplimiento a las providencias   6.  Dejando como evidencia las actuaciones administrativas en la plataforma PISAMI y SOFTCON.                                                                                                                             </v>
      </c>
      <c r="D16" s="108" t="str">
        <f>'CONTROLES Y EVALUACIÓN'!H55</f>
        <v>Fuerte</v>
      </c>
      <c r="E16" s="108" t="str">
        <f>'CONTROLES Y EVALUACIÓN'!I55</f>
        <v>Fuerte (Siempre se Ejecuta)</v>
      </c>
      <c r="F16" s="145" t="str">
        <f>'CONTROLES Y EVALUACIÓN'!J55</f>
        <v>Fuerte</v>
      </c>
      <c r="G16" s="66">
        <f t="shared" ref="G16:G17" si="2">IF(F16="Fuerte",100,IF(F16="Moderado",50,IF(F16="Débil",0," ")))</f>
        <v>100</v>
      </c>
      <c r="H16" s="782"/>
    </row>
    <row r="17" spans="1:8" s="54" customFormat="1" ht="162" customHeight="1" x14ac:dyDescent="0.25">
      <c r="A17" s="940"/>
      <c r="B17" s="107">
        <f>DESCRIPCION!D15</f>
        <v>0</v>
      </c>
      <c r="C17" s="146">
        <f>+('CONTROLES Y EVALUACIÓN'!C66)</f>
        <v>0</v>
      </c>
      <c r="D17" s="108" t="str">
        <f>'CONTROLES Y EVALUACIÓN'!H66</f>
        <v>Fuerte</v>
      </c>
      <c r="E17" s="108" t="str">
        <f>'CONTROLES Y EVALUACIÓN'!I66</f>
        <v>Fuerte (Siempre se Ejecuta)</v>
      </c>
      <c r="F17" s="145" t="str">
        <f>'CONTROLES Y EVALUACIÓN'!J66</f>
        <v>Fuerte</v>
      </c>
      <c r="G17" s="66">
        <f t="shared" si="2"/>
        <v>100</v>
      </c>
      <c r="H17" s="782"/>
    </row>
    <row r="18" spans="1:8" s="54" customFormat="1" ht="36" customHeight="1" x14ac:dyDescent="0.25">
      <c r="A18" s="945"/>
      <c r="B18" s="946"/>
      <c r="C18" s="946"/>
      <c r="D18" s="946"/>
      <c r="E18" s="946"/>
      <c r="F18" s="947"/>
      <c r="G18" s="147">
        <f>AVERAGE(G15:G17)</f>
        <v>66.666666666666671</v>
      </c>
      <c r="H18" s="941"/>
    </row>
    <row r="19" spans="1:8" s="54" customFormat="1" ht="135" customHeight="1" x14ac:dyDescent="0.25">
      <c r="A19" s="910" t="str">
        <f>DESCRIPCION!A16</f>
        <v>Posibilidad de presentar una defensa debil en las diferentes instancias del proceso</v>
      </c>
      <c r="B19" s="107" t="str">
        <f>DESCRIPCION!D16</f>
        <v xml:space="preserve">Inexistencia de unificación de criterios normativos aplicables a la administración municipal </v>
      </c>
      <c r="C19" s="146" t="str">
        <f>'CONTROLES Y EVALUACIÓN'!C77</f>
        <v xml:space="preserve">1. El Jefe de Oficina Juridica  2. tres veces al mes 3.unifica los criterios frente a la interpretación normativa que se pueda dar en un caso concreto, mediante comités jurídicos de estudio,   4.generandose una directriz contenide en acta de reunión 5. En el caso que no se acate la directriz impartida, la jefe toma los correctivos necesarios para su cumplimiento y requiere al asesor y/o contratista mediante memorando  6.  Dejando como evidencia el acta de comite en la carpeta de mapa de riesgosI.                                                                                                                                                     </v>
      </c>
      <c r="D19" s="108" t="str">
        <f>'CONTROLES Y EVALUACIÓN'!H77</f>
        <v>Fuerte</v>
      </c>
      <c r="E19" s="108" t="str">
        <f>'CONTROLES Y EVALUACIÓN'!I77</f>
        <v>Fuerte (Siempre se Ejecuta)</v>
      </c>
      <c r="F19" s="145" t="str">
        <f>'CONTROLES Y EVALUACIÓN'!J77</f>
        <v>Fuerte</v>
      </c>
      <c r="G19" s="66">
        <f>IF(F19="Fuerte",100,IF(F19="Moderado",50,IF(F19="Débil",0," ")))</f>
        <v>100</v>
      </c>
      <c r="H19" s="781" t="e">
        <f>IF(G22=100,"Fuerte",IF(AND(G22&gt;=50,G22&lt;=99),"Moderado",IF(AND(G22&gt;0,G22&lt;=49),"Débil"," ")))</f>
        <v>#REF!</v>
      </c>
    </row>
    <row r="20" spans="1:8" s="54" customFormat="1" ht="114" customHeight="1" x14ac:dyDescent="0.25">
      <c r="A20" s="911"/>
      <c r="B20" s="107" t="str">
        <f>DESCRIPCION!D17</f>
        <v xml:space="preserve">Incumplimiento a los criterios definidos para la selección de los abogados externos que garantice su idoneidad y experiencia para la defensa de los interes públicos </v>
      </c>
      <c r="C20" s="146" t="e">
        <f>'CONTROLES Y EVALUACIÓN'!#REF!</f>
        <v>#REF!</v>
      </c>
      <c r="D20" s="108" t="e">
        <f>'CONTROLES Y EVALUACIÓN'!#REF!</f>
        <v>#REF!</v>
      </c>
      <c r="E20" s="108" t="e">
        <f>'CONTROLES Y EVALUACIÓN'!#REF!</f>
        <v>#REF!</v>
      </c>
      <c r="F20" s="145" t="e">
        <f>'CONTROLES Y EVALUACIÓN'!#REF!</f>
        <v>#REF!</v>
      </c>
      <c r="G20" s="66" t="e">
        <f t="shared" ref="G20:G21" si="3">IF(F20="Fuerte",100,IF(F20="Moderado",50,IF(F20="Débil",0," ")))</f>
        <v>#REF!</v>
      </c>
      <c r="H20" s="782"/>
    </row>
    <row r="21" spans="1:8" s="54" customFormat="1" ht="114" customHeight="1" x14ac:dyDescent="0.25">
      <c r="A21" s="912"/>
      <c r="B21" s="107" t="str">
        <f>DESCRIPCION!D18</f>
        <v>Insuficiente personal de planta para el cumplimiento de las funciones del proceso Gestión Jurídica</v>
      </c>
      <c r="C21" s="146" t="e">
        <f>'CONTROLES Y EVALUACIÓN'!#REF!</f>
        <v>#REF!</v>
      </c>
      <c r="D21" s="108" t="e">
        <f>'CONTROLES Y EVALUACIÓN'!#REF!</f>
        <v>#REF!</v>
      </c>
      <c r="E21" s="108" t="e">
        <f>'CONTROLES Y EVALUACIÓN'!#REF!</f>
        <v>#REF!</v>
      </c>
      <c r="F21" s="145" t="e">
        <f>'CONTROLES Y EVALUACIÓN'!#REF!</f>
        <v>#REF!</v>
      </c>
      <c r="G21" s="66" t="e">
        <f t="shared" si="3"/>
        <v>#REF!</v>
      </c>
      <c r="H21" s="782"/>
    </row>
    <row r="22" spans="1:8" s="54" customFormat="1" ht="33.75" customHeight="1" x14ac:dyDescent="0.25">
      <c r="A22" s="913"/>
      <c r="B22" s="914"/>
      <c r="C22" s="914"/>
      <c r="D22" s="914"/>
      <c r="E22" s="914"/>
      <c r="F22" s="915"/>
      <c r="G22" s="148" t="e">
        <f>AVERAGE(G19:G21)</f>
        <v>#REF!</v>
      </c>
      <c r="H22" s="782"/>
    </row>
    <row r="23" spans="1:8" s="54" customFormat="1" ht="113.25" customHeight="1" x14ac:dyDescent="0.25">
      <c r="A23" s="910" t="str">
        <f>DESCRIPCION!A19</f>
        <v>d</v>
      </c>
      <c r="B23" s="107">
        <f>DESCRIPCION!D19</f>
        <v>0</v>
      </c>
      <c r="C23" s="146">
        <f>'CONTROLES Y EVALUACIÓN'!C91</f>
        <v>0</v>
      </c>
      <c r="D23" s="108" t="str">
        <f>'CONTROLES Y EVALUACIÓN'!H91</f>
        <v xml:space="preserve"> </v>
      </c>
      <c r="E23" s="108" t="str">
        <f>'CONTROLES Y EVALUACIÓN'!I91</f>
        <v>Seleccionar</v>
      </c>
      <c r="F23" s="145" t="str">
        <f>'CONTROLES Y EVALUACIÓN'!J91</f>
        <v xml:space="preserve"> </v>
      </c>
      <c r="G23" s="66" t="str">
        <f>IF(F23="Fuerte",100,IF(F23="Moderado",50,IF(F23="Débil",0," ")))</f>
        <v xml:space="preserve"> </v>
      </c>
      <c r="H23" s="781" t="e">
        <f>IF(G26=100,"Fuerte",IF(AND(G26&gt;=50,G26&lt;=99),"Moderado",IF(AND(G26&gt;0,G26&lt;=49),"Débil"," ")))</f>
        <v>#DIV/0!</v>
      </c>
    </row>
    <row r="24" spans="1:8" ht="113.25" customHeight="1" x14ac:dyDescent="0.2">
      <c r="A24" s="911"/>
      <c r="B24" s="107">
        <f>DESCRIPCION!D20</f>
        <v>0</v>
      </c>
      <c r="C24" s="146">
        <f>'CONTROLES Y EVALUACIÓN'!C102</f>
        <v>0</v>
      </c>
      <c r="D24" s="108" t="str">
        <f>'CONTROLES Y EVALUACIÓN'!H102</f>
        <v xml:space="preserve"> </v>
      </c>
      <c r="E24" s="108" t="str">
        <f>'CONTROLES Y EVALUACIÓN'!I102</f>
        <v>Seleccionar</v>
      </c>
      <c r="F24" s="145" t="str">
        <f>'CONTROLES Y EVALUACIÓN'!J102</f>
        <v xml:space="preserve"> </v>
      </c>
      <c r="G24" s="66" t="str">
        <f t="shared" ref="G24:G25" si="4">IF(F24="Fuerte",100,IF(F24="Moderado",50,IF(F24="Débil",0," ")))</f>
        <v xml:space="preserve"> </v>
      </c>
      <c r="H24" s="782"/>
    </row>
    <row r="25" spans="1:8" ht="123.75" customHeight="1" x14ac:dyDescent="0.2">
      <c r="A25" s="912"/>
      <c r="B25" s="107">
        <f>DESCRIPCION!D21</f>
        <v>0</v>
      </c>
      <c r="C25" s="146">
        <f>'CONTROLES Y EVALUACIÓN'!C113</f>
        <v>0</v>
      </c>
      <c r="D25" s="108" t="str">
        <f>'CONTROLES Y EVALUACIÓN'!H113</f>
        <v xml:space="preserve"> </v>
      </c>
      <c r="E25" s="108" t="str">
        <f>'CONTROLES Y EVALUACIÓN'!I113</f>
        <v>Seleccionar</v>
      </c>
      <c r="F25" s="145" t="str">
        <f>'CONTROLES Y EVALUACIÓN'!J113</f>
        <v xml:space="preserve"> </v>
      </c>
      <c r="G25" s="66" t="str">
        <f t="shared" si="4"/>
        <v xml:space="preserve"> </v>
      </c>
      <c r="H25" s="782"/>
    </row>
    <row r="26" spans="1:8" ht="31.5" customHeight="1" x14ac:dyDescent="0.2">
      <c r="A26" s="913"/>
      <c r="B26" s="914"/>
      <c r="C26" s="914"/>
      <c r="D26" s="914"/>
      <c r="E26" s="914"/>
      <c r="F26" s="915"/>
      <c r="G26" s="148" t="e">
        <f>AVERAGE(G23:G25)</f>
        <v>#DIV/0!</v>
      </c>
      <c r="H26" s="782"/>
    </row>
    <row r="27" spans="1:8" ht="112.5" customHeight="1" x14ac:dyDescent="0.2">
      <c r="A27" s="910" t="str">
        <f>DESCRIPCION!A22</f>
        <v>e</v>
      </c>
      <c r="B27" s="107">
        <f>DESCRIPCION!D22</f>
        <v>0</v>
      </c>
      <c r="C27" s="146">
        <f>'CONTROLES Y EVALUACIÓN'!C124</f>
        <v>0</v>
      </c>
      <c r="D27" s="108" t="str">
        <f>'CONTROLES Y EVALUACIÓN'!H124</f>
        <v xml:space="preserve"> </v>
      </c>
      <c r="E27" s="108" t="str">
        <f>'CONTROLES Y EVALUACIÓN'!I124</f>
        <v>Seleccionar</v>
      </c>
      <c r="F27" s="145" t="str">
        <f>'CONTROLES Y EVALUACIÓN'!J124</f>
        <v xml:space="preserve"> </v>
      </c>
      <c r="G27" s="66" t="str">
        <f>IF(F27="Fuerte",100,IF(F27="Moderado",50,IF(F27="Débil",0," ")))</f>
        <v xml:space="preserve"> </v>
      </c>
      <c r="H27" s="781" t="e">
        <f>IF(G30=100,"Fuerte",IF(AND(G30&gt;=50,G30&lt;=99),"Moderado",IF(AND(G30&gt;0,G30&lt;=49),"Débil"," ")))</f>
        <v>#DIV/0!</v>
      </c>
    </row>
    <row r="28" spans="1:8" ht="99.75" customHeight="1" x14ac:dyDescent="0.2">
      <c r="A28" s="911"/>
      <c r="B28" s="107">
        <f>DESCRIPCION!D23</f>
        <v>0</v>
      </c>
      <c r="C28" s="146">
        <f>'CONTROLES Y EVALUACIÓN'!C135</f>
        <v>0</v>
      </c>
      <c r="D28" s="108" t="str">
        <f>'CONTROLES Y EVALUACIÓN'!H135</f>
        <v xml:space="preserve"> </v>
      </c>
      <c r="E28" s="108" t="str">
        <f>'CONTROLES Y EVALUACIÓN'!I135</f>
        <v>Seleccionar</v>
      </c>
      <c r="F28" s="145" t="str">
        <f>'CONTROLES Y EVALUACIÓN'!J135</f>
        <v xml:space="preserve"> </v>
      </c>
      <c r="G28" s="66" t="str">
        <f t="shared" ref="G28:G29" si="5">IF(F28="Fuerte",100,IF(F28="Moderado",50,IF(F28="Débil",0," ")))</f>
        <v xml:space="preserve"> </v>
      </c>
      <c r="H28" s="782"/>
    </row>
    <row r="29" spans="1:8" ht="96.75" customHeight="1" x14ac:dyDescent="0.2">
      <c r="A29" s="912"/>
      <c r="B29" s="107">
        <f>DESCRIPCION!D24</f>
        <v>0</v>
      </c>
      <c r="C29" s="146">
        <f>'CONTROLES Y EVALUACIÓN'!C146</f>
        <v>0</v>
      </c>
      <c r="D29" s="108" t="str">
        <f>'CONTROLES Y EVALUACIÓN'!H146</f>
        <v xml:space="preserve"> </v>
      </c>
      <c r="E29" s="108" t="str">
        <f>'CONTROLES Y EVALUACIÓN'!I146</f>
        <v>Seleccionar</v>
      </c>
      <c r="F29" s="145" t="str">
        <f>'CONTROLES Y EVALUACIÓN'!J146</f>
        <v xml:space="preserve"> </v>
      </c>
      <c r="G29" s="66" t="str">
        <f t="shared" si="5"/>
        <v xml:space="preserve"> </v>
      </c>
      <c r="H29" s="782"/>
    </row>
    <row r="30" spans="1:8" ht="24" customHeight="1" x14ac:dyDescent="0.2">
      <c r="A30" s="913"/>
      <c r="B30" s="914"/>
      <c r="C30" s="914"/>
      <c r="D30" s="914"/>
      <c r="E30" s="914"/>
      <c r="F30" s="915"/>
      <c r="G30" s="148" t="e">
        <f>AVERAGE(G27:G29)</f>
        <v>#DIV/0!</v>
      </c>
      <c r="H30" s="782"/>
    </row>
    <row r="31" spans="1:8" ht="120" customHeight="1" x14ac:dyDescent="0.2">
      <c r="A31" s="910" t="str">
        <f>DESCRIPCION!A25</f>
        <v>f</v>
      </c>
      <c r="B31" s="107">
        <f>DESCRIPCION!D25</f>
        <v>0</v>
      </c>
      <c r="C31" s="146">
        <f>'CONTROLES Y EVALUACIÓN'!C157</f>
        <v>0</v>
      </c>
      <c r="D31" s="108" t="str">
        <f>'CONTROLES Y EVALUACIÓN'!H157</f>
        <v>Débil</v>
      </c>
      <c r="E31" s="108" t="str">
        <f>'CONTROLES Y EVALUACIÓN'!I157</f>
        <v>Fuerte (Siempre se Ejecuta)</v>
      </c>
      <c r="F31" s="145" t="str">
        <f>'CONTROLES Y EVALUACIÓN'!J157</f>
        <v>Débil</v>
      </c>
      <c r="G31" s="66">
        <f>IF(F31="Fuerte",100,IF(F31="Moderado",50,IF(F31="Débil",0," ")))</f>
        <v>0</v>
      </c>
      <c r="H31" s="781" t="str">
        <f>IF(G34=100,"Fuerte",IF(AND(G34&gt;=50,G34&lt;=99),"Moderado",IF(AND(G34&gt;0,G34&lt;=49),"Débil"," ")))</f>
        <v xml:space="preserve"> </v>
      </c>
    </row>
    <row r="32" spans="1:8" ht="114" customHeight="1" x14ac:dyDescent="0.2">
      <c r="A32" s="911"/>
      <c r="B32" s="107">
        <f>DESCRIPCION!B26</f>
        <v>0</v>
      </c>
      <c r="C32" s="146">
        <f>'CONTROLES Y EVALUACIÓN'!C168</f>
        <v>0</v>
      </c>
      <c r="D32" s="108" t="str">
        <f>'CONTROLES Y EVALUACIÓN'!H168</f>
        <v xml:space="preserve"> </v>
      </c>
      <c r="E32" s="108" t="str">
        <f>'CONTROLES Y EVALUACIÓN'!I168</f>
        <v>Seleccionar</v>
      </c>
      <c r="F32" s="145" t="str">
        <f>'CONTROLES Y EVALUACIÓN'!J168</f>
        <v xml:space="preserve"> </v>
      </c>
      <c r="G32" s="66" t="str">
        <f t="shared" ref="G32:G33" si="6">IF(F32="Fuerte",100,IF(F32="Moderado",50,IF(F32="Débil",0," ")))</f>
        <v xml:space="preserve"> </v>
      </c>
      <c r="H32" s="782"/>
    </row>
    <row r="33" spans="1:8" ht="100.5" customHeight="1" x14ac:dyDescent="0.2">
      <c r="A33" s="912"/>
      <c r="B33" s="107">
        <f>DESCRIPCION!B27</f>
        <v>0</v>
      </c>
      <c r="C33" s="146">
        <f>'CONTROLES Y EVALUACIÓN'!C179</f>
        <v>0</v>
      </c>
      <c r="D33" s="108" t="str">
        <f>'CONTROLES Y EVALUACIÓN'!H179</f>
        <v xml:space="preserve"> </v>
      </c>
      <c r="E33" s="108" t="str">
        <f>'CONTROLES Y EVALUACIÓN'!I179</f>
        <v>Seleccionar</v>
      </c>
      <c r="F33" s="145" t="str">
        <f>'CONTROLES Y EVALUACIÓN'!J179</f>
        <v xml:space="preserve"> </v>
      </c>
      <c r="G33" s="66" t="str">
        <f t="shared" si="6"/>
        <v xml:space="preserve"> </v>
      </c>
      <c r="H33" s="782"/>
    </row>
    <row r="34" spans="1:8" ht="30" customHeight="1" x14ac:dyDescent="0.2">
      <c r="A34" s="913"/>
      <c r="B34" s="914"/>
      <c r="C34" s="914"/>
      <c r="D34" s="914"/>
      <c r="E34" s="914"/>
      <c r="F34" s="915"/>
      <c r="G34" s="148">
        <f>AVERAGE(G31:G33)</f>
        <v>0</v>
      </c>
      <c r="H34" s="782"/>
    </row>
    <row r="35" spans="1:8" ht="107.25" customHeight="1" x14ac:dyDescent="0.2">
      <c r="A35" s="910" t="str">
        <f>DESCRIPCION!A28</f>
        <v>g</v>
      </c>
      <c r="B35" s="107">
        <f>DESCRIPCION!D28</f>
        <v>0</v>
      </c>
      <c r="C35" s="146">
        <f>'CONTROLES Y EVALUACIÓN'!C190</f>
        <v>0</v>
      </c>
      <c r="D35" s="108" t="str">
        <f>'CONTROLES Y EVALUACIÓN'!H190</f>
        <v xml:space="preserve"> </v>
      </c>
      <c r="E35" s="108" t="str">
        <f>'CONTROLES Y EVALUACIÓN'!I190</f>
        <v>Seleccionar</v>
      </c>
      <c r="F35" s="145" t="str">
        <f>'CONTROLES Y EVALUACIÓN'!J190</f>
        <v xml:space="preserve"> </v>
      </c>
      <c r="G35" s="66" t="str">
        <f>IF(F35="Fuerte",100,IF(F35="Moderado",50,IF(F35="Débil",0," ")))</f>
        <v xml:space="preserve"> </v>
      </c>
      <c r="H35" s="781" t="e">
        <f>IF(G38=100,"Fuerte",IF(AND(G38&gt;=50,G38&lt;=99),"Moderado",IF(AND(G38&gt;0,G38&lt;=49),"Débil"," ")))</f>
        <v>#DIV/0!</v>
      </c>
    </row>
    <row r="36" spans="1:8" ht="108.75" customHeight="1" x14ac:dyDescent="0.2">
      <c r="A36" s="911"/>
      <c r="B36" s="107">
        <f>DESCRIPCION!D29</f>
        <v>0</v>
      </c>
      <c r="C36" s="146">
        <f>'CONTROLES Y EVALUACIÓN'!C201</f>
        <v>0</v>
      </c>
      <c r="D36" s="108" t="str">
        <f>'CONTROLES Y EVALUACIÓN'!H201</f>
        <v xml:space="preserve"> </v>
      </c>
      <c r="E36" s="108" t="str">
        <f>'CONTROLES Y EVALUACIÓN'!I201</f>
        <v>Moderado (Algunas veces se ejecuta)</v>
      </c>
      <c r="F36" s="145" t="str">
        <f>'CONTROLES Y EVALUACIÓN'!J201</f>
        <v xml:space="preserve"> </v>
      </c>
      <c r="G36" s="66" t="str">
        <f t="shared" ref="G36:G37" si="7">IF(F36="Fuerte",100,IF(F36="Moderado",50,IF(F36="Débil",0," ")))</f>
        <v xml:space="preserve"> </v>
      </c>
      <c r="H36" s="782"/>
    </row>
    <row r="37" spans="1:8" ht="111" customHeight="1" x14ac:dyDescent="0.2">
      <c r="A37" s="912"/>
      <c r="B37" s="107">
        <f>DESCRIPCION!D30</f>
        <v>0</v>
      </c>
      <c r="C37" s="146">
        <f>'CONTROLES Y EVALUACIÓN'!C212</f>
        <v>0</v>
      </c>
      <c r="D37" s="108" t="str">
        <f>'CONTROLES Y EVALUACIÓN'!H212</f>
        <v xml:space="preserve"> </v>
      </c>
      <c r="E37" s="108" t="str">
        <f>'CONTROLES Y EVALUACIÓN'!I212</f>
        <v>Seleccionar</v>
      </c>
      <c r="F37" s="145" t="str">
        <f>'CONTROLES Y EVALUACIÓN'!J212</f>
        <v xml:space="preserve"> </v>
      </c>
      <c r="G37" s="66" t="str">
        <f t="shared" si="7"/>
        <v xml:space="preserve"> </v>
      </c>
      <c r="H37" s="782"/>
    </row>
    <row r="38" spans="1:8" ht="31.5" customHeight="1" x14ac:dyDescent="0.2">
      <c r="A38" s="913"/>
      <c r="B38" s="914"/>
      <c r="C38" s="914"/>
      <c r="D38" s="914"/>
      <c r="E38" s="914"/>
      <c r="F38" s="915"/>
      <c r="G38" s="148" t="e">
        <f>AVERAGE(G35:G37)</f>
        <v>#DIV/0!</v>
      </c>
      <c r="H38" s="782"/>
    </row>
    <row r="39" spans="1:8" ht="85.5" customHeight="1" x14ac:dyDescent="0.2">
      <c r="A39" s="910" t="str">
        <f>DESCRIPCION!A31</f>
        <v>h</v>
      </c>
      <c r="B39" s="107">
        <f>DESCRIPCION!D31</f>
        <v>0</v>
      </c>
      <c r="C39" s="146">
        <f>'CONTROLES Y EVALUACIÓN'!C223</f>
        <v>0</v>
      </c>
      <c r="D39" s="108" t="str">
        <f>'CONTROLES Y EVALUACIÓN'!H223</f>
        <v xml:space="preserve"> </v>
      </c>
      <c r="E39" s="108" t="str">
        <f>'CONTROLES Y EVALUACIÓN'!I223</f>
        <v>Seleccionar</v>
      </c>
      <c r="F39" s="145" t="str">
        <f>'CONTROLES Y EVALUACIÓN'!J223</f>
        <v xml:space="preserve"> </v>
      </c>
      <c r="G39" s="66" t="str">
        <f>IF(F39="Fuerte",100,IF(F39="Moderado",50,IF(F39="Débil",0," ")))</f>
        <v xml:space="preserve"> </v>
      </c>
      <c r="H39" s="781" t="e">
        <f>IF(G42=100,"Fuerte",IF(AND(G42&gt;=50,G42&lt;=99),"Moderado",IF(AND(G42&gt;0,G42&lt;=49),"Débil"," ")))</f>
        <v>#DIV/0!</v>
      </c>
    </row>
    <row r="40" spans="1:8" ht="92.25" customHeight="1" x14ac:dyDescent="0.2">
      <c r="A40" s="911"/>
      <c r="B40" s="107">
        <f>DESCRIPCION!D32</f>
        <v>0</v>
      </c>
      <c r="C40" s="146">
        <f>'CONTROLES Y EVALUACIÓN'!C234</f>
        <v>0</v>
      </c>
      <c r="D40" s="108" t="str">
        <f>'CONTROLES Y EVALUACIÓN'!H234</f>
        <v xml:space="preserve"> </v>
      </c>
      <c r="E40" s="108" t="str">
        <f>'CONTROLES Y EVALUACIÓN'!I234</f>
        <v>Seleccionar</v>
      </c>
      <c r="F40" s="145" t="str">
        <f>'CONTROLES Y EVALUACIÓN'!J234</f>
        <v xml:space="preserve"> </v>
      </c>
      <c r="G40" s="66" t="str">
        <f t="shared" ref="G40" si="8">IF(F40="Fuerte",100,IF(F40="Moderado",50,IF(F40="Débil",0," ")))</f>
        <v xml:space="preserve"> </v>
      </c>
      <c r="H40" s="782"/>
    </row>
    <row r="41" spans="1:8" ht="86.25" customHeight="1" x14ac:dyDescent="0.2">
      <c r="A41" s="912"/>
      <c r="B41" s="107">
        <f>DESCRIPCION!D33</f>
        <v>0</v>
      </c>
      <c r="C41" s="146">
        <f>'CONTROLES Y EVALUACIÓN'!C245</f>
        <v>0</v>
      </c>
      <c r="D41" s="108" t="str">
        <f>'CONTROLES Y EVALUACIÓN'!H245</f>
        <v xml:space="preserve"> </v>
      </c>
      <c r="E41" s="108" t="str">
        <f>'CONTROLES Y EVALUACIÓN'!I245</f>
        <v>Seleccionar</v>
      </c>
      <c r="F41" s="145" t="str">
        <f>'CONTROLES Y EVALUACIÓN'!J245</f>
        <v xml:space="preserve"> </v>
      </c>
      <c r="G41" s="66" t="str">
        <f>IF(F41="Fuerte",100,IF(F41="Moderado",50,IF(F41="Débil",0," ")))</f>
        <v xml:space="preserve"> </v>
      </c>
      <c r="H41" s="782"/>
    </row>
    <row r="42" spans="1:8" ht="28.5" customHeight="1" x14ac:dyDescent="0.2">
      <c r="A42" s="913"/>
      <c r="B42" s="914"/>
      <c r="C42" s="914"/>
      <c r="D42" s="914"/>
      <c r="E42" s="914"/>
      <c r="F42" s="915"/>
      <c r="G42" s="148" t="e">
        <f>AVERAGE(G39:G41)</f>
        <v>#DIV/0!</v>
      </c>
      <c r="H42" s="782"/>
    </row>
    <row r="43" spans="1:8" ht="71.25" customHeight="1" x14ac:dyDescent="0.2">
      <c r="A43" s="910" t="str">
        <f>DESCRIPCION!A34</f>
        <v>i</v>
      </c>
      <c r="B43" s="107">
        <f>DESCRIPCION!D34</f>
        <v>0</v>
      </c>
      <c r="C43" s="146">
        <f>'CONTROLES Y EVALUACIÓN'!C256</f>
        <v>0</v>
      </c>
      <c r="D43" s="108" t="str">
        <f>'CONTROLES Y EVALUACIÓN'!H256</f>
        <v xml:space="preserve"> </v>
      </c>
      <c r="E43" s="108" t="str">
        <f>'CONTROLES Y EVALUACIÓN'!I256</f>
        <v>Seleccionar</v>
      </c>
      <c r="F43" s="145" t="str">
        <f>'CONTROLES Y EVALUACIÓN'!J256</f>
        <v xml:space="preserve"> </v>
      </c>
      <c r="G43" s="66" t="str">
        <f>IF(F43="Fuerte",100,IF(F43="Moderado",50,IF(F43="Débil",0," ")))</f>
        <v xml:space="preserve"> </v>
      </c>
      <c r="H43" s="781" t="e">
        <f>IF(G46=100,"Fuerte",IF(AND(G46&gt;=50,G46&lt;=99),"Moderado",IF(AND(G46&gt;0,G46&lt;=49),"Débil"," ")))</f>
        <v>#DIV/0!</v>
      </c>
    </row>
    <row r="44" spans="1:8" ht="91.5" customHeight="1" x14ac:dyDescent="0.2">
      <c r="A44" s="911"/>
      <c r="B44" s="107">
        <f>DESCRIPCION!D35</f>
        <v>0</v>
      </c>
      <c r="C44" s="146">
        <f>'CONTROLES Y EVALUACIÓN'!C267</f>
        <v>0</v>
      </c>
      <c r="D44" s="108" t="str">
        <f>'CONTROLES Y EVALUACIÓN'!H267</f>
        <v xml:space="preserve"> </v>
      </c>
      <c r="E44" s="108" t="str">
        <f>'CONTROLES Y EVALUACIÓN'!I267</f>
        <v>Seleccionar</v>
      </c>
      <c r="F44" s="145" t="str">
        <f>'CONTROLES Y EVALUACIÓN'!J267</f>
        <v xml:space="preserve"> </v>
      </c>
      <c r="G44" s="66" t="str">
        <f t="shared" ref="G44:G45" si="9">IF(F44="Fuerte",100,IF(F44="Moderado",50,IF(F44="Débil",0," ")))</f>
        <v xml:space="preserve"> </v>
      </c>
      <c r="H44" s="782"/>
    </row>
    <row r="45" spans="1:8" ht="85.5" customHeight="1" x14ac:dyDescent="0.2">
      <c r="A45" s="912"/>
      <c r="B45" s="107">
        <f>DESCRIPCION!D36</f>
        <v>0</v>
      </c>
      <c r="C45" s="146">
        <f>'CONTROLES Y EVALUACIÓN'!C278</f>
        <v>0</v>
      </c>
      <c r="D45" s="108" t="str">
        <f>'CONTROLES Y EVALUACIÓN'!H278</f>
        <v xml:space="preserve"> </v>
      </c>
      <c r="E45" s="108" t="str">
        <f>'CONTROLES Y EVALUACIÓN'!I278</f>
        <v>Seleccionar</v>
      </c>
      <c r="F45" s="145" t="str">
        <f>'CONTROLES Y EVALUACIÓN'!J278</f>
        <v xml:space="preserve"> </v>
      </c>
      <c r="G45" s="66" t="str">
        <f t="shared" si="9"/>
        <v xml:space="preserve"> </v>
      </c>
      <c r="H45" s="782"/>
    </row>
    <row r="46" spans="1:8" ht="33.75" customHeight="1" x14ac:dyDescent="0.2">
      <c r="A46" s="913"/>
      <c r="B46" s="914"/>
      <c r="C46" s="914"/>
      <c r="D46" s="914"/>
      <c r="E46" s="914"/>
      <c r="F46" s="915"/>
      <c r="G46" s="148" t="e">
        <f>AVERAGE(G43:G45)</f>
        <v>#DIV/0!</v>
      </c>
      <c r="H46" s="782"/>
    </row>
    <row r="47" spans="1:8" ht="107.25" customHeight="1" x14ac:dyDescent="0.2">
      <c r="A47" s="898" t="str">
        <f>DESCRIPCION!A37</f>
        <v>j</v>
      </c>
      <c r="B47" s="107">
        <f>DESCRIPCION!D37</f>
        <v>0</v>
      </c>
      <c r="C47" s="146">
        <f>'CONTROLES Y EVALUACIÓN'!C289</f>
        <v>0</v>
      </c>
      <c r="D47" s="108" t="str">
        <f>'CONTROLES Y EVALUACIÓN'!H289</f>
        <v xml:space="preserve"> </v>
      </c>
      <c r="E47" s="108" t="str">
        <f>'CONTROLES Y EVALUACIÓN'!I289</f>
        <v>Seleccionar</v>
      </c>
      <c r="F47" s="145" t="str">
        <f>'CONTROLES Y EVALUACIÓN'!J289</f>
        <v xml:space="preserve"> </v>
      </c>
      <c r="G47" s="66" t="str">
        <f>IF(F47="Fuerte",100,IF(F47="Moderado",50,IF(F47="Débil",0," ")))</f>
        <v xml:space="preserve"> </v>
      </c>
      <c r="H47" s="781" t="e">
        <f>IF(G50=100,"Fuerte",IF(AND(G50&gt;=50,G50&lt;=99),"Moderado",IF(AND(G50&gt;0,G50&lt;=49),"Débil"," ")))</f>
        <v>#DIV/0!</v>
      </c>
    </row>
    <row r="48" spans="1:8" ht="99.75" customHeight="1" x14ac:dyDescent="0.2">
      <c r="A48" s="899"/>
      <c r="B48" s="107">
        <f>DESCRIPCION!D38</f>
        <v>0</v>
      </c>
      <c r="C48" s="146">
        <f>'CONTROLES Y EVALUACIÓN'!C300</f>
        <v>0</v>
      </c>
      <c r="D48" s="108" t="str">
        <f>'CONTROLES Y EVALUACIÓN'!H300</f>
        <v xml:space="preserve"> </v>
      </c>
      <c r="E48" s="108" t="str">
        <f>'CONTROLES Y EVALUACIÓN'!I300</f>
        <v>Fuerte (Siempre se Ejecuta)</v>
      </c>
      <c r="F48" s="145" t="str">
        <f>'CONTROLES Y EVALUACIÓN'!J300</f>
        <v xml:space="preserve"> </v>
      </c>
      <c r="G48" s="66" t="str">
        <f t="shared" ref="G48:G49" si="10">IF(F48="Fuerte",100,IF(F48="Moderado",50,IF(F48="Débil",0," ")))</f>
        <v xml:space="preserve"> </v>
      </c>
      <c r="H48" s="782"/>
    </row>
    <row r="49" spans="1:8" ht="96" customHeight="1" x14ac:dyDescent="0.2">
      <c r="A49" s="900"/>
      <c r="B49" s="107">
        <f>DESCRIPCION!D39</f>
        <v>0</v>
      </c>
      <c r="C49" s="146">
        <f>'CONTROLES Y EVALUACIÓN'!C311</f>
        <v>0</v>
      </c>
      <c r="D49" s="108" t="str">
        <f>'CONTROLES Y EVALUACIÓN'!H311</f>
        <v xml:space="preserve"> </v>
      </c>
      <c r="E49" s="108" t="str">
        <f>'CONTROLES Y EVALUACIÓN'!I311</f>
        <v>Seleccionar</v>
      </c>
      <c r="F49" s="145" t="str">
        <f>'CONTROLES Y EVALUACIÓN'!J311</f>
        <v xml:space="preserve"> </v>
      </c>
      <c r="G49" s="66" t="str">
        <f t="shared" si="10"/>
        <v xml:space="preserve"> </v>
      </c>
      <c r="H49" s="782"/>
    </row>
    <row r="50" spans="1:8" ht="30.75" customHeight="1" thickBot="1" x14ac:dyDescent="0.25">
      <c r="A50" s="901"/>
      <c r="B50" s="902"/>
      <c r="C50" s="902"/>
      <c r="D50" s="902"/>
      <c r="E50" s="902"/>
      <c r="F50" s="903"/>
      <c r="G50" s="149" t="e">
        <f>AVERAGE(G47:G49)</f>
        <v>#DIV/0!</v>
      </c>
      <c r="H50" s="783"/>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N63"/>
  <sheetViews>
    <sheetView zoomScale="90" zoomScaleNormal="90" zoomScalePageLayoutView="90" workbookViewId="0">
      <selection activeCell="A5" sqref="A5:F5"/>
    </sheetView>
  </sheetViews>
  <sheetFormatPr baseColWidth="10" defaultColWidth="11.42578125" defaultRowHeight="14.25" x14ac:dyDescent="0.2"/>
  <cols>
    <col min="1" max="1" width="29.42578125" style="1" customWidth="1"/>
    <col min="2" max="2" width="29.140625" style="302" customWidth="1"/>
    <col min="3" max="3" width="30.28515625" style="1" customWidth="1"/>
    <col min="4" max="4" width="31.85546875" style="1" customWidth="1"/>
    <col min="5" max="5" width="32.42578125" style="1" customWidth="1"/>
    <col min="6" max="6" width="32" style="1" customWidth="1"/>
    <col min="7" max="16384" width="11.42578125" style="1"/>
  </cols>
  <sheetData>
    <row r="1" spans="1:14" ht="15" customHeight="1" x14ac:dyDescent="0.2">
      <c r="A1" s="371"/>
      <c r="B1" s="449" t="s">
        <v>535</v>
      </c>
      <c r="C1" s="449"/>
      <c r="D1" s="449"/>
      <c r="E1" s="332" t="s">
        <v>483</v>
      </c>
      <c r="F1" s="374"/>
      <c r="G1" s="2"/>
      <c r="J1" s="448"/>
    </row>
    <row r="2" spans="1:14" ht="15" customHeight="1" x14ac:dyDescent="0.2">
      <c r="A2" s="372"/>
      <c r="B2" s="450"/>
      <c r="C2" s="450"/>
      <c r="D2" s="450"/>
      <c r="E2" s="333" t="s">
        <v>484</v>
      </c>
      <c r="F2" s="375"/>
      <c r="G2" s="2"/>
      <c r="J2" s="448"/>
    </row>
    <row r="3" spans="1:14" ht="15" customHeight="1" x14ac:dyDescent="0.2">
      <c r="A3" s="372"/>
      <c r="B3" s="450" t="s">
        <v>536</v>
      </c>
      <c r="C3" s="450"/>
      <c r="D3" s="450"/>
      <c r="E3" s="333" t="s">
        <v>485</v>
      </c>
      <c r="F3" s="375"/>
      <c r="G3" s="2"/>
      <c r="J3" s="448"/>
    </row>
    <row r="4" spans="1:14" ht="15.75" customHeight="1" x14ac:dyDescent="0.2">
      <c r="A4" s="372"/>
      <c r="B4" s="450"/>
      <c r="C4" s="450"/>
      <c r="D4" s="450"/>
      <c r="E4" s="333" t="s">
        <v>487</v>
      </c>
      <c r="F4" s="375"/>
      <c r="G4" s="2"/>
      <c r="J4" s="448"/>
    </row>
    <row r="5" spans="1:14" ht="15.75" customHeight="1" x14ac:dyDescent="0.2">
      <c r="A5" s="436"/>
      <c r="B5" s="437"/>
      <c r="C5" s="437"/>
      <c r="D5" s="437"/>
      <c r="E5" s="437"/>
      <c r="F5" s="438"/>
      <c r="G5" s="2"/>
      <c r="J5" s="65"/>
    </row>
    <row r="6" spans="1:14" ht="15" customHeight="1" x14ac:dyDescent="0.2">
      <c r="A6" s="445" t="s">
        <v>5</v>
      </c>
      <c r="B6" s="446"/>
      <c r="C6" s="446"/>
      <c r="D6" s="446"/>
      <c r="E6" s="446"/>
      <c r="F6" s="447"/>
    </row>
    <row r="7" spans="1:14" ht="15.75" customHeight="1" x14ac:dyDescent="0.2">
      <c r="A7" s="445"/>
      <c r="B7" s="446"/>
      <c r="C7" s="446"/>
      <c r="D7" s="446"/>
      <c r="E7" s="446"/>
      <c r="F7" s="447"/>
    </row>
    <row r="8" spans="1:14" ht="27" customHeight="1" x14ac:dyDescent="0.2">
      <c r="A8" s="439" t="s">
        <v>374</v>
      </c>
      <c r="B8" s="440"/>
      <c r="C8" s="440"/>
      <c r="D8" s="440"/>
      <c r="E8" s="440"/>
      <c r="F8" s="441"/>
    </row>
    <row r="9" spans="1:14" ht="57.75" customHeight="1" thickBot="1" x14ac:dyDescent="0.25">
      <c r="A9" s="442" t="s">
        <v>375</v>
      </c>
      <c r="B9" s="443"/>
      <c r="C9" s="443"/>
      <c r="D9" s="443"/>
      <c r="E9" s="443"/>
      <c r="F9" s="444"/>
    </row>
    <row r="10" spans="1:14" ht="18.75" customHeight="1" thickBot="1" x14ac:dyDescent="0.25">
      <c r="A10" s="458"/>
      <c r="B10" s="458"/>
      <c r="C10" s="458"/>
      <c r="D10" s="458"/>
      <c r="E10" s="458"/>
      <c r="F10" s="458"/>
      <c r="J10" s="455"/>
      <c r="K10" s="456"/>
      <c r="L10" s="456"/>
      <c r="M10" s="456"/>
      <c r="N10" s="456"/>
    </row>
    <row r="11" spans="1:14" ht="22.5" customHeight="1" thickBot="1" x14ac:dyDescent="0.25">
      <c r="A11" s="218" t="s">
        <v>6</v>
      </c>
      <c r="B11" s="300" t="s">
        <v>7</v>
      </c>
      <c r="C11" s="219" t="s">
        <v>8</v>
      </c>
      <c r="D11" s="219" t="s">
        <v>7</v>
      </c>
      <c r="E11" s="219" t="s">
        <v>9</v>
      </c>
      <c r="F11" s="220" t="s">
        <v>7</v>
      </c>
      <c r="J11" s="457"/>
      <c r="K11" s="457"/>
      <c r="L11" s="457"/>
      <c r="M11" s="457"/>
      <c r="N11" s="457"/>
    </row>
    <row r="12" spans="1:14" ht="87" customHeight="1" x14ac:dyDescent="0.2">
      <c r="A12" s="459" t="s">
        <v>274</v>
      </c>
      <c r="B12" s="307" t="s">
        <v>376</v>
      </c>
      <c r="C12" s="306" t="s">
        <v>304</v>
      </c>
      <c r="D12" s="307" t="s">
        <v>378</v>
      </c>
      <c r="E12" s="453" t="s">
        <v>250</v>
      </c>
      <c r="F12" s="304" t="s">
        <v>391</v>
      </c>
    </row>
    <row r="13" spans="1:14" ht="86.25" customHeight="1" x14ac:dyDescent="0.2">
      <c r="A13" s="460"/>
      <c r="B13" s="308" t="s">
        <v>377</v>
      </c>
      <c r="C13" s="451" t="s">
        <v>292</v>
      </c>
      <c r="D13" s="274" t="s">
        <v>385</v>
      </c>
      <c r="E13" s="454"/>
      <c r="F13" s="310" t="s">
        <v>396</v>
      </c>
    </row>
    <row r="14" spans="1:14" ht="92.25" customHeight="1" thickBot="1" x14ac:dyDescent="0.25">
      <c r="A14" s="303" t="s">
        <v>276</v>
      </c>
      <c r="B14" s="308" t="s">
        <v>379</v>
      </c>
      <c r="C14" s="452"/>
      <c r="D14" s="274" t="s">
        <v>386</v>
      </c>
      <c r="E14" s="452"/>
      <c r="F14" s="310" t="s">
        <v>397</v>
      </c>
    </row>
    <row r="15" spans="1:14" ht="99.75" customHeight="1" thickBot="1" x14ac:dyDescent="0.25">
      <c r="A15" s="461" t="s">
        <v>279</v>
      </c>
      <c r="B15" s="274" t="s">
        <v>380</v>
      </c>
      <c r="C15" s="309" t="s">
        <v>282</v>
      </c>
      <c r="D15" s="312" t="s">
        <v>387</v>
      </c>
      <c r="E15" s="309" t="s">
        <v>285</v>
      </c>
      <c r="F15" s="311" t="s">
        <v>398</v>
      </c>
    </row>
    <row r="16" spans="1:14" ht="82.5" customHeight="1" x14ac:dyDescent="0.2">
      <c r="A16" s="462"/>
      <c r="B16" s="274" t="s">
        <v>381</v>
      </c>
      <c r="C16" s="451" t="s">
        <v>291</v>
      </c>
      <c r="D16" s="274" t="s">
        <v>388</v>
      </c>
      <c r="E16" s="451" t="s">
        <v>249</v>
      </c>
      <c r="F16" s="311" t="s">
        <v>392</v>
      </c>
    </row>
    <row r="17" spans="1:7" ht="101.25" customHeight="1" x14ac:dyDescent="0.2">
      <c r="A17" s="461" t="s">
        <v>277</v>
      </c>
      <c r="B17" s="274" t="s">
        <v>382</v>
      </c>
      <c r="C17" s="452"/>
      <c r="D17" s="274" t="s">
        <v>389</v>
      </c>
      <c r="E17" s="452"/>
      <c r="F17" s="310" t="s">
        <v>399</v>
      </c>
    </row>
    <row r="18" spans="1:7" ht="66.75" customHeight="1" x14ac:dyDescent="0.2">
      <c r="A18" s="462"/>
      <c r="B18" s="274" t="s">
        <v>383</v>
      </c>
      <c r="C18" s="309" t="s">
        <v>280</v>
      </c>
      <c r="D18" s="274" t="s">
        <v>390</v>
      </c>
      <c r="E18" s="309" t="s">
        <v>286</v>
      </c>
      <c r="F18" s="310" t="s">
        <v>393</v>
      </c>
    </row>
    <row r="19" spans="1:7" ht="160.5" customHeight="1" x14ac:dyDescent="0.2">
      <c r="A19" s="223" t="s">
        <v>274</v>
      </c>
      <c r="B19" s="274" t="s">
        <v>384</v>
      </c>
      <c r="C19" s="451" t="s">
        <v>283</v>
      </c>
      <c r="D19" s="274" t="s">
        <v>394</v>
      </c>
      <c r="E19" s="225"/>
      <c r="F19" s="120"/>
    </row>
    <row r="20" spans="1:7" ht="65.25" customHeight="1" x14ac:dyDescent="0.2">
      <c r="A20" s="223"/>
      <c r="C20" s="452"/>
      <c r="D20" s="312" t="s">
        <v>395</v>
      </c>
      <c r="E20" s="225"/>
      <c r="F20" s="120"/>
    </row>
    <row r="21" spans="1:7" ht="66.75" customHeight="1" x14ac:dyDescent="0.2">
      <c r="A21" s="223"/>
      <c r="B21" s="299"/>
      <c r="C21" s="225"/>
      <c r="D21" s="221"/>
      <c r="E21" s="225"/>
      <c r="F21" s="120"/>
    </row>
    <row r="22" spans="1:7" ht="69" customHeight="1" x14ac:dyDescent="0.2">
      <c r="A22" s="223"/>
      <c r="B22" s="299"/>
      <c r="C22" s="225"/>
      <c r="D22" s="221"/>
      <c r="E22" s="225"/>
      <c r="F22" s="120"/>
    </row>
    <row r="23" spans="1:7" ht="61.5" customHeight="1" x14ac:dyDescent="0.2">
      <c r="A23" s="223"/>
      <c r="B23" s="299"/>
      <c r="C23" s="225"/>
      <c r="D23" s="221"/>
      <c r="E23" s="225"/>
      <c r="F23" s="120"/>
    </row>
    <row r="24" spans="1:7" ht="57.75" customHeight="1" x14ac:dyDescent="0.2">
      <c r="A24" s="223"/>
      <c r="B24" s="299"/>
      <c r="C24" s="225"/>
      <c r="D24" s="221"/>
      <c r="E24" s="225"/>
      <c r="F24" s="120"/>
    </row>
    <row r="25" spans="1:7" ht="62.25" customHeight="1" x14ac:dyDescent="0.2">
      <c r="A25" s="223"/>
      <c r="B25" s="299"/>
      <c r="C25" s="225"/>
      <c r="D25" s="221"/>
      <c r="E25" s="225"/>
      <c r="F25" s="120"/>
    </row>
    <row r="26" spans="1:7" ht="56.25" customHeight="1" thickBot="1" x14ac:dyDescent="0.25">
      <c r="A26" s="224"/>
      <c r="B26" s="298"/>
      <c r="C26" s="226"/>
      <c r="D26" s="222"/>
      <c r="E26" s="226"/>
      <c r="F26" s="177"/>
    </row>
    <row r="27" spans="1:7" ht="65.25" customHeight="1" x14ac:dyDescent="0.2">
      <c r="A27" s="212"/>
      <c r="B27" s="150"/>
      <c r="C27" s="212"/>
      <c r="D27" s="213"/>
      <c r="E27" s="212"/>
      <c r="F27" s="213"/>
      <c r="G27" s="61"/>
    </row>
    <row r="28" spans="1:7" ht="62.25" customHeight="1" x14ac:dyDescent="0.2">
      <c r="A28" s="212"/>
      <c r="B28" s="150"/>
      <c r="C28" s="212"/>
      <c r="D28" s="213"/>
      <c r="E28" s="212"/>
      <c r="F28" s="213"/>
      <c r="G28" s="61"/>
    </row>
    <row r="29" spans="1:7" ht="63" customHeight="1" x14ac:dyDescent="0.2">
      <c r="A29" s="212"/>
      <c r="B29" s="150"/>
      <c r="C29" s="212"/>
      <c r="D29" s="213"/>
      <c r="E29" s="212"/>
      <c r="F29" s="150"/>
      <c r="G29" s="61"/>
    </row>
    <row r="30" spans="1:7" ht="51.75" customHeight="1" x14ac:dyDescent="0.2">
      <c r="A30" s="212"/>
      <c r="B30" s="150"/>
      <c r="C30" s="212"/>
      <c r="D30" s="213"/>
      <c r="E30" s="212"/>
      <c r="F30" s="150"/>
      <c r="G30" s="61"/>
    </row>
    <row r="31" spans="1:7" ht="52.5" customHeight="1" x14ac:dyDescent="0.2">
      <c r="A31" s="212"/>
      <c r="B31" s="150"/>
      <c r="C31" s="212"/>
      <c r="D31" s="213"/>
      <c r="E31" s="212"/>
      <c r="F31" s="213"/>
      <c r="G31" s="61"/>
    </row>
    <row r="32" spans="1:7" ht="63.75" customHeight="1" x14ac:dyDescent="0.2">
      <c r="A32" s="212"/>
      <c r="B32" s="150"/>
      <c r="C32" s="212"/>
      <c r="D32" s="213"/>
      <c r="E32" s="212"/>
      <c r="F32" s="213"/>
      <c r="G32" s="61"/>
    </row>
    <row r="33" spans="1:7" ht="66" customHeight="1" x14ac:dyDescent="0.2">
      <c r="A33" s="212"/>
      <c r="B33" s="214"/>
      <c r="C33" s="212"/>
      <c r="D33" s="215"/>
      <c r="E33" s="212"/>
      <c r="F33" s="214"/>
      <c r="G33" s="61"/>
    </row>
    <row r="34" spans="1:7" ht="55.5" customHeight="1" x14ac:dyDescent="0.2">
      <c r="A34" s="212"/>
      <c r="B34" s="214"/>
      <c r="C34" s="212"/>
      <c r="D34" s="215"/>
      <c r="E34" s="212"/>
      <c r="F34" s="216"/>
      <c r="G34" s="61"/>
    </row>
    <row r="35" spans="1:7" ht="51.75" customHeight="1" x14ac:dyDescent="0.2">
      <c r="A35" s="212"/>
      <c r="B35" s="214"/>
      <c r="C35" s="212"/>
      <c r="D35" s="217"/>
      <c r="E35" s="212"/>
      <c r="F35" s="216"/>
      <c r="G35" s="61"/>
    </row>
    <row r="36" spans="1:7" ht="55.5" customHeight="1" x14ac:dyDescent="0.2">
      <c r="A36" s="212"/>
      <c r="B36" s="214"/>
      <c r="C36" s="212"/>
      <c r="D36" s="216"/>
      <c r="E36" s="212"/>
      <c r="F36" s="216"/>
      <c r="G36" s="61"/>
    </row>
    <row r="37" spans="1:7" ht="55.5" customHeight="1" x14ac:dyDescent="0.2">
      <c r="A37" s="212"/>
      <c r="B37" s="214"/>
      <c r="C37" s="212"/>
      <c r="D37" s="216"/>
      <c r="E37" s="212"/>
      <c r="F37" s="216"/>
      <c r="G37" s="61"/>
    </row>
    <row r="38" spans="1:7" ht="54.75" customHeight="1" x14ac:dyDescent="0.2">
      <c r="A38" s="212"/>
      <c r="B38" s="214"/>
      <c r="C38" s="212"/>
      <c r="D38" s="216"/>
      <c r="E38" s="212"/>
      <c r="F38" s="216"/>
      <c r="G38" s="61"/>
    </row>
    <row r="39" spans="1:7" ht="56.25" customHeight="1" x14ac:dyDescent="0.2">
      <c r="A39" s="212"/>
      <c r="B39" s="214"/>
      <c r="C39" s="212"/>
      <c r="D39" s="216"/>
      <c r="E39" s="212"/>
      <c r="F39" s="216"/>
      <c r="G39" s="61"/>
    </row>
    <row r="40" spans="1:7" ht="54.75" customHeight="1" x14ac:dyDescent="0.2">
      <c r="A40" s="212"/>
      <c r="B40" s="214"/>
      <c r="C40" s="212"/>
      <c r="D40" s="215"/>
      <c r="E40" s="212"/>
      <c r="F40" s="214"/>
      <c r="G40" s="61"/>
    </row>
    <row r="41" spans="1:7" ht="55.5" customHeight="1" x14ac:dyDescent="0.2">
      <c r="A41" s="212"/>
      <c r="B41" s="214"/>
      <c r="C41" s="212"/>
      <c r="D41" s="215"/>
      <c r="E41" s="212"/>
      <c r="F41" s="216"/>
      <c r="G41" s="61"/>
    </row>
    <row r="42" spans="1:7" ht="54.75" customHeight="1" x14ac:dyDescent="0.2">
      <c r="A42" s="212"/>
      <c r="B42" s="214"/>
      <c r="C42" s="212"/>
      <c r="D42" s="217"/>
      <c r="E42" s="212"/>
      <c r="F42" s="216"/>
      <c r="G42" s="61"/>
    </row>
    <row r="43" spans="1:7" ht="55.5" customHeight="1" x14ac:dyDescent="0.2">
      <c r="A43" s="212"/>
      <c r="B43" s="214"/>
      <c r="C43" s="212"/>
      <c r="D43" s="216"/>
      <c r="E43" s="212"/>
      <c r="F43" s="216"/>
      <c r="G43" s="61"/>
    </row>
    <row r="44" spans="1:7" ht="56.25" customHeight="1" x14ac:dyDescent="0.2">
      <c r="A44" s="212"/>
      <c r="B44" s="214"/>
      <c r="C44" s="212"/>
      <c r="D44" s="216"/>
      <c r="E44" s="212"/>
      <c r="F44" s="216"/>
      <c r="G44" s="61"/>
    </row>
    <row r="45" spans="1:7" ht="59.25" customHeight="1" x14ac:dyDescent="0.2">
      <c r="A45" s="212"/>
      <c r="B45" s="214"/>
      <c r="C45" s="212"/>
      <c r="D45" s="216"/>
      <c r="E45" s="212"/>
      <c r="F45" s="216"/>
      <c r="G45" s="61"/>
    </row>
    <row r="46" spans="1:7" ht="55.5" customHeight="1" x14ac:dyDescent="0.2">
      <c r="A46" s="212"/>
      <c r="B46" s="214"/>
      <c r="C46" s="212"/>
      <c r="D46" s="216"/>
      <c r="E46" s="212"/>
      <c r="F46" s="216"/>
      <c r="G46" s="61"/>
    </row>
    <row r="47" spans="1:7" ht="55.5" customHeight="1" x14ac:dyDescent="0.2">
      <c r="A47" s="212"/>
      <c r="B47" s="214"/>
      <c r="C47" s="212"/>
      <c r="D47" s="215"/>
      <c r="E47" s="212"/>
      <c r="F47" s="214"/>
      <c r="G47" s="61"/>
    </row>
    <row r="48" spans="1:7" ht="56.25" customHeight="1" x14ac:dyDescent="0.2">
      <c r="A48" s="212"/>
      <c r="B48" s="214"/>
      <c r="C48" s="212"/>
      <c r="D48" s="215"/>
      <c r="E48" s="212"/>
      <c r="F48" s="216"/>
      <c r="G48" s="61"/>
    </row>
    <row r="49" spans="1:7" ht="54" customHeight="1" x14ac:dyDescent="0.2">
      <c r="A49" s="212"/>
      <c r="B49" s="214"/>
      <c r="C49" s="212"/>
      <c r="D49" s="217"/>
      <c r="E49" s="212"/>
      <c r="F49" s="216"/>
      <c r="G49" s="61"/>
    </row>
    <row r="50" spans="1:7" ht="56.25" customHeight="1" x14ac:dyDescent="0.2">
      <c r="A50" s="212"/>
      <c r="B50" s="214"/>
      <c r="C50" s="212"/>
      <c r="D50" s="216"/>
      <c r="E50" s="212"/>
      <c r="F50" s="216"/>
      <c r="G50" s="61"/>
    </row>
    <row r="51" spans="1:7" ht="59.25" customHeight="1" x14ac:dyDescent="0.2">
      <c r="A51" s="212"/>
      <c r="B51" s="214"/>
      <c r="C51" s="212"/>
      <c r="D51" s="216"/>
      <c r="E51" s="212"/>
      <c r="F51" s="216"/>
      <c r="G51" s="61"/>
    </row>
    <row r="52" spans="1:7" ht="54.75" customHeight="1" x14ac:dyDescent="0.2">
      <c r="A52" s="212"/>
      <c r="B52" s="214"/>
      <c r="C52" s="212"/>
      <c r="D52" s="216"/>
      <c r="E52" s="212"/>
      <c r="F52" s="216"/>
      <c r="G52" s="61"/>
    </row>
    <row r="53" spans="1:7" ht="55.5" customHeight="1" x14ac:dyDescent="0.2">
      <c r="A53" s="212"/>
      <c r="B53" s="214"/>
      <c r="C53" s="212"/>
      <c r="D53" s="216"/>
      <c r="E53" s="212"/>
      <c r="F53" s="216"/>
      <c r="G53" s="61"/>
    </row>
    <row r="54" spans="1:7" x14ac:dyDescent="0.2">
      <c r="A54" s="61"/>
      <c r="B54" s="301"/>
      <c r="C54" s="61"/>
      <c r="D54" s="61"/>
      <c r="E54" s="61"/>
      <c r="F54" s="61"/>
      <c r="G54" s="61"/>
    </row>
    <row r="55" spans="1:7" x14ac:dyDescent="0.2">
      <c r="A55" s="61"/>
      <c r="B55" s="301"/>
      <c r="C55" s="61"/>
      <c r="D55" s="61"/>
      <c r="E55" s="61"/>
      <c r="F55" s="61"/>
      <c r="G55" s="61"/>
    </row>
    <row r="56" spans="1:7" x14ac:dyDescent="0.2">
      <c r="A56" s="61"/>
      <c r="B56" s="301"/>
      <c r="C56" s="61"/>
      <c r="D56" s="61"/>
      <c r="E56" s="61"/>
      <c r="F56" s="61"/>
      <c r="G56" s="61"/>
    </row>
    <row r="57" spans="1:7" x14ac:dyDescent="0.2">
      <c r="A57" s="61"/>
      <c r="B57" s="301"/>
      <c r="C57" s="61"/>
      <c r="D57" s="61"/>
      <c r="E57" s="61"/>
      <c r="F57" s="61"/>
      <c r="G57" s="61"/>
    </row>
    <row r="58" spans="1:7" x14ac:dyDescent="0.2">
      <c r="A58" s="61"/>
      <c r="B58" s="301"/>
      <c r="C58" s="61"/>
      <c r="D58" s="61"/>
      <c r="E58" s="61"/>
      <c r="F58" s="61"/>
      <c r="G58" s="61"/>
    </row>
    <row r="59" spans="1:7" x14ac:dyDescent="0.2">
      <c r="A59" s="61"/>
      <c r="B59" s="301"/>
      <c r="C59" s="61"/>
      <c r="D59" s="61"/>
      <c r="E59" s="61"/>
      <c r="F59" s="61"/>
      <c r="G59" s="61"/>
    </row>
    <row r="60" spans="1:7" x14ac:dyDescent="0.2">
      <c r="A60" s="61"/>
      <c r="B60" s="301"/>
      <c r="C60" s="61"/>
      <c r="D60" s="61"/>
      <c r="E60" s="61"/>
      <c r="F60" s="61"/>
      <c r="G60" s="61"/>
    </row>
    <row r="61" spans="1:7" x14ac:dyDescent="0.2">
      <c r="A61" s="61"/>
      <c r="B61" s="301"/>
      <c r="C61" s="61"/>
      <c r="D61" s="61"/>
      <c r="E61" s="61"/>
      <c r="F61" s="61"/>
      <c r="G61" s="61"/>
    </row>
    <row r="62" spans="1:7" x14ac:dyDescent="0.2">
      <c r="A62" s="61"/>
      <c r="B62" s="301"/>
      <c r="C62" s="61"/>
      <c r="D62" s="61"/>
      <c r="E62" s="61"/>
      <c r="F62" s="61"/>
      <c r="G62" s="61"/>
    </row>
    <row r="63" spans="1:7" x14ac:dyDescent="0.2">
      <c r="A63" s="61"/>
      <c r="B63" s="301"/>
      <c r="C63" s="61"/>
      <c r="D63" s="61"/>
      <c r="E63" s="61"/>
      <c r="F63" s="61"/>
      <c r="G63" s="61"/>
    </row>
  </sheetData>
  <mergeCells count="20">
    <mergeCell ref="C19:C20"/>
    <mergeCell ref="E12:E14"/>
    <mergeCell ref="E16:E17"/>
    <mergeCell ref="J10:N10"/>
    <mergeCell ref="J11:N11"/>
    <mergeCell ref="A10:F10"/>
    <mergeCell ref="A12:A13"/>
    <mergeCell ref="A15:A16"/>
    <mergeCell ref="A17:A18"/>
    <mergeCell ref="C13:C14"/>
    <mergeCell ref="C16:C17"/>
    <mergeCell ref="A5:F5"/>
    <mergeCell ref="A8:F8"/>
    <mergeCell ref="A9:F9"/>
    <mergeCell ref="A6:F7"/>
    <mergeCell ref="J1:J4"/>
    <mergeCell ref="F1:F4"/>
    <mergeCell ref="A1:A4"/>
    <mergeCell ref="B1:D2"/>
    <mergeCell ref="B3:D4"/>
  </mergeCells>
  <pageMargins left="0.7" right="0.7" top="0.75" bottom="0.75" header="0.3" footer="0.3"/>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 A14:A15 A17 A19:A26</xm:sqref>
        </x14:dataValidation>
        <x14:dataValidation type="list" allowBlank="1" showInputMessage="1" showErrorMessage="1">
          <x14:formula1>
            <xm:f>'LISTAS CONTEXTO'!$B$1:$B$8</xm:f>
          </x14:formula1>
          <xm:sqref>C12:C13 C15:C16 C18:C19 C21:C26</xm:sqref>
        </x14:dataValidation>
        <x14:dataValidation type="list" allowBlank="1" showInputMessage="1" showErrorMessage="1">
          <x14:formula1>
            <xm:f>'LISTAS CONTEXTO'!$C$1:$C$10</xm:f>
          </x14:formula1>
          <xm:sqref>E12 E15:E16 E18:E26</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18"/>
  <sheetViews>
    <sheetView zoomScale="90" zoomScaleNormal="90" zoomScalePageLayoutView="130" workbookViewId="0">
      <selection activeCell="A7" sqref="A7:K7"/>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42578125" style="1" customWidth="1"/>
    <col min="12" max="12" width="23.28515625" style="1" customWidth="1"/>
    <col min="13" max="16384" width="11.42578125" style="1"/>
  </cols>
  <sheetData>
    <row r="1" spans="1:230" customFormat="1" ht="15.75" customHeight="1" x14ac:dyDescent="0.25">
      <c r="A1" s="1033"/>
      <c r="B1" s="1006" t="str">
        <f>CONTEXTO!B1</f>
        <v>PROCESO:  SITEMA INTEGRADO DE GESTION</v>
      </c>
      <c r="C1" s="1007"/>
      <c r="D1" s="1007"/>
      <c r="E1" s="1007"/>
      <c r="F1" s="1007"/>
      <c r="G1" s="1007"/>
      <c r="H1" s="1008"/>
      <c r="I1" s="528" t="s">
        <v>491</v>
      </c>
      <c r="J1" s="528"/>
      <c r="K1" s="992"/>
    </row>
    <row r="2" spans="1:230" customFormat="1" ht="15.75" customHeight="1" x14ac:dyDescent="0.25">
      <c r="A2" s="493"/>
      <c r="B2" s="1009"/>
      <c r="C2" s="1010"/>
      <c r="D2" s="1010"/>
      <c r="E2" s="1010"/>
      <c r="F2" s="1010"/>
      <c r="G2" s="1010"/>
      <c r="H2" s="1011"/>
      <c r="I2" s="529" t="s">
        <v>484</v>
      </c>
      <c r="J2" s="529"/>
      <c r="K2" s="993"/>
    </row>
    <row r="3" spans="1:230" customFormat="1" ht="36" customHeight="1" x14ac:dyDescent="0.25">
      <c r="A3" s="493"/>
      <c r="B3" s="1012" t="s">
        <v>197</v>
      </c>
      <c r="C3" s="1012"/>
      <c r="D3" s="1012"/>
      <c r="E3" s="1012"/>
      <c r="F3" s="1012"/>
      <c r="G3" s="1012"/>
      <c r="H3" s="1012"/>
      <c r="I3" s="529" t="s">
        <v>485</v>
      </c>
      <c r="J3" s="529"/>
      <c r="K3" s="993"/>
    </row>
    <row r="4" spans="1:230" customFormat="1" ht="15.75" customHeight="1" thickBot="1" x14ac:dyDescent="0.3">
      <c r="A4" s="494"/>
      <c r="B4" s="1013"/>
      <c r="C4" s="1013"/>
      <c r="D4" s="1013"/>
      <c r="E4" s="1013"/>
      <c r="F4" s="1013"/>
      <c r="G4" s="1013"/>
      <c r="H4" s="1013"/>
      <c r="I4" s="619" t="s">
        <v>503</v>
      </c>
      <c r="J4" s="619"/>
      <c r="K4" s="994"/>
    </row>
    <row r="5" spans="1:230" ht="15" thickBot="1" x14ac:dyDescent="0.25">
      <c r="B5" s="575"/>
      <c r="C5" s="575"/>
      <c r="D5" s="575"/>
      <c r="E5" s="575"/>
      <c r="F5" s="575"/>
      <c r="G5" s="575"/>
    </row>
    <row r="6" spans="1:230" customFormat="1" ht="24" customHeight="1" x14ac:dyDescent="0.25">
      <c r="A6" s="1000" t="str">
        <f>CONTEXTO!A8</f>
        <v>PROCESO: GESTIÓN JURÍDICA</v>
      </c>
      <c r="B6" s="1001"/>
      <c r="C6" s="1001"/>
      <c r="D6" s="1001"/>
      <c r="E6" s="1001"/>
      <c r="F6" s="1001"/>
      <c r="G6" s="1001"/>
      <c r="H6" s="1001"/>
      <c r="I6" s="1001"/>
      <c r="J6" s="1001"/>
      <c r="K6" s="1002"/>
    </row>
    <row r="7" spans="1:230" customFormat="1" ht="54.75" customHeight="1" thickBot="1" x14ac:dyDescent="0.3">
      <c r="A7" s="1003"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7" s="1004"/>
      <c r="C7" s="1004"/>
      <c r="D7" s="1004"/>
      <c r="E7" s="1004"/>
      <c r="F7" s="1004"/>
      <c r="G7" s="1004"/>
      <c r="H7" s="1004"/>
      <c r="I7" s="1004"/>
      <c r="J7" s="1004"/>
      <c r="K7" s="1005"/>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2"/>
      <c r="GM7" s="72"/>
      <c r="GN7" s="72"/>
      <c r="GO7" s="72"/>
      <c r="GP7" s="72"/>
      <c r="GQ7" s="72"/>
      <c r="GR7" s="72"/>
      <c r="GS7" s="72"/>
      <c r="GT7" s="72"/>
      <c r="GU7" s="72"/>
      <c r="GV7" s="72"/>
      <c r="GW7" s="72"/>
      <c r="GX7" s="72"/>
      <c r="GY7" s="72"/>
      <c r="GZ7" s="72"/>
      <c r="HA7" s="72"/>
      <c r="HB7" s="72"/>
      <c r="HC7" s="72"/>
      <c r="HD7" s="72"/>
      <c r="HE7" s="72"/>
      <c r="HF7" s="72"/>
      <c r="HG7" s="72"/>
      <c r="HH7" s="72"/>
      <c r="HI7" s="72"/>
      <c r="HJ7" s="72"/>
      <c r="HK7" s="72"/>
      <c r="HL7" s="72"/>
      <c r="HM7" s="72"/>
      <c r="HN7" s="72"/>
      <c r="HO7" s="72"/>
      <c r="HP7" s="72"/>
      <c r="HQ7" s="72"/>
      <c r="HR7" s="72"/>
      <c r="HS7" s="72"/>
      <c r="HT7" s="72"/>
      <c r="HU7" s="72"/>
      <c r="HV7" s="72"/>
    </row>
    <row r="8" spans="1:230" ht="15" thickBot="1" x14ac:dyDescent="0.25">
      <c r="C8" s="32"/>
      <c r="D8" s="32"/>
      <c r="E8" s="32"/>
      <c r="F8" s="32"/>
      <c r="G8" s="32"/>
      <c r="H8" s="32"/>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row>
    <row r="9" spans="1:230" s="53" customFormat="1" ht="30" customHeight="1" x14ac:dyDescent="0.25">
      <c r="A9" s="978" t="s">
        <v>80</v>
      </c>
      <c r="B9" s="964" t="s">
        <v>225</v>
      </c>
      <c r="C9" s="980" t="s">
        <v>244</v>
      </c>
      <c r="D9" s="982" t="s">
        <v>199</v>
      </c>
      <c r="E9" s="982"/>
      <c r="F9" s="982"/>
      <c r="G9" s="982"/>
      <c r="H9" s="982"/>
      <c r="I9" s="278" t="s">
        <v>200</v>
      </c>
      <c r="J9" s="983" t="s">
        <v>201</v>
      </c>
      <c r="K9" s="985" t="s">
        <v>202</v>
      </c>
      <c r="L9" s="1026" t="s">
        <v>514</v>
      </c>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c r="HU9" s="130"/>
      <c r="HV9" s="130"/>
    </row>
    <row r="10" spans="1:230" s="54" customFormat="1" ht="60.75" thickBot="1" x14ac:dyDescent="0.3">
      <c r="A10" s="979"/>
      <c r="B10" s="965"/>
      <c r="C10" s="981"/>
      <c r="D10" s="279" t="s">
        <v>203</v>
      </c>
      <c r="E10" s="51" t="s">
        <v>204</v>
      </c>
      <c r="F10" s="167" t="s">
        <v>205</v>
      </c>
      <c r="G10" s="167" t="s">
        <v>206</v>
      </c>
      <c r="H10" s="279" t="s">
        <v>207</v>
      </c>
      <c r="I10" s="52" t="s">
        <v>208</v>
      </c>
      <c r="J10" s="984"/>
      <c r="K10" s="986"/>
      <c r="L10" s="1027"/>
    </row>
    <row r="11" spans="1:230" ht="20.25" customHeight="1" x14ac:dyDescent="0.2">
      <c r="A11" s="999" t="s">
        <v>402</v>
      </c>
      <c r="B11" s="998" t="s">
        <v>395</v>
      </c>
      <c r="C11" s="995" t="s">
        <v>517</v>
      </c>
      <c r="D11" s="952" t="s">
        <v>209</v>
      </c>
      <c r="E11" s="136" t="s">
        <v>210</v>
      </c>
      <c r="F11" s="281" t="s">
        <v>172</v>
      </c>
      <c r="G11" s="137">
        <f>IF(F11="Asignado",15,0)</f>
        <v>15</v>
      </c>
      <c r="H11" s="974" t="str">
        <f>IF(AND(G18&gt;0,G18&lt;=85),"Débil",IF(AND(G18&gt;85,G18&lt;=95),"Moderado",IF(G18&gt;96,"Fuerte"," ")))</f>
        <v>Fuerte</v>
      </c>
      <c r="I11" s="958" t="s">
        <v>195</v>
      </c>
      <c r="J11" s="95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Moderado</v>
      </c>
      <c r="K11" s="961" t="str">
        <f>IF(J11="Fuerte","NO",IF(J11=" "," ","SI"))</f>
        <v>SI</v>
      </c>
      <c r="L11" s="1028"/>
    </row>
    <row r="12" spans="1:230" ht="29.25" customHeight="1" x14ac:dyDescent="0.2">
      <c r="A12" s="911"/>
      <c r="B12" s="954"/>
      <c r="C12" s="996"/>
      <c r="D12" s="952"/>
      <c r="E12" s="107" t="s">
        <v>211</v>
      </c>
      <c r="F12" s="67" t="s">
        <v>174</v>
      </c>
      <c r="G12" s="66">
        <f>IF(F12="Adecuado",15,0)</f>
        <v>15</v>
      </c>
      <c r="H12" s="974"/>
      <c r="I12" s="976"/>
      <c r="J12" s="940"/>
      <c r="K12" s="973"/>
      <c r="L12" s="1029"/>
    </row>
    <row r="13" spans="1:230" ht="43.5" customHeight="1" x14ac:dyDescent="0.2">
      <c r="A13" s="911"/>
      <c r="B13" s="954"/>
      <c r="C13" s="996"/>
      <c r="D13" s="50" t="s">
        <v>212</v>
      </c>
      <c r="E13" s="107" t="s">
        <v>213</v>
      </c>
      <c r="F13" s="67" t="s">
        <v>177</v>
      </c>
      <c r="G13" s="66">
        <f>IF(F13="Oportuna",15,0)</f>
        <v>15</v>
      </c>
      <c r="H13" s="974"/>
      <c r="I13" s="976"/>
      <c r="J13" s="940"/>
      <c r="K13" s="973"/>
      <c r="L13" s="1029"/>
      <c r="N13" s="230"/>
    </row>
    <row r="14" spans="1:230" ht="43.5" customHeight="1" x14ac:dyDescent="0.2">
      <c r="A14" s="911"/>
      <c r="B14" s="954"/>
      <c r="C14" s="996"/>
      <c r="D14" s="50" t="s">
        <v>214</v>
      </c>
      <c r="E14" s="107" t="s">
        <v>215</v>
      </c>
      <c r="F14" s="231" t="s">
        <v>180</v>
      </c>
      <c r="G14" s="66">
        <f>IF(F14="Prevenir",15,IF(F14="Detectar",10,0))</f>
        <v>15</v>
      </c>
      <c r="H14" s="974"/>
      <c r="I14" s="976"/>
      <c r="J14" s="940"/>
      <c r="K14" s="973"/>
      <c r="L14" s="1029"/>
    </row>
    <row r="15" spans="1:230" ht="29.25" customHeight="1" x14ac:dyDescent="0.2">
      <c r="A15" s="911"/>
      <c r="B15" s="954"/>
      <c r="C15" s="996"/>
      <c r="D15" s="50" t="s">
        <v>271</v>
      </c>
      <c r="E15" s="107" t="s">
        <v>217</v>
      </c>
      <c r="F15" s="67" t="s">
        <v>184</v>
      </c>
      <c r="G15" s="66">
        <f>IF(F15="Confiable",15,0)</f>
        <v>15</v>
      </c>
      <c r="H15" s="974"/>
      <c r="I15" s="976"/>
      <c r="J15" s="940"/>
      <c r="K15" s="973"/>
      <c r="L15" s="1029"/>
    </row>
    <row r="16" spans="1:230" ht="62.25" customHeight="1" x14ac:dyDescent="0.2">
      <c r="A16" s="911"/>
      <c r="B16" s="954"/>
      <c r="C16" s="996"/>
      <c r="D16" s="50" t="s">
        <v>272</v>
      </c>
      <c r="E16" s="107" t="s">
        <v>219</v>
      </c>
      <c r="F16" s="231" t="s">
        <v>187</v>
      </c>
      <c r="G16" s="66">
        <f>IF(F16="Se investigan y se resuelven oportunamente",15,0)</f>
        <v>15</v>
      </c>
      <c r="H16" s="974"/>
      <c r="I16" s="976"/>
      <c r="J16" s="940"/>
      <c r="K16" s="973"/>
      <c r="L16" s="1029"/>
    </row>
    <row r="17" spans="1:76" ht="29.25" customHeight="1" x14ac:dyDescent="0.2">
      <c r="A17" s="912"/>
      <c r="B17" s="954"/>
      <c r="C17" s="997"/>
      <c r="D17" s="45" t="s">
        <v>220</v>
      </c>
      <c r="E17" s="342" t="s">
        <v>221</v>
      </c>
      <c r="F17" s="67" t="s">
        <v>190</v>
      </c>
      <c r="G17" s="66">
        <f>IF(F17="Completa",10,IF(F17="Incompleta",5,0))</f>
        <v>10</v>
      </c>
      <c r="H17" s="975"/>
      <c r="I17" s="976"/>
      <c r="J17" s="940"/>
      <c r="K17" s="973"/>
      <c r="L17" s="1029"/>
    </row>
    <row r="18" spans="1:76" ht="15.75" thickBot="1" x14ac:dyDescent="0.25">
      <c r="A18" s="126"/>
      <c r="B18" s="125"/>
      <c r="C18" s="123"/>
      <c r="D18" s="124"/>
      <c r="E18" s="58" t="s">
        <v>222</v>
      </c>
      <c r="F18" s="16"/>
      <c r="G18" s="138">
        <f>SUM(G11:G17)</f>
        <v>100</v>
      </c>
      <c r="H18" s="59"/>
      <c r="I18" s="127"/>
      <c r="J18" s="127"/>
      <c r="K18" s="128"/>
      <c r="L18" s="1030"/>
    </row>
    <row r="19" spans="1:76" ht="15" thickBot="1" x14ac:dyDescent="0.25">
      <c r="A19" s="55"/>
      <c r="B19" s="61"/>
    </row>
    <row r="20" spans="1:76" s="54" customFormat="1" ht="30" customHeight="1" x14ac:dyDescent="0.25">
      <c r="A20" s="978" t="s">
        <v>80</v>
      </c>
      <c r="B20" s="964" t="s">
        <v>225</v>
      </c>
      <c r="C20" s="980" t="s">
        <v>198</v>
      </c>
      <c r="D20" s="982" t="s">
        <v>199</v>
      </c>
      <c r="E20" s="982"/>
      <c r="F20" s="982"/>
      <c r="G20" s="982"/>
      <c r="H20" s="982"/>
      <c r="I20" s="111" t="s">
        <v>200</v>
      </c>
      <c r="J20" s="983" t="s">
        <v>201</v>
      </c>
      <c r="K20" s="985" t="s">
        <v>202</v>
      </c>
    </row>
    <row r="21" spans="1:76" s="54" customFormat="1" ht="60.75" thickBot="1" x14ac:dyDescent="0.3">
      <c r="A21" s="979"/>
      <c r="B21" s="1017"/>
      <c r="C21" s="981"/>
      <c r="D21" s="112" t="s">
        <v>203</v>
      </c>
      <c r="E21" s="51" t="s">
        <v>204</v>
      </c>
      <c r="F21" s="112" t="s">
        <v>205</v>
      </c>
      <c r="G21" s="112" t="s">
        <v>206</v>
      </c>
      <c r="H21" s="115" t="s">
        <v>223</v>
      </c>
      <c r="I21" s="52" t="s">
        <v>208</v>
      </c>
      <c r="J21" s="984"/>
      <c r="K21" s="986"/>
    </row>
    <row r="22" spans="1:76" ht="20.25" customHeight="1" x14ac:dyDescent="0.2">
      <c r="A22" s="1018" t="str">
        <f>+A11</f>
        <v xml:space="preserve">Probabilidad de Providencias condenatorias incumplidas </v>
      </c>
      <c r="B22" s="1021" t="s">
        <v>387</v>
      </c>
      <c r="C22" s="1014" t="s">
        <v>515</v>
      </c>
      <c r="D22" s="951" t="s">
        <v>209</v>
      </c>
      <c r="E22" s="109" t="s">
        <v>210</v>
      </c>
      <c r="F22" s="233" t="s">
        <v>172</v>
      </c>
      <c r="G22" s="140">
        <f>IF(F22="Asignado",15,0)</f>
        <v>15</v>
      </c>
      <c r="H22" s="974" t="str">
        <f>IF(AND(G29&gt;0,G29&lt;=85),"Débil",IF(AND(G29&gt;85,G29&lt;=95),"Moderado",IF(G29&gt;96,"Fuerte"," ")))</f>
        <v>Fuerte</v>
      </c>
      <c r="I22" s="958" t="s">
        <v>195</v>
      </c>
      <c r="J22" s="95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961" t="str">
        <f>IF(J22="Fuerte","NO",IF(J22=" "," ","SI"))</f>
        <v>SI</v>
      </c>
      <c r="L22" s="1031"/>
    </row>
    <row r="23" spans="1:76" ht="29.25" customHeight="1" x14ac:dyDescent="0.2">
      <c r="A23" s="1019"/>
      <c r="B23" s="1019"/>
      <c r="C23" s="1015"/>
      <c r="D23" s="952"/>
      <c r="E23" s="107" t="s">
        <v>211</v>
      </c>
      <c r="F23" s="67" t="s">
        <v>174</v>
      </c>
      <c r="G23" s="66">
        <f>IF(F23="Adecuado",15,0)</f>
        <v>15</v>
      </c>
      <c r="H23" s="974"/>
      <c r="I23" s="976"/>
      <c r="J23" s="940"/>
      <c r="K23" s="973"/>
      <c r="L23" s="1032"/>
    </row>
    <row r="24" spans="1:76" ht="43.5" customHeight="1" x14ac:dyDescent="0.2">
      <c r="A24" s="1019"/>
      <c r="B24" s="1019"/>
      <c r="C24" s="1015"/>
      <c r="D24" s="50" t="s">
        <v>212</v>
      </c>
      <c r="E24" s="107" t="s">
        <v>213</v>
      </c>
      <c r="F24" s="67" t="s">
        <v>177</v>
      </c>
      <c r="G24" s="66">
        <f>IF(F24="Oportuna",15,0)</f>
        <v>15</v>
      </c>
      <c r="H24" s="974"/>
      <c r="I24" s="976"/>
      <c r="J24" s="940"/>
      <c r="K24" s="973"/>
      <c r="L24" s="1032"/>
    </row>
    <row r="25" spans="1:76" ht="43.5" customHeight="1" x14ac:dyDescent="0.2">
      <c r="A25" s="1019"/>
      <c r="B25" s="1019"/>
      <c r="C25" s="1015"/>
      <c r="D25" s="50" t="s">
        <v>214</v>
      </c>
      <c r="E25" s="107" t="s">
        <v>215</v>
      </c>
      <c r="F25" s="231" t="s">
        <v>180</v>
      </c>
      <c r="G25" s="66">
        <f>IF(F25="Prevenir",15,IF(F25="Detectar",10,0))</f>
        <v>15</v>
      </c>
      <c r="H25" s="974"/>
      <c r="I25" s="976"/>
      <c r="J25" s="940"/>
      <c r="K25" s="973"/>
      <c r="L25" s="1032"/>
    </row>
    <row r="26" spans="1:76" ht="29.25" customHeight="1" x14ac:dyDescent="0.2">
      <c r="A26" s="1019"/>
      <c r="B26" s="1019"/>
      <c r="C26" s="1015"/>
      <c r="D26" s="50" t="s">
        <v>216</v>
      </c>
      <c r="E26" s="107" t="s">
        <v>217</v>
      </c>
      <c r="F26" s="67" t="s">
        <v>184</v>
      </c>
      <c r="G26" s="66">
        <f>IF(F26="Confiable",15,0)</f>
        <v>15</v>
      </c>
      <c r="H26" s="974"/>
      <c r="I26" s="976"/>
      <c r="J26" s="940"/>
      <c r="K26" s="973"/>
      <c r="L26" s="1032"/>
    </row>
    <row r="27" spans="1:76" ht="74.25" customHeight="1" x14ac:dyDescent="0.2">
      <c r="A27" s="1019"/>
      <c r="B27" s="1019"/>
      <c r="C27" s="1015"/>
      <c r="D27" s="50" t="s">
        <v>218</v>
      </c>
      <c r="E27" s="107" t="s">
        <v>219</v>
      </c>
      <c r="F27" s="231" t="s">
        <v>187</v>
      </c>
      <c r="G27" s="66">
        <f>IF(F27="Se investigan y se resuelven oportunamente",15,0)</f>
        <v>15</v>
      </c>
      <c r="H27" s="974"/>
      <c r="I27" s="976"/>
      <c r="J27" s="940"/>
      <c r="K27" s="973"/>
      <c r="L27" s="1032"/>
    </row>
    <row r="28" spans="1:76" ht="29.25" customHeight="1" x14ac:dyDescent="0.2">
      <c r="A28" s="1020"/>
      <c r="B28" s="1019"/>
      <c r="C28" s="1016"/>
      <c r="D28" s="45" t="s">
        <v>220</v>
      </c>
      <c r="E28" s="107" t="s">
        <v>221</v>
      </c>
      <c r="F28" s="67" t="s">
        <v>190</v>
      </c>
      <c r="G28" s="66">
        <f>IF(F28="Completa",10,IF(F28="Incompleta",5,0))</f>
        <v>10</v>
      </c>
      <c r="H28" s="975"/>
      <c r="I28" s="976"/>
      <c r="J28" s="940"/>
      <c r="K28" s="973"/>
      <c r="L28" s="1032"/>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row>
    <row r="29" spans="1:76" s="60" customFormat="1" ht="15.75" thickBot="1" x14ac:dyDescent="0.25">
      <c r="A29" s="126"/>
      <c r="B29" s="129"/>
      <c r="C29" s="56"/>
      <c r="D29" s="57"/>
      <c r="E29" s="139" t="s">
        <v>222</v>
      </c>
      <c r="F29" s="138"/>
      <c r="G29" s="138">
        <f>SUM(G22:G28)</f>
        <v>100</v>
      </c>
      <c r="H29" s="59"/>
      <c r="I29" s="127"/>
      <c r="J29" s="127"/>
      <c r="K29" s="128"/>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row>
    <row r="30" spans="1:76" ht="15" thickBot="1" x14ac:dyDescent="0.25">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row>
    <row r="31" spans="1:76" s="53" customFormat="1" ht="30" customHeight="1" x14ac:dyDescent="0.25">
      <c r="A31" s="978" t="s">
        <v>80</v>
      </c>
      <c r="B31" s="964" t="s">
        <v>225</v>
      </c>
      <c r="C31" s="980" t="s">
        <v>198</v>
      </c>
      <c r="D31" s="982" t="s">
        <v>199</v>
      </c>
      <c r="E31" s="982"/>
      <c r="F31" s="982"/>
      <c r="G31" s="982"/>
      <c r="H31" s="982"/>
      <c r="I31" s="111" t="s">
        <v>200</v>
      </c>
      <c r="J31" s="983" t="s">
        <v>201</v>
      </c>
      <c r="K31" s="985" t="s">
        <v>202</v>
      </c>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row>
    <row r="32" spans="1:76" s="54" customFormat="1" ht="60.75" thickBot="1" x14ac:dyDescent="0.3">
      <c r="A32" s="979"/>
      <c r="B32" s="965"/>
      <c r="C32" s="981"/>
      <c r="D32" s="112" t="s">
        <v>203</v>
      </c>
      <c r="E32" s="51" t="s">
        <v>204</v>
      </c>
      <c r="F32" s="112" t="s">
        <v>205</v>
      </c>
      <c r="G32" s="112" t="s">
        <v>206</v>
      </c>
      <c r="H32" s="115" t="s">
        <v>223</v>
      </c>
      <c r="I32" s="52" t="s">
        <v>208</v>
      </c>
      <c r="J32" s="984"/>
      <c r="K32" s="986"/>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row>
    <row r="33" spans="1:76" ht="20.25" customHeight="1" x14ac:dyDescent="0.2">
      <c r="A33" s="950"/>
      <c r="B33" s="953"/>
      <c r="C33" s="996"/>
      <c r="D33" s="952" t="s">
        <v>209</v>
      </c>
      <c r="E33" s="136" t="s">
        <v>210</v>
      </c>
      <c r="F33" s="71" t="s">
        <v>171</v>
      </c>
      <c r="G33" s="137">
        <f>IF(F33="Asignado",15,0)</f>
        <v>0</v>
      </c>
      <c r="H33" s="974" t="str">
        <f>IF(AND(G40&gt;0,G40&lt;=85),"Débil",IF(AND(G40&gt;85,G40&lt;=95),"Moderado",IF(G40&gt;96,"Fuerte"," ")))</f>
        <v xml:space="preserve"> </v>
      </c>
      <c r="I33" s="958" t="s">
        <v>171</v>
      </c>
      <c r="J33" s="955"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961" t="str">
        <f>IF(J33="Fuerte","NO",IF(J33=" "," ","SI"))</f>
        <v xml:space="preserve"> </v>
      </c>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row>
    <row r="34" spans="1:76" ht="28.5" x14ac:dyDescent="0.2">
      <c r="A34" s="911"/>
      <c r="B34" s="954"/>
      <c r="C34" s="996"/>
      <c r="D34" s="952"/>
      <c r="E34" s="107" t="s">
        <v>211</v>
      </c>
      <c r="F34" s="67" t="s">
        <v>171</v>
      </c>
      <c r="G34" s="66">
        <f>IF(F34="Adecuado",15,0)</f>
        <v>0</v>
      </c>
      <c r="H34" s="974"/>
      <c r="I34" s="976"/>
      <c r="J34" s="940"/>
      <c r="K34" s="973"/>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row>
    <row r="35" spans="1:76" ht="42.75" x14ac:dyDescent="0.2">
      <c r="A35" s="911"/>
      <c r="B35" s="954"/>
      <c r="C35" s="996"/>
      <c r="D35" s="50" t="s">
        <v>212</v>
      </c>
      <c r="E35" s="107" t="s">
        <v>213</v>
      </c>
      <c r="F35" s="67" t="s">
        <v>171</v>
      </c>
      <c r="G35" s="66">
        <f>IF(F35="Oportuna",15,0)</f>
        <v>0</v>
      </c>
      <c r="H35" s="974"/>
      <c r="I35" s="976"/>
      <c r="J35" s="940"/>
      <c r="K35" s="973"/>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row>
    <row r="36" spans="1:76" ht="42.75" x14ac:dyDescent="0.2">
      <c r="A36" s="911"/>
      <c r="B36" s="954"/>
      <c r="C36" s="996"/>
      <c r="D36" s="50" t="s">
        <v>214</v>
      </c>
      <c r="E36" s="107" t="s">
        <v>215</v>
      </c>
      <c r="F36" s="231" t="s">
        <v>171</v>
      </c>
      <c r="G36" s="66">
        <f>IF(F36="Prevenir",15,IF(F36="Detectar",10,0))</f>
        <v>0</v>
      </c>
      <c r="H36" s="974"/>
      <c r="I36" s="976"/>
      <c r="J36" s="940"/>
      <c r="K36" s="973"/>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row>
    <row r="37" spans="1:76" ht="28.5" x14ac:dyDescent="0.2">
      <c r="A37" s="911"/>
      <c r="B37" s="954"/>
      <c r="C37" s="996"/>
      <c r="D37" s="50" t="s">
        <v>216</v>
      </c>
      <c r="E37" s="107" t="s">
        <v>217</v>
      </c>
      <c r="F37" s="67" t="s">
        <v>171</v>
      </c>
      <c r="G37" s="66">
        <f>IF(F37="Confiable",15,0)</f>
        <v>0</v>
      </c>
      <c r="H37" s="974"/>
      <c r="I37" s="976"/>
      <c r="J37" s="940"/>
      <c r="K37" s="973"/>
    </row>
    <row r="38" spans="1:76" ht="42.75" x14ac:dyDescent="0.2">
      <c r="A38" s="911"/>
      <c r="B38" s="954"/>
      <c r="C38" s="996"/>
      <c r="D38" s="50" t="s">
        <v>218</v>
      </c>
      <c r="E38" s="107" t="s">
        <v>219</v>
      </c>
      <c r="F38" s="231" t="s">
        <v>171</v>
      </c>
      <c r="G38" s="66">
        <f>IF(F38="Se investigan y se resuelven oportunamente",15,0)</f>
        <v>0</v>
      </c>
      <c r="H38" s="974"/>
      <c r="I38" s="976"/>
      <c r="J38" s="940"/>
      <c r="K38" s="973"/>
    </row>
    <row r="39" spans="1:76" ht="28.5" x14ac:dyDescent="0.2">
      <c r="A39" s="912"/>
      <c r="B39" s="955"/>
      <c r="C39" s="997"/>
      <c r="D39" s="45" t="s">
        <v>220</v>
      </c>
      <c r="E39" s="107" t="s">
        <v>221</v>
      </c>
      <c r="F39" s="67" t="s">
        <v>171</v>
      </c>
      <c r="G39" s="66">
        <f>IF(F39="Completa",10,IF(F39="Incompleta",5,0))</f>
        <v>0</v>
      </c>
      <c r="H39" s="975"/>
      <c r="I39" s="976"/>
      <c r="J39" s="940"/>
      <c r="K39" s="973"/>
    </row>
    <row r="40" spans="1:76" ht="15.75" thickBot="1" x14ac:dyDescent="0.25">
      <c r="A40" s="131"/>
      <c r="B40" s="132"/>
      <c r="C40" s="133"/>
      <c r="D40" s="57"/>
      <c r="E40" s="141" t="s">
        <v>222</v>
      </c>
      <c r="F40" s="138"/>
      <c r="G40" s="138">
        <f>SUM(G33:G39)</f>
        <v>0</v>
      </c>
      <c r="H40" s="59"/>
      <c r="I40" s="127"/>
      <c r="J40" s="127"/>
      <c r="K40" s="128"/>
    </row>
    <row r="41" spans="1:76" ht="15" thickBot="1" x14ac:dyDescent="0.25">
      <c r="A41" s="55"/>
      <c r="B41" s="61"/>
    </row>
    <row r="42" spans="1:76" s="54" customFormat="1" ht="30" customHeight="1" x14ac:dyDescent="0.25">
      <c r="A42" s="978" t="s">
        <v>80</v>
      </c>
      <c r="B42" s="964" t="s">
        <v>225</v>
      </c>
      <c r="C42" s="980" t="s">
        <v>198</v>
      </c>
      <c r="D42" s="982" t="s">
        <v>199</v>
      </c>
      <c r="E42" s="982"/>
      <c r="F42" s="982"/>
      <c r="G42" s="982"/>
      <c r="H42" s="982"/>
      <c r="I42" s="111" t="s">
        <v>200</v>
      </c>
      <c r="J42" s="983" t="s">
        <v>201</v>
      </c>
      <c r="K42" s="985" t="s">
        <v>202</v>
      </c>
    </row>
    <row r="43" spans="1:76" s="54" customFormat="1" ht="60.75" thickBot="1" x14ac:dyDescent="0.3">
      <c r="A43" s="979"/>
      <c r="B43" s="965"/>
      <c r="C43" s="981"/>
      <c r="D43" s="112" t="s">
        <v>203</v>
      </c>
      <c r="E43" s="51" t="s">
        <v>204</v>
      </c>
      <c r="F43" s="112" t="s">
        <v>205</v>
      </c>
      <c r="G43" s="112" t="s">
        <v>206</v>
      </c>
      <c r="H43" s="115" t="s">
        <v>223</v>
      </c>
      <c r="I43" s="52" t="s">
        <v>208</v>
      </c>
      <c r="J43" s="984"/>
      <c r="K43" s="986"/>
    </row>
    <row r="44" spans="1:76" ht="20.25" customHeight="1" x14ac:dyDescent="0.2">
      <c r="A44" s="977" t="s">
        <v>400</v>
      </c>
      <c r="B44" s="1022" t="s">
        <v>394</v>
      </c>
      <c r="C44" s="989" t="s">
        <v>518</v>
      </c>
      <c r="D44" s="952" t="s">
        <v>209</v>
      </c>
      <c r="E44" s="136" t="s">
        <v>210</v>
      </c>
      <c r="F44" s="71" t="s">
        <v>172</v>
      </c>
      <c r="G44" s="137">
        <f>IF(F44="Asignado",15,0)</f>
        <v>15</v>
      </c>
      <c r="H44" s="974" t="str">
        <f>IF(AND(G51&gt;0,G51&lt;=85),"Débil",IF(AND(G51&gt;85,G51&lt;=95),"Moderado",IF(G51&gt;96,"Fuerte"," ")))</f>
        <v>Débil</v>
      </c>
      <c r="I44" s="958" t="s">
        <v>194</v>
      </c>
      <c r="J44" s="95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961" t="str">
        <f>IF(J44="Fuerte","NO",IF(J44=" "," ","SI"))</f>
        <v>SI</v>
      </c>
      <c r="L44" s="1031"/>
    </row>
    <row r="45" spans="1:76" ht="28.5" x14ac:dyDescent="0.2">
      <c r="A45" s="911"/>
      <c r="B45" s="549"/>
      <c r="C45" s="990"/>
      <c r="D45" s="952"/>
      <c r="E45" s="107" t="s">
        <v>211</v>
      </c>
      <c r="F45" s="67" t="s">
        <v>174</v>
      </c>
      <c r="G45" s="66">
        <f>IF(F45="Adecuado",15,0)</f>
        <v>15</v>
      </c>
      <c r="H45" s="974"/>
      <c r="I45" s="976"/>
      <c r="J45" s="940"/>
      <c r="K45" s="973"/>
      <c r="L45" s="1032"/>
    </row>
    <row r="46" spans="1:76" ht="42.75" x14ac:dyDescent="0.2">
      <c r="A46" s="911"/>
      <c r="B46" s="549"/>
      <c r="C46" s="990"/>
      <c r="D46" s="50" t="s">
        <v>212</v>
      </c>
      <c r="E46" s="107" t="s">
        <v>213</v>
      </c>
      <c r="F46" s="67" t="s">
        <v>178</v>
      </c>
      <c r="G46" s="66">
        <f>IF(F46="Oportuna",15,0)</f>
        <v>0</v>
      </c>
      <c r="H46" s="974"/>
      <c r="I46" s="976"/>
      <c r="J46" s="940"/>
      <c r="K46" s="973"/>
      <c r="L46" s="1032"/>
    </row>
    <row r="47" spans="1:76" ht="42.75" x14ac:dyDescent="0.2">
      <c r="A47" s="911"/>
      <c r="B47" s="549"/>
      <c r="C47" s="990"/>
      <c r="D47" s="50" t="s">
        <v>214</v>
      </c>
      <c r="E47" s="107" t="s">
        <v>215</v>
      </c>
      <c r="F47" s="231" t="s">
        <v>180</v>
      </c>
      <c r="G47" s="66">
        <f>IF(F47="Prevenir",15,IF(F47="Detectar",10,0))</f>
        <v>15</v>
      </c>
      <c r="H47" s="974"/>
      <c r="I47" s="976"/>
      <c r="J47" s="940"/>
      <c r="K47" s="973"/>
      <c r="L47" s="1032"/>
    </row>
    <row r="48" spans="1:76" ht="28.5" x14ac:dyDescent="0.2">
      <c r="A48" s="911"/>
      <c r="B48" s="549"/>
      <c r="C48" s="990"/>
      <c r="D48" s="50" t="s">
        <v>216</v>
      </c>
      <c r="E48" s="107" t="s">
        <v>217</v>
      </c>
      <c r="F48" s="67" t="s">
        <v>184</v>
      </c>
      <c r="G48" s="66">
        <f>IF(F48="Confiable",15,0)</f>
        <v>15</v>
      </c>
      <c r="H48" s="974"/>
      <c r="I48" s="976"/>
      <c r="J48" s="940"/>
      <c r="K48" s="973"/>
      <c r="L48" s="1032"/>
    </row>
    <row r="49" spans="1:77" ht="57" x14ac:dyDescent="0.2">
      <c r="A49" s="911"/>
      <c r="B49" s="549"/>
      <c r="C49" s="990"/>
      <c r="D49" s="50" t="s">
        <v>218</v>
      </c>
      <c r="E49" s="107" t="s">
        <v>219</v>
      </c>
      <c r="F49" s="231" t="s">
        <v>188</v>
      </c>
      <c r="G49" s="66">
        <f>IF(F49="Se investigan y se resuelven oportunamente",15,0)</f>
        <v>0</v>
      </c>
      <c r="H49" s="974"/>
      <c r="I49" s="976"/>
      <c r="J49" s="940"/>
      <c r="K49" s="973"/>
      <c r="L49" s="1032"/>
    </row>
    <row r="50" spans="1:77" ht="28.5" x14ac:dyDescent="0.2">
      <c r="A50" s="912"/>
      <c r="B50" s="549"/>
      <c r="C50" s="991"/>
      <c r="D50" s="45" t="s">
        <v>220</v>
      </c>
      <c r="E50" s="107" t="s">
        <v>221</v>
      </c>
      <c r="F50" s="67" t="s">
        <v>190</v>
      </c>
      <c r="G50" s="66">
        <f>IF(F50="Completa",10,IF(F50="Incompleta",5,0))</f>
        <v>10</v>
      </c>
      <c r="H50" s="975"/>
      <c r="I50" s="976"/>
      <c r="J50" s="940"/>
      <c r="K50" s="973"/>
      <c r="L50" s="1032"/>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s="60" customFormat="1" ht="15.75" thickBot="1" x14ac:dyDescent="0.25">
      <c r="A51" s="131"/>
      <c r="B51" s="134"/>
      <c r="C51" s="56"/>
      <c r="D51" s="57"/>
      <c r="E51" s="141" t="s">
        <v>222</v>
      </c>
      <c r="F51" s="138"/>
      <c r="G51" s="138">
        <f>SUM(G44:G50)</f>
        <v>70</v>
      </c>
      <c r="H51" s="59"/>
      <c r="I51" s="127"/>
      <c r="J51" s="127"/>
      <c r="K51" s="128"/>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 thickBot="1" x14ac:dyDescent="0.25">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s="53" customFormat="1" ht="30" customHeight="1" x14ac:dyDescent="0.25">
      <c r="A53" s="978" t="s">
        <v>80</v>
      </c>
      <c r="B53" s="964" t="s">
        <v>225</v>
      </c>
      <c r="C53" s="980" t="s">
        <v>198</v>
      </c>
      <c r="D53" s="982" t="s">
        <v>199</v>
      </c>
      <c r="E53" s="982"/>
      <c r="F53" s="982"/>
      <c r="G53" s="982"/>
      <c r="H53" s="982"/>
      <c r="I53" s="111" t="s">
        <v>200</v>
      </c>
      <c r="J53" s="983" t="s">
        <v>201</v>
      </c>
      <c r="K53" s="985" t="s">
        <v>202</v>
      </c>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row>
    <row r="54" spans="1:77" s="54" customFormat="1" ht="60.75" thickBot="1" x14ac:dyDescent="0.3">
      <c r="A54" s="979"/>
      <c r="B54" s="965"/>
      <c r="C54" s="981"/>
      <c r="D54" s="112" t="s">
        <v>203</v>
      </c>
      <c r="E54" s="51" t="s">
        <v>204</v>
      </c>
      <c r="F54" s="112" t="s">
        <v>205</v>
      </c>
      <c r="G54" s="112" t="s">
        <v>206</v>
      </c>
      <c r="H54" s="115" t="s">
        <v>223</v>
      </c>
      <c r="I54" s="52" t="s">
        <v>208</v>
      </c>
      <c r="J54" s="984"/>
      <c r="K54" s="986"/>
    </row>
    <row r="55" spans="1:77" ht="20.25" customHeight="1" x14ac:dyDescent="0.2">
      <c r="A55" s="950" t="str">
        <f>+A44</f>
        <v>Posibilidad de omitir, retardar, negar o rehusarse a realizar actos propios que le corresponden de las funciones de servidor público y/o de apoderado para beneficio propio o de un tercero en las acciones legales</v>
      </c>
      <c r="B55" s="1022" t="s">
        <v>396</v>
      </c>
      <c r="C55" s="1024" t="s">
        <v>519</v>
      </c>
      <c r="D55" s="952" t="s">
        <v>209</v>
      </c>
      <c r="E55" s="136" t="s">
        <v>210</v>
      </c>
      <c r="F55" s="71" t="s">
        <v>172</v>
      </c>
      <c r="G55" s="137">
        <f>IF(F55="Asignado",15,0)</f>
        <v>15</v>
      </c>
      <c r="H55" s="974" t="str">
        <f>IF(AND(G62&gt;0,G62&lt;=85),"Débil",IF(AND(G62&gt;85,G62&lt;=95),"Moderado",IF(G62&gt;96,"Fuerte"," ")))</f>
        <v>Fuerte</v>
      </c>
      <c r="I55" s="958" t="s">
        <v>194</v>
      </c>
      <c r="J55" s="95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961" t="str">
        <f>IF(J55="Fuerte","NO",IF(J55=" "," ","SI"))</f>
        <v>NO</v>
      </c>
    </row>
    <row r="56" spans="1:77" ht="28.5" x14ac:dyDescent="0.2">
      <c r="A56" s="911"/>
      <c r="B56" s="549"/>
      <c r="C56" s="990"/>
      <c r="D56" s="952"/>
      <c r="E56" s="107" t="s">
        <v>211</v>
      </c>
      <c r="F56" s="67" t="s">
        <v>174</v>
      </c>
      <c r="G56" s="66">
        <f>IF(F56="Adecuado",15,0)</f>
        <v>15</v>
      </c>
      <c r="H56" s="974"/>
      <c r="I56" s="976"/>
      <c r="J56" s="940"/>
      <c r="K56" s="973"/>
    </row>
    <row r="57" spans="1:77" ht="42.75" x14ac:dyDescent="0.2">
      <c r="A57" s="911"/>
      <c r="B57" s="549"/>
      <c r="C57" s="990"/>
      <c r="D57" s="50" t="s">
        <v>212</v>
      </c>
      <c r="E57" s="107" t="s">
        <v>213</v>
      </c>
      <c r="F57" s="67" t="s">
        <v>177</v>
      </c>
      <c r="G57" s="66">
        <f>IF(F57="Oportuna",15,0)</f>
        <v>15</v>
      </c>
      <c r="H57" s="974"/>
      <c r="I57" s="976"/>
      <c r="J57" s="940"/>
      <c r="K57" s="973"/>
    </row>
    <row r="58" spans="1:77" ht="42.75" x14ac:dyDescent="0.2">
      <c r="A58" s="911"/>
      <c r="B58" s="549"/>
      <c r="C58" s="990"/>
      <c r="D58" s="50" t="s">
        <v>214</v>
      </c>
      <c r="E58" s="107" t="s">
        <v>215</v>
      </c>
      <c r="F58" s="231" t="s">
        <v>180</v>
      </c>
      <c r="G58" s="66">
        <f>IF(F58="Prevenir",15,IF(F58="Detectar",10,0))</f>
        <v>15</v>
      </c>
      <c r="H58" s="974"/>
      <c r="I58" s="976"/>
      <c r="J58" s="940"/>
      <c r="K58" s="973"/>
    </row>
    <row r="59" spans="1:77" ht="28.5" x14ac:dyDescent="0.2">
      <c r="A59" s="911"/>
      <c r="B59" s="549"/>
      <c r="C59" s="990"/>
      <c r="D59" s="50" t="s">
        <v>216</v>
      </c>
      <c r="E59" s="107" t="s">
        <v>217</v>
      </c>
      <c r="F59" s="67" t="s">
        <v>184</v>
      </c>
      <c r="G59" s="66">
        <f>IF(F59="Confiable",15,0)</f>
        <v>15</v>
      </c>
      <c r="H59" s="974"/>
      <c r="I59" s="976"/>
      <c r="J59" s="940"/>
      <c r="K59" s="973"/>
    </row>
    <row r="60" spans="1:77" ht="42.75" x14ac:dyDescent="0.2">
      <c r="A60" s="911"/>
      <c r="B60" s="549"/>
      <c r="C60" s="990"/>
      <c r="D60" s="50" t="s">
        <v>218</v>
      </c>
      <c r="E60" s="107" t="s">
        <v>219</v>
      </c>
      <c r="F60" s="231" t="s">
        <v>187</v>
      </c>
      <c r="G60" s="66">
        <f>IF(F60="Se investigan y se resuelven oportunamente",15,0)</f>
        <v>15</v>
      </c>
      <c r="H60" s="974"/>
      <c r="I60" s="976"/>
      <c r="J60" s="940"/>
      <c r="K60" s="973"/>
    </row>
    <row r="61" spans="1:77" ht="28.5" x14ac:dyDescent="0.2">
      <c r="A61" s="912"/>
      <c r="B61" s="550"/>
      <c r="C61" s="990"/>
      <c r="D61" s="45" t="s">
        <v>220</v>
      </c>
      <c r="E61" s="107" t="s">
        <v>221</v>
      </c>
      <c r="F61" s="67" t="s">
        <v>190</v>
      </c>
      <c r="G61" s="66">
        <f>IF(F61="Completa",10,IF(F61="Incompleta",5,0))</f>
        <v>10</v>
      </c>
      <c r="H61" s="975"/>
      <c r="I61" s="976"/>
      <c r="J61" s="940"/>
      <c r="K61" s="973"/>
    </row>
    <row r="62" spans="1:77" ht="15.75" thickBot="1" x14ac:dyDescent="0.25">
      <c r="A62" s="131"/>
      <c r="B62" s="132"/>
      <c r="C62" s="135"/>
      <c r="D62" s="57"/>
      <c r="E62" s="58" t="s">
        <v>222</v>
      </c>
      <c r="F62" s="16"/>
      <c r="G62" s="16">
        <f>SUM(G55:G61)</f>
        <v>100</v>
      </c>
      <c r="H62" s="59"/>
      <c r="I62" s="127"/>
      <c r="J62" s="127"/>
      <c r="K62" s="128"/>
    </row>
    <row r="63" spans="1:77" ht="15" thickBot="1" x14ac:dyDescent="0.25">
      <c r="A63" s="55"/>
      <c r="B63" s="61"/>
    </row>
    <row r="64" spans="1:77" ht="27" customHeight="1" x14ac:dyDescent="0.2">
      <c r="A64" s="978" t="s">
        <v>80</v>
      </c>
      <c r="B64" s="964" t="s">
        <v>225</v>
      </c>
      <c r="C64" s="980" t="s">
        <v>198</v>
      </c>
      <c r="D64" s="982" t="s">
        <v>199</v>
      </c>
      <c r="E64" s="982"/>
      <c r="F64" s="982"/>
      <c r="G64" s="982"/>
      <c r="H64" s="982"/>
      <c r="I64" s="111" t="s">
        <v>200</v>
      </c>
      <c r="J64" s="983" t="s">
        <v>201</v>
      </c>
      <c r="K64" s="985" t="s">
        <v>202</v>
      </c>
    </row>
    <row r="65" spans="1:11" ht="37.5" customHeight="1" thickBot="1" x14ac:dyDescent="0.25">
      <c r="A65" s="979"/>
      <c r="B65" s="965"/>
      <c r="C65" s="981"/>
      <c r="D65" s="112" t="s">
        <v>203</v>
      </c>
      <c r="E65" s="51" t="s">
        <v>204</v>
      </c>
      <c r="F65" s="112" t="s">
        <v>205</v>
      </c>
      <c r="G65" s="112" t="s">
        <v>206</v>
      </c>
      <c r="H65" s="115" t="s">
        <v>223</v>
      </c>
      <c r="I65" s="52" t="s">
        <v>208</v>
      </c>
      <c r="J65" s="984"/>
      <c r="K65" s="986"/>
    </row>
    <row r="66" spans="1:11" ht="28.5" customHeight="1" x14ac:dyDescent="0.2">
      <c r="A66" s="950"/>
      <c r="B66" s="548"/>
      <c r="C66" s="1023"/>
      <c r="D66" s="952" t="s">
        <v>209</v>
      </c>
      <c r="E66" s="136" t="s">
        <v>210</v>
      </c>
      <c r="F66" s="71" t="s">
        <v>172</v>
      </c>
      <c r="G66" s="137">
        <f>IF(F66="Asignado",15,0)</f>
        <v>15</v>
      </c>
      <c r="H66" s="974" t="str">
        <f>IF(AND(G73&gt;0,G73&lt;=85),"Débil",IF(AND(G73&gt;85,G73&lt;=95),"Moderado",IF(G73&gt;96,"Fuerte"," ")))</f>
        <v>Fuerte</v>
      </c>
      <c r="I66" s="958" t="s">
        <v>194</v>
      </c>
      <c r="J66" s="955"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961" t="str">
        <f>IF(J66="Fuerte","NO",IF(J66=" "," ","SI"))</f>
        <v>NO</v>
      </c>
    </row>
    <row r="67" spans="1:11" ht="31.5" customHeight="1" x14ac:dyDescent="0.2">
      <c r="A67" s="911"/>
      <c r="B67" s="549"/>
      <c r="C67" s="990"/>
      <c r="D67" s="952"/>
      <c r="E67" s="107" t="s">
        <v>211</v>
      </c>
      <c r="F67" s="67" t="s">
        <v>174</v>
      </c>
      <c r="G67" s="66">
        <f>IF(F67="Adecuado",15,0)</f>
        <v>15</v>
      </c>
      <c r="H67" s="974"/>
      <c r="I67" s="976"/>
      <c r="J67" s="940"/>
      <c r="K67" s="973"/>
    </row>
    <row r="68" spans="1:11" ht="34.5" customHeight="1" x14ac:dyDescent="0.2">
      <c r="A68" s="911"/>
      <c r="B68" s="549"/>
      <c r="C68" s="990"/>
      <c r="D68" s="50" t="s">
        <v>212</v>
      </c>
      <c r="E68" s="107" t="s">
        <v>213</v>
      </c>
      <c r="F68" s="67" t="s">
        <v>177</v>
      </c>
      <c r="G68" s="66">
        <f>IF(F68="Oportuna",15,0)</f>
        <v>15</v>
      </c>
      <c r="H68" s="974"/>
      <c r="I68" s="976"/>
      <c r="J68" s="940"/>
      <c r="K68" s="973"/>
    </row>
    <row r="69" spans="1:11" ht="46.5" customHeight="1" x14ac:dyDescent="0.2">
      <c r="A69" s="911"/>
      <c r="B69" s="549"/>
      <c r="C69" s="990"/>
      <c r="D69" s="50" t="s">
        <v>214</v>
      </c>
      <c r="E69" s="107" t="s">
        <v>215</v>
      </c>
      <c r="F69" s="231" t="s">
        <v>180</v>
      </c>
      <c r="G69" s="66">
        <f>IF(F69="Prevenir",15,IF(F69="Detectar",10,0))</f>
        <v>15</v>
      </c>
      <c r="H69" s="974"/>
      <c r="I69" s="976"/>
      <c r="J69" s="940"/>
      <c r="K69" s="973"/>
    </row>
    <row r="70" spans="1:11" ht="42.75" customHeight="1" x14ac:dyDescent="0.2">
      <c r="A70" s="911"/>
      <c r="B70" s="549"/>
      <c r="C70" s="990"/>
      <c r="D70" s="50" t="s">
        <v>216</v>
      </c>
      <c r="E70" s="107" t="s">
        <v>217</v>
      </c>
      <c r="F70" s="67" t="s">
        <v>184</v>
      </c>
      <c r="G70" s="66">
        <f>IF(F70="Confiable",15,0)</f>
        <v>15</v>
      </c>
      <c r="H70" s="974"/>
      <c r="I70" s="976"/>
      <c r="J70" s="940"/>
      <c r="K70" s="973"/>
    </row>
    <row r="71" spans="1:11" ht="47.25" customHeight="1" x14ac:dyDescent="0.2">
      <c r="A71" s="911"/>
      <c r="B71" s="549"/>
      <c r="C71" s="990"/>
      <c r="D71" s="50" t="s">
        <v>218</v>
      </c>
      <c r="E71" s="107" t="s">
        <v>219</v>
      </c>
      <c r="F71" s="231" t="s">
        <v>187</v>
      </c>
      <c r="G71" s="66">
        <f>IF(F71="Se investigan y se resuelven oportunamente",15,0)</f>
        <v>15</v>
      </c>
      <c r="H71" s="974"/>
      <c r="I71" s="976"/>
      <c r="J71" s="940"/>
      <c r="K71" s="973"/>
    </row>
    <row r="72" spans="1:11" ht="48" customHeight="1" x14ac:dyDescent="0.2">
      <c r="A72" s="912"/>
      <c r="B72" s="550"/>
      <c r="C72" s="990"/>
      <c r="D72" s="45" t="s">
        <v>220</v>
      </c>
      <c r="E72" s="107" t="s">
        <v>221</v>
      </c>
      <c r="F72" s="67" t="s">
        <v>190</v>
      </c>
      <c r="G72" s="66">
        <f>IF(F72="Completa",10,IF(F72="Incompleta",5,0))</f>
        <v>10</v>
      </c>
      <c r="H72" s="975"/>
      <c r="I72" s="976"/>
      <c r="J72" s="940"/>
      <c r="K72" s="973"/>
    </row>
    <row r="73" spans="1:11" ht="29.25" customHeight="1" thickBot="1" x14ac:dyDescent="0.25">
      <c r="A73" s="131"/>
      <c r="B73" s="132"/>
      <c r="C73" s="135"/>
      <c r="D73" s="57"/>
      <c r="E73" s="141" t="s">
        <v>222</v>
      </c>
      <c r="F73" s="138"/>
      <c r="G73" s="138">
        <f>SUM(G66:G72)</f>
        <v>100</v>
      </c>
      <c r="H73" s="59"/>
      <c r="I73" s="127"/>
      <c r="J73" s="127"/>
      <c r="K73" s="128"/>
    </row>
    <row r="74" spans="1:11" ht="18.75" customHeight="1" thickBot="1" x14ac:dyDescent="0.25">
      <c r="A74" s="55"/>
      <c r="B74" s="61"/>
    </row>
    <row r="75" spans="1:11" s="54" customFormat="1" ht="30" customHeight="1" x14ac:dyDescent="0.25">
      <c r="A75" s="978" t="s">
        <v>80</v>
      </c>
      <c r="B75" s="964" t="s">
        <v>225</v>
      </c>
      <c r="C75" s="980" t="s">
        <v>198</v>
      </c>
      <c r="D75" s="982" t="s">
        <v>199</v>
      </c>
      <c r="E75" s="982"/>
      <c r="F75" s="982"/>
      <c r="G75" s="982"/>
      <c r="H75" s="982"/>
      <c r="I75" s="111" t="s">
        <v>200</v>
      </c>
      <c r="J75" s="983" t="s">
        <v>201</v>
      </c>
      <c r="K75" s="985" t="s">
        <v>202</v>
      </c>
    </row>
    <row r="76" spans="1:11" s="54" customFormat="1" ht="60.75" thickBot="1" x14ac:dyDescent="0.3">
      <c r="A76" s="979"/>
      <c r="B76" s="965"/>
      <c r="C76" s="981"/>
      <c r="D76" s="112" t="s">
        <v>203</v>
      </c>
      <c r="E76" s="51" t="s">
        <v>204</v>
      </c>
      <c r="F76" s="112" t="s">
        <v>205</v>
      </c>
      <c r="G76" s="112" t="s">
        <v>206</v>
      </c>
      <c r="H76" s="115" t="s">
        <v>223</v>
      </c>
      <c r="I76" s="52" t="s">
        <v>208</v>
      </c>
      <c r="J76" s="984"/>
      <c r="K76" s="986"/>
    </row>
    <row r="77" spans="1:11" ht="20.25" customHeight="1" x14ac:dyDescent="0.2">
      <c r="A77" s="977" t="s">
        <v>412</v>
      </c>
      <c r="B77" s="548" t="str">
        <f>+DESCRIPCION!D16</f>
        <v xml:space="preserve">Inexistencia de unificación de criterios normativos aplicables a la administración municipal </v>
      </c>
      <c r="C77" s="989" t="s">
        <v>533</v>
      </c>
      <c r="D77" s="952" t="s">
        <v>209</v>
      </c>
      <c r="E77" s="136" t="s">
        <v>210</v>
      </c>
      <c r="F77" s="71" t="s">
        <v>172</v>
      </c>
      <c r="G77" s="137">
        <f>IF(F77="Asignado",15,0)</f>
        <v>15</v>
      </c>
      <c r="H77" s="974" t="str">
        <f>IF(AND(G84&gt;0,G84&lt;=85),"Débil",IF(AND(G84&gt;85,G84&lt;=95),"Moderado",IF(G84&gt;96,"Fuerte"," ")))</f>
        <v>Fuerte</v>
      </c>
      <c r="I77" s="958" t="s">
        <v>194</v>
      </c>
      <c r="J77" s="955"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961" t="str">
        <f>IF(J77="Fuerte","NO",IF(J77=" "," ","SI"))</f>
        <v>NO</v>
      </c>
    </row>
    <row r="78" spans="1:11" ht="28.5" x14ac:dyDescent="0.2">
      <c r="A78" s="911"/>
      <c r="B78" s="549"/>
      <c r="C78" s="990"/>
      <c r="D78" s="952"/>
      <c r="E78" s="107" t="s">
        <v>211</v>
      </c>
      <c r="F78" s="67" t="s">
        <v>174</v>
      </c>
      <c r="G78" s="66">
        <f>IF(F78="Adecuado",15,0)</f>
        <v>15</v>
      </c>
      <c r="H78" s="974"/>
      <c r="I78" s="976"/>
      <c r="J78" s="940"/>
      <c r="K78" s="973"/>
    </row>
    <row r="79" spans="1:11" ht="42.75" x14ac:dyDescent="0.2">
      <c r="A79" s="911"/>
      <c r="B79" s="549"/>
      <c r="C79" s="990"/>
      <c r="D79" s="50" t="s">
        <v>212</v>
      </c>
      <c r="E79" s="107" t="s">
        <v>213</v>
      </c>
      <c r="F79" s="67" t="s">
        <v>177</v>
      </c>
      <c r="G79" s="66">
        <f>IF(F79="Oportuna",15,0)</f>
        <v>15</v>
      </c>
      <c r="H79" s="974"/>
      <c r="I79" s="976"/>
      <c r="J79" s="940"/>
      <c r="K79" s="973"/>
    </row>
    <row r="80" spans="1:11" ht="42.75" x14ac:dyDescent="0.2">
      <c r="A80" s="911"/>
      <c r="B80" s="549"/>
      <c r="C80" s="990"/>
      <c r="D80" s="50" t="s">
        <v>214</v>
      </c>
      <c r="E80" s="107" t="s">
        <v>215</v>
      </c>
      <c r="F80" s="231" t="s">
        <v>180</v>
      </c>
      <c r="G80" s="66">
        <f>IF(F80="Prevenir",15,IF(F80="Detectar",10,0))</f>
        <v>15</v>
      </c>
      <c r="H80" s="974"/>
      <c r="I80" s="976"/>
      <c r="J80" s="940"/>
      <c r="K80" s="973"/>
    </row>
    <row r="81" spans="1:78" ht="28.5" x14ac:dyDescent="0.2">
      <c r="A81" s="911"/>
      <c r="B81" s="549"/>
      <c r="C81" s="990"/>
      <c r="D81" s="50" t="s">
        <v>216</v>
      </c>
      <c r="E81" s="107" t="s">
        <v>217</v>
      </c>
      <c r="F81" s="67" t="s">
        <v>184</v>
      </c>
      <c r="G81" s="66">
        <f>IF(F81="Confiable",15,0)</f>
        <v>15</v>
      </c>
      <c r="H81" s="974"/>
      <c r="I81" s="976"/>
      <c r="J81" s="940"/>
      <c r="K81" s="973"/>
    </row>
    <row r="82" spans="1:78" ht="42.75" x14ac:dyDescent="0.2">
      <c r="A82" s="911"/>
      <c r="B82" s="549"/>
      <c r="C82" s="990"/>
      <c r="D82" s="50" t="s">
        <v>218</v>
      </c>
      <c r="E82" s="107" t="s">
        <v>219</v>
      </c>
      <c r="F82" s="231" t="s">
        <v>187</v>
      </c>
      <c r="G82" s="66">
        <f>IF(F82="Se investigan y se resuelven oportunamente",15,0)</f>
        <v>15</v>
      </c>
      <c r="H82" s="974"/>
      <c r="I82" s="976"/>
      <c r="J82" s="940"/>
      <c r="K82" s="973"/>
    </row>
    <row r="83" spans="1:78" ht="28.5" x14ac:dyDescent="0.2">
      <c r="A83" s="912"/>
      <c r="B83" s="550"/>
      <c r="C83" s="991"/>
      <c r="D83" s="45" t="s">
        <v>220</v>
      </c>
      <c r="E83" s="107" t="s">
        <v>221</v>
      </c>
      <c r="F83" s="67" t="s">
        <v>190</v>
      </c>
      <c r="G83" s="66">
        <f>IF(F83="Completa",10,IF(F83="Incompleta",5,0))</f>
        <v>10</v>
      </c>
      <c r="H83" s="975"/>
      <c r="I83" s="976"/>
      <c r="J83" s="940"/>
      <c r="K83" s="973"/>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row>
    <row r="84" spans="1:78" s="60" customFormat="1" ht="15.75" thickBot="1" x14ac:dyDescent="0.25">
      <c r="A84" s="131"/>
      <c r="B84" s="132"/>
      <c r="C84" s="56" t="s">
        <v>245</v>
      </c>
      <c r="D84" s="57"/>
      <c r="E84" s="141" t="s">
        <v>222</v>
      </c>
      <c r="F84" s="138"/>
      <c r="G84" s="138">
        <f>SUM(G77:G83)</f>
        <v>100</v>
      </c>
      <c r="H84" s="59"/>
      <c r="I84" s="127"/>
      <c r="J84" s="127"/>
      <c r="K84" s="128"/>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row>
    <row r="85" spans="1:78" x14ac:dyDescent="0.2">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row>
    <row r="86" spans="1:78" x14ac:dyDescent="0.2">
      <c r="A86" s="55"/>
      <c r="B86" s="61"/>
    </row>
    <row r="87" spans="1:78" s="60" customFormat="1" ht="15.75" thickBot="1" x14ac:dyDescent="0.25">
      <c r="A87" s="131"/>
      <c r="B87" s="132"/>
      <c r="C87" s="56"/>
      <c r="D87" s="57"/>
      <c r="E87" s="58" t="s">
        <v>222</v>
      </c>
      <c r="F87" s="16"/>
      <c r="G87" s="16" t="e">
        <f>SUM(#REF!)</f>
        <v>#REF!</v>
      </c>
      <c r="H87" s="59"/>
      <c r="I87" s="127"/>
      <c r="J87" s="127"/>
      <c r="K87" s="128"/>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row>
    <row r="88" spans="1:78" ht="15" thickBot="1" x14ac:dyDescent="0.25">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row>
    <row r="89" spans="1:78" s="53" customFormat="1" ht="30" customHeight="1" x14ac:dyDescent="0.25">
      <c r="A89" s="978" t="s">
        <v>80</v>
      </c>
      <c r="B89" s="964" t="s">
        <v>225</v>
      </c>
      <c r="C89" s="980" t="s">
        <v>198</v>
      </c>
      <c r="D89" s="982" t="s">
        <v>199</v>
      </c>
      <c r="E89" s="982"/>
      <c r="F89" s="982"/>
      <c r="G89" s="982"/>
      <c r="H89" s="982"/>
      <c r="I89" s="111" t="s">
        <v>200</v>
      </c>
      <c r="J89" s="983" t="s">
        <v>201</v>
      </c>
      <c r="K89" s="985" t="s">
        <v>202</v>
      </c>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c r="BZ89" s="130"/>
    </row>
    <row r="90" spans="1:78" s="54" customFormat="1" ht="60.75" thickBot="1" x14ac:dyDescent="0.3">
      <c r="A90" s="979"/>
      <c r="B90" s="965"/>
      <c r="C90" s="981"/>
      <c r="D90" s="112" t="s">
        <v>203</v>
      </c>
      <c r="E90" s="51" t="s">
        <v>204</v>
      </c>
      <c r="F90" s="112" t="s">
        <v>205</v>
      </c>
      <c r="G90" s="112" t="s">
        <v>206</v>
      </c>
      <c r="H90" s="115" t="s">
        <v>223</v>
      </c>
      <c r="I90" s="52" t="s">
        <v>208</v>
      </c>
      <c r="J90" s="984"/>
      <c r="K90" s="986"/>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0"/>
      <c r="BJ90" s="130"/>
      <c r="BK90" s="130"/>
      <c r="BL90" s="130"/>
      <c r="BM90" s="130"/>
      <c r="BN90" s="130"/>
      <c r="BO90" s="130"/>
      <c r="BP90" s="130"/>
      <c r="BQ90" s="130"/>
      <c r="BR90" s="130"/>
      <c r="BS90" s="130"/>
      <c r="BT90" s="130"/>
      <c r="BU90" s="130"/>
      <c r="BV90" s="130"/>
      <c r="BW90" s="130"/>
      <c r="BX90" s="130"/>
      <c r="BY90" s="130"/>
      <c r="BZ90" s="130"/>
    </row>
    <row r="91" spans="1:78" ht="20.25" customHeight="1" x14ac:dyDescent="0.2">
      <c r="A91" s="950" t="str">
        <f>DESCRIPCION!A19</f>
        <v>d</v>
      </c>
      <c r="B91" s="548">
        <f>DESCRIPCION!D19</f>
        <v>0</v>
      </c>
      <c r="C91" s="911"/>
      <c r="D91" s="952" t="s">
        <v>209</v>
      </c>
      <c r="E91" s="136" t="s">
        <v>210</v>
      </c>
      <c r="F91" s="71" t="s">
        <v>171</v>
      </c>
      <c r="G91" s="137">
        <f>IF(F91="Asignado",15,0)</f>
        <v>0</v>
      </c>
      <c r="H91" s="974" t="str">
        <f>IF(AND(G98&gt;0,G98&lt;=85),"Débil",IF(AND(G98&gt;85,G98&lt;=95),"Moderado",IF(G98&gt;96,"Fuerte"," ")))</f>
        <v xml:space="preserve"> </v>
      </c>
      <c r="I91" s="958" t="s">
        <v>171</v>
      </c>
      <c r="J91" s="955" t="str">
        <f>IF(AND(H91="Fuerte",I91="Fuerte (Siempre se Ejecuta)"),"Fuerte",IF(AND(H91="Fuerte",I91="Moderado (Algunas veces se ejecuta)"),"Moderado",IF(AND(H91="Fuerte",I91="Débil (No se ejecuta)"),"Débil",IF(AND(H91="Moderado",I91="Fuerte (Siempre se Ejecuta)"),"Moderado",IF(AND(H91="Moderado",I91="Moderado (Algunas veces se ejecuta)"),"Moderado",IF(AND(H91="Moderado",I91="Débil (No se ejecuta)"),"Débil",IF(AND(H91="Débil",I91="Fuerte (Siempre se Ejecuta)"),"Débil",IF(AND(H91="Débil",I91="Moderado (Algunas veces se ejecuta)"),"Débil",IF(AND(H91="Débil",I91="Débil (No se ejecuta)"),"Débil"," ")))))))))</f>
        <v xml:space="preserve"> </v>
      </c>
      <c r="K91" s="961" t="str">
        <f>IF(J91="Fuerte","NO",IF(J91=" "," ","SI"))</f>
        <v xml:space="preserve"> </v>
      </c>
    </row>
    <row r="92" spans="1:78" ht="28.5" x14ac:dyDescent="0.2">
      <c r="A92" s="911"/>
      <c r="B92" s="549"/>
      <c r="C92" s="911"/>
      <c r="D92" s="952"/>
      <c r="E92" s="107" t="s">
        <v>211</v>
      </c>
      <c r="F92" s="67" t="s">
        <v>171</v>
      </c>
      <c r="G92" s="66">
        <f>IF(F92="Adecuado",15,0)</f>
        <v>0</v>
      </c>
      <c r="H92" s="974"/>
      <c r="I92" s="976"/>
      <c r="J92" s="940"/>
      <c r="K92" s="973"/>
    </row>
    <row r="93" spans="1:78" ht="42.75" customHeight="1" x14ac:dyDescent="0.2">
      <c r="A93" s="911"/>
      <c r="B93" s="549"/>
      <c r="C93" s="911"/>
      <c r="D93" s="50" t="s">
        <v>212</v>
      </c>
      <c r="E93" s="107" t="s">
        <v>213</v>
      </c>
      <c r="F93" s="67" t="s">
        <v>171</v>
      </c>
      <c r="G93" s="66">
        <f>IF(F93="Oportuna",15,0)</f>
        <v>0</v>
      </c>
      <c r="H93" s="974"/>
      <c r="I93" s="976"/>
      <c r="J93" s="940"/>
      <c r="K93" s="973"/>
    </row>
    <row r="94" spans="1:78" ht="42.75" x14ac:dyDescent="0.2">
      <c r="A94" s="911"/>
      <c r="B94" s="549"/>
      <c r="C94" s="911"/>
      <c r="D94" s="50" t="s">
        <v>214</v>
      </c>
      <c r="E94" s="107" t="s">
        <v>215</v>
      </c>
      <c r="F94" s="231" t="s">
        <v>171</v>
      </c>
      <c r="G94" s="66">
        <f>IF(F94="Prevenir",15,IF(F94="Detectar",10,0))</f>
        <v>0</v>
      </c>
      <c r="H94" s="974"/>
      <c r="I94" s="976"/>
      <c r="J94" s="940"/>
      <c r="K94" s="973"/>
    </row>
    <row r="95" spans="1:78" ht="28.5" x14ac:dyDescent="0.2">
      <c r="A95" s="911"/>
      <c r="B95" s="549"/>
      <c r="C95" s="911"/>
      <c r="D95" s="50" t="s">
        <v>216</v>
      </c>
      <c r="E95" s="107" t="s">
        <v>217</v>
      </c>
      <c r="F95" s="67" t="s">
        <v>171</v>
      </c>
      <c r="G95" s="66">
        <f>IF(F95="Confiable",15,0)</f>
        <v>0</v>
      </c>
      <c r="H95" s="974"/>
      <c r="I95" s="976"/>
      <c r="J95" s="940"/>
      <c r="K95" s="973"/>
    </row>
    <row r="96" spans="1:78" ht="42.75" x14ac:dyDescent="0.2">
      <c r="A96" s="911"/>
      <c r="B96" s="549"/>
      <c r="C96" s="911"/>
      <c r="D96" s="50" t="s">
        <v>218</v>
      </c>
      <c r="E96" s="107" t="s">
        <v>219</v>
      </c>
      <c r="F96" s="231" t="s">
        <v>171</v>
      </c>
      <c r="G96" s="66">
        <f>IF(F96="Se investigan y se resuelven oportunamente",15,0)</f>
        <v>0</v>
      </c>
      <c r="H96" s="974"/>
      <c r="I96" s="976"/>
      <c r="J96" s="940"/>
      <c r="K96" s="973"/>
    </row>
    <row r="97" spans="1:78" ht="28.5" x14ac:dyDescent="0.2">
      <c r="A97" s="912"/>
      <c r="B97" s="550"/>
      <c r="C97" s="912"/>
      <c r="D97" s="45" t="s">
        <v>220</v>
      </c>
      <c r="E97" s="107" t="s">
        <v>221</v>
      </c>
      <c r="F97" s="67" t="s">
        <v>171</v>
      </c>
      <c r="G97" s="66">
        <f>IF(F97="Completa",10,IF(F97="Incompleta",5,0))</f>
        <v>0</v>
      </c>
      <c r="H97" s="975"/>
      <c r="I97" s="1025"/>
      <c r="J97" s="987"/>
      <c r="K97" s="988"/>
    </row>
    <row r="98" spans="1:78" ht="15.75" thickBot="1" x14ac:dyDescent="0.25">
      <c r="A98" s="131"/>
      <c r="B98" s="132"/>
      <c r="C98" s="56"/>
      <c r="D98" s="57"/>
      <c r="E98" s="58" t="s">
        <v>222</v>
      </c>
      <c r="F98" s="16"/>
      <c r="G98" s="16">
        <f>SUM(G91:G97)</f>
        <v>0</v>
      </c>
      <c r="H98" s="142"/>
      <c r="I98" s="143"/>
      <c r="J98" s="143"/>
      <c r="K98" s="144"/>
    </row>
    <row r="99" spans="1:78" ht="15" thickBot="1" x14ac:dyDescent="0.25">
      <c r="A99" s="55"/>
      <c r="B99" s="61"/>
    </row>
    <row r="100" spans="1:78" s="54" customFormat="1" ht="30" customHeight="1" x14ac:dyDescent="0.25">
      <c r="A100" s="962" t="s">
        <v>80</v>
      </c>
      <c r="B100" s="964" t="s">
        <v>225</v>
      </c>
      <c r="C100" s="966" t="s">
        <v>198</v>
      </c>
      <c r="D100" s="968" t="s">
        <v>199</v>
      </c>
      <c r="E100" s="969"/>
      <c r="F100" s="969"/>
      <c r="G100" s="969"/>
      <c r="H100" s="970"/>
      <c r="I100" s="111" t="s">
        <v>200</v>
      </c>
      <c r="J100" s="971" t="s">
        <v>201</v>
      </c>
      <c r="K100" s="948" t="s">
        <v>202</v>
      </c>
    </row>
    <row r="101" spans="1:78" s="54" customFormat="1" ht="60.75" thickBot="1" x14ac:dyDescent="0.3">
      <c r="A101" s="963"/>
      <c r="B101" s="965"/>
      <c r="C101" s="967"/>
      <c r="D101" s="112" t="s">
        <v>203</v>
      </c>
      <c r="E101" s="51" t="s">
        <v>204</v>
      </c>
      <c r="F101" s="112" t="s">
        <v>205</v>
      </c>
      <c r="G101" s="112" t="s">
        <v>206</v>
      </c>
      <c r="H101" s="115" t="s">
        <v>223</v>
      </c>
      <c r="I101" s="52" t="s">
        <v>208</v>
      </c>
      <c r="J101" s="972"/>
      <c r="K101" s="949"/>
    </row>
    <row r="102" spans="1:78" ht="20.25" customHeight="1" x14ac:dyDescent="0.2">
      <c r="A102" s="950" t="str">
        <f>DESCRIPCION!A19</f>
        <v>d</v>
      </c>
      <c r="B102" s="548">
        <f>DESCRIPCION!D20</f>
        <v>0</v>
      </c>
      <c r="C102" s="950"/>
      <c r="D102" s="951" t="s">
        <v>209</v>
      </c>
      <c r="E102" s="136" t="s">
        <v>210</v>
      </c>
      <c r="F102" s="71" t="s">
        <v>171</v>
      </c>
      <c r="G102" s="137">
        <f>IF(F102="Asignado",15,0)</f>
        <v>0</v>
      </c>
      <c r="H102" s="953" t="str">
        <f>IF(AND(G109&gt;0,G109&lt;=85),"Débil",IF(AND(G109&gt;85,G109&lt;=95),"Moderado",IF(G109&gt;96,"Fuerte"," ")))</f>
        <v xml:space="preserve"> </v>
      </c>
      <c r="I102" s="956" t="s">
        <v>171</v>
      </c>
      <c r="J102" s="953" t="str">
        <f>IF(AND(H102="Fuerte",I102="Fuerte (Siempre se Ejecuta)"),"Fuerte",IF(AND(H102="Fuerte",I102="Moderado (Algunas veces se ejecuta)"),"Moderado",IF(AND(H102="Fuerte",I102="Débil (No se ejecuta)"),"Débil",IF(AND(H102="Moderado",I102="Fuerte (Siempre se Ejecuta)"),"Moderado",IF(AND(H102="Moderado",I102="Moderado (Algunas veces se ejecuta)"),"Moderado",IF(AND(H102="Moderado",I102="Débil (No se ejecuta)"),"Débil",IF(AND(H102="Débil",I102="Fuerte (Siempre se Ejecuta)"),"Débil",IF(AND(H102="Débil",I102="Moderado (Algunas veces se ejecuta)"),"Débil",IF(AND(H102="Débil",I102="Débil (No se ejecuta)"),"Débil"," ")))))))))</f>
        <v xml:space="preserve"> </v>
      </c>
      <c r="K102" s="959" t="str">
        <f>IF(J102="Fuerte","NO",IF(J102=" "," ","SI"))</f>
        <v xml:space="preserve"> </v>
      </c>
    </row>
    <row r="103" spans="1:78" ht="28.5" x14ac:dyDescent="0.2">
      <c r="A103" s="911"/>
      <c r="B103" s="549"/>
      <c r="C103" s="911"/>
      <c r="D103" s="952"/>
      <c r="E103" s="107" t="s">
        <v>211</v>
      </c>
      <c r="F103" s="67" t="s">
        <v>171</v>
      </c>
      <c r="G103" s="66">
        <f>IF(F103="Adecuado",15,0)</f>
        <v>0</v>
      </c>
      <c r="H103" s="954"/>
      <c r="I103" s="957"/>
      <c r="J103" s="954"/>
      <c r="K103" s="960"/>
    </row>
    <row r="104" spans="1:78" ht="42.75" x14ac:dyDescent="0.2">
      <c r="A104" s="911"/>
      <c r="B104" s="549"/>
      <c r="C104" s="911"/>
      <c r="D104" s="50" t="s">
        <v>212</v>
      </c>
      <c r="E104" s="107" t="s">
        <v>213</v>
      </c>
      <c r="F104" s="67" t="s">
        <v>171</v>
      </c>
      <c r="G104" s="66">
        <f>IF(F104="Oportuna",15,0)</f>
        <v>0</v>
      </c>
      <c r="H104" s="954"/>
      <c r="I104" s="957"/>
      <c r="J104" s="954"/>
      <c r="K104" s="960"/>
    </row>
    <row r="105" spans="1:78" ht="42.75" x14ac:dyDescent="0.2">
      <c r="A105" s="911"/>
      <c r="B105" s="549"/>
      <c r="C105" s="911"/>
      <c r="D105" s="50" t="s">
        <v>214</v>
      </c>
      <c r="E105" s="107" t="s">
        <v>215</v>
      </c>
      <c r="F105" s="231" t="s">
        <v>171</v>
      </c>
      <c r="G105" s="66">
        <f>IF(F105="Prevenir",15,IF(F105="Detectar",10,0))</f>
        <v>0</v>
      </c>
      <c r="H105" s="954"/>
      <c r="I105" s="957"/>
      <c r="J105" s="954"/>
      <c r="K105" s="960"/>
    </row>
    <row r="106" spans="1:78" ht="28.5" x14ac:dyDescent="0.2">
      <c r="A106" s="911"/>
      <c r="B106" s="549"/>
      <c r="C106" s="911"/>
      <c r="D106" s="50" t="s">
        <v>216</v>
      </c>
      <c r="E106" s="107" t="s">
        <v>217</v>
      </c>
      <c r="F106" s="67" t="s">
        <v>171</v>
      </c>
      <c r="G106" s="66">
        <f>IF(F106="Confiable",15,0)</f>
        <v>0</v>
      </c>
      <c r="H106" s="954"/>
      <c r="I106" s="957"/>
      <c r="J106" s="954"/>
      <c r="K106" s="960"/>
    </row>
    <row r="107" spans="1:78" ht="42.75" x14ac:dyDescent="0.2">
      <c r="A107" s="911"/>
      <c r="B107" s="549"/>
      <c r="C107" s="911"/>
      <c r="D107" s="50" t="s">
        <v>218</v>
      </c>
      <c r="E107" s="107" t="s">
        <v>219</v>
      </c>
      <c r="F107" s="231" t="s">
        <v>171</v>
      </c>
      <c r="G107" s="66">
        <f>IF(F107="Se investigan y se resuelven oportunamente",15,0)</f>
        <v>0</v>
      </c>
      <c r="H107" s="954"/>
      <c r="I107" s="957"/>
      <c r="J107" s="954"/>
      <c r="K107" s="960"/>
    </row>
    <row r="108" spans="1:78" ht="28.5" x14ac:dyDescent="0.2">
      <c r="A108" s="912"/>
      <c r="B108" s="550"/>
      <c r="C108" s="912"/>
      <c r="D108" s="45" t="s">
        <v>220</v>
      </c>
      <c r="E108" s="107" t="s">
        <v>221</v>
      </c>
      <c r="F108" s="67" t="s">
        <v>171</v>
      </c>
      <c r="G108" s="66">
        <f>IF(F108="Completa",10,IF(F108="Incompleta",5,0))</f>
        <v>0</v>
      </c>
      <c r="H108" s="955"/>
      <c r="I108" s="958"/>
      <c r="J108" s="955"/>
      <c r="K108" s="9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row>
    <row r="109" spans="1:78" s="60" customFormat="1" ht="15.75" thickBot="1" x14ac:dyDescent="0.25">
      <c r="A109" s="131"/>
      <c r="B109" s="132"/>
      <c r="C109" s="56"/>
      <c r="D109" s="57"/>
      <c r="E109" s="58" t="s">
        <v>222</v>
      </c>
      <c r="F109" s="16"/>
      <c r="G109" s="16">
        <f>SUM(G102:G108)</f>
        <v>0</v>
      </c>
      <c r="H109" s="142"/>
      <c r="I109" s="143"/>
      <c r="J109" s="143"/>
      <c r="K109" s="144"/>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row>
    <row r="110" spans="1:78" ht="15" thickBot="1" x14ac:dyDescent="0.25">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row>
    <row r="111" spans="1:78" s="53" customFormat="1" ht="30" customHeight="1" x14ac:dyDescent="0.25">
      <c r="A111" s="962" t="s">
        <v>80</v>
      </c>
      <c r="B111" s="964" t="s">
        <v>225</v>
      </c>
      <c r="C111" s="966" t="s">
        <v>198</v>
      </c>
      <c r="D111" s="968" t="s">
        <v>199</v>
      </c>
      <c r="E111" s="969"/>
      <c r="F111" s="969"/>
      <c r="G111" s="969"/>
      <c r="H111" s="970"/>
      <c r="I111" s="111" t="s">
        <v>200</v>
      </c>
      <c r="J111" s="971" t="s">
        <v>201</v>
      </c>
      <c r="K111" s="948" t="s">
        <v>202</v>
      </c>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c r="BI111" s="130"/>
      <c r="BJ111" s="130"/>
      <c r="BK111" s="130"/>
      <c r="BL111" s="130"/>
      <c r="BM111" s="130"/>
      <c r="BN111" s="130"/>
      <c r="BO111" s="130"/>
      <c r="BP111" s="130"/>
      <c r="BQ111" s="130"/>
      <c r="BR111" s="130"/>
      <c r="BS111" s="130"/>
      <c r="BT111" s="130"/>
      <c r="BU111" s="130"/>
      <c r="BV111" s="130"/>
      <c r="BW111" s="130"/>
      <c r="BX111" s="130"/>
      <c r="BY111" s="130"/>
      <c r="BZ111" s="130"/>
    </row>
    <row r="112" spans="1:78" s="54" customFormat="1" ht="60.75" thickBot="1" x14ac:dyDescent="0.3">
      <c r="A112" s="963"/>
      <c r="B112" s="965"/>
      <c r="C112" s="967"/>
      <c r="D112" s="112" t="s">
        <v>203</v>
      </c>
      <c r="E112" s="51" t="s">
        <v>204</v>
      </c>
      <c r="F112" s="112" t="s">
        <v>205</v>
      </c>
      <c r="G112" s="112" t="s">
        <v>206</v>
      </c>
      <c r="H112" s="115" t="s">
        <v>223</v>
      </c>
      <c r="I112" s="52" t="s">
        <v>208</v>
      </c>
      <c r="J112" s="972"/>
      <c r="K112" s="949"/>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AZ112" s="130"/>
      <c r="BA112" s="130"/>
      <c r="BB112" s="130"/>
      <c r="BC112" s="130"/>
      <c r="BD112" s="130"/>
      <c r="BE112" s="130"/>
      <c r="BF112" s="130"/>
      <c r="BG112" s="130"/>
      <c r="BH112" s="130"/>
      <c r="BI112" s="130"/>
      <c r="BJ112" s="130"/>
      <c r="BK112" s="130"/>
      <c r="BL112" s="130"/>
      <c r="BM112" s="130"/>
      <c r="BN112" s="130"/>
      <c r="BO112" s="130"/>
      <c r="BP112" s="130"/>
      <c r="BQ112" s="130"/>
      <c r="BR112" s="130"/>
      <c r="BS112" s="130"/>
      <c r="BT112" s="130"/>
      <c r="BU112" s="130"/>
      <c r="BV112" s="130"/>
      <c r="BW112" s="130"/>
      <c r="BX112" s="130"/>
      <c r="BY112" s="130"/>
      <c r="BZ112" s="130"/>
    </row>
    <row r="113" spans="1:11" ht="20.25" customHeight="1" x14ac:dyDescent="0.2">
      <c r="A113" s="950" t="str">
        <f>DESCRIPCION!A19</f>
        <v>d</v>
      </c>
      <c r="B113" s="548">
        <f>DESCRIPCION!D21</f>
        <v>0</v>
      </c>
      <c r="C113" s="950"/>
      <c r="D113" s="951" t="s">
        <v>209</v>
      </c>
      <c r="E113" s="136" t="s">
        <v>210</v>
      </c>
      <c r="F113" s="71" t="s">
        <v>171</v>
      </c>
      <c r="G113" s="137">
        <f>IF(F113="Asignado",15,0)</f>
        <v>0</v>
      </c>
      <c r="H113" s="953" t="str">
        <f>IF(AND(G120&gt;0,G120&lt;=85),"Débil",IF(AND(G120&gt;85,G120&lt;=95),"Moderado",IF(G120&gt;96,"Fuerte"," ")))</f>
        <v xml:space="preserve"> </v>
      </c>
      <c r="I113" s="956" t="s">
        <v>171</v>
      </c>
      <c r="J113" s="953" t="str">
        <f>IF(AND(H113="Fuerte",I113="Fuerte (Siempre se Ejecuta)"),"Fuerte",IF(AND(H113="Fuerte",I113="Moderado (Algunas veces se ejecuta)"),"Moderado",IF(AND(H113="Fuerte",I113="Débil (No se ejecuta)"),"Débil",IF(AND(H113="Moderado",I113="Fuerte (Siempre se Ejecuta)"),"Moderado",IF(AND(H113="Moderado",I113="Moderado (Algunas veces se ejecuta)"),"Moderado",IF(AND(H113="Moderado",I113="Débil (No se ejecuta)"),"Débil",IF(AND(H113="Débil",I113="Fuerte (Siempre se Ejecuta)"),"Débil",IF(AND(H113="Débil",I113="Moderado (Algunas veces se ejecuta)"),"Débil",IF(AND(H113="Débil",I113="Débil (No se ejecuta)"),"Débil"," ")))))))))</f>
        <v xml:space="preserve"> </v>
      </c>
      <c r="K113" s="959" t="str">
        <f>IF(J113="Fuerte","NO",IF(J113=" "," ","SI"))</f>
        <v xml:space="preserve"> </v>
      </c>
    </row>
    <row r="114" spans="1:11" ht="28.5" x14ac:dyDescent="0.2">
      <c r="A114" s="911"/>
      <c r="B114" s="549"/>
      <c r="C114" s="911"/>
      <c r="D114" s="952"/>
      <c r="E114" s="107" t="s">
        <v>211</v>
      </c>
      <c r="F114" s="67" t="s">
        <v>171</v>
      </c>
      <c r="G114" s="66">
        <f>IF(F114="Adecuado",15,0)</f>
        <v>0</v>
      </c>
      <c r="H114" s="954"/>
      <c r="I114" s="957"/>
      <c r="J114" s="954"/>
      <c r="K114" s="960"/>
    </row>
    <row r="115" spans="1:11" ht="42.75" x14ac:dyDescent="0.2">
      <c r="A115" s="911"/>
      <c r="B115" s="549"/>
      <c r="C115" s="911"/>
      <c r="D115" s="50" t="s">
        <v>212</v>
      </c>
      <c r="E115" s="107" t="s">
        <v>213</v>
      </c>
      <c r="F115" s="67" t="s">
        <v>171</v>
      </c>
      <c r="G115" s="66">
        <f>IF(F115="Oportuna",15,0)</f>
        <v>0</v>
      </c>
      <c r="H115" s="954"/>
      <c r="I115" s="957"/>
      <c r="J115" s="954"/>
      <c r="K115" s="960"/>
    </row>
    <row r="116" spans="1:11" ht="42.75" x14ac:dyDescent="0.2">
      <c r="A116" s="911"/>
      <c r="B116" s="549"/>
      <c r="C116" s="911"/>
      <c r="D116" s="50" t="s">
        <v>214</v>
      </c>
      <c r="E116" s="107" t="s">
        <v>215</v>
      </c>
      <c r="F116" s="231" t="s">
        <v>171</v>
      </c>
      <c r="G116" s="66">
        <f>IF(F116="Prevenir",15,IF(F116="Detectar",10,0))</f>
        <v>0</v>
      </c>
      <c r="H116" s="954"/>
      <c r="I116" s="957"/>
      <c r="J116" s="954"/>
      <c r="K116" s="960"/>
    </row>
    <row r="117" spans="1:11" ht="28.5" x14ac:dyDescent="0.2">
      <c r="A117" s="911"/>
      <c r="B117" s="549"/>
      <c r="C117" s="911"/>
      <c r="D117" s="50" t="s">
        <v>216</v>
      </c>
      <c r="E117" s="107" t="s">
        <v>217</v>
      </c>
      <c r="F117" s="67" t="s">
        <v>171</v>
      </c>
      <c r="G117" s="66">
        <f>IF(F117="Confiable",15,0)</f>
        <v>0</v>
      </c>
      <c r="H117" s="954"/>
      <c r="I117" s="957"/>
      <c r="J117" s="954"/>
      <c r="K117" s="960"/>
    </row>
    <row r="118" spans="1:11" ht="42.75" x14ac:dyDescent="0.2">
      <c r="A118" s="911"/>
      <c r="B118" s="549"/>
      <c r="C118" s="911"/>
      <c r="D118" s="50" t="s">
        <v>218</v>
      </c>
      <c r="E118" s="107" t="s">
        <v>219</v>
      </c>
      <c r="F118" s="231" t="s">
        <v>171</v>
      </c>
      <c r="G118" s="66">
        <f>IF(F118="Se investigan y se resuelven oportunamente",15,0)</f>
        <v>0</v>
      </c>
      <c r="H118" s="954"/>
      <c r="I118" s="957"/>
      <c r="J118" s="954"/>
      <c r="K118" s="960"/>
    </row>
    <row r="119" spans="1:11" ht="28.5" x14ac:dyDescent="0.2">
      <c r="A119" s="912"/>
      <c r="B119" s="550"/>
      <c r="C119" s="912"/>
      <c r="D119" s="45" t="s">
        <v>220</v>
      </c>
      <c r="E119" s="107" t="s">
        <v>221</v>
      </c>
      <c r="F119" s="67" t="s">
        <v>171</v>
      </c>
      <c r="G119" s="66">
        <f>IF(F119="Completa",10,IF(F119="Incompleta",5,0))</f>
        <v>0</v>
      </c>
      <c r="H119" s="955"/>
      <c r="I119" s="958"/>
      <c r="J119" s="955"/>
      <c r="K119" s="961"/>
    </row>
    <row r="120" spans="1:11" ht="15.75" thickBot="1" x14ac:dyDescent="0.25">
      <c r="A120" s="131"/>
      <c r="B120" s="132"/>
      <c r="C120" s="56"/>
      <c r="D120" s="57"/>
      <c r="E120" s="58" t="s">
        <v>222</v>
      </c>
      <c r="F120" s="16"/>
      <c r="G120" s="16">
        <f>SUM(G113:G119)</f>
        <v>0</v>
      </c>
      <c r="H120" s="142"/>
      <c r="I120" s="143"/>
      <c r="J120" s="143"/>
      <c r="K120" s="144"/>
    </row>
    <row r="121" spans="1:11" ht="15" thickBot="1" x14ac:dyDescent="0.25">
      <c r="A121" s="55"/>
      <c r="B121" s="61"/>
    </row>
    <row r="122" spans="1:11" s="54" customFormat="1" ht="30" customHeight="1" x14ac:dyDescent="0.25">
      <c r="A122" s="962" t="s">
        <v>80</v>
      </c>
      <c r="B122" s="964" t="s">
        <v>225</v>
      </c>
      <c r="C122" s="966" t="s">
        <v>198</v>
      </c>
      <c r="D122" s="968" t="s">
        <v>199</v>
      </c>
      <c r="E122" s="969"/>
      <c r="F122" s="969"/>
      <c r="G122" s="969"/>
      <c r="H122" s="970"/>
      <c r="I122" s="111" t="s">
        <v>200</v>
      </c>
      <c r="J122" s="971" t="s">
        <v>201</v>
      </c>
      <c r="K122" s="948" t="s">
        <v>202</v>
      </c>
    </row>
    <row r="123" spans="1:11" s="54" customFormat="1" ht="60.75" thickBot="1" x14ac:dyDescent="0.3">
      <c r="A123" s="963"/>
      <c r="B123" s="965"/>
      <c r="C123" s="967"/>
      <c r="D123" s="112" t="s">
        <v>203</v>
      </c>
      <c r="E123" s="51" t="s">
        <v>204</v>
      </c>
      <c r="F123" s="112" t="s">
        <v>205</v>
      </c>
      <c r="G123" s="112" t="s">
        <v>206</v>
      </c>
      <c r="H123" s="115" t="s">
        <v>223</v>
      </c>
      <c r="I123" s="52" t="s">
        <v>208</v>
      </c>
      <c r="J123" s="972"/>
      <c r="K123" s="949"/>
    </row>
    <row r="124" spans="1:11" ht="20.25" customHeight="1" x14ac:dyDescent="0.2">
      <c r="A124" s="950" t="str">
        <f>DESCRIPCION!A22</f>
        <v>e</v>
      </c>
      <c r="B124" s="548">
        <f>DESCRIPCION!D22</f>
        <v>0</v>
      </c>
      <c r="C124" s="950"/>
      <c r="D124" s="951" t="s">
        <v>209</v>
      </c>
      <c r="E124" s="136" t="s">
        <v>210</v>
      </c>
      <c r="F124" s="71" t="s">
        <v>171</v>
      </c>
      <c r="G124" s="137">
        <f>IF(F124="Asignado",15,0)</f>
        <v>0</v>
      </c>
      <c r="H124" s="953" t="str">
        <f>IF(AND(G131&gt;0,G131&lt;=85),"Débil",IF(AND(G131&gt;85,G131&lt;=95),"Moderado",IF(G131&gt;96,"Fuerte"," ")))</f>
        <v xml:space="preserve"> </v>
      </c>
      <c r="I124" s="956" t="s">
        <v>171</v>
      </c>
      <c r="J124" s="953" t="str">
        <f>IF(AND(H124="Fuerte",I124="Fuerte (Siempre se Ejecuta)"),"Fuerte",IF(AND(H124="Fuerte",I124="Moderado (Algunas veces se ejecuta)"),"Moderado",IF(AND(H124="Fuerte",I124="Débil (No se ejecuta)"),"Débil",IF(AND(H124="Moderado",I124="Fuerte (Siempre se Ejecuta)"),"Moderado",IF(AND(H124="Moderado",I124="Moderado (Algunas veces se ejecuta)"),"Moderado",IF(AND(H124="Moderado",I124="Débil (No se ejecuta)"),"Débil",IF(AND(H124="Débil",I124="Fuerte (Siempre se Ejecuta)"),"Débil",IF(AND(H124="Débil",I124="Moderado (Algunas veces se ejecuta)"),"Débil",IF(AND(H124="Débil",I124="Débil (No se ejecuta)"),"Débil"," ")))))))))</f>
        <v xml:space="preserve"> </v>
      </c>
      <c r="K124" s="959" t="str">
        <f>IF(J124="Fuerte","NO",IF(J124=" "," ","SI"))</f>
        <v xml:space="preserve"> </v>
      </c>
    </row>
    <row r="125" spans="1:11" ht="28.5" x14ac:dyDescent="0.2">
      <c r="A125" s="911"/>
      <c r="B125" s="549"/>
      <c r="C125" s="911"/>
      <c r="D125" s="952"/>
      <c r="E125" s="107" t="s">
        <v>211</v>
      </c>
      <c r="F125" s="67" t="s">
        <v>171</v>
      </c>
      <c r="G125" s="66">
        <f>IF(F125="Adecuado",15,0)</f>
        <v>0</v>
      </c>
      <c r="H125" s="954"/>
      <c r="I125" s="957"/>
      <c r="J125" s="954"/>
      <c r="K125" s="960"/>
    </row>
    <row r="126" spans="1:11" ht="42.75" x14ac:dyDescent="0.2">
      <c r="A126" s="911"/>
      <c r="B126" s="549"/>
      <c r="C126" s="911"/>
      <c r="D126" s="50" t="s">
        <v>212</v>
      </c>
      <c r="E126" s="107" t="s">
        <v>213</v>
      </c>
      <c r="F126" s="67" t="s">
        <v>171</v>
      </c>
      <c r="G126" s="66">
        <f>IF(F126="Oportuna",15,0)</f>
        <v>0</v>
      </c>
      <c r="H126" s="954"/>
      <c r="I126" s="957"/>
      <c r="J126" s="954"/>
      <c r="K126" s="960"/>
    </row>
    <row r="127" spans="1:11" ht="42.75" x14ac:dyDescent="0.2">
      <c r="A127" s="911"/>
      <c r="B127" s="549"/>
      <c r="C127" s="911"/>
      <c r="D127" s="50" t="s">
        <v>214</v>
      </c>
      <c r="E127" s="107" t="s">
        <v>215</v>
      </c>
      <c r="F127" s="231" t="s">
        <v>171</v>
      </c>
      <c r="G127" s="66">
        <f>IF(F127="Prevenir",15,IF(F127="Detectar",10,0))</f>
        <v>0</v>
      </c>
      <c r="H127" s="954"/>
      <c r="I127" s="957"/>
      <c r="J127" s="954"/>
      <c r="K127" s="960"/>
    </row>
    <row r="128" spans="1:11" ht="28.5" x14ac:dyDescent="0.2">
      <c r="A128" s="911"/>
      <c r="B128" s="549"/>
      <c r="C128" s="911"/>
      <c r="D128" s="50" t="s">
        <v>216</v>
      </c>
      <c r="E128" s="107" t="s">
        <v>217</v>
      </c>
      <c r="F128" s="67" t="s">
        <v>171</v>
      </c>
      <c r="G128" s="66">
        <f>IF(F128="Confiable",15,0)</f>
        <v>0</v>
      </c>
      <c r="H128" s="954"/>
      <c r="I128" s="957"/>
      <c r="J128" s="954"/>
      <c r="K128" s="960"/>
    </row>
    <row r="129" spans="1:98" ht="42.75" x14ac:dyDescent="0.2">
      <c r="A129" s="911"/>
      <c r="B129" s="549"/>
      <c r="C129" s="911"/>
      <c r="D129" s="50" t="s">
        <v>218</v>
      </c>
      <c r="E129" s="107" t="s">
        <v>219</v>
      </c>
      <c r="F129" s="231" t="s">
        <v>171</v>
      </c>
      <c r="G129" s="66">
        <f>IF(F129="Se investigan y se resuelven oportunamente",15,0)</f>
        <v>0</v>
      </c>
      <c r="H129" s="954"/>
      <c r="I129" s="957"/>
      <c r="J129" s="954"/>
      <c r="K129" s="960"/>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row>
    <row r="130" spans="1:98" ht="28.5" x14ac:dyDescent="0.2">
      <c r="A130" s="912"/>
      <c r="B130" s="550"/>
      <c r="C130" s="912"/>
      <c r="D130" s="45" t="s">
        <v>220</v>
      </c>
      <c r="E130" s="107" t="s">
        <v>221</v>
      </c>
      <c r="F130" s="67" t="s">
        <v>171</v>
      </c>
      <c r="G130" s="66">
        <f>IF(F130="Completa",10,IF(F130="Incompleta",5,0))</f>
        <v>0</v>
      </c>
      <c r="H130" s="955"/>
      <c r="I130" s="958"/>
      <c r="J130" s="955"/>
      <c r="K130" s="9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row>
    <row r="131" spans="1:98" s="60" customFormat="1" ht="15.75" thickBot="1" x14ac:dyDescent="0.25">
      <c r="A131" s="131"/>
      <c r="B131" s="132"/>
      <c r="C131" s="56"/>
      <c r="D131" s="57"/>
      <c r="E131" s="58" t="s">
        <v>222</v>
      </c>
      <c r="F131" s="16"/>
      <c r="G131" s="16">
        <f>SUM(G124:G130)</f>
        <v>0</v>
      </c>
      <c r="H131" s="142"/>
      <c r="I131" s="143"/>
      <c r="J131" s="143"/>
      <c r="K131" s="144"/>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row>
    <row r="132" spans="1:98" ht="15" thickBot="1" x14ac:dyDescent="0.25">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row>
    <row r="133" spans="1:98" ht="30" x14ac:dyDescent="0.2">
      <c r="A133" s="962" t="s">
        <v>80</v>
      </c>
      <c r="B133" s="964" t="s">
        <v>225</v>
      </c>
      <c r="C133" s="966" t="s">
        <v>198</v>
      </c>
      <c r="D133" s="968" t="s">
        <v>199</v>
      </c>
      <c r="E133" s="969"/>
      <c r="F133" s="969"/>
      <c r="G133" s="969"/>
      <c r="H133" s="970"/>
      <c r="I133" s="111" t="s">
        <v>200</v>
      </c>
      <c r="J133" s="971" t="s">
        <v>201</v>
      </c>
      <c r="K133" s="948" t="s">
        <v>202</v>
      </c>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row>
    <row r="134" spans="1:98" ht="60.75" thickBot="1" x14ac:dyDescent="0.25">
      <c r="A134" s="963"/>
      <c r="B134" s="965"/>
      <c r="C134" s="967"/>
      <c r="D134" s="112" t="s">
        <v>203</v>
      </c>
      <c r="E134" s="51" t="s">
        <v>204</v>
      </c>
      <c r="F134" s="112" t="s">
        <v>205</v>
      </c>
      <c r="G134" s="112" t="s">
        <v>206</v>
      </c>
      <c r="H134" s="115" t="s">
        <v>223</v>
      </c>
      <c r="I134" s="52" t="s">
        <v>208</v>
      </c>
      <c r="J134" s="972"/>
      <c r="K134" s="949"/>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row>
    <row r="135" spans="1:98" x14ac:dyDescent="0.2">
      <c r="A135" s="950" t="str">
        <f>DESCRIPCION!A22</f>
        <v>e</v>
      </c>
      <c r="B135" s="548">
        <f>DESCRIPCION!D23</f>
        <v>0</v>
      </c>
      <c r="C135" s="950"/>
      <c r="D135" s="951" t="s">
        <v>209</v>
      </c>
      <c r="E135" s="136" t="s">
        <v>210</v>
      </c>
      <c r="F135" s="71" t="s">
        <v>171</v>
      </c>
      <c r="G135" s="137">
        <f>IF(F135="Asignado",15,0)</f>
        <v>0</v>
      </c>
      <c r="H135" s="953" t="str">
        <f>IF(AND(G142&gt;0,G142&lt;=85),"Débil",IF(AND(G142&gt;85,G142&lt;=95),"Moderado",IF(G142&gt;96,"Fuerte"," ")))</f>
        <v xml:space="preserve"> </v>
      </c>
      <c r="I135" s="956" t="s">
        <v>171</v>
      </c>
      <c r="J135" s="953" t="str">
        <f>IF(AND(H135="Fuerte",I135="Fuerte (Siempre se Ejecuta)"),"Fuerte",IF(AND(H135="Fuerte",I135="Moderado (Algunas veces se ejecuta)"),"Moderado",IF(AND(H135="Fuerte",I135="Débil (No se ejecuta)"),"Débil",IF(AND(H135="Moderado",I135="Fuerte (Siempre se Ejecuta)"),"Moderado",IF(AND(H135="Moderado",I135="Moderado (Algunas veces se ejecuta)"),"Moderado",IF(AND(H135="Moderado",I135="Débil (No se ejecuta)"),"Débil",IF(AND(H135="Débil",I135="Fuerte (Siempre se Ejecuta)"),"Débil",IF(AND(H135="Débil",I135="Moderado (Algunas veces se ejecuta)"),"Débil",IF(AND(H135="Débil",I135="Débil (No se ejecuta)"),"Débil"," ")))))))))</f>
        <v xml:space="preserve"> </v>
      </c>
      <c r="K135" s="959" t="str">
        <f>IF(J135="Fuerte","NO",IF(J135=" "," ","SI"))</f>
        <v xml:space="preserve"> </v>
      </c>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row>
    <row r="136" spans="1:98" ht="28.5" x14ac:dyDescent="0.2">
      <c r="A136" s="911"/>
      <c r="B136" s="549"/>
      <c r="C136" s="911"/>
      <c r="D136" s="952"/>
      <c r="E136" s="107" t="s">
        <v>211</v>
      </c>
      <c r="F136" s="67" t="s">
        <v>171</v>
      </c>
      <c r="G136" s="66">
        <f>IF(F136="Adecuado",15,0)</f>
        <v>0</v>
      </c>
      <c r="H136" s="954"/>
      <c r="I136" s="957"/>
      <c r="J136" s="954"/>
      <c r="K136" s="960"/>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row>
    <row r="137" spans="1:98" ht="42.75" x14ac:dyDescent="0.2">
      <c r="A137" s="911"/>
      <c r="B137" s="549"/>
      <c r="C137" s="911"/>
      <c r="D137" s="50" t="s">
        <v>212</v>
      </c>
      <c r="E137" s="107" t="s">
        <v>213</v>
      </c>
      <c r="F137" s="67" t="s">
        <v>171</v>
      </c>
      <c r="G137" s="66">
        <f>IF(F137="Oportuna",15,0)</f>
        <v>0</v>
      </c>
      <c r="H137" s="954"/>
      <c r="I137" s="957"/>
      <c r="J137" s="954"/>
      <c r="K137" s="960"/>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row>
    <row r="138" spans="1:98" ht="42.75" x14ac:dyDescent="0.2">
      <c r="A138" s="911"/>
      <c r="B138" s="549"/>
      <c r="C138" s="911"/>
      <c r="D138" s="50" t="s">
        <v>214</v>
      </c>
      <c r="E138" s="107" t="s">
        <v>215</v>
      </c>
      <c r="F138" s="231" t="s">
        <v>171</v>
      </c>
      <c r="G138" s="66">
        <f>IF(F138="Prevenir",15,IF(F138="Detectar",10,0))</f>
        <v>0</v>
      </c>
      <c r="H138" s="954"/>
      <c r="I138" s="957"/>
      <c r="J138" s="954"/>
      <c r="K138" s="960"/>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row>
    <row r="139" spans="1:98" ht="28.5" x14ac:dyDescent="0.2">
      <c r="A139" s="911"/>
      <c r="B139" s="549"/>
      <c r="C139" s="911"/>
      <c r="D139" s="50" t="s">
        <v>216</v>
      </c>
      <c r="E139" s="107" t="s">
        <v>217</v>
      </c>
      <c r="F139" s="67" t="s">
        <v>171</v>
      </c>
      <c r="G139" s="66">
        <f>IF(F139="Confiable",15,0)</f>
        <v>0</v>
      </c>
      <c r="H139" s="954"/>
      <c r="I139" s="957"/>
      <c r="J139" s="954"/>
      <c r="K139" s="960"/>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row>
    <row r="140" spans="1:98" ht="42.75" x14ac:dyDescent="0.2">
      <c r="A140" s="911"/>
      <c r="B140" s="549"/>
      <c r="C140" s="911"/>
      <c r="D140" s="50" t="s">
        <v>218</v>
      </c>
      <c r="E140" s="107" t="s">
        <v>219</v>
      </c>
      <c r="F140" s="231" t="s">
        <v>171</v>
      </c>
      <c r="G140" s="66">
        <f>IF(F140="Se investigan y se resuelven oportunamente",15,0)</f>
        <v>0</v>
      </c>
      <c r="H140" s="954"/>
      <c r="I140" s="957"/>
      <c r="J140" s="954"/>
      <c r="K140" s="960"/>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row>
    <row r="141" spans="1:98" ht="28.5" x14ac:dyDescent="0.2">
      <c r="A141" s="912"/>
      <c r="B141" s="550"/>
      <c r="C141" s="912"/>
      <c r="D141" s="45" t="s">
        <v>220</v>
      </c>
      <c r="E141" s="107" t="s">
        <v>221</v>
      </c>
      <c r="F141" s="67" t="s">
        <v>171</v>
      </c>
      <c r="G141" s="66">
        <f>IF(F141="Completa",10,IF(F141="Incompleta",5,0))</f>
        <v>0</v>
      </c>
      <c r="H141" s="955"/>
      <c r="I141" s="958"/>
      <c r="J141" s="955"/>
      <c r="K141" s="961"/>
    </row>
    <row r="142" spans="1:98" ht="15.75" thickBot="1" x14ac:dyDescent="0.25">
      <c r="A142" s="131"/>
      <c r="B142" s="132"/>
      <c r="C142" s="56"/>
      <c r="D142" s="57"/>
      <c r="E142" s="58" t="s">
        <v>222</v>
      </c>
      <c r="F142" s="16"/>
      <c r="G142" s="16">
        <f>SUM(G135:G141)</f>
        <v>0</v>
      </c>
      <c r="H142" s="142"/>
      <c r="I142" s="143"/>
      <c r="J142" s="143"/>
      <c r="K142" s="144"/>
    </row>
    <row r="143" spans="1:98" ht="15" thickBot="1" x14ac:dyDescent="0.25"/>
    <row r="144" spans="1:98" ht="30" customHeight="1" x14ac:dyDescent="0.2">
      <c r="A144" s="962" t="s">
        <v>80</v>
      </c>
      <c r="B144" s="964" t="s">
        <v>225</v>
      </c>
      <c r="C144" s="966" t="s">
        <v>198</v>
      </c>
      <c r="D144" s="968" t="s">
        <v>199</v>
      </c>
      <c r="E144" s="969"/>
      <c r="F144" s="969"/>
      <c r="G144" s="969"/>
      <c r="H144" s="970"/>
      <c r="I144" s="111" t="s">
        <v>200</v>
      </c>
      <c r="J144" s="971" t="s">
        <v>201</v>
      </c>
      <c r="K144" s="948" t="s">
        <v>202</v>
      </c>
    </row>
    <row r="145" spans="1:11" ht="60.75" thickBot="1" x14ac:dyDescent="0.25">
      <c r="A145" s="963"/>
      <c r="B145" s="965"/>
      <c r="C145" s="967"/>
      <c r="D145" s="112" t="s">
        <v>203</v>
      </c>
      <c r="E145" s="51" t="s">
        <v>204</v>
      </c>
      <c r="F145" s="112" t="s">
        <v>205</v>
      </c>
      <c r="G145" s="112" t="s">
        <v>206</v>
      </c>
      <c r="H145" s="115" t="s">
        <v>223</v>
      </c>
      <c r="I145" s="52" t="s">
        <v>208</v>
      </c>
      <c r="J145" s="972"/>
      <c r="K145" s="949"/>
    </row>
    <row r="146" spans="1:11" ht="14.25" customHeight="1" x14ac:dyDescent="0.2">
      <c r="A146" s="950" t="str">
        <f>DESCRIPCION!A22</f>
        <v>e</v>
      </c>
      <c r="B146" s="548">
        <f>DESCRIPCION!D24</f>
        <v>0</v>
      </c>
      <c r="C146" s="950"/>
      <c r="D146" s="951" t="s">
        <v>209</v>
      </c>
      <c r="E146" s="136" t="s">
        <v>210</v>
      </c>
      <c r="F146" s="71" t="s">
        <v>171</v>
      </c>
      <c r="G146" s="137">
        <f>IF(F146="Asignado",15,0)</f>
        <v>0</v>
      </c>
      <c r="H146" s="953" t="str">
        <f>IF(AND(G153&gt;0,G153&lt;=85),"Débil",IF(AND(G153&gt;85,G153&lt;=95),"Moderado",IF(G153&gt;96,"Fuerte"," ")))</f>
        <v xml:space="preserve"> </v>
      </c>
      <c r="I146" s="956" t="s">
        <v>171</v>
      </c>
      <c r="J146" s="953" t="str">
        <f>IF(AND(H146="Fuerte",I146="Fuerte (Siempre se Ejecuta)"),"Fuerte",IF(AND(H146="Fuerte",I146="Moderado (Algunas veces se ejecuta)"),"Moderado",IF(AND(H146="Fuerte",I146="Débil (No se ejecuta)"),"Débil",IF(AND(H146="Moderado",I146="Fuerte (Siempre se Ejecuta)"),"Moderado",IF(AND(H146="Moderado",I146="Moderado (Algunas veces se ejecuta)"),"Moderado",IF(AND(H146="Moderado",I146="Débil (No se ejecuta)"),"Débil",IF(AND(H146="Débil",I146="Fuerte (Siempre se Ejecuta)"),"Débil",IF(AND(H146="Débil",I146="Moderado (Algunas veces se ejecuta)"),"Débil",IF(AND(H146="Débil",I146="Débil (No se ejecuta)"),"Débil"," ")))))))))</f>
        <v xml:space="preserve"> </v>
      </c>
      <c r="K146" s="959" t="str">
        <f>IF(J146="Fuerte","NO",IF(J146=" "," ","SI"))</f>
        <v xml:space="preserve"> </v>
      </c>
    </row>
    <row r="147" spans="1:11" ht="28.5" x14ac:dyDescent="0.2">
      <c r="A147" s="911"/>
      <c r="B147" s="549"/>
      <c r="C147" s="911"/>
      <c r="D147" s="952"/>
      <c r="E147" s="107" t="s">
        <v>211</v>
      </c>
      <c r="F147" s="67" t="s">
        <v>171</v>
      </c>
      <c r="G147" s="66">
        <f>IF(F147="Adecuado",15,0)</f>
        <v>0</v>
      </c>
      <c r="H147" s="954"/>
      <c r="I147" s="957"/>
      <c r="J147" s="954"/>
      <c r="K147" s="960"/>
    </row>
    <row r="148" spans="1:11" ht="42.75" x14ac:dyDescent="0.2">
      <c r="A148" s="911"/>
      <c r="B148" s="549"/>
      <c r="C148" s="911"/>
      <c r="D148" s="50" t="s">
        <v>212</v>
      </c>
      <c r="E148" s="107" t="s">
        <v>213</v>
      </c>
      <c r="F148" s="67" t="s">
        <v>171</v>
      </c>
      <c r="G148" s="66">
        <f>IF(F148="Oportuna",15,0)</f>
        <v>0</v>
      </c>
      <c r="H148" s="954"/>
      <c r="I148" s="957"/>
      <c r="J148" s="954"/>
      <c r="K148" s="960"/>
    </row>
    <row r="149" spans="1:11" ht="42.75" x14ac:dyDescent="0.2">
      <c r="A149" s="911"/>
      <c r="B149" s="549"/>
      <c r="C149" s="911"/>
      <c r="D149" s="50" t="s">
        <v>214</v>
      </c>
      <c r="E149" s="107" t="s">
        <v>215</v>
      </c>
      <c r="F149" s="231" t="s">
        <v>171</v>
      </c>
      <c r="G149" s="66">
        <f>IF(F149="Prevenir",15,IF(F149="Detectar",10,0))</f>
        <v>0</v>
      </c>
      <c r="H149" s="954"/>
      <c r="I149" s="957"/>
      <c r="J149" s="954"/>
      <c r="K149" s="960"/>
    </row>
    <row r="150" spans="1:11" ht="28.5" x14ac:dyDescent="0.2">
      <c r="A150" s="911"/>
      <c r="B150" s="549"/>
      <c r="C150" s="911"/>
      <c r="D150" s="50" t="s">
        <v>216</v>
      </c>
      <c r="E150" s="107" t="s">
        <v>217</v>
      </c>
      <c r="F150" s="67" t="s">
        <v>171</v>
      </c>
      <c r="G150" s="66">
        <f>IF(F150="Confiable",15,0)</f>
        <v>0</v>
      </c>
      <c r="H150" s="954"/>
      <c r="I150" s="957"/>
      <c r="J150" s="954"/>
      <c r="K150" s="960"/>
    </row>
    <row r="151" spans="1:11" ht="42.75" x14ac:dyDescent="0.2">
      <c r="A151" s="911"/>
      <c r="B151" s="549"/>
      <c r="C151" s="911"/>
      <c r="D151" s="50" t="s">
        <v>218</v>
      </c>
      <c r="E151" s="107" t="s">
        <v>219</v>
      </c>
      <c r="F151" s="231" t="s">
        <v>171</v>
      </c>
      <c r="G151" s="66">
        <f>IF(F151="Se investigan y se resuelven oportunamente",15,0)</f>
        <v>0</v>
      </c>
      <c r="H151" s="954"/>
      <c r="I151" s="957"/>
      <c r="J151" s="954"/>
      <c r="K151" s="960"/>
    </row>
    <row r="152" spans="1:11" ht="28.5" x14ac:dyDescent="0.2">
      <c r="A152" s="912"/>
      <c r="B152" s="550"/>
      <c r="C152" s="912"/>
      <c r="D152" s="45" t="s">
        <v>220</v>
      </c>
      <c r="E152" s="107" t="s">
        <v>221</v>
      </c>
      <c r="F152" s="67" t="s">
        <v>171</v>
      </c>
      <c r="G152" s="66">
        <f>IF(F152="Completa",10,IF(F152="Incompleta",5,0))</f>
        <v>0</v>
      </c>
      <c r="H152" s="955"/>
      <c r="I152" s="958"/>
      <c r="J152" s="955"/>
      <c r="K152" s="961"/>
    </row>
    <row r="153" spans="1:11" ht="15.75" thickBot="1" x14ac:dyDescent="0.25">
      <c r="A153" s="131"/>
      <c r="B153" s="132"/>
      <c r="C153" s="56"/>
      <c r="D153" s="57"/>
      <c r="E153" s="58" t="s">
        <v>222</v>
      </c>
      <c r="F153" s="16"/>
      <c r="G153" s="16">
        <f>SUM(G146:G152)</f>
        <v>0</v>
      </c>
      <c r="H153" s="142"/>
      <c r="I153" s="143"/>
      <c r="J153" s="143"/>
      <c r="K153" s="144"/>
    </row>
    <row r="154" spans="1:11" ht="15" thickBot="1" x14ac:dyDescent="0.25"/>
    <row r="155" spans="1:11" ht="30" x14ac:dyDescent="0.2">
      <c r="A155" s="962" t="s">
        <v>80</v>
      </c>
      <c r="B155" s="964" t="s">
        <v>225</v>
      </c>
      <c r="C155" s="966" t="s">
        <v>198</v>
      </c>
      <c r="D155" s="968" t="s">
        <v>199</v>
      </c>
      <c r="E155" s="969"/>
      <c r="F155" s="969"/>
      <c r="G155" s="969"/>
      <c r="H155" s="970"/>
      <c r="I155" s="111" t="s">
        <v>200</v>
      </c>
      <c r="J155" s="971" t="s">
        <v>201</v>
      </c>
      <c r="K155" s="948" t="s">
        <v>202</v>
      </c>
    </row>
    <row r="156" spans="1:11" ht="60.75" thickBot="1" x14ac:dyDescent="0.25">
      <c r="A156" s="963"/>
      <c r="B156" s="965"/>
      <c r="C156" s="967"/>
      <c r="D156" s="112" t="s">
        <v>203</v>
      </c>
      <c r="E156" s="51" t="s">
        <v>204</v>
      </c>
      <c r="F156" s="112" t="s">
        <v>205</v>
      </c>
      <c r="G156" s="112" t="s">
        <v>206</v>
      </c>
      <c r="H156" s="115" t="s">
        <v>223</v>
      </c>
      <c r="I156" s="52" t="s">
        <v>208</v>
      </c>
      <c r="J156" s="972"/>
      <c r="K156" s="949"/>
    </row>
    <row r="157" spans="1:11" x14ac:dyDescent="0.2">
      <c r="A157" s="950" t="str">
        <f>DESCRIPCION!A25</f>
        <v>f</v>
      </c>
      <c r="B157" s="548">
        <f>DESCRIPCION!D25</f>
        <v>0</v>
      </c>
      <c r="C157" s="950"/>
      <c r="D157" s="951" t="s">
        <v>209</v>
      </c>
      <c r="E157" s="136" t="s">
        <v>210</v>
      </c>
      <c r="F157" s="71" t="s">
        <v>173</v>
      </c>
      <c r="G157" s="137">
        <f>IF(F157="Asignado",15,0)</f>
        <v>0</v>
      </c>
      <c r="H157" s="953" t="str">
        <f>IF(AND(G164&gt;0,G164&lt;=85),"Débil",IF(AND(G164&gt;85,G164&lt;=95),"Moderado",IF(G164&gt;96,"Fuerte"," ")))</f>
        <v>Débil</v>
      </c>
      <c r="I157" s="956" t="s">
        <v>194</v>
      </c>
      <c r="J157" s="953" t="str">
        <f>IF(AND(H157="Fuerte",I157="Fuerte (Siempre se Ejecuta)"),"Fuerte",IF(AND(H157="Fuerte",I157="Moderado (Algunas veces se ejecuta)"),"Moderado",IF(AND(H157="Fuerte",I157="Débil (No se ejecuta)"),"Débil",IF(AND(H157="Moderado",I157="Fuerte (Siempre se Ejecuta)"),"Moderado",IF(AND(H157="Moderado",I157="Moderado (Algunas veces se ejecuta)"),"Moderado",IF(AND(H157="Moderado",I157="Débil (No se ejecuta)"),"Débil",IF(AND(H157="Débil",I157="Fuerte (Siempre se Ejecuta)"),"Débil",IF(AND(H157="Débil",I157="Moderado (Algunas veces se ejecuta)"),"Débil",IF(AND(H157="Débil",I157="Débil (No se ejecuta)"),"Débil"," ")))))))))</f>
        <v>Débil</v>
      </c>
      <c r="K157" s="959" t="str">
        <f>IF(J157="Fuerte","NO",IF(J157=" "," ","SI"))</f>
        <v>SI</v>
      </c>
    </row>
    <row r="158" spans="1:11" ht="28.5" x14ac:dyDescent="0.2">
      <c r="A158" s="911"/>
      <c r="B158" s="549"/>
      <c r="C158" s="911"/>
      <c r="D158" s="952"/>
      <c r="E158" s="107" t="s">
        <v>211</v>
      </c>
      <c r="F158" s="67" t="s">
        <v>174</v>
      </c>
      <c r="G158" s="66">
        <f>IF(F158="Adecuado",15,0)</f>
        <v>15</v>
      </c>
      <c r="H158" s="954"/>
      <c r="I158" s="957"/>
      <c r="J158" s="954"/>
      <c r="K158" s="960"/>
    </row>
    <row r="159" spans="1:11" ht="42.75" x14ac:dyDescent="0.2">
      <c r="A159" s="911"/>
      <c r="B159" s="549"/>
      <c r="C159" s="911"/>
      <c r="D159" s="50" t="s">
        <v>212</v>
      </c>
      <c r="E159" s="107" t="s">
        <v>213</v>
      </c>
      <c r="F159" s="67" t="s">
        <v>177</v>
      </c>
      <c r="G159" s="66">
        <f>IF(F159="Oportuna",15,0)</f>
        <v>15</v>
      </c>
      <c r="H159" s="954"/>
      <c r="I159" s="957"/>
      <c r="J159" s="954"/>
      <c r="K159" s="960"/>
    </row>
    <row r="160" spans="1:11" ht="42.75" x14ac:dyDescent="0.2">
      <c r="A160" s="911"/>
      <c r="B160" s="549"/>
      <c r="C160" s="911"/>
      <c r="D160" s="50" t="s">
        <v>214</v>
      </c>
      <c r="E160" s="107" t="s">
        <v>215</v>
      </c>
      <c r="F160" s="231" t="s">
        <v>171</v>
      </c>
      <c r="G160" s="66">
        <f>IF(F160="Prevenir",15,IF(F160="Detectar",10,0))</f>
        <v>0</v>
      </c>
      <c r="H160" s="954"/>
      <c r="I160" s="957"/>
      <c r="J160" s="954"/>
      <c r="K160" s="960"/>
    </row>
    <row r="161" spans="1:11" ht="28.5" x14ac:dyDescent="0.2">
      <c r="A161" s="911"/>
      <c r="B161" s="549"/>
      <c r="C161" s="911"/>
      <c r="D161" s="50" t="s">
        <v>216</v>
      </c>
      <c r="E161" s="107" t="s">
        <v>217</v>
      </c>
      <c r="F161" s="67" t="s">
        <v>171</v>
      </c>
      <c r="G161" s="66">
        <f>IF(F161="Confiable",15,0)</f>
        <v>0</v>
      </c>
      <c r="H161" s="954"/>
      <c r="I161" s="957"/>
      <c r="J161" s="954"/>
      <c r="K161" s="960"/>
    </row>
    <row r="162" spans="1:11" ht="42.75" x14ac:dyDescent="0.2">
      <c r="A162" s="911"/>
      <c r="B162" s="549"/>
      <c r="C162" s="911"/>
      <c r="D162" s="50" t="s">
        <v>218</v>
      </c>
      <c r="E162" s="107" t="s">
        <v>219</v>
      </c>
      <c r="F162" s="231" t="s">
        <v>171</v>
      </c>
      <c r="G162" s="66">
        <f>IF(F162="Se investigan y se resuelven oportunamente",15,0)</f>
        <v>0</v>
      </c>
      <c r="H162" s="954"/>
      <c r="I162" s="957"/>
      <c r="J162" s="954"/>
      <c r="K162" s="960"/>
    </row>
    <row r="163" spans="1:11" ht="28.5" x14ac:dyDescent="0.2">
      <c r="A163" s="912"/>
      <c r="B163" s="550"/>
      <c r="C163" s="912"/>
      <c r="D163" s="45" t="s">
        <v>220</v>
      </c>
      <c r="E163" s="107" t="s">
        <v>221</v>
      </c>
      <c r="F163" s="67" t="s">
        <v>171</v>
      </c>
      <c r="G163" s="66">
        <f>IF(F163="Completa",10,IF(F163="Incompleta",5,0))</f>
        <v>0</v>
      </c>
      <c r="H163" s="955"/>
      <c r="I163" s="958"/>
      <c r="J163" s="955"/>
      <c r="K163" s="961"/>
    </row>
    <row r="164" spans="1:11" ht="15.75" thickBot="1" x14ac:dyDescent="0.25">
      <c r="A164" s="131"/>
      <c r="B164" s="132"/>
      <c r="C164" s="56"/>
      <c r="D164" s="57"/>
      <c r="E164" s="58" t="s">
        <v>222</v>
      </c>
      <c r="F164" s="16"/>
      <c r="G164" s="16">
        <f>SUM(G157:G163)</f>
        <v>30</v>
      </c>
      <c r="H164" s="142"/>
      <c r="I164" s="143"/>
      <c r="J164" s="143"/>
      <c r="K164" s="144"/>
    </row>
    <row r="165" spans="1:11" ht="15" thickBot="1" x14ac:dyDescent="0.25"/>
    <row r="166" spans="1:11" ht="30" x14ac:dyDescent="0.2">
      <c r="A166" s="962" t="s">
        <v>80</v>
      </c>
      <c r="B166" s="964" t="s">
        <v>225</v>
      </c>
      <c r="C166" s="966" t="s">
        <v>198</v>
      </c>
      <c r="D166" s="968" t="s">
        <v>199</v>
      </c>
      <c r="E166" s="969"/>
      <c r="F166" s="969"/>
      <c r="G166" s="969"/>
      <c r="H166" s="970"/>
      <c r="I166" s="111" t="s">
        <v>200</v>
      </c>
      <c r="J166" s="971" t="s">
        <v>201</v>
      </c>
      <c r="K166" s="948" t="s">
        <v>202</v>
      </c>
    </row>
    <row r="167" spans="1:11" ht="60.75" thickBot="1" x14ac:dyDescent="0.25">
      <c r="A167" s="963"/>
      <c r="B167" s="965"/>
      <c r="C167" s="967"/>
      <c r="D167" s="112" t="s">
        <v>203</v>
      </c>
      <c r="E167" s="51" t="s">
        <v>204</v>
      </c>
      <c r="F167" s="112" t="s">
        <v>205</v>
      </c>
      <c r="G167" s="112" t="s">
        <v>206</v>
      </c>
      <c r="H167" s="115" t="s">
        <v>223</v>
      </c>
      <c r="I167" s="52" t="s">
        <v>208</v>
      </c>
      <c r="J167" s="972"/>
      <c r="K167" s="949"/>
    </row>
    <row r="168" spans="1:11" x14ac:dyDescent="0.2">
      <c r="A168" s="950" t="str">
        <f>DESCRIPCION!A25</f>
        <v>f</v>
      </c>
      <c r="B168" s="548">
        <f>DESCRIPCION!D26</f>
        <v>0</v>
      </c>
      <c r="C168" s="950"/>
      <c r="D168" s="951" t="s">
        <v>209</v>
      </c>
      <c r="E168" s="136" t="s">
        <v>210</v>
      </c>
      <c r="F168" s="71" t="s">
        <v>171</v>
      </c>
      <c r="G168" s="137">
        <f>IF(F168="Asignado",15,0)</f>
        <v>0</v>
      </c>
      <c r="H168" s="953" t="str">
        <f>IF(AND(G175&gt;0,G175&lt;=85),"Débil",IF(AND(G175&gt;85,G175&lt;=95),"Moderado",IF(G175&gt;96,"Fuerte"," ")))</f>
        <v xml:space="preserve"> </v>
      </c>
      <c r="I168" s="956" t="s">
        <v>171</v>
      </c>
      <c r="J168" s="953" t="str">
        <f>IF(AND(H168="Fuerte",I168="Fuerte (Siempre se Ejecuta)"),"Fuerte",IF(AND(H168="Fuerte",I168="Moderado (Algunas veces se ejecuta)"),"Moderado",IF(AND(H168="Fuerte",I168="Débil (No se ejecuta)"),"Débil",IF(AND(H168="Moderado",I168="Fuerte (Siempre se Ejecuta)"),"Moderado",IF(AND(H168="Moderado",I168="Moderado (Algunas veces se ejecuta)"),"Moderado",IF(AND(H168="Moderado",I168="Débil (No se ejecuta)"),"Débil",IF(AND(H168="Débil",I168="Fuerte (Siempre se Ejecuta)"),"Débil",IF(AND(H168="Débil",I168="Moderado (Algunas veces se ejecuta)"),"Débil",IF(AND(H168="Débil",I168="Débil (No se ejecuta)"),"Débil"," ")))))))))</f>
        <v xml:space="preserve"> </v>
      </c>
      <c r="K168" s="959" t="str">
        <f>IF(J168="Fuerte","NO",IF(J168=" "," ","SI"))</f>
        <v xml:space="preserve"> </v>
      </c>
    </row>
    <row r="169" spans="1:11" ht="28.5" x14ac:dyDescent="0.2">
      <c r="A169" s="911"/>
      <c r="B169" s="549"/>
      <c r="C169" s="911"/>
      <c r="D169" s="952"/>
      <c r="E169" s="107" t="s">
        <v>211</v>
      </c>
      <c r="F169" s="67" t="s">
        <v>171</v>
      </c>
      <c r="G169" s="66">
        <f>IF(F169="Adecuado",15,0)</f>
        <v>0</v>
      </c>
      <c r="H169" s="954"/>
      <c r="I169" s="957"/>
      <c r="J169" s="954"/>
      <c r="K169" s="960"/>
    </row>
    <row r="170" spans="1:11" ht="42.75" x14ac:dyDescent="0.2">
      <c r="A170" s="911"/>
      <c r="B170" s="549"/>
      <c r="C170" s="911"/>
      <c r="D170" s="50" t="s">
        <v>212</v>
      </c>
      <c r="E170" s="107" t="s">
        <v>213</v>
      </c>
      <c r="F170" s="67" t="s">
        <v>171</v>
      </c>
      <c r="G170" s="66">
        <f>IF(F170="Oportuna",15,0)</f>
        <v>0</v>
      </c>
      <c r="H170" s="954"/>
      <c r="I170" s="957"/>
      <c r="J170" s="954"/>
      <c r="K170" s="960"/>
    </row>
    <row r="171" spans="1:11" ht="42.75" x14ac:dyDescent="0.2">
      <c r="A171" s="911"/>
      <c r="B171" s="549"/>
      <c r="C171" s="911"/>
      <c r="D171" s="50" t="s">
        <v>214</v>
      </c>
      <c r="E171" s="107" t="s">
        <v>215</v>
      </c>
      <c r="F171" s="231" t="s">
        <v>171</v>
      </c>
      <c r="G171" s="66">
        <f>IF(F171="Prevenir",15,IF(F171="Detectar",10,0))</f>
        <v>0</v>
      </c>
      <c r="H171" s="954"/>
      <c r="I171" s="957"/>
      <c r="J171" s="954"/>
      <c r="K171" s="960"/>
    </row>
    <row r="172" spans="1:11" ht="28.5" x14ac:dyDescent="0.2">
      <c r="A172" s="911"/>
      <c r="B172" s="549"/>
      <c r="C172" s="911"/>
      <c r="D172" s="50" t="s">
        <v>216</v>
      </c>
      <c r="E172" s="107" t="s">
        <v>217</v>
      </c>
      <c r="F172" s="67" t="s">
        <v>171</v>
      </c>
      <c r="G172" s="66">
        <f>IF(F172="Confiable",15,0)</f>
        <v>0</v>
      </c>
      <c r="H172" s="954"/>
      <c r="I172" s="957"/>
      <c r="J172" s="954"/>
      <c r="K172" s="960"/>
    </row>
    <row r="173" spans="1:11" ht="42.75" x14ac:dyDescent="0.2">
      <c r="A173" s="911"/>
      <c r="B173" s="549"/>
      <c r="C173" s="911"/>
      <c r="D173" s="50" t="s">
        <v>218</v>
      </c>
      <c r="E173" s="107" t="s">
        <v>219</v>
      </c>
      <c r="F173" s="231" t="s">
        <v>171</v>
      </c>
      <c r="G173" s="66">
        <f>IF(F173="Se investigan y se resuelven oportunamente",15,0)</f>
        <v>0</v>
      </c>
      <c r="H173" s="954"/>
      <c r="I173" s="957"/>
      <c r="J173" s="954"/>
      <c r="K173" s="960"/>
    </row>
    <row r="174" spans="1:11" ht="28.5" x14ac:dyDescent="0.2">
      <c r="A174" s="912"/>
      <c r="B174" s="550"/>
      <c r="C174" s="912"/>
      <c r="D174" s="45" t="s">
        <v>220</v>
      </c>
      <c r="E174" s="107" t="s">
        <v>221</v>
      </c>
      <c r="F174" s="67" t="s">
        <v>171</v>
      </c>
      <c r="G174" s="66">
        <f>IF(F174="Completa",10,IF(F174="Incompleta",5,0))</f>
        <v>0</v>
      </c>
      <c r="H174" s="955"/>
      <c r="I174" s="958"/>
      <c r="J174" s="955"/>
      <c r="K174" s="961"/>
    </row>
    <row r="175" spans="1:11" ht="15.75" thickBot="1" x14ac:dyDescent="0.25">
      <c r="A175" s="131"/>
      <c r="B175" s="132"/>
      <c r="C175" s="56"/>
      <c r="D175" s="57"/>
      <c r="E175" s="58" t="s">
        <v>222</v>
      </c>
      <c r="F175" s="16"/>
      <c r="G175" s="16">
        <f>SUM(G168:G174)</f>
        <v>0</v>
      </c>
      <c r="H175" s="142"/>
      <c r="I175" s="143"/>
      <c r="J175" s="143"/>
      <c r="K175" s="144"/>
    </row>
    <row r="176" spans="1:11" ht="15" thickBot="1" x14ac:dyDescent="0.25"/>
    <row r="177" spans="1:11" ht="30" x14ac:dyDescent="0.2">
      <c r="A177" s="962" t="s">
        <v>80</v>
      </c>
      <c r="B177" s="964" t="s">
        <v>225</v>
      </c>
      <c r="C177" s="966" t="s">
        <v>198</v>
      </c>
      <c r="D177" s="968" t="s">
        <v>199</v>
      </c>
      <c r="E177" s="969"/>
      <c r="F177" s="969"/>
      <c r="G177" s="969"/>
      <c r="H177" s="970"/>
      <c r="I177" s="111" t="s">
        <v>200</v>
      </c>
      <c r="J177" s="971" t="s">
        <v>201</v>
      </c>
      <c r="K177" s="948" t="s">
        <v>202</v>
      </c>
    </row>
    <row r="178" spans="1:11" ht="60.75" thickBot="1" x14ac:dyDescent="0.25">
      <c r="A178" s="963"/>
      <c r="B178" s="965"/>
      <c r="C178" s="967"/>
      <c r="D178" s="112" t="s">
        <v>203</v>
      </c>
      <c r="E178" s="51" t="s">
        <v>204</v>
      </c>
      <c r="F178" s="112" t="s">
        <v>205</v>
      </c>
      <c r="G178" s="112" t="s">
        <v>206</v>
      </c>
      <c r="H178" s="115" t="s">
        <v>223</v>
      </c>
      <c r="I178" s="52" t="s">
        <v>208</v>
      </c>
      <c r="J178" s="972"/>
      <c r="K178" s="949"/>
    </row>
    <row r="179" spans="1:11" x14ac:dyDescent="0.2">
      <c r="A179" s="950" t="str">
        <f>DESCRIPCION!A25</f>
        <v>f</v>
      </c>
      <c r="B179" s="548">
        <f>DESCRIPCION!D27</f>
        <v>0</v>
      </c>
      <c r="C179" s="950"/>
      <c r="D179" s="951" t="s">
        <v>209</v>
      </c>
      <c r="E179" s="136" t="s">
        <v>210</v>
      </c>
      <c r="F179" s="71" t="s">
        <v>171</v>
      </c>
      <c r="G179" s="137">
        <f>IF(F179="Asignado",15,0)</f>
        <v>0</v>
      </c>
      <c r="H179" s="953" t="str">
        <f>IF(AND(G186&gt;0,G186&lt;=85),"Débil",IF(AND(G186&gt;85,G186&lt;=95),"Moderado",IF(G186&gt;96,"Fuerte"," ")))</f>
        <v xml:space="preserve"> </v>
      </c>
      <c r="I179" s="956" t="s">
        <v>171</v>
      </c>
      <c r="J179" s="953" t="str">
        <f>IF(AND(H179="Fuerte",I179="Fuerte (Siempre se Ejecuta)"),"Fuerte",IF(AND(H179="Fuerte",I179="Moderado (Algunas veces se ejecuta)"),"Moderado",IF(AND(H179="Fuerte",I179="Débil (No se ejecuta)"),"Débil",IF(AND(H179="Moderado",I179="Fuerte (Siempre se Ejecuta)"),"Moderado",IF(AND(H179="Moderado",I179="Moderado (Algunas veces se ejecuta)"),"Moderado",IF(AND(H179="Moderado",I179="Débil (No se ejecuta)"),"Débil",IF(AND(H179="Débil",I179="Fuerte (Siempre se Ejecuta)"),"Débil",IF(AND(H179="Débil",I179="Moderado (Algunas veces se ejecuta)"),"Débil",IF(AND(H179="Débil",I179="Débil (No se ejecuta)"),"Débil"," ")))))))))</f>
        <v xml:space="preserve"> </v>
      </c>
      <c r="K179" s="959" t="str">
        <f>IF(J179="Fuerte","NO",IF(J179=" "," ","SI"))</f>
        <v xml:space="preserve"> </v>
      </c>
    </row>
    <row r="180" spans="1:11" ht="28.5" x14ac:dyDescent="0.2">
      <c r="A180" s="911"/>
      <c r="B180" s="549"/>
      <c r="C180" s="911"/>
      <c r="D180" s="952"/>
      <c r="E180" s="107" t="s">
        <v>211</v>
      </c>
      <c r="F180" s="67" t="s">
        <v>171</v>
      </c>
      <c r="G180" s="66">
        <f>IF(F180="Adecuado",15,0)</f>
        <v>0</v>
      </c>
      <c r="H180" s="954"/>
      <c r="I180" s="957"/>
      <c r="J180" s="954"/>
      <c r="K180" s="960"/>
    </row>
    <row r="181" spans="1:11" ht="42.75" x14ac:dyDescent="0.2">
      <c r="A181" s="911"/>
      <c r="B181" s="549"/>
      <c r="C181" s="911"/>
      <c r="D181" s="50" t="s">
        <v>212</v>
      </c>
      <c r="E181" s="107" t="s">
        <v>213</v>
      </c>
      <c r="F181" s="67" t="s">
        <v>171</v>
      </c>
      <c r="G181" s="66">
        <f>IF(F181="Oportuna",15,0)</f>
        <v>0</v>
      </c>
      <c r="H181" s="954"/>
      <c r="I181" s="957"/>
      <c r="J181" s="954"/>
      <c r="K181" s="960"/>
    </row>
    <row r="182" spans="1:11" ht="42.75" x14ac:dyDescent="0.2">
      <c r="A182" s="911"/>
      <c r="B182" s="549"/>
      <c r="C182" s="911"/>
      <c r="D182" s="50" t="s">
        <v>214</v>
      </c>
      <c r="E182" s="107" t="s">
        <v>215</v>
      </c>
      <c r="F182" s="231" t="s">
        <v>171</v>
      </c>
      <c r="G182" s="66">
        <f>IF(F182="Prevenir",15,IF(F182="Detectar",10,0))</f>
        <v>0</v>
      </c>
      <c r="H182" s="954"/>
      <c r="I182" s="957"/>
      <c r="J182" s="954"/>
      <c r="K182" s="960"/>
    </row>
    <row r="183" spans="1:11" ht="28.5" x14ac:dyDescent="0.2">
      <c r="A183" s="911"/>
      <c r="B183" s="549"/>
      <c r="C183" s="911"/>
      <c r="D183" s="50" t="s">
        <v>216</v>
      </c>
      <c r="E183" s="107" t="s">
        <v>217</v>
      </c>
      <c r="F183" s="67" t="s">
        <v>171</v>
      </c>
      <c r="G183" s="66">
        <f>IF(F183="Confiable",15,0)</f>
        <v>0</v>
      </c>
      <c r="H183" s="954"/>
      <c r="I183" s="957"/>
      <c r="J183" s="954"/>
      <c r="K183" s="960"/>
    </row>
    <row r="184" spans="1:11" ht="42.75" x14ac:dyDescent="0.2">
      <c r="A184" s="911"/>
      <c r="B184" s="549"/>
      <c r="C184" s="911"/>
      <c r="D184" s="50" t="s">
        <v>218</v>
      </c>
      <c r="E184" s="107" t="s">
        <v>219</v>
      </c>
      <c r="F184" s="231" t="s">
        <v>171</v>
      </c>
      <c r="G184" s="66">
        <f>IF(F184="Se investigan y se resuelven oportunamente",15,0)</f>
        <v>0</v>
      </c>
      <c r="H184" s="954"/>
      <c r="I184" s="957"/>
      <c r="J184" s="954"/>
      <c r="K184" s="960"/>
    </row>
    <row r="185" spans="1:11" ht="28.5" x14ac:dyDescent="0.2">
      <c r="A185" s="912"/>
      <c r="B185" s="550"/>
      <c r="C185" s="912"/>
      <c r="D185" s="45" t="s">
        <v>220</v>
      </c>
      <c r="E185" s="107" t="s">
        <v>221</v>
      </c>
      <c r="F185" s="67" t="s">
        <v>171</v>
      </c>
      <c r="G185" s="66">
        <f>IF(F185="Completa",10,IF(F185="Incompleta",5,0))</f>
        <v>0</v>
      </c>
      <c r="H185" s="955"/>
      <c r="I185" s="958"/>
      <c r="J185" s="955"/>
      <c r="K185" s="961"/>
    </row>
    <row r="186" spans="1:11" ht="15.75" thickBot="1" x14ac:dyDescent="0.25">
      <c r="A186" s="131"/>
      <c r="B186" s="132"/>
      <c r="C186" s="56"/>
      <c r="D186" s="57"/>
      <c r="E186" s="58" t="s">
        <v>222</v>
      </c>
      <c r="F186" s="16"/>
      <c r="G186" s="16">
        <f>SUM(G179:G185)</f>
        <v>0</v>
      </c>
      <c r="H186" s="142"/>
      <c r="I186" s="143"/>
      <c r="J186" s="143"/>
      <c r="K186" s="144"/>
    </row>
    <row r="187" spans="1:11" ht="15" thickBot="1" x14ac:dyDescent="0.25"/>
    <row r="188" spans="1:11" ht="30" x14ac:dyDescent="0.2">
      <c r="A188" s="962" t="s">
        <v>80</v>
      </c>
      <c r="B188" s="964" t="s">
        <v>225</v>
      </c>
      <c r="C188" s="966" t="s">
        <v>198</v>
      </c>
      <c r="D188" s="968" t="s">
        <v>199</v>
      </c>
      <c r="E188" s="969"/>
      <c r="F188" s="969"/>
      <c r="G188" s="969"/>
      <c r="H188" s="970"/>
      <c r="I188" s="111" t="s">
        <v>200</v>
      </c>
      <c r="J188" s="971" t="s">
        <v>201</v>
      </c>
      <c r="K188" s="948" t="s">
        <v>202</v>
      </c>
    </row>
    <row r="189" spans="1:11" ht="60.75" thickBot="1" x14ac:dyDescent="0.25">
      <c r="A189" s="963"/>
      <c r="B189" s="965"/>
      <c r="C189" s="967"/>
      <c r="D189" s="112" t="s">
        <v>203</v>
      </c>
      <c r="E189" s="51" t="s">
        <v>204</v>
      </c>
      <c r="F189" s="112" t="s">
        <v>205</v>
      </c>
      <c r="G189" s="112" t="s">
        <v>206</v>
      </c>
      <c r="H189" s="115" t="s">
        <v>223</v>
      </c>
      <c r="I189" s="52" t="s">
        <v>208</v>
      </c>
      <c r="J189" s="972"/>
      <c r="K189" s="949"/>
    </row>
    <row r="190" spans="1:11" x14ac:dyDescent="0.2">
      <c r="A190" s="950" t="str">
        <f>DESCRIPCION!A28</f>
        <v>g</v>
      </c>
      <c r="B190" s="548">
        <f>DESCRIPCION!D28</f>
        <v>0</v>
      </c>
      <c r="C190" s="950"/>
      <c r="D190" s="951" t="s">
        <v>209</v>
      </c>
      <c r="E190" s="136" t="s">
        <v>210</v>
      </c>
      <c r="F190" s="71" t="s">
        <v>171</v>
      </c>
      <c r="G190" s="137">
        <f>IF(F190="Asignado",15,0)</f>
        <v>0</v>
      </c>
      <c r="H190" s="953" t="str">
        <f>IF(AND(G197&gt;0,G197&lt;=85),"Débil",IF(AND(G197&gt;85,G197&lt;=95),"Moderado",IF(G197&gt;96,"Fuerte"," ")))</f>
        <v xml:space="preserve"> </v>
      </c>
      <c r="I190" s="956" t="s">
        <v>171</v>
      </c>
      <c r="J190" s="953" t="str">
        <f>IF(AND(H190="Fuerte",I190="Fuerte (Siempre se Ejecuta)"),"Fuerte",IF(AND(H190="Fuerte",I190="Moderado (Algunas veces se ejecuta)"),"Moderado",IF(AND(H190="Fuerte",I190="Débil (No se ejecuta)"),"Débil",IF(AND(H190="Moderado",I190="Fuerte (Siempre se Ejecuta)"),"Moderado",IF(AND(H190="Moderado",I190="Moderado (Algunas veces se ejecuta)"),"Moderado",IF(AND(H190="Moderado",I190="Débil (No se ejecuta)"),"Débil",IF(AND(H190="Débil",I190="Fuerte (Siempre se Ejecuta)"),"Débil",IF(AND(H190="Débil",I190="Moderado (Algunas veces se ejecuta)"),"Débil",IF(AND(H190="Débil",I190="Débil (No se ejecuta)"),"Débil"," ")))))))))</f>
        <v xml:space="preserve"> </v>
      </c>
      <c r="K190" s="959" t="str">
        <f>IF(J190="Fuerte","NO",IF(J190=" "," ","SI"))</f>
        <v xml:space="preserve"> </v>
      </c>
    </row>
    <row r="191" spans="1:11" ht="28.5" x14ac:dyDescent="0.2">
      <c r="A191" s="911"/>
      <c r="B191" s="549"/>
      <c r="C191" s="911"/>
      <c r="D191" s="952"/>
      <c r="E191" s="107" t="s">
        <v>211</v>
      </c>
      <c r="F191" s="67" t="s">
        <v>171</v>
      </c>
      <c r="G191" s="66">
        <f>IF(F191="Adecuado",15,0)</f>
        <v>0</v>
      </c>
      <c r="H191" s="954"/>
      <c r="I191" s="957"/>
      <c r="J191" s="954"/>
      <c r="K191" s="960"/>
    </row>
    <row r="192" spans="1:11" ht="42.75" x14ac:dyDescent="0.2">
      <c r="A192" s="911"/>
      <c r="B192" s="549"/>
      <c r="C192" s="911"/>
      <c r="D192" s="50" t="s">
        <v>212</v>
      </c>
      <c r="E192" s="107" t="s">
        <v>213</v>
      </c>
      <c r="F192" s="67" t="s">
        <v>171</v>
      </c>
      <c r="G192" s="66">
        <f>IF(F192="Oportuna",15,0)</f>
        <v>0</v>
      </c>
      <c r="H192" s="954"/>
      <c r="I192" s="957"/>
      <c r="J192" s="954"/>
      <c r="K192" s="960"/>
    </row>
    <row r="193" spans="1:11" ht="42.75" x14ac:dyDescent="0.2">
      <c r="A193" s="911"/>
      <c r="B193" s="549"/>
      <c r="C193" s="911"/>
      <c r="D193" s="50" t="s">
        <v>214</v>
      </c>
      <c r="E193" s="107" t="s">
        <v>215</v>
      </c>
      <c r="F193" s="231" t="s">
        <v>171</v>
      </c>
      <c r="G193" s="66">
        <f>IF(F193="Prevenir",15,IF(F193="Detectar",10,0))</f>
        <v>0</v>
      </c>
      <c r="H193" s="954"/>
      <c r="I193" s="957"/>
      <c r="J193" s="954"/>
      <c r="K193" s="960"/>
    </row>
    <row r="194" spans="1:11" ht="28.5" x14ac:dyDescent="0.2">
      <c r="A194" s="911"/>
      <c r="B194" s="549"/>
      <c r="C194" s="911"/>
      <c r="D194" s="50" t="s">
        <v>216</v>
      </c>
      <c r="E194" s="107" t="s">
        <v>217</v>
      </c>
      <c r="F194" s="67" t="s">
        <v>171</v>
      </c>
      <c r="G194" s="66">
        <f>IF(F194="Confiable",15,0)</f>
        <v>0</v>
      </c>
      <c r="H194" s="954"/>
      <c r="I194" s="957"/>
      <c r="J194" s="954"/>
      <c r="K194" s="960"/>
    </row>
    <row r="195" spans="1:11" ht="42.75" x14ac:dyDescent="0.2">
      <c r="A195" s="911"/>
      <c r="B195" s="549"/>
      <c r="C195" s="911"/>
      <c r="D195" s="50" t="s">
        <v>218</v>
      </c>
      <c r="E195" s="107" t="s">
        <v>219</v>
      </c>
      <c r="F195" s="231" t="s">
        <v>171</v>
      </c>
      <c r="G195" s="66">
        <f>IF(F195="Se investigan y se resuelven oportunamente",15,0)</f>
        <v>0</v>
      </c>
      <c r="H195" s="954"/>
      <c r="I195" s="957"/>
      <c r="J195" s="954"/>
      <c r="K195" s="960"/>
    </row>
    <row r="196" spans="1:11" ht="28.5" x14ac:dyDescent="0.2">
      <c r="A196" s="912"/>
      <c r="B196" s="550"/>
      <c r="C196" s="912"/>
      <c r="D196" s="45" t="s">
        <v>220</v>
      </c>
      <c r="E196" s="107" t="s">
        <v>221</v>
      </c>
      <c r="F196" s="67" t="s">
        <v>171</v>
      </c>
      <c r="G196" s="66">
        <f>IF(F196="Completa",10,IF(F196="Incompleta",5,0))</f>
        <v>0</v>
      </c>
      <c r="H196" s="955"/>
      <c r="I196" s="958"/>
      <c r="J196" s="955"/>
      <c r="K196" s="961"/>
    </row>
    <row r="197" spans="1:11" ht="15.75" thickBot="1" x14ac:dyDescent="0.25">
      <c r="A197" s="131"/>
      <c r="B197" s="132"/>
      <c r="C197" s="56"/>
      <c r="D197" s="57"/>
      <c r="E197" s="58" t="s">
        <v>222</v>
      </c>
      <c r="F197" s="16"/>
      <c r="G197" s="16">
        <f>SUM(G190:G196)</f>
        <v>0</v>
      </c>
      <c r="H197" s="142"/>
      <c r="I197" s="143"/>
      <c r="J197" s="143"/>
      <c r="K197" s="144"/>
    </row>
    <row r="198" spans="1:11" ht="15" thickBot="1" x14ac:dyDescent="0.25"/>
    <row r="199" spans="1:11" ht="30" x14ac:dyDescent="0.2">
      <c r="A199" s="962" t="s">
        <v>80</v>
      </c>
      <c r="B199" s="964" t="s">
        <v>225</v>
      </c>
      <c r="C199" s="966" t="s">
        <v>198</v>
      </c>
      <c r="D199" s="968" t="s">
        <v>199</v>
      </c>
      <c r="E199" s="969"/>
      <c r="F199" s="969"/>
      <c r="G199" s="969"/>
      <c r="H199" s="970"/>
      <c r="I199" s="111" t="s">
        <v>200</v>
      </c>
      <c r="J199" s="971" t="s">
        <v>201</v>
      </c>
      <c r="K199" s="948" t="s">
        <v>202</v>
      </c>
    </row>
    <row r="200" spans="1:11" ht="60.75" thickBot="1" x14ac:dyDescent="0.25">
      <c r="A200" s="963"/>
      <c r="B200" s="965"/>
      <c r="C200" s="967"/>
      <c r="D200" s="112" t="s">
        <v>203</v>
      </c>
      <c r="E200" s="51" t="s">
        <v>204</v>
      </c>
      <c r="F200" s="112" t="s">
        <v>205</v>
      </c>
      <c r="G200" s="112" t="s">
        <v>206</v>
      </c>
      <c r="H200" s="115" t="s">
        <v>223</v>
      </c>
      <c r="I200" s="52" t="s">
        <v>208</v>
      </c>
      <c r="J200" s="972"/>
      <c r="K200" s="949"/>
    </row>
    <row r="201" spans="1:11" x14ac:dyDescent="0.2">
      <c r="A201" s="950" t="str">
        <f>DESCRIPCION!A28</f>
        <v>g</v>
      </c>
      <c r="B201" s="548">
        <f>DESCRIPCION!D29</f>
        <v>0</v>
      </c>
      <c r="C201" s="950"/>
      <c r="D201" s="951" t="s">
        <v>209</v>
      </c>
      <c r="E201" s="136" t="s">
        <v>210</v>
      </c>
      <c r="F201" s="71" t="s">
        <v>171</v>
      </c>
      <c r="G201" s="137">
        <f>IF(F201="Asignado",15,0)</f>
        <v>0</v>
      </c>
      <c r="H201" s="953" t="str">
        <f>IF(AND(G208&gt;0,G208&lt;=85),"Débil",IF(AND(G208&gt;85,G208&lt;=95),"Moderado",IF(G208&gt;96,"Fuerte"," ")))</f>
        <v xml:space="preserve"> </v>
      </c>
      <c r="I201" s="956" t="s">
        <v>195</v>
      </c>
      <c r="J201" s="953" t="str">
        <f>IF(AND(H201="Fuerte",I201="Fuerte (Siempre se Ejecuta)"),"Fuerte",IF(AND(H201="Fuerte",I201="Moderado (Algunas veces se ejecuta)"),"Moderado",IF(AND(H201="Fuerte",I201="Débil (No se ejecuta)"),"Débil",IF(AND(H201="Moderado",I201="Fuerte (Siempre se Ejecuta)"),"Moderado",IF(AND(H201="Moderado",I201="Moderado (Algunas veces se ejecuta)"),"Moderado",IF(AND(H201="Moderado",I201="Débil (No se ejecuta)"),"Débil",IF(AND(H201="Débil",I201="Fuerte (Siempre se Ejecuta)"),"Débil",IF(AND(H201="Débil",I201="Moderado (Algunas veces se ejecuta)"),"Débil",IF(AND(H201="Débil",I201="Débil (No se ejecuta)"),"Débil"," ")))))))))</f>
        <v xml:space="preserve"> </v>
      </c>
      <c r="K201" s="959" t="str">
        <f>IF(J201="Fuerte","NO",IF(J201=" "," ","SI"))</f>
        <v xml:space="preserve"> </v>
      </c>
    </row>
    <row r="202" spans="1:11" ht="28.5" x14ac:dyDescent="0.2">
      <c r="A202" s="911"/>
      <c r="B202" s="549"/>
      <c r="C202" s="911"/>
      <c r="D202" s="952"/>
      <c r="E202" s="107" t="s">
        <v>211</v>
      </c>
      <c r="F202" s="67" t="s">
        <v>171</v>
      </c>
      <c r="G202" s="66">
        <f>IF(F202="Adecuado",15,0)</f>
        <v>0</v>
      </c>
      <c r="H202" s="954"/>
      <c r="I202" s="957"/>
      <c r="J202" s="954"/>
      <c r="K202" s="960"/>
    </row>
    <row r="203" spans="1:11" ht="42.75" x14ac:dyDescent="0.2">
      <c r="A203" s="911"/>
      <c r="B203" s="549"/>
      <c r="C203" s="911"/>
      <c r="D203" s="50" t="s">
        <v>212</v>
      </c>
      <c r="E203" s="107" t="s">
        <v>213</v>
      </c>
      <c r="F203" s="67" t="s">
        <v>171</v>
      </c>
      <c r="G203" s="66">
        <f>IF(F203="Oportuna",15,0)</f>
        <v>0</v>
      </c>
      <c r="H203" s="954"/>
      <c r="I203" s="957"/>
      <c r="J203" s="954"/>
      <c r="K203" s="960"/>
    </row>
    <row r="204" spans="1:11" ht="42.75" x14ac:dyDescent="0.2">
      <c r="A204" s="911"/>
      <c r="B204" s="549"/>
      <c r="C204" s="911"/>
      <c r="D204" s="50" t="s">
        <v>214</v>
      </c>
      <c r="E204" s="107" t="s">
        <v>215</v>
      </c>
      <c r="F204" s="231" t="s">
        <v>171</v>
      </c>
      <c r="G204" s="66">
        <f>IF(F204="Prevenir",15,IF(F204="Detectar",10,0))</f>
        <v>0</v>
      </c>
      <c r="H204" s="954"/>
      <c r="I204" s="957"/>
      <c r="J204" s="954"/>
      <c r="K204" s="960"/>
    </row>
    <row r="205" spans="1:11" ht="28.5" x14ac:dyDescent="0.2">
      <c r="A205" s="911"/>
      <c r="B205" s="549"/>
      <c r="C205" s="911"/>
      <c r="D205" s="50" t="s">
        <v>216</v>
      </c>
      <c r="E205" s="107" t="s">
        <v>217</v>
      </c>
      <c r="F205" s="67" t="s">
        <v>171</v>
      </c>
      <c r="G205" s="66">
        <f>IF(F205="Confiable",15,0)</f>
        <v>0</v>
      </c>
      <c r="H205" s="954"/>
      <c r="I205" s="957"/>
      <c r="J205" s="954"/>
      <c r="K205" s="960"/>
    </row>
    <row r="206" spans="1:11" ht="42.75" x14ac:dyDescent="0.2">
      <c r="A206" s="911"/>
      <c r="B206" s="549"/>
      <c r="C206" s="911"/>
      <c r="D206" s="50" t="s">
        <v>218</v>
      </c>
      <c r="E206" s="107" t="s">
        <v>219</v>
      </c>
      <c r="F206" s="231" t="s">
        <v>171</v>
      </c>
      <c r="G206" s="66">
        <f>IF(F206="Se investigan y se resuelven oportunamente",15,0)</f>
        <v>0</v>
      </c>
      <c r="H206" s="954"/>
      <c r="I206" s="957"/>
      <c r="J206" s="954"/>
      <c r="K206" s="960"/>
    </row>
    <row r="207" spans="1:11" ht="28.5" x14ac:dyDescent="0.2">
      <c r="A207" s="912"/>
      <c r="B207" s="550"/>
      <c r="C207" s="912"/>
      <c r="D207" s="45" t="s">
        <v>220</v>
      </c>
      <c r="E207" s="107" t="s">
        <v>221</v>
      </c>
      <c r="F207" s="67" t="s">
        <v>171</v>
      </c>
      <c r="G207" s="66">
        <f>IF(F207="Completa",10,IF(F207="Incompleta",5,0))</f>
        <v>0</v>
      </c>
      <c r="H207" s="955"/>
      <c r="I207" s="958"/>
      <c r="J207" s="955"/>
      <c r="K207" s="961"/>
    </row>
    <row r="208" spans="1:11" ht="15.75" thickBot="1" x14ac:dyDescent="0.25">
      <c r="A208" s="131"/>
      <c r="B208" s="132"/>
      <c r="C208" s="56"/>
      <c r="D208" s="57"/>
      <c r="E208" s="58" t="s">
        <v>222</v>
      </c>
      <c r="F208" s="16"/>
      <c r="G208" s="16">
        <f>SUM(G201:G207)</f>
        <v>0</v>
      </c>
      <c r="H208" s="142"/>
      <c r="I208" s="143"/>
      <c r="J208" s="143"/>
      <c r="K208" s="144"/>
    </row>
    <row r="209" spans="1:11" ht="15" thickBot="1" x14ac:dyDescent="0.25"/>
    <row r="210" spans="1:11" ht="30" x14ac:dyDescent="0.2">
      <c r="A210" s="962" t="s">
        <v>80</v>
      </c>
      <c r="B210" s="964" t="s">
        <v>225</v>
      </c>
      <c r="C210" s="966" t="s">
        <v>198</v>
      </c>
      <c r="D210" s="968" t="s">
        <v>199</v>
      </c>
      <c r="E210" s="969"/>
      <c r="F210" s="969"/>
      <c r="G210" s="969"/>
      <c r="H210" s="970"/>
      <c r="I210" s="111" t="s">
        <v>200</v>
      </c>
      <c r="J210" s="971" t="s">
        <v>201</v>
      </c>
      <c r="K210" s="948" t="s">
        <v>202</v>
      </c>
    </row>
    <row r="211" spans="1:11" ht="60.75" thickBot="1" x14ac:dyDescent="0.25">
      <c r="A211" s="963"/>
      <c r="B211" s="965"/>
      <c r="C211" s="967"/>
      <c r="D211" s="112" t="s">
        <v>203</v>
      </c>
      <c r="E211" s="51" t="s">
        <v>204</v>
      </c>
      <c r="F211" s="112" t="s">
        <v>205</v>
      </c>
      <c r="G211" s="112" t="s">
        <v>206</v>
      </c>
      <c r="H211" s="115" t="s">
        <v>223</v>
      </c>
      <c r="I211" s="52" t="s">
        <v>208</v>
      </c>
      <c r="J211" s="972"/>
      <c r="K211" s="949"/>
    </row>
    <row r="212" spans="1:11" x14ac:dyDescent="0.2">
      <c r="A212" s="950" t="str">
        <f>DESCRIPCION!A28</f>
        <v>g</v>
      </c>
      <c r="B212" s="548">
        <f>DESCRIPCION!D30</f>
        <v>0</v>
      </c>
      <c r="C212" s="950"/>
      <c r="D212" s="951" t="s">
        <v>209</v>
      </c>
      <c r="E212" s="136" t="s">
        <v>210</v>
      </c>
      <c r="F212" s="71" t="s">
        <v>171</v>
      </c>
      <c r="G212" s="137">
        <f>IF(F212="Asignado",15,0)</f>
        <v>0</v>
      </c>
      <c r="H212" s="953" t="str">
        <f>IF(AND(G219&gt;0,G219&lt;=85),"Débil",IF(AND(G219&gt;85,G219&lt;=95),"Moderado",IF(G219&gt;96,"Fuerte"," ")))</f>
        <v xml:space="preserve"> </v>
      </c>
      <c r="I212" s="956" t="s">
        <v>171</v>
      </c>
      <c r="J212" s="953" t="str">
        <f>IF(AND(H212="Fuerte",I212="Fuerte (Siempre se Ejecuta)"),"Fuerte",IF(AND(H212="Fuerte",I212="Moderado (Algunas veces se ejecuta)"),"Moderado",IF(AND(H212="Fuerte",I212="Débil (No se ejecuta)"),"Débil",IF(AND(H212="Moderado",I212="Fuerte (Siempre se Ejecuta)"),"Moderado",IF(AND(H212="Moderado",I212="Moderado (Algunas veces se ejecuta)"),"Moderado",IF(AND(H212="Moderado",I212="Débil (No se ejecuta)"),"Débil",IF(AND(H212="Débil",I212="Fuerte (Siempre se Ejecuta)"),"Débil",IF(AND(H212="Débil",I212="Moderado (Algunas veces se ejecuta)"),"Débil",IF(AND(H212="Débil",I212="Débil (No se ejecuta)"),"Débil"," ")))))))))</f>
        <v xml:space="preserve"> </v>
      </c>
      <c r="K212" s="959" t="str">
        <f>IF(J212="Fuerte","NO",IF(J212=" "," ","SI"))</f>
        <v xml:space="preserve"> </v>
      </c>
    </row>
    <row r="213" spans="1:11" ht="28.5" x14ac:dyDescent="0.2">
      <c r="A213" s="911"/>
      <c r="B213" s="549"/>
      <c r="C213" s="911"/>
      <c r="D213" s="952"/>
      <c r="E213" s="107" t="s">
        <v>211</v>
      </c>
      <c r="F213" s="67" t="s">
        <v>171</v>
      </c>
      <c r="G213" s="66">
        <f>IF(F213="Adecuado",15,0)</f>
        <v>0</v>
      </c>
      <c r="H213" s="954"/>
      <c r="I213" s="957"/>
      <c r="J213" s="954"/>
      <c r="K213" s="960"/>
    </row>
    <row r="214" spans="1:11" ht="42.75" x14ac:dyDescent="0.2">
      <c r="A214" s="911"/>
      <c r="B214" s="549"/>
      <c r="C214" s="911"/>
      <c r="D214" s="50" t="s">
        <v>212</v>
      </c>
      <c r="E214" s="107" t="s">
        <v>213</v>
      </c>
      <c r="F214" s="67" t="s">
        <v>171</v>
      </c>
      <c r="G214" s="66">
        <f>IF(F214="Oportuna",15,0)</f>
        <v>0</v>
      </c>
      <c r="H214" s="954"/>
      <c r="I214" s="957"/>
      <c r="J214" s="954"/>
      <c r="K214" s="960"/>
    </row>
    <row r="215" spans="1:11" ht="42.75" x14ac:dyDescent="0.2">
      <c r="A215" s="911"/>
      <c r="B215" s="549"/>
      <c r="C215" s="911"/>
      <c r="D215" s="50" t="s">
        <v>214</v>
      </c>
      <c r="E215" s="107" t="s">
        <v>215</v>
      </c>
      <c r="F215" s="231" t="s">
        <v>171</v>
      </c>
      <c r="G215" s="66">
        <f>IF(F215="Prevenir",15,IF(F215="Detectar",10,0))</f>
        <v>0</v>
      </c>
      <c r="H215" s="954"/>
      <c r="I215" s="957"/>
      <c r="J215" s="954"/>
      <c r="K215" s="960"/>
    </row>
    <row r="216" spans="1:11" ht="28.5" x14ac:dyDescent="0.2">
      <c r="A216" s="911"/>
      <c r="B216" s="549"/>
      <c r="C216" s="911"/>
      <c r="D216" s="50" t="s">
        <v>216</v>
      </c>
      <c r="E216" s="107" t="s">
        <v>217</v>
      </c>
      <c r="F216" s="67" t="s">
        <v>171</v>
      </c>
      <c r="G216" s="66">
        <f>IF(F216="Confiable",15,0)</f>
        <v>0</v>
      </c>
      <c r="H216" s="954"/>
      <c r="I216" s="957"/>
      <c r="J216" s="954"/>
      <c r="K216" s="960"/>
    </row>
    <row r="217" spans="1:11" ht="42.75" x14ac:dyDescent="0.2">
      <c r="A217" s="911"/>
      <c r="B217" s="549"/>
      <c r="C217" s="911"/>
      <c r="D217" s="50" t="s">
        <v>218</v>
      </c>
      <c r="E217" s="107" t="s">
        <v>219</v>
      </c>
      <c r="F217" s="231" t="s">
        <v>171</v>
      </c>
      <c r="G217" s="66">
        <f>IF(F217="Se investigan y se resuelven oportunamente",15,0)</f>
        <v>0</v>
      </c>
      <c r="H217" s="954"/>
      <c r="I217" s="957"/>
      <c r="J217" s="954"/>
      <c r="K217" s="960"/>
    </row>
    <row r="218" spans="1:11" ht="28.5" x14ac:dyDescent="0.2">
      <c r="A218" s="912"/>
      <c r="B218" s="550"/>
      <c r="C218" s="912"/>
      <c r="D218" s="45" t="s">
        <v>220</v>
      </c>
      <c r="E218" s="107" t="s">
        <v>221</v>
      </c>
      <c r="F218" s="67" t="s">
        <v>171</v>
      </c>
      <c r="G218" s="66">
        <f>IF(F218="Completa",10,IF(F218="Incompleta",5,0))</f>
        <v>0</v>
      </c>
      <c r="H218" s="955"/>
      <c r="I218" s="958"/>
      <c r="J218" s="955"/>
      <c r="K218" s="961"/>
    </row>
    <row r="219" spans="1:11" ht="15.75" thickBot="1" x14ac:dyDescent="0.25">
      <c r="A219" s="131"/>
      <c r="B219" s="132"/>
      <c r="C219" s="56"/>
      <c r="D219" s="57"/>
      <c r="E219" s="58" t="s">
        <v>222</v>
      </c>
      <c r="F219" s="16"/>
      <c r="G219" s="16">
        <f>SUM(G212:G218)</f>
        <v>0</v>
      </c>
      <c r="H219" s="142"/>
      <c r="I219" s="143"/>
      <c r="J219" s="143"/>
      <c r="K219" s="144"/>
    </row>
    <row r="220" spans="1:11" ht="15" thickBot="1" x14ac:dyDescent="0.25"/>
    <row r="221" spans="1:11" ht="30" x14ac:dyDescent="0.2">
      <c r="A221" s="962" t="s">
        <v>80</v>
      </c>
      <c r="B221" s="964" t="s">
        <v>225</v>
      </c>
      <c r="C221" s="966" t="s">
        <v>198</v>
      </c>
      <c r="D221" s="968" t="s">
        <v>199</v>
      </c>
      <c r="E221" s="969"/>
      <c r="F221" s="969"/>
      <c r="G221" s="969"/>
      <c r="H221" s="970"/>
      <c r="I221" s="111" t="s">
        <v>200</v>
      </c>
      <c r="J221" s="971" t="s">
        <v>201</v>
      </c>
      <c r="K221" s="948" t="s">
        <v>202</v>
      </c>
    </row>
    <row r="222" spans="1:11" ht="60.75" thickBot="1" x14ac:dyDescent="0.25">
      <c r="A222" s="963"/>
      <c r="B222" s="965"/>
      <c r="C222" s="967"/>
      <c r="D222" s="112" t="s">
        <v>203</v>
      </c>
      <c r="E222" s="51" t="s">
        <v>204</v>
      </c>
      <c r="F222" s="112" t="s">
        <v>205</v>
      </c>
      <c r="G222" s="112" t="s">
        <v>206</v>
      </c>
      <c r="H222" s="115" t="s">
        <v>223</v>
      </c>
      <c r="I222" s="52" t="s">
        <v>208</v>
      </c>
      <c r="J222" s="972"/>
      <c r="K222" s="949"/>
    </row>
    <row r="223" spans="1:11" x14ac:dyDescent="0.2">
      <c r="A223" s="950" t="str">
        <f>DESCRIPCION!A31</f>
        <v>h</v>
      </c>
      <c r="B223" s="548">
        <f>DESCRIPCION!D31</f>
        <v>0</v>
      </c>
      <c r="C223" s="950"/>
      <c r="D223" s="951" t="s">
        <v>209</v>
      </c>
      <c r="E223" s="136" t="s">
        <v>210</v>
      </c>
      <c r="F223" s="71" t="s">
        <v>171</v>
      </c>
      <c r="G223" s="137">
        <f>IF(F223="Asignado",15,0)</f>
        <v>0</v>
      </c>
      <c r="H223" s="953" t="str">
        <f>IF(AND(G230&gt;0,G230&lt;=85),"Débil",IF(AND(G230&gt;85,G230&lt;=95),"Moderado",IF(G230&gt;96,"Fuerte"," ")))</f>
        <v xml:space="preserve"> </v>
      </c>
      <c r="I223" s="956" t="s">
        <v>171</v>
      </c>
      <c r="J223" s="953" t="str">
        <f>IF(AND(H223="Fuerte",I223="Fuerte (Siempre se Ejecuta)"),"Fuerte",IF(AND(H223="Fuerte",I223="Moderado (Algunas veces se ejecuta)"),"Moderado",IF(AND(H223="Fuerte",I223="Débil (No se ejecuta)"),"Débil",IF(AND(H223="Moderado",I223="Fuerte (Siempre se Ejecuta)"),"Moderado",IF(AND(H223="Moderado",I223="Moderado (Algunas veces se ejecuta)"),"Moderado",IF(AND(H223="Moderado",I223="Débil (No se ejecuta)"),"Débil",IF(AND(H223="Débil",I223="Fuerte (Siempre se Ejecuta)"),"Débil",IF(AND(H223="Débil",I223="Moderado (Algunas veces se ejecuta)"),"Débil",IF(AND(H223="Débil",I223="Débil (No se ejecuta)"),"Débil"," ")))))))))</f>
        <v xml:space="preserve"> </v>
      </c>
      <c r="K223" s="959" t="str">
        <f>IF(J223="Fuerte","NO",IF(J223=" "," ","SI"))</f>
        <v xml:space="preserve"> </v>
      </c>
    </row>
    <row r="224" spans="1:11" ht="28.5" x14ac:dyDescent="0.2">
      <c r="A224" s="911"/>
      <c r="B224" s="549"/>
      <c r="C224" s="911"/>
      <c r="D224" s="952"/>
      <c r="E224" s="107" t="s">
        <v>211</v>
      </c>
      <c r="F224" s="67" t="s">
        <v>171</v>
      </c>
      <c r="G224" s="66">
        <f>IF(F224="Adecuado",15,0)</f>
        <v>0</v>
      </c>
      <c r="H224" s="954"/>
      <c r="I224" s="957"/>
      <c r="J224" s="954"/>
      <c r="K224" s="960"/>
    </row>
    <row r="225" spans="1:11" ht="42.75" x14ac:dyDescent="0.2">
      <c r="A225" s="911"/>
      <c r="B225" s="549"/>
      <c r="C225" s="911"/>
      <c r="D225" s="50" t="s">
        <v>212</v>
      </c>
      <c r="E225" s="107" t="s">
        <v>213</v>
      </c>
      <c r="F225" s="67" t="s">
        <v>171</v>
      </c>
      <c r="G225" s="66">
        <f>IF(F225="Oportuna",15,0)</f>
        <v>0</v>
      </c>
      <c r="H225" s="954"/>
      <c r="I225" s="957"/>
      <c r="J225" s="954"/>
      <c r="K225" s="960"/>
    </row>
    <row r="226" spans="1:11" ht="42.75" x14ac:dyDescent="0.2">
      <c r="A226" s="911"/>
      <c r="B226" s="549"/>
      <c r="C226" s="911"/>
      <c r="D226" s="50" t="s">
        <v>214</v>
      </c>
      <c r="E226" s="107" t="s">
        <v>215</v>
      </c>
      <c r="F226" s="231" t="s">
        <v>171</v>
      </c>
      <c r="G226" s="66">
        <f>IF(F226="Prevenir",15,IF(F226="Detectar",10,0))</f>
        <v>0</v>
      </c>
      <c r="H226" s="954"/>
      <c r="I226" s="957"/>
      <c r="J226" s="954"/>
      <c r="K226" s="960"/>
    </row>
    <row r="227" spans="1:11" ht="28.5" x14ac:dyDescent="0.2">
      <c r="A227" s="911"/>
      <c r="B227" s="549"/>
      <c r="C227" s="911"/>
      <c r="D227" s="50" t="s">
        <v>216</v>
      </c>
      <c r="E227" s="107" t="s">
        <v>217</v>
      </c>
      <c r="F227" s="67" t="s">
        <v>171</v>
      </c>
      <c r="G227" s="66">
        <f>IF(F227="Confiable",15,0)</f>
        <v>0</v>
      </c>
      <c r="H227" s="954"/>
      <c r="I227" s="957"/>
      <c r="J227" s="954"/>
      <c r="K227" s="960"/>
    </row>
    <row r="228" spans="1:11" ht="42.75" x14ac:dyDescent="0.2">
      <c r="A228" s="911"/>
      <c r="B228" s="549"/>
      <c r="C228" s="911"/>
      <c r="D228" s="50" t="s">
        <v>218</v>
      </c>
      <c r="E228" s="107" t="s">
        <v>219</v>
      </c>
      <c r="F228" s="231" t="s">
        <v>171</v>
      </c>
      <c r="G228" s="66">
        <f>IF(F228="Se investigan y se resuelven oportunamente",15,0)</f>
        <v>0</v>
      </c>
      <c r="H228" s="954"/>
      <c r="I228" s="957"/>
      <c r="J228" s="954"/>
      <c r="K228" s="960"/>
    </row>
    <row r="229" spans="1:11" ht="28.5" x14ac:dyDescent="0.2">
      <c r="A229" s="912"/>
      <c r="B229" s="550"/>
      <c r="C229" s="912"/>
      <c r="D229" s="45" t="s">
        <v>220</v>
      </c>
      <c r="E229" s="107" t="s">
        <v>221</v>
      </c>
      <c r="F229" s="67" t="s">
        <v>171</v>
      </c>
      <c r="G229" s="66">
        <f>IF(F229="Completa",10,IF(F229="Incompleta",5,0))</f>
        <v>0</v>
      </c>
      <c r="H229" s="955"/>
      <c r="I229" s="958"/>
      <c r="J229" s="955"/>
      <c r="K229" s="961"/>
    </row>
    <row r="230" spans="1:11" ht="15.75" thickBot="1" x14ac:dyDescent="0.25">
      <c r="A230" s="131"/>
      <c r="B230" s="132"/>
      <c r="C230" s="56"/>
      <c r="D230" s="57"/>
      <c r="E230" s="58" t="s">
        <v>222</v>
      </c>
      <c r="F230" s="16"/>
      <c r="G230" s="16">
        <f>SUM(G223:G229)</f>
        <v>0</v>
      </c>
      <c r="H230" s="142"/>
      <c r="I230" s="143"/>
      <c r="J230" s="143"/>
      <c r="K230" s="144"/>
    </row>
    <row r="231" spans="1:11" ht="15" thickBot="1" x14ac:dyDescent="0.25"/>
    <row r="232" spans="1:11" ht="30" x14ac:dyDescent="0.2">
      <c r="A232" s="962" t="s">
        <v>80</v>
      </c>
      <c r="B232" s="964" t="s">
        <v>225</v>
      </c>
      <c r="C232" s="966" t="s">
        <v>198</v>
      </c>
      <c r="D232" s="968" t="s">
        <v>199</v>
      </c>
      <c r="E232" s="969"/>
      <c r="F232" s="969"/>
      <c r="G232" s="969"/>
      <c r="H232" s="970"/>
      <c r="I232" s="111" t="s">
        <v>200</v>
      </c>
      <c r="J232" s="971" t="s">
        <v>201</v>
      </c>
      <c r="K232" s="948" t="s">
        <v>202</v>
      </c>
    </row>
    <row r="233" spans="1:11" ht="60.75" thickBot="1" x14ac:dyDescent="0.25">
      <c r="A233" s="963"/>
      <c r="B233" s="965"/>
      <c r="C233" s="967"/>
      <c r="D233" s="112" t="s">
        <v>203</v>
      </c>
      <c r="E233" s="51" t="s">
        <v>204</v>
      </c>
      <c r="F233" s="112" t="s">
        <v>205</v>
      </c>
      <c r="G233" s="112" t="s">
        <v>206</v>
      </c>
      <c r="H233" s="115" t="s">
        <v>223</v>
      </c>
      <c r="I233" s="52" t="s">
        <v>208</v>
      </c>
      <c r="J233" s="972"/>
      <c r="K233" s="949"/>
    </row>
    <row r="234" spans="1:11" x14ac:dyDescent="0.2">
      <c r="A234" s="950" t="str">
        <f>DESCRIPCION!A31</f>
        <v>h</v>
      </c>
      <c r="B234" s="548">
        <f>DESCRIPCION!D32</f>
        <v>0</v>
      </c>
      <c r="C234" s="950"/>
      <c r="D234" s="951" t="s">
        <v>209</v>
      </c>
      <c r="E234" s="136" t="s">
        <v>210</v>
      </c>
      <c r="F234" s="71" t="s">
        <v>171</v>
      </c>
      <c r="G234" s="137">
        <f>IF(F234="Asignado",15,0)</f>
        <v>0</v>
      </c>
      <c r="H234" s="953" t="str">
        <f>IF(AND(G241&gt;0,G241&lt;=85),"Débil",IF(AND(G241&gt;85,G241&lt;=95),"Moderado",IF(G241&gt;96,"Fuerte"," ")))</f>
        <v xml:space="preserve"> </v>
      </c>
      <c r="I234" s="956" t="s">
        <v>171</v>
      </c>
      <c r="J234" s="953" t="str">
        <f>IF(AND(H234="Fuerte",I234="Fuerte (Siempre se Ejecuta)"),"Fuerte",IF(AND(H234="Fuerte",I234="Moderado (Algunas veces se ejecuta)"),"Moderado",IF(AND(H234="Fuerte",I234="Débil (No se ejecuta)"),"Débil",IF(AND(H234="Moderado",I234="Fuerte (Siempre se Ejecuta)"),"Moderado",IF(AND(H234="Moderado",I234="Moderado (Algunas veces se ejecuta)"),"Moderado",IF(AND(H234="Moderado",I234="Débil (No se ejecuta)"),"Débil",IF(AND(H234="Débil",I234="Fuerte (Siempre se Ejecuta)"),"Débil",IF(AND(H234="Débil",I234="Moderado (Algunas veces se ejecuta)"),"Débil",IF(AND(H234="Débil",I234="Débil (No se ejecuta)"),"Débil"," ")))))))))</f>
        <v xml:space="preserve"> </v>
      </c>
      <c r="K234" s="959" t="str">
        <f>IF(J234="Fuerte","NO",IF(J234=" "," ","SI"))</f>
        <v xml:space="preserve"> </v>
      </c>
    </row>
    <row r="235" spans="1:11" ht="28.5" x14ac:dyDescent="0.2">
      <c r="A235" s="911"/>
      <c r="B235" s="549"/>
      <c r="C235" s="911"/>
      <c r="D235" s="952"/>
      <c r="E235" s="107" t="s">
        <v>211</v>
      </c>
      <c r="F235" s="67" t="s">
        <v>171</v>
      </c>
      <c r="G235" s="66">
        <f>IF(F235="Adecuado",15,0)</f>
        <v>0</v>
      </c>
      <c r="H235" s="954"/>
      <c r="I235" s="957"/>
      <c r="J235" s="954"/>
      <c r="K235" s="960"/>
    </row>
    <row r="236" spans="1:11" ht="42.75" x14ac:dyDescent="0.2">
      <c r="A236" s="911"/>
      <c r="B236" s="549"/>
      <c r="C236" s="911"/>
      <c r="D236" s="50" t="s">
        <v>212</v>
      </c>
      <c r="E236" s="107" t="s">
        <v>213</v>
      </c>
      <c r="F236" s="67" t="s">
        <v>171</v>
      </c>
      <c r="G236" s="66">
        <f>IF(F236="Oportuna",15,0)</f>
        <v>0</v>
      </c>
      <c r="H236" s="954"/>
      <c r="I236" s="957"/>
      <c r="J236" s="954"/>
      <c r="K236" s="960"/>
    </row>
    <row r="237" spans="1:11" ht="42.75" x14ac:dyDescent="0.2">
      <c r="A237" s="911"/>
      <c r="B237" s="549"/>
      <c r="C237" s="911"/>
      <c r="D237" s="50" t="s">
        <v>214</v>
      </c>
      <c r="E237" s="107" t="s">
        <v>215</v>
      </c>
      <c r="F237" s="231" t="s">
        <v>171</v>
      </c>
      <c r="G237" s="66">
        <f>IF(F237="Prevenir",15,IF(F237="Detectar",10,0))</f>
        <v>0</v>
      </c>
      <c r="H237" s="954"/>
      <c r="I237" s="957"/>
      <c r="J237" s="954"/>
      <c r="K237" s="960"/>
    </row>
    <row r="238" spans="1:11" ht="28.5" x14ac:dyDescent="0.2">
      <c r="A238" s="911"/>
      <c r="B238" s="549"/>
      <c r="C238" s="911"/>
      <c r="D238" s="50" t="s">
        <v>216</v>
      </c>
      <c r="E238" s="107" t="s">
        <v>217</v>
      </c>
      <c r="F238" s="67" t="s">
        <v>171</v>
      </c>
      <c r="G238" s="66">
        <f>IF(F238="Confiable",15,0)</f>
        <v>0</v>
      </c>
      <c r="H238" s="954"/>
      <c r="I238" s="957"/>
      <c r="J238" s="954"/>
      <c r="K238" s="960"/>
    </row>
    <row r="239" spans="1:11" ht="42.75" x14ac:dyDescent="0.2">
      <c r="A239" s="911"/>
      <c r="B239" s="549"/>
      <c r="C239" s="911"/>
      <c r="D239" s="50" t="s">
        <v>218</v>
      </c>
      <c r="E239" s="107" t="s">
        <v>219</v>
      </c>
      <c r="F239" s="231" t="s">
        <v>171</v>
      </c>
      <c r="G239" s="66">
        <f>IF(F239="Se investigan y se resuelven oportunamente",15,0)</f>
        <v>0</v>
      </c>
      <c r="H239" s="954"/>
      <c r="I239" s="957"/>
      <c r="J239" s="954"/>
      <c r="K239" s="960"/>
    </row>
    <row r="240" spans="1:11" ht="28.5" x14ac:dyDescent="0.2">
      <c r="A240" s="912"/>
      <c r="B240" s="550"/>
      <c r="C240" s="912"/>
      <c r="D240" s="45" t="s">
        <v>220</v>
      </c>
      <c r="E240" s="107" t="s">
        <v>221</v>
      </c>
      <c r="F240" s="67" t="s">
        <v>171</v>
      </c>
      <c r="G240" s="66">
        <f>IF(F240="Completa",10,IF(F240="Incompleta",5,0))</f>
        <v>0</v>
      </c>
      <c r="H240" s="955"/>
      <c r="I240" s="958"/>
      <c r="J240" s="955"/>
      <c r="K240" s="961"/>
    </row>
    <row r="241" spans="1:11" ht="15.75" thickBot="1" x14ac:dyDescent="0.25">
      <c r="A241" s="131"/>
      <c r="B241" s="132"/>
      <c r="C241" s="56"/>
      <c r="D241" s="57"/>
      <c r="E241" s="58" t="s">
        <v>222</v>
      </c>
      <c r="F241" s="16"/>
      <c r="G241" s="16">
        <f>SUM(G234:G240)</f>
        <v>0</v>
      </c>
      <c r="H241" s="142"/>
      <c r="I241" s="143"/>
      <c r="J241" s="143"/>
      <c r="K241" s="144"/>
    </row>
    <row r="242" spans="1:11" ht="15" thickBot="1" x14ac:dyDescent="0.25"/>
    <row r="243" spans="1:11" ht="30" x14ac:dyDescent="0.2">
      <c r="A243" s="962" t="s">
        <v>80</v>
      </c>
      <c r="B243" s="964" t="s">
        <v>225</v>
      </c>
      <c r="C243" s="966" t="s">
        <v>198</v>
      </c>
      <c r="D243" s="968" t="s">
        <v>199</v>
      </c>
      <c r="E243" s="969"/>
      <c r="F243" s="969"/>
      <c r="G243" s="969"/>
      <c r="H243" s="970"/>
      <c r="I243" s="111" t="s">
        <v>200</v>
      </c>
      <c r="J243" s="971" t="s">
        <v>201</v>
      </c>
      <c r="K243" s="948" t="s">
        <v>202</v>
      </c>
    </row>
    <row r="244" spans="1:11" ht="60.75" thickBot="1" x14ac:dyDescent="0.25">
      <c r="A244" s="963"/>
      <c r="B244" s="965"/>
      <c r="C244" s="967"/>
      <c r="D244" s="112" t="s">
        <v>203</v>
      </c>
      <c r="E244" s="51" t="s">
        <v>204</v>
      </c>
      <c r="F244" s="112" t="s">
        <v>205</v>
      </c>
      <c r="G244" s="112" t="s">
        <v>206</v>
      </c>
      <c r="H244" s="115" t="s">
        <v>223</v>
      </c>
      <c r="I244" s="52" t="s">
        <v>208</v>
      </c>
      <c r="J244" s="972"/>
      <c r="K244" s="949"/>
    </row>
    <row r="245" spans="1:11" x14ac:dyDescent="0.2">
      <c r="A245" s="950" t="str">
        <f>DESCRIPCION!A31</f>
        <v>h</v>
      </c>
      <c r="B245" s="548">
        <f>DESCRIPCION!D33</f>
        <v>0</v>
      </c>
      <c r="C245" s="950"/>
      <c r="D245" s="951" t="s">
        <v>209</v>
      </c>
      <c r="E245" s="136" t="s">
        <v>210</v>
      </c>
      <c r="F245" s="71" t="s">
        <v>171</v>
      </c>
      <c r="G245" s="137">
        <f>IF(F245="Asignado",15,0)</f>
        <v>0</v>
      </c>
      <c r="H245" s="953" t="str">
        <f>IF(AND(G252&gt;0,G252&lt;=85),"Débil",IF(AND(G252&gt;85,G252&lt;=95),"Moderado",IF(G252&gt;96,"Fuerte"," ")))</f>
        <v xml:space="preserve"> </v>
      </c>
      <c r="I245" s="956" t="s">
        <v>171</v>
      </c>
      <c r="J245" s="953" t="str">
        <f>IF(AND(H245="Fuerte",I245="Fuerte (Siempre se Ejecuta)"),"Fuerte",IF(AND(H245="Fuerte",I245="Moderado (Algunas veces se ejecuta)"),"Moderado",IF(AND(H245="Fuerte",I245="Débil (No se ejecuta)"),"Débil",IF(AND(H245="Moderado",I245="Fuerte (Siempre se Ejecuta)"),"Moderado",IF(AND(H245="Moderado",I245="Moderado (Algunas veces se ejecuta)"),"Moderado",IF(AND(H245="Moderado",I245="Débil (No se ejecuta)"),"Débil",IF(AND(H245="Débil",I245="Fuerte (Siempre se Ejecuta)"),"Débil",IF(AND(H245="Débil",I245="Moderado (Algunas veces se ejecuta)"),"Débil",IF(AND(H245="Débil",I245="Débil (No se ejecuta)"),"Débil"," ")))))))))</f>
        <v xml:space="preserve"> </v>
      </c>
      <c r="K245" s="959" t="str">
        <f>IF(J245="Fuerte","NO",IF(J245=" "," ","SI"))</f>
        <v xml:space="preserve"> </v>
      </c>
    </row>
    <row r="246" spans="1:11" ht="28.5" x14ac:dyDescent="0.2">
      <c r="A246" s="911"/>
      <c r="B246" s="549"/>
      <c r="C246" s="911"/>
      <c r="D246" s="952"/>
      <c r="E246" s="107" t="s">
        <v>211</v>
      </c>
      <c r="F246" s="67" t="s">
        <v>171</v>
      </c>
      <c r="G246" s="66">
        <f>IF(F246="Adecuado",15,0)</f>
        <v>0</v>
      </c>
      <c r="H246" s="954"/>
      <c r="I246" s="957"/>
      <c r="J246" s="954"/>
      <c r="K246" s="960"/>
    </row>
    <row r="247" spans="1:11" ht="42.75" x14ac:dyDescent="0.2">
      <c r="A247" s="911"/>
      <c r="B247" s="549"/>
      <c r="C247" s="911"/>
      <c r="D247" s="50" t="s">
        <v>212</v>
      </c>
      <c r="E247" s="107" t="s">
        <v>213</v>
      </c>
      <c r="F247" s="67" t="s">
        <v>171</v>
      </c>
      <c r="G247" s="66">
        <f>IF(F247="Oportuna",15,0)</f>
        <v>0</v>
      </c>
      <c r="H247" s="954"/>
      <c r="I247" s="957"/>
      <c r="J247" s="954"/>
      <c r="K247" s="960"/>
    </row>
    <row r="248" spans="1:11" ht="42.75" x14ac:dyDescent="0.2">
      <c r="A248" s="911"/>
      <c r="B248" s="549"/>
      <c r="C248" s="911"/>
      <c r="D248" s="50" t="s">
        <v>214</v>
      </c>
      <c r="E248" s="107" t="s">
        <v>215</v>
      </c>
      <c r="F248" s="231" t="s">
        <v>171</v>
      </c>
      <c r="G248" s="66">
        <f>IF(F248="Prevenir",15,IF(F248="Detectar",10,0))</f>
        <v>0</v>
      </c>
      <c r="H248" s="954"/>
      <c r="I248" s="957"/>
      <c r="J248" s="954"/>
      <c r="K248" s="960"/>
    </row>
    <row r="249" spans="1:11" ht="28.5" x14ac:dyDescent="0.2">
      <c r="A249" s="911"/>
      <c r="B249" s="549"/>
      <c r="C249" s="911"/>
      <c r="D249" s="50" t="s">
        <v>216</v>
      </c>
      <c r="E249" s="107" t="s">
        <v>217</v>
      </c>
      <c r="F249" s="67" t="s">
        <v>171</v>
      </c>
      <c r="G249" s="66">
        <f>IF(F249="Confiable",15,0)</f>
        <v>0</v>
      </c>
      <c r="H249" s="954"/>
      <c r="I249" s="957"/>
      <c r="J249" s="954"/>
      <c r="K249" s="960"/>
    </row>
    <row r="250" spans="1:11" ht="42.75" x14ac:dyDescent="0.2">
      <c r="A250" s="911"/>
      <c r="B250" s="549"/>
      <c r="C250" s="911"/>
      <c r="D250" s="50" t="s">
        <v>218</v>
      </c>
      <c r="E250" s="107" t="s">
        <v>219</v>
      </c>
      <c r="F250" s="231" t="s">
        <v>171</v>
      </c>
      <c r="G250" s="66">
        <f>IF(F250="Se investigan y se resuelven oportunamente",15,0)</f>
        <v>0</v>
      </c>
      <c r="H250" s="954"/>
      <c r="I250" s="957"/>
      <c r="J250" s="954"/>
      <c r="K250" s="960"/>
    </row>
    <row r="251" spans="1:11" ht="28.5" x14ac:dyDescent="0.2">
      <c r="A251" s="912"/>
      <c r="B251" s="550"/>
      <c r="C251" s="912"/>
      <c r="D251" s="45" t="s">
        <v>220</v>
      </c>
      <c r="E251" s="107" t="s">
        <v>221</v>
      </c>
      <c r="F251" s="67" t="s">
        <v>171</v>
      </c>
      <c r="G251" s="66">
        <f>IF(F251="Completa",10,IF(F251="Incompleta",5,0))</f>
        <v>0</v>
      </c>
      <c r="H251" s="955"/>
      <c r="I251" s="958"/>
      <c r="J251" s="955"/>
      <c r="K251" s="961"/>
    </row>
    <row r="252" spans="1:11" ht="15.75" thickBot="1" x14ac:dyDescent="0.25">
      <c r="A252" s="131"/>
      <c r="B252" s="132"/>
      <c r="C252" s="56"/>
      <c r="D252" s="57"/>
      <c r="E252" s="58" t="s">
        <v>222</v>
      </c>
      <c r="F252" s="16"/>
      <c r="G252" s="16">
        <f>SUM(G245:G251)</f>
        <v>0</v>
      </c>
      <c r="H252" s="142"/>
      <c r="I252" s="143"/>
      <c r="J252" s="143"/>
      <c r="K252" s="144"/>
    </row>
    <row r="253" spans="1:11" ht="15" thickBot="1" x14ac:dyDescent="0.25"/>
    <row r="254" spans="1:11" ht="30" x14ac:dyDescent="0.2">
      <c r="A254" s="962" t="s">
        <v>80</v>
      </c>
      <c r="B254" s="964" t="s">
        <v>225</v>
      </c>
      <c r="C254" s="966" t="s">
        <v>198</v>
      </c>
      <c r="D254" s="968" t="s">
        <v>199</v>
      </c>
      <c r="E254" s="969"/>
      <c r="F254" s="969"/>
      <c r="G254" s="969"/>
      <c r="H254" s="970"/>
      <c r="I254" s="111" t="s">
        <v>200</v>
      </c>
      <c r="J254" s="971" t="s">
        <v>201</v>
      </c>
      <c r="K254" s="948" t="s">
        <v>202</v>
      </c>
    </row>
    <row r="255" spans="1:11" ht="60.75" thickBot="1" x14ac:dyDescent="0.25">
      <c r="A255" s="963"/>
      <c r="B255" s="965"/>
      <c r="C255" s="967"/>
      <c r="D255" s="112" t="s">
        <v>203</v>
      </c>
      <c r="E255" s="51" t="s">
        <v>204</v>
      </c>
      <c r="F255" s="112" t="s">
        <v>205</v>
      </c>
      <c r="G255" s="112" t="s">
        <v>206</v>
      </c>
      <c r="H255" s="115" t="s">
        <v>223</v>
      </c>
      <c r="I255" s="52" t="s">
        <v>208</v>
      </c>
      <c r="J255" s="972"/>
      <c r="K255" s="949"/>
    </row>
    <row r="256" spans="1:11" x14ac:dyDescent="0.2">
      <c r="A256" s="950" t="str">
        <f>DESCRIPCION!A34</f>
        <v>i</v>
      </c>
      <c r="B256" s="548">
        <f>DESCRIPCION!D34</f>
        <v>0</v>
      </c>
      <c r="C256" s="950"/>
      <c r="D256" s="951" t="s">
        <v>209</v>
      </c>
      <c r="E256" s="136" t="s">
        <v>210</v>
      </c>
      <c r="F256" s="71" t="s">
        <v>171</v>
      </c>
      <c r="G256" s="137">
        <f>IF(F256="Asignado",15,0)</f>
        <v>0</v>
      </c>
      <c r="H256" s="953" t="str">
        <f>IF(AND(G263&gt;0,G263&lt;=85),"Débil",IF(AND(G263&gt;85,G263&lt;=95),"Moderado",IF(G263&gt;96,"Fuerte"," ")))</f>
        <v xml:space="preserve"> </v>
      </c>
      <c r="I256" s="956" t="s">
        <v>171</v>
      </c>
      <c r="J256" s="953" t="str">
        <f>IF(AND(H256="Fuerte",I256="Fuerte (Siempre se Ejecuta)"),"Fuerte",IF(AND(H256="Fuerte",I256="Moderado (Algunas veces se ejecuta)"),"Moderado",IF(AND(H256="Fuerte",I256="Débil (No se ejecuta)"),"Débil",IF(AND(H256="Moderado",I256="Fuerte (Siempre se Ejecuta)"),"Moderado",IF(AND(H256="Moderado",I256="Moderado (Algunas veces se ejecuta)"),"Moderado",IF(AND(H256="Moderado",I256="Débil (No se ejecuta)"),"Débil",IF(AND(H256="Débil",I256="Fuerte (Siempre se Ejecuta)"),"Débil",IF(AND(H256="Débil",I256="Moderado (Algunas veces se ejecuta)"),"Débil",IF(AND(H256="Débil",I256="Débil (No se ejecuta)"),"Débil"," ")))))))))</f>
        <v xml:space="preserve"> </v>
      </c>
      <c r="K256" s="959" t="str">
        <f>IF(J256="Fuerte","NO",IF(J256=" "," ","SI"))</f>
        <v xml:space="preserve"> </v>
      </c>
    </row>
    <row r="257" spans="1:11" ht="28.5" x14ac:dyDescent="0.2">
      <c r="A257" s="911"/>
      <c r="B257" s="549"/>
      <c r="C257" s="911"/>
      <c r="D257" s="952"/>
      <c r="E257" s="107" t="s">
        <v>211</v>
      </c>
      <c r="F257" s="67" t="s">
        <v>171</v>
      </c>
      <c r="G257" s="66">
        <f>IF(F257="Adecuado",15,0)</f>
        <v>0</v>
      </c>
      <c r="H257" s="954"/>
      <c r="I257" s="957"/>
      <c r="J257" s="954"/>
      <c r="K257" s="960"/>
    </row>
    <row r="258" spans="1:11" ht="42.75" x14ac:dyDescent="0.2">
      <c r="A258" s="911"/>
      <c r="B258" s="549"/>
      <c r="C258" s="911"/>
      <c r="D258" s="50" t="s">
        <v>212</v>
      </c>
      <c r="E258" s="107" t="s">
        <v>213</v>
      </c>
      <c r="F258" s="67" t="s">
        <v>171</v>
      </c>
      <c r="G258" s="66">
        <f>IF(F258="Oportuna",15,0)</f>
        <v>0</v>
      </c>
      <c r="H258" s="954"/>
      <c r="I258" s="957"/>
      <c r="J258" s="954"/>
      <c r="K258" s="960"/>
    </row>
    <row r="259" spans="1:11" ht="42.75" x14ac:dyDescent="0.2">
      <c r="A259" s="911"/>
      <c r="B259" s="549"/>
      <c r="C259" s="911"/>
      <c r="D259" s="50" t="s">
        <v>214</v>
      </c>
      <c r="E259" s="107" t="s">
        <v>215</v>
      </c>
      <c r="F259" s="231" t="s">
        <v>171</v>
      </c>
      <c r="G259" s="66">
        <f>IF(F259="Prevenir",15,IF(F259="Detectar",10,0))</f>
        <v>0</v>
      </c>
      <c r="H259" s="954"/>
      <c r="I259" s="957"/>
      <c r="J259" s="954"/>
      <c r="K259" s="960"/>
    </row>
    <row r="260" spans="1:11" ht="28.5" x14ac:dyDescent="0.2">
      <c r="A260" s="911"/>
      <c r="B260" s="549"/>
      <c r="C260" s="911"/>
      <c r="D260" s="50" t="s">
        <v>216</v>
      </c>
      <c r="E260" s="107" t="s">
        <v>217</v>
      </c>
      <c r="F260" s="67" t="s">
        <v>171</v>
      </c>
      <c r="G260" s="66">
        <f>IF(F260="Confiable",15,0)</f>
        <v>0</v>
      </c>
      <c r="H260" s="954"/>
      <c r="I260" s="957"/>
      <c r="J260" s="954"/>
      <c r="K260" s="960"/>
    </row>
    <row r="261" spans="1:11" ht="42.75" x14ac:dyDescent="0.2">
      <c r="A261" s="911"/>
      <c r="B261" s="549"/>
      <c r="C261" s="911"/>
      <c r="D261" s="50" t="s">
        <v>218</v>
      </c>
      <c r="E261" s="107" t="s">
        <v>219</v>
      </c>
      <c r="F261" s="231" t="s">
        <v>171</v>
      </c>
      <c r="G261" s="66">
        <f>IF(F261="Se investigan y se resuelven oportunamente",15,0)</f>
        <v>0</v>
      </c>
      <c r="H261" s="954"/>
      <c r="I261" s="957"/>
      <c r="J261" s="954"/>
      <c r="K261" s="960"/>
    </row>
    <row r="262" spans="1:11" ht="28.5" x14ac:dyDescent="0.2">
      <c r="A262" s="912"/>
      <c r="B262" s="550"/>
      <c r="C262" s="912"/>
      <c r="D262" s="45" t="s">
        <v>220</v>
      </c>
      <c r="E262" s="107" t="s">
        <v>221</v>
      </c>
      <c r="F262" s="67" t="s">
        <v>171</v>
      </c>
      <c r="G262" s="66">
        <f>IF(F262="Completa",10,IF(F262="Incompleta",5,0))</f>
        <v>0</v>
      </c>
      <c r="H262" s="955"/>
      <c r="I262" s="958"/>
      <c r="J262" s="955"/>
      <c r="K262" s="961"/>
    </row>
    <row r="263" spans="1:11" ht="15.75" thickBot="1" x14ac:dyDescent="0.25">
      <c r="A263" s="131"/>
      <c r="B263" s="132"/>
      <c r="C263" s="56"/>
      <c r="D263" s="57"/>
      <c r="E263" s="58" t="s">
        <v>222</v>
      </c>
      <c r="F263" s="16"/>
      <c r="G263" s="16">
        <f>SUM(G256:G262)</f>
        <v>0</v>
      </c>
      <c r="H263" s="142"/>
      <c r="I263" s="143"/>
      <c r="J263" s="143"/>
      <c r="K263" s="144"/>
    </row>
    <row r="264" spans="1:11" ht="15" thickBot="1" x14ac:dyDescent="0.25"/>
    <row r="265" spans="1:11" ht="30" x14ac:dyDescent="0.2">
      <c r="A265" s="962" t="s">
        <v>80</v>
      </c>
      <c r="B265" s="964" t="s">
        <v>225</v>
      </c>
      <c r="C265" s="966" t="s">
        <v>198</v>
      </c>
      <c r="D265" s="968" t="s">
        <v>199</v>
      </c>
      <c r="E265" s="969"/>
      <c r="F265" s="969"/>
      <c r="G265" s="969"/>
      <c r="H265" s="970"/>
      <c r="I265" s="111" t="s">
        <v>200</v>
      </c>
      <c r="J265" s="971" t="s">
        <v>201</v>
      </c>
      <c r="K265" s="948" t="s">
        <v>202</v>
      </c>
    </row>
    <row r="266" spans="1:11" ht="60.75" thickBot="1" x14ac:dyDescent="0.25">
      <c r="A266" s="963"/>
      <c r="B266" s="965"/>
      <c r="C266" s="967"/>
      <c r="D266" s="112" t="s">
        <v>203</v>
      </c>
      <c r="E266" s="51" t="s">
        <v>204</v>
      </c>
      <c r="F266" s="112" t="s">
        <v>205</v>
      </c>
      <c r="G266" s="112" t="s">
        <v>206</v>
      </c>
      <c r="H266" s="115" t="s">
        <v>223</v>
      </c>
      <c r="I266" s="52" t="s">
        <v>208</v>
      </c>
      <c r="J266" s="972"/>
      <c r="K266" s="949"/>
    </row>
    <row r="267" spans="1:11" x14ac:dyDescent="0.2">
      <c r="A267" s="950" t="str">
        <f>DESCRIPCION!A34</f>
        <v>i</v>
      </c>
      <c r="B267" s="548">
        <f>DESCRIPCION!D35</f>
        <v>0</v>
      </c>
      <c r="C267" s="950"/>
      <c r="D267" s="951" t="s">
        <v>209</v>
      </c>
      <c r="E267" s="136" t="s">
        <v>210</v>
      </c>
      <c r="F267" s="71" t="s">
        <v>171</v>
      </c>
      <c r="G267" s="137">
        <f>IF(F267="Asignado",15,0)</f>
        <v>0</v>
      </c>
      <c r="H267" s="953" t="str">
        <f>IF(AND(G274&gt;0,G274&lt;=85),"Débil",IF(AND(G274&gt;85,G274&lt;=95),"Moderado",IF(G274&gt;96,"Fuerte"," ")))</f>
        <v xml:space="preserve"> </v>
      </c>
      <c r="I267" s="956" t="s">
        <v>171</v>
      </c>
      <c r="J267" s="953" t="str">
        <f>IF(AND(H267="Fuerte",I267="Fuerte (Siempre se Ejecuta)"),"Fuerte",IF(AND(H267="Fuerte",I267="Moderado (Algunas veces se ejecuta)"),"Moderado",IF(AND(H267="Fuerte",I267="Débil (No se ejecuta)"),"Débil",IF(AND(H267="Moderado",I267="Fuerte (Siempre se Ejecuta)"),"Moderado",IF(AND(H267="Moderado",I267="Moderado (Algunas veces se ejecuta)"),"Moderado",IF(AND(H267="Moderado",I267="Débil (No se ejecuta)"),"Débil",IF(AND(H267="Débil",I267="Fuerte (Siempre se Ejecuta)"),"Débil",IF(AND(H267="Débil",I267="Moderado (Algunas veces se ejecuta)"),"Débil",IF(AND(H267="Débil",I267="Débil (No se ejecuta)"),"Débil"," ")))))))))</f>
        <v xml:space="preserve"> </v>
      </c>
      <c r="K267" s="959" t="str">
        <f>IF(J267="Fuerte","NO",IF(J267=" "," ","SI"))</f>
        <v xml:space="preserve"> </v>
      </c>
    </row>
    <row r="268" spans="1:11" ht="28.5" x14ac:dyDescent="0.2">
      <c r="A268" s="911"/>
      <c r="B268" s="549"/>
      <c r="C268" s="911"/>
      <c r="D268" s="952"/>
      <c r="E268" s="107" t="s">
        <v>211</v>
      </c>
      <c r="F268" s="67" t="s">
        <v>171</v>
      </c>
      <c r="G268" s="66">
        <f>IF(F268="Adecuado",15,0)</f>
        <v>0</v>
      </c>
      <c r="H268" s="954"/>
      <c r="I268" s="957"/>
      <c r="J268" s="954"/>
      <c r="K268" s="960"/>
    </row>
    <row r="269" spans="1:11" ht="42.75" x14ac:dyDescent="0.2">
      <c r="A269" s="911"/>
      <c r="B269" s="549"/>
      <c r="C269" s="911"/>
      <c r="D269" s="50" t="s">
        <v>212</v>
      </c>
      <c r="E269" s="107" t="s">
        <v>213</v>
      </c>
      <c r="F269" s="67" t="s">
        <v>171</v>
      </c>
      <c r="G269" s="66">
        <f>IF(F269="Oportuna",15,0)</f>
        <v>0</v>
      </c>
      <c r="H269" s="954"/>
      <c r="I269" s="957"/>
      <c r="J269" s="954"/>
      <c r="K269" s="960"/>
    </row>
    <row r="270" spans="1:11" ht="42.75" x14ac:dyDescent="0.2">
      <c r="A270" s="911"/>
      <c r="B270" s="549"/>
      <c r="C270" s="911"/>
      <c r="D270" s="50" t="s">
        <v>214</v>
      </c>
      <c r="E270" s="107" t="s">
        <v>215</v>
      </c>
      <c r="F270" s="231" t="s">
        <v>171</v>
      </c>
      <c r="G270" s="66">
        <f>IF(F270="Prevenir",15,IF(F270="Detectar",10,0))</f>
        <v>0</v>
      </c>
      <c r="H270" s="954"/>
      <c r="I270" s="957"/>
      <c r="J270" s="954"/>
      <c r="K270" s="960"/>
    </row>
    <row r="271" spans="1:11" ht="28.5" x14ac:dyDescent="0.2">
      <c r="A271" s="911"/>
      <c r="B271" s="549"/>
      <c r="C271" s="911"/>
      <c r="D271" s="50" t="s">
        <v>216</v>
      </c>
      <c r="E271" s="107" t="s">
        <v>217</v>
      </c>
      <c r="F271" s="67" t="s">
        <v>171</v>
      </c>
      <c r="G271" s="66">
        <f>IF(F271="Confiable",15,0)</f>
        <v>0</v>
      </c>
      <c r="H271" s="954"/>
      <c r="I271" s="957"/>
      <c r="J271" s="954"/>
      <c r="K271" s="960"/>
    </row>
    <row r="272" spans="1:11" ht="42.75" x14ac:dyDescent="0.2">
      <c r="A272" s="911"/>
      <c r="B272" s="549"/>
      <c r="C272" s="911"/>
      <c r="D272" s="50" t="s">
        <v>218</v>
      </c>
      <c r="E272" s="107" t="s">
        <v>219</v>
      </c>
      <c r="F272" s="231" t="s">
        <v>171</v>
      </c>
      <c r="G272" s="66">
        <f>IF(F272="Se investigan y se resuelven oportunamente",15,0)</f>
        <v>0</v>
      </c>
      <c r="H272" s="954"/>
      <c r="I272" s="957"/>
      <c r="J272" s="954"/>
      <c r="K272" s="960"/>
    </row>
    <row r="273" spans="1:11" ht="28.5" x14ac:dyDescent="0.2">
      <c r="A273" s="912"/>
      <c r="B273" s="550"/>
      <c r="C273" s="912"/>
      <c r="D273" s="45" t="s">
        <v>220</v>
      </c>
      <c r="E273" s="107" t="s">
        <v>221</v>
      </c>
      <c r="F273" s="67" t="s">
        <v>171</v>
      </c>
      <c r="G273" s="66">
        <f>IF(F273="Completa",10,IF(F273="Incompleta",5,0))</f>
        <v>0</v>
      </c>
      <c r="H273" s="955"/>
      <c r="I273" s="958"/>
      <c r="J273" s="955"/>
      <c r="K273" s="961"/>
    </row>
    <row r="274" spans="1:11" ht="15.75" thickBot="1" x14ac:dyDescent="0.25">
      <c r="A274" s="131"/>
      <c r="B274" s="132"/>
      <c r="C274" s="56"/>
      <c r="D274" s="57"/>
      <c r="E274" s="58" t="s">
        <v>222</v>
      </c>
      <c r="F274" s="16"/>
      <c r="G274" s="16">
        <f>SUM(G267:G273)</f>
        <v>0</v>
      </c>
      <c r="H274" s="142"/>
      <c r="I274" s="143"/>
      <c r="J274" s="143"/>
      <c r="K274" s="144"/>
    </row>
    <row r="275" spans="1:11" ht="15" thickBot="1" x14ac:dyDescent="0.25"/>
    <row r="276" spans="1:11" ht="30" x14ac:dyDescent="0.2">
      <c r="A276" s="962" t="s">
        <v>80</v>
      </c>
      <c r="B276" s="964" t="s">
        <v>225</v>
      </c>
      <c r="C276" s="966" t="s">
        <v>198</v>
      </c>
      <c r="D276" s="968" t="s">
        <v>199</v>
      </c>
      <c r="E276" s="969"/>
      <c r="F276" s="969"/>
      <c r="G276" s="969"/>
      <c r="H276" s="970"/>
      <c r="I276" s="111" t="s">
        <v>200</v>
      </c>
      <c r="J276" s="971" t="s">
        <v>201</v>
      </c>
      <c r="K276" s="948" t="s">
        <v>202</v>
      </c>
    </row>
    <row r="277" spans="1:11" ht="60.75" thickBot="1" x14ac:dyDescent="0.25">
      <c r="A277" s="963"/>
      <c r="B277" s="965"/>
      <c r="C277" s="967"/>
      <c r="D277" s="112" t="s">
        <v>203</v>
      </c>
      <c r="E277" s="51" t="s">
        <v>204</v>
      </c>
      <c r="F277" s="112" t="s">
        <v>205</v>
      </c>
      <c r="G277" s="112" t="s">
        <v>206</v>
      </c>
      <c r="H277" s="115" t="s">
        <v>223</v>
      </c>
      <c r="I277" s="52" t="s">
        <v>208</v>
      </c>
      <c r="J277" s="972"/>
      <c r="K277" s="949"/>
    </row>
    <row r="278" spans="1:11" x14ac:dyDescent="0.2">
      <c r="A278" s="950" t="str">
        <f>DESCRIPCION!A34</f>
        <v>i</v>
      </c>
      <c r="B278" s="548">
        <f>DESCRIPCION!D36</f>
        <v>0</v>
      </c>
      <c r="C278" s="950"/>
      <c r="D278" s="951" t="s">
        <v>209</v>
      </c>
      <c r="E278" s="136" t="s">
        <v>210</v>
      </c>
      <c r="F278" s="71" t="s">
        <v>171</v>
      </c>
      <c r="G278" s="137">
        <f>IF(F278="Asignado",15,0)</f>
        <v>0</v>
      </c>
      <c r="H278" s="953" t="str">
        <f>IF(AND(G285&gt;0,G285&lt;=85),"Débil",IF(AND(G285&gt;85,G285&lt;=95),"Moderado",IF(G285&gt;96,"Fuerte"," ")))</f>
        <v xml:space="preserve"> </v>
      </c>
      <c r="I278" s="956" t="s">
        <v>171</v>
      </c>
      <c r="J278" s="953" t="str">
        <f>IF(AND(H278="Fuerte",I278="Fuerte (Siempre se Ejecuta)"),"Fuerte",IF(AND(H278="Fuerte",I278="Moderado (Algunas veces se ejecuta)"),"Moderado",IF(AND(H278="Fuerte",I278="Débil (No se ejecuta)"),"Débil",IF(AND(H278="Moderado",I278="Fuerte (Siempre se Ejecuta)"),"Moderado",IF(AND(H278="Moderado",I278="Moderado (Algunas veces se ejecuta)"),"Moderado",IF(AND(H278="Moderado",I278="Débil (No se ejecuta)"),"Débil",IF(AND(H278="Débil",I278="Fuerte (Siempre se Ejecuta)"),"Débil",IF(AND(H278="Débil",I278="Moderado (Algunas veces se ejecuta)"),"Débil",IF(AND(H278="Débil",I278="Débil (No se ejecuta)"),"Débil"," ")))))))))</f>
        <v xml:space="preserve"> </v>
      </c>
      <c r="K278" s="959" t="str">
        <f>IF(J278="Fuerte","NO",IF(J278=" "," ","SI"))</f>
        <v xml:space="preserve"> </v>
      </c>
    </row>
    <row r="279" spans="1:11" ht="28.5" x14ac:dyDescent="0.2">
      <c r="A279" s="911"/>
      <c r="B279" s="549"/>
      <c r="C279" s="911"/>
      <c r="D279" s="952"/>
      <c r="E279" s="107" t="s">
        <v>211</v>
      </c>
      <c r="F279" s="67" t="s">
        <v>171</v>
      </c>
      <c r="G279" s="66">
        <f>IF(F279="Adecuado",15,0)</f>
        <v>0</v>
      </c>
      <c r="H279" s="954"/>
      <c r="I279" s="957"/>
      <c r="J279" s="954"/>
      <c r="K279" s="960"/>
    </row>
    <row r="280" spans="1:11" ht="42.75" x14ac:dyDescent="0.2">
      <c r="A280" s="911"/>
      <c r="B280" s="549"/>
      <c r="C280" s="911"/>
      <c r="D280" s="50" t="s">
        <v>212</v>
      </c>
      <c r="E280" s="107" t="s">
        <v>213</v>
      </c>
      <c r="F280" s="67" t="s">
        <v>171</v>
      </c>
      <c r="G280" s="66">
        <f>IF(F280="Oportuna",15,0)</f>
        <v>0</v>
      </c>
      <c r="H280" s="954"/>
      <c r="I280" s="957"/>
      <c r="J280" s="954"/>
      <c r="K280" s="960"/>
    </row>
    <row r="281" spans="1:11" ht="42.75" x14ac:dyDescent="0.2">
      <c r="A281" s="911"/>
      <c r="B281" s="549"/>
      <c r="C281" s="911"/>
      <c r="D281" s="50" t="s">
        <v>214</v>
      </c>
      <c r="E281" s="107" t="s">
        <v>215</v>
      </c>
      <c r="F281" s="231" t="s">
        <v>171</v>
      </c>
      <c r="G281" s="66">
        <f>IF(F281="Prevenir",15,IF(F281="Detectar",10,0))</f>
        <v>0</v>
      </c>
      <c r="H281" s="954"/>
      <c r="I281" s="957"/>
      <c r="J281" s="954"/>
      <c r="K281" s="960"/>
    </row>
    <row r="282" spans="1:11" ht="28.5" x14ac:dyDescent="0.2">
      <c r="A282" s="911"/>
      <c r="B282" s="549"/>
      <c r="C282" s="911"/>
      <c r="D282" s="50" t="s">
        <v>216</v>
      </c>
      <c r="E282" s="107" t="s">
        <v>217</v>
      </c>
      <c r="F282" s="67" t="s">
        <v>171</v>
      </c>
      <c r="G282" s="66">
        <f>IF(F282="Confiable",15,0)</f>
        <v>0</v>
      </c>
      <c r="H282" s="954"/>
      <c r="I282" s="957"/>
      <c r="J282" s="954"/>
      <c r="K282" s="960"/>
    </row>
    <row r="283" spans="1:11" ht="42.75" x14ac:dyDescent="0.2">
      <c r="A283" s="911"/>
      <c r="B283" s="549"/>
      <c r="C283" s="911"/>
      <c r="D283" s="50" t="s">
        <v>218</v>
      </c>
      <c r="E283" s="107" t="s">
        <v>219</v>
      </c>
      <c r="F283" s="231" t="s">
        <v>171</v>
      </c>
      <c r="G283" s="66">
        <f>IF(F283="Se investigan y se resuelven oportunamente",15,0)</f>
        <v>0</v>
      </c>
      <c r="H283" s="954"/>
      <c r="I283" s="957"/>
      <c r="J283" s="954"/>
      <c r="K283" s="960"/>
    </row>
    <row r="284" spans="1:11" ht="28.5" x14ac:dyDescent="0.2">
      <c r="A284" s="912"/>
      <c r="B284" s="550"/>
      <c r="C284" s="912"/>
      <c r="D284" s="45" t="s">
        <v>220</v>
      </c>
      <c r="E284" s="107" t="s">
        <v>221</v>
      </c>
      <c r="F284" s="67" t="s">
        <v>171</v>
      </c>
      <c r="G284" s="66">
        <f>IF(F284="Completa",10,IF(F284="Incompleta",5,0))</f>
        <v>0</v>
      </c>
      <c r="H284" s="955"/>
      <c r="I284" s="958"/>
      <c r="J284" s="955"/>
      <c r="K284" s="961"/>
    </row>
    <row r="285" spans="1:11" ht="15.75" thickBot="1" x14ac:dyDescent="0.25">
      <c r="A285" s="131"/>
      <c r="B285" s="132"/>
      <c r="C285" s="56"/>
      <c r="D285" s="57"/>
      <c r="E285" s="58" t="s">
        <v>222</v>
      </c>
      <c r="F285" s="16"/>
      <c r="G285" s="16">
        <f>SUM(G278:G284)</f>
        <v>0</v>
      </c>
      <c r="H285" s="142"/>
      <c r="I285" s="143"/>
      <c r="J285" s="143"/>
      <c r="K285" s="144"/>
    </row>
    <row r="286" spans="1:11" ht="15" thickBot="1" x14ac:dyDescent="0.25"/>
    <row r="287" spans="1:11" ht="30" x14ac:dyDescent="0.2">
      <c r="A287" s="962" t="s">
        <v>80</v>
      </c>
      <c r="B287" s="964" t="s">
        <v>225</v>
      </c>
      <c r="C287" s="966" t="s">
        <v>198</v>
      </c>
      <c r="D287" s="968" t="s">
        <v>199</v>
      </c>
      <c r="E287" s="969"/>
      <c r="F287" s="969"/>
      <c r="G287" s="969"/>
      <c r="H287" s="970"/>
      <c r="I287" s="111" t="s">
        <v>200</v>
      </c>
      <c r="J287" s="971" t="s">
        <v>201</v>
      </c>
      <c r="K287" s="948" t="s">
        <v>202</v>
      </c>
    </row>
    <row r="288" spans="1:11" ht="60.75" thickBot="1" x14ac:dyDescent="0.25">
      <c r="A288" s="963"/>
      <c r="B288" s="965"/>
      <c r="C288" s="967"/>
      <c r="D288" s="112" t="s">
        <v>203</v>
      </c>
      <c r="E288" s="51" t="s">
        <v>204</v>
      </c>
      <c r="F288" s="112" t="s">
        <v>205</v>
      </c>
      <c r="G288" s="112" t="s">
        <v>206</v>
      </c>
      <c r="H288" s="115" t="s">
        <v>223</v>
      </c>
      <c r="I288" s="52" t="s">
        <v>208</v>
      </c>
      <c r="J288" s="972"/>
      <c r="K288" s="949"/>
    </row>
    <row r="289" spans="1:11" x14ac:dyDescent="0.2">
      <c r="A289" s="950" t="str">
        <f>DESCRIPCION!A37</f>
        <v>j</v>
      </c>
      <c r="B289" s="548">
        <f>DESCRIPCION!D37</f>
        <v>0</v>
      </c>
      <c r="C289" s="950"/>
      <c r="D289" s="951" t="s">
        <v>209</v>
      </c>
      <c r="E289" s="136" t="s">
        <v>210</v>
      </c>
      <c r="F289" s="71" t="s">
        <v>171</v>
      </c>
      <c r="G289" s="137">
        <f>IF(F289="Asignado",15,0)</f>
        <v>0</v>
      </c>
      <c r="H289" s="953" t="str">
        <f>IF(AND(G296&gt;0,G296&lt;=85),"Débil",IF(AND(G296&gt;85,G296&lt;=95),"Moderado",IF(G296&gt;96,"Fuerte"," ")))</f>
        <v xml:space="preserve"> </v>
      </c>
      <c r="I289" s="956" t="s">
        <v>171</v>
      </c>
      <c r="J289" s="953" t="str">
        <f>IF(AND(H289="Fuerte",I289="Fuerte (Siempre se Ejecuta)"),"Fuerte",IF(AND(H289="Fuerte",I289="Moderado (Algunas veces se ejecuta)"),"Moderado",IF(AND(H289="Fuerte",I289="Débil (No se ejecuta)"),"Débil",IF(AND(H289="Moderado",I289="Fuerte (Siempre se Ejecuta)"),"Moderado",IF(AND(H289="Moderado",I289="Moderado (Algunas veces se ejecuta)"),"Moderado",IF(AND(H289="Moderado",I289="Débil (No se ejecuta)"),"Débil",IF(AND(H289="Débil",I289="Fuerte (Siempre se Ejecuta)"),"Débil",IF(AND(H289="Débil",I289="Moderado (Algunas veces se ejecuta)"),"Débil",IF(AND(H289="Débil",I289="Débil (No se ejecuta)"),"Débil"," ")))))))))</f>
        <v xml:space="preserve"> </v>
      </c>
      <c r="K289" s="959" t="str">
        <f>IF(J289="Fuerte","NO",IF(J289=" "," ","SI"))</f>
        <v xml:space="preserve"> </v>
      </c>
    </row>
    <row r="290" spans="1:11" ht="28.5" x14ac:dyDescent="0.2">
      <c r="A290" s="911"/>
      <c r="B290" s="549"/>
      <c r="C290" s="911"/>
      <c r="D290" s="952"/>
      <c r="E290" s="107" t="s">
        <v>211</v>
      </c>
      <c r="F290" s="67" t="s">
        <v>171</v>
      </c>
      <c r="G290" s="66">
        <f>IF(F290="Adecuado",15,0)</f>
        <v>0</v>
      </c>
      <c r="H290" s="954"/>
      <c r="I290" s="957"/>
      <c r="J290" s="954"/>
      <c r="K290" s="960"/>
    </row>
    <row r="291" spans="1:11" ht="42.75" x14ac:dyDescent="0.2">
      <c r="A291" s="911"/>
      <c r="B291" s="549"/>
      <c r="C291" s="911"/>
      <c r="D291" s="50" t="s">
        <v>212</v>
      </c>
      <c r="E291" s="107" t="s">
        <v>213</v>
      </c>
      <c r="F291" s="67" t="s">
        <v>171</v>
      </c>
      <c r="G291" s="66">
        <f>IF(F291="Oportuna",15,0)</f>
        <v>0</v>
      </c>
      <c r="H291" s="954"/>
      <c r="I291" s="957"/>
      <c r="J291" s="954"/>
      <c r="K291" s="960"/>
    </row>
    <row r="292" spans="1:11" ht="42.75" x14ac:dyDescent="0.2">
      <c r="A292" s="911"/>
      <c r="B292" s="549"/>
      <c r="C292" s="911"/>
      <c r="D292" s="50" t="s">
        <v>214</v>
      </c>
      <c r="E292" s="107" t="s">
        <v>215</v>
      </c>
      <c r="F292" s="231" t="s">
        <v>171</v>
      </c>
      <c r="G292" s="66">
        <f>IF(F292="Prevenir",15,IF(F292="Detectar",10,0))</f>
        <v>0</v>
      </c>
      <c r="H292" s="954"/>
      <c r="I292" s="957"/>
      <c r="J292" s="954"/>
      <c r="K292" s="960"/>
    </row>
    <row r="293" spans="1:11" ht="28.5" x14ac:dyDescent="0.2">
      <c r="A293" s="911"/>
      <c r="B293" s="549"/>
      <c r="C293" s="911"/>
      <c r="D293" s="50" t="s">
        <v>216</v>
      </c>
      <c r="E293" s="107" t="s">
        <v>217</v>
      </c>
      <c r="F293" s="67" t="s">
        <v>171</v>
      </c>
      <c r="G293" s="66">
        <f>IF(F293="Confiable",15,0)</f>
        <v>0</v>
      </c>
      <c r="H293" s="954"/>
      <c r="I293" s="957"/>
      <c r="J293" s="954"/>
      <c r="K293" s="960"/>
    </row>
    <row r="294" spans="1:11" ht="42.75" x14ac:dyDescent="0.2">
      <c r="A294" s="911"/>
      <c r="B294" s="549"/>
      <c r="C294" s="911"/>
      <c r="D294" s="50" t="s">
        <v>218</v>
      </c>
      <c r="E294" s="107" t="s">
        <v>219</v>
      </c>
      <c r="F294" s="231" t="s">
        <v>171</v>
      </c>
      <c r="G294" s="66">
        <f>IF(F294="Se investigan y se resuelven oportunamente",15,0)</f>
        <v>0</v>
      </c>
      <c r="H294" s="954"/>
      <c r="I294" s="957"/>
      <c r="J294" s="954"/>
      <c r="K294" s="960"/>
    </row>
    <row r="295" spans="1:11" ht="28.5" x14ac:dyDescent="0.2">
      <c r="A295" s="912"/>
      <c r="B295" s="550"/>
      <c r="C295" s="912"/>
      <c r="D295" s="45" t="s">
        <v>220</v>
      </c>
      <c r="E295" s="107" t="s">
        <v>221</v>
      </c>
      <c r="F295" s="67" t="s">
        <v>171</v>
      </c>
      <c r="G295" s="66">
        <f>IF(F295="Completa",10,IF(F295="Incompleta",5,0))</f>
        <v>0</v>
      </c>
      <c r="H295" s="955"/>
      <c r="I295" s="958"/>
      <c r="J295" s="955"/>
      <c r="K295" s="961"/>
    </row>
    <row r="296" spans="1:11" ht="15.75" thickBot="1" x14ac:dyDescent="0.25">
      <c r="A296" s="131"/>
      <c r="B296" s="132"/>
      <c r="C296" s="56"/>
      <c r="D296" s="57"/>
      <c r="E296" s="58" t="s">
        <v>222</v>
      </c>
      <c r="F296" s="16"/>
      <c r="G296" s="16">
        <f>SUM(G289:G295)</f>
        <v>0</v>
      </c>
      <c r="H296" s="142"/>
      <c r="I296" s="143"/>
      <c r="J296" s="143"/>
      <c r="K296" s="144"/>
    </row>
    <row r="297" spans="1:11" ht="15" thickBot="1" x14ac:dyDescent="0.25"/>
    <row r="298" spans="1:11" ht="30" x14ac:dyDescent="0.2">
      <c r="A298" s="962" t="s">
        <v>80</v>
      </c>
      <c r="B298" s="964" t="s">
        <v>225</v>
      </c>
      <c r="C298" s="966" t="s">
        <v>198</v>
      </c>
      <c r="D298" s="968" t="s">
        <v>199</v>
      </c>
      <c r="E298" s="969"/>
      <c r="F298" s="969"/>
      <c r="G298" s="969"/>
      <c r="H298" s="970"/>
      <c r="I298" s="111" t="s">
        <v>200</v>
      </c>
      <c r="J298" s="971" t="s">
        <v>201</v>
      </c>
      <c r="K298" s="948" t="s">
        <v>202</v>
      </c>
    </row>
    <row r="299" spans="1:11" ht="60.75" thickBot="1" x14ac:dyDescent="0.25">
      <c r="A299" s="963"/>
      <c r="B299" s="965"/>
      <c r="C299" s="967"/>
      <c r="D299" s="112" t="s">
        <v>203</v>
      </c>
      <c r="E299" s="51" t="s">
        <v>204</v>
      </c>
      <c r="F299" s="112" t="s">
        <v>205</v>
      </c>
      <c r="G299" s="112" t="s">
        <v>206</v>
      </c>
      <c r="H299" s="115" t="s">
        <v>223</v>
      </c>
      <c r="I299" s="52" t="s">
        <v>208</v>
      </c>
      <c r="J299" s="972"/>
      <c r="K299" s="949"/>
    </row>
    <row r="300" spans="1:11" x14ac:dyDescent="0.2">
      <c r="A300" s="950" t="str">
        <f>DESCRIPCION!A37</f>
        <v>j</v>
      </c>
      <c r="B300" s="548">
        <f>DESCRIPCION!D38</f>
        <v>0</v>
      </c>
      <c r="C300" s="950"/>
      <c r="D300" s="951" t="s">
        <v>209</v>
      </c>
      <c r="E300" s="136" t="s">
        <v>210</v>
      </c>
      <c r="F300" s="71" t="s">
        <v>171</v>
      </c>
      <c r="G300" s="137">
        <f>IF(F300="Asignado",15,0)</f>
        <v>0</v>
      </c>
      <c r="H300" s="953" t="str">
        <f>IF(AND(G307&gt;0,G307&lt;=85),"Débil",IF(AND(G307&gt;85,G307&lt;=95),"Moderado",IF(G307&gt;96,"Fuerte"," ")))</f>
        <v xml:space="preserve"> </v>
      </c>
      <c r="I300" s="956" t="s">
        <v>194</v>
      </c>
      <c r="J300" s="953" t="str">
        <f>IF(AND(H300="Fuerte",I300="Fuerte (Siempre se Ejecuta)"),"Fuerte",IF(AND(H300="Fuerte",I300="Moderado (Algunas veces se ejecuta)"),"Moderado",IF(AND(H300="Fuerte",I300="Débil (No se ejecuta)"),"Débil",IF(AND(H300="Moderado",I300="Fuerte (Siempre se Ejecuta)"),"Moderado",IF(AND(H300="Moderado",I300="Moderado (Algunas veces se ejecuta)"),"Moderado",IF(AND(H300="Moderado",I300="Débil (No se ejecuta)"),"Débil",IF(AND(H300="Débil",I300="Fuerte (Siempre se Ejecuta)"),"Débil",IF(AND(H300="Débil",I300="Moderado (Algunas veces se ejecuta)"),"Débil",IF(AND(H300="Débil",I300="Débil (No se ejecuta)"),"Débil"," ")))))))))</f>
        <v xml:space="preserve"> </v>
      </c>
      <c r="K300" s="959" t="str">
        <f>IF(J300="Fuerte","NO",IF(J300=" "," ","SI"))</f>
        <v xml:space="preserve"> </v>
      </c>
    </row>
    <row r="301" spans="1:11" ht="28.5" x14ac:dyDescent="0.2">
      <c r="A301" s="911"/>
      <c r="B301" s="549"/>
      <c r="C301" s="911"/>
      <c r="D301" s="952"/>
      <c r="E301" s="107" t="s">
        <v>211</v>
      </c>
      <c r="F301" s="67" t="s">
        <v>171</v>
      </c>
      <c r="G301" s="66">
        <f>IF(F301="Adecuado",15,0)</f>
        <v>0</v>
      </c>
      <c r="H301" s="954"/>
      <c r="I301" s="957"/>
      <c r="J301" s="954"/>
      <c r="K301" s="960"/>
    </row>
    <row r="302" spans="1:11" ht="42.75" x14ac:dyDescent="0.2">
      <c r="A302" s="911"/>
      <c r="B302" s="549"/>
      <c r="C302" s="911"/>
      <c r="D302" s="50" t="s">
        <v>212</v>
      </c>
      <c r="E302" s="107" t="s">
        <v>213</v>
      </c>
      <c r="F302" s="67" t="s">
        <v>171</v>
      </c>
      <c r="G302" s="66">
        <f>IF(F302="Oportuna",15,0)</f>
        <v>0</v>
      </c>
      <c r="H302" s="954"/>
      <c r="I302" s="957"/>
      <c r="J302" s="954"/>
      <c r="K302" s="960"/>
    </row>
    <row r="303" spans="1:11" ht="42.75" x14ac:dyDescent="0.2">
      <c r="A303" s="911"/>
      <c r="B303" s="549"/>
      <c r="C303" s="911"/>
      <c r="D303" s="50" t="s">
        <v>214</v>
      </c>
      <c r="E303" s="107" t="s">
        <v>215</v>
      </c>
      <c r="F303" s="231" t="s">
        <v>171</v>
      </c>
      <c r="G303" s="66">
        <f>IF(F303="Prevenir",15,IF(F303="Detectar",10,0))</f>
        <v>0</v>
      </c>
      <c r="H303" s="954"/>
      <c r="I303" s="957"/>
      <c r="J303" s="954"/>
      <c r="K303" s="960"/>
    </row>
    <row r="304" spans="1:11" ht="28.5" x14ac:dyDescent="0.2">
      <c r="A304" s="911"/>
      <c r="B304" s="549"/>
      <c r="C304" s="911"/>
      <c r="D304" s="50" t="s">
        <v>216</v>
      </c>
      <c r="E304" s="107" t="s">
        <v>217</v>
      </c>
      <c r="F304" s="67" t="s">
        <v>171</v>
      </c>
      <c r="G304" s="66">
        <f>IF(F304="Confiable",15,0)</f>
        <v>0</v>
      </c>
      <c r="H304" s="954"/>
      <c r="I304" s="957"/>
      <c r="J304" s="954"/>
      <c r="K304" s="960"/>
    </row>
    <row r="305" spans="1:11" ht="42.75" x14ac:dyDescent="0.2">
      <c r="A305" s="911"/>
      <c r="B305" s="549"/>
      <c r="C305" s="911"/>
      <c r="D305" s="50" t="s">
        <v>218</v>
      </c>
      <c r="E305" s="107" t="s">
        <v>219</v>
      </c>
      <c r="F305" s="231" t="s">
        <v>171</v>
      </c>
      <c r="G305" s="66">
        <f>IF(F305="Se investigan y se resuelven oportunamente",15,0)</f>
        <v>0</v>
      </c>
      <c r="H305" s="954"/>
      <c r="I305" s="957"/>
      <c r="J305" s="954"/>
      <c r="K305" s="960"/>
    </row>
    <row r="306" spans="1:11" ht="28.5" x14ac:dyDescent="0.2">
      <c r="A306" s="912"/>
      <c r="B306" s="550"/>
      <c r="C306" s="912"/>
      <c r="D306" s="45" t="s">
        <v>220</v>
      </c>
      <c r="E306" s="107" t="s">
        <v>221</v>
      </c>
      <c r="F306" s="67" t="s">
        <v>171</v>
      </c>
      <c r="G306" s="66">
        <f>IF(F306="Completa",10,IF(F306="Incompleta",5,0))</f>
        <v>0</v>
      </c>
      <c r="H306" s="955"/>
      <c r="I306" s="958"/>
      <c r="J306" s="955"/>
      <c r="K306" s="961"/>
    </row>
    <row r="307" spans="1:11" ht="15.75" thickBot="1" x14ac:dyDescent="0.25">
      <c r="A307" s="131"/>
      <c r="B307" s="132"/>
      <c r="C307" s="56"/>
      <c r="D307" s="57"/>
      <c r="E307" s="58" t="s">
        <v>222</v>
      </c>
      <c r="F307" s="16"/>
      <c r="G307" s="16">
        <f>SUM(G300:G306)</f>
        <v>0</v>
      </c>
      <c r="H307" s="142"/>
      <c r="I307" s="143"/>
      <c r="J307" s="143"/>
      <c r="K307" s="144"/>
    </row>
    <row r="308" spans="1:11" ht="15" thickBot="1" x14ac:dyDescent="0.25"/>
    <row r="309" spans="1:11" ht="30" x14ac:dyDescent="0.2">
      <c r="A309" s="962" t="s">
        <v>80</v>
      </c>
      <c r="B309" s="964" t="s">
        <v>225</v>
      </c>
      <c r="C309" s="966" t="s">
        <v>198</v>
      </c>
      <c r="D309" s="968" t="s">
        <v>199</v>
      </c>
      <c r="E309" s="969"/>
      <c r="F309" s="969"/>
      <c r="G309" s="969"/>
      <c r="H309" s="970"/>
      <c r="I309" s="111" t="s">
        <v>200</v>
      </c>
      <c r="J309" s="971" t="s">
        <v>201</v>
      </c>
      <c r="K309" s="948" t="s">
        <v>202</v>
      </c>
    </row>
    <row r="310" spans="1:11" ht="60.75" thickBot="1" x14ac:dyDescent="0.25">
      <c r="A310" s="963"/>
      <c r="B310" s="965"/>
      <c r="C310" s="967"/>
      <c r="D310" s="112" t="s">
        <v>203</v>
      </c>
      <c r="E310" s="51" t="s">
        <v>204</v>
      </c>
      <c r="F310" s="112" t="s">
        <v>205</v>
      </c>
      <c r="G310" s="112" t="s">
        <v>206</v>
      </c>
      <c r="H310" s="115" t="s">
        <v>223</v>
      </c>
      <c r="I310" s="52" t="s">
        <v>208</v>
      </c>
      <c r="J310" s="972"/>
      <c r="K310" s="949"/>
    </row>
    <row r="311" spans="1:11" x14ac:dyDescent="0.2">
      <c r="A311" s="950" t="str">
        <f>DESCRIPCION!A37</f>
        <v>j</v>
      </c>
      <c r="B311" s="548">
        <f>DESCRIPCION!D39</f>
        <v>0</v>
      </c>
      <c r="C311" s="950"/>
      <c r="D311" s="951" t="s">
        <v>209</v>
      </c>
      <c r="E311" s="136" t="s">
        <v>210</v>
      </c>
      <c r="F311" s="71" t="s">
        <v>171</v>
      </c>
      <c r="G311" s="137">
        <f>IF(F311="Asignado",15,0)</f>
        <v>0</v>
      </c>
      <c r="H311" s="953" t="str">
        <f>IF(AND(G318&gt;0,G318&lt;=85),"Débil",IF(AND(G318&gt;85,G318&lt;=95),"Moderado",IF(G318&gt;96,"Fuerte"," ")))</f>
        <v xml:space="preserve"> </v>
      </c>
      <c r="I311" s="956" t="s">
        <v>171</v>
      </c>
      <c r="J311" s="953" t="str">
        <f>IF(AND(H311="Fuerte",I311="Fuerte (Siempre se Ejecuta)"),"Fuerte",IF(AND(H311="Fuerte",I311="Moderado (Algunas veces se ejecuta)"),"Moderado",IF(AND(H311="Fuerte",I311="Débil (No se ejecuta)"),"Débil",IF(AND(H311="Moderado",I311="Fuerte (Siempre se Ejecuta)"),"Moderado",IF(AND(H311="Moderado",I311="Moderado (Algunas veces se ejecuta)"),"Moderado",IF(AND(H311="Moderado",I311="Débil (No se ejecuta)"),"Débil",IF(AND(H311="Débil",I311="Fuerte (Siempre se Ejecuta)"),"Débil",IF(AND(H311="Débil",I311="Moderado (Algunas veces se ejecuta)"),"Débil",IF(AND(H311="Débil",I311="Débil (No se ejecuta)"),"Débil"," ")))))))))</f>
        <v xml:space="preserve"> </v>
      </c>
      <c r="K311" s="959" t="str">
        <f>IF(J311="Fuerte","NO",IF(J311=" "," ","SI"))</f>
        <v xml:space="preserve"> </v>
      </c>
    </row>
    <row r="312" spans="1:11" ht="28.5" x14ac:dyDescent="0.2">
      <c r="A312" s="911"/>
      <c r="B312" s="549"/>
      <c r="C312" s="911"/>
      <c r="D312" s="952"/>
      <c r="E312" s="107" t="s">
        <v>211</v>
      </c>
      <c r="F312" s="67" t="s">
        <v>171</v>
      </c>
      <c r="G312" s="66">
        <f>IF(F312="Adecuado",15,0)</f>
        <v>0</v>
      </c>
      <c r="H312" s="954"/>
      <c r="I312" s="957"/>
      <c r="J312" s="954"/>
      <c r="K312" s="960"/>
    </row>
    <row r="313" spans="1:11" ht="42.75" x14ac:dyDescent="0.2">
      <c r="A313" s="911"/>
      <c r="B313" s="549"/>
      <c r="C313" s="911"/>
      <c r="D313" s="50" t="s">
        <v>212</v>
      </c>
      <c r="E313" s="107" t="s">
        <v>213</v>
      </c>
      <c r="F313" s="67" t="s">
        <v>171</v>
      </c>
      <c r="G313" s="66">
        <f>IF(F313="Oportuna",15,0)</f>
        <v>0</v>
      </c>
      <c r="H313" s="954"/>
      <c r="I313" s="957"/>
      <c r="J313" s="954"/>
      <c r="K313" s="960"/>
    </row>
    <row r="314" spans="1:11" ht="42.75" x14ac:dyDescent="0.2">
      <c r="A314" s="911"/>
      <c r="B314" s="549"/>
      <c r="C314" s="911"/>
      <c r="D314" s="50" t="s">
        <v>214</v>
      </c>
      <c r="E314" s="107" t="s">
        <v>215</v>
      </c>
      <c r="F314" s="231" t="s">
        <v>171</v>
      </c>
      <c r="G314" s="66">
        <f>IF(F314="Prevenir",15,IF(F314="Detectar",10,0))</f>
        <v>0</v>
      </c>
      <c r="H314" s="954"/>
      <c r="I314" s="957"/>
      <c r="J314" s="954"/>
      <c r="K314" s="960"/>
    </row>
    <row r="315" spans="1:11" ht="28.5" x14ac:dyDescent="0.2">
      <c r="A315" s="911"/>
      <c r="B315" s="549"/>
      <c r="C315" s="911"/>
      <c r="D315" s="50" t="s">
        <v>216</v>
      </c>
      <c r="E315" s="107" t="s">
        <v>217</v>
      </c>
      <c r="F315" s="67" t="s">
        <v>171</v>
      </c>
      <c r="G315" s="66">
        <f>IF(F315="Confiable",15,0)</f>
        <v>0</v>
      </c>
      <c r="H315" s="954"/>
      <c r="I315" s="957"/>
      <c r="J315" s="954"/>
      <c r="K315" s="960"/>
    </row>
    <row r="316" spans="1:11" ht="42.75" x14ac:dyDescent="0.2">
      <c r="A316" s="911"/>
      <c r="B316" s="549"/>
      <c r="C316" s="911"/>
      <c r="D316" s="50" t="s">
        <v>218</v>
      </c>
      <c r="E316" s="107" t="s">
        <v>219</v>
      </c>
      <c r="F316" s="231" t="s">
        <v>171</v>
      </c>
      <c r="G316" s="66">
        <f>IF(F316="Se investigan y se resuelven oportunamente",15,0)</f>
        <v>0</v>
      </c>
      <c r="H316" s="954"/>
      <c r="I316" s="957"/>
      <c r="J316" s="954"/>
      <c r="K316" s="960"/>
    </row>
    <row r="317" spans="1:11" ht="28.5" x14ac:dyDescent="0.2">
      <c r="A317" s="912"/>
      <c r="B317" s="550"/>
      <c r="C317" s="912"/>
      <c r="D317" s="45" t="s">
        <v>220</v>
      </c>
      <c r="E317" s="107" t="s">
        <v>221</v>
      </c>
      <c r="F317" s="67" t="s">
        <v>171</v>
      </c>
      <c r="G317" s="66">
        <f>IF(F317="Completa",10,IF(F317="Incompleta",5,0))</f>
        <v>0</v>
      </c>
      <c r="H317" s="955"/>
      <c r="I317" s="958"/>
      <c r="J317" s="955"/>
      <c r="K317" s="961"/>
    </row>
    <row r="318" spans="1:11" ht="15.75" thickBot="1" x14ac:dyDescent="0.25">
      <c r="A318" s="131"/>
      <c r="B318" s="132"/>
      <c r="C318" s="56"/>
      <c r="D318" s="57"/>
      <c r="E318" s="58" t="s">
        <v>222</v>
      </c>
      <c r="F318" s="16"/>
      <c r="G318" s="16">
        <f>SUM(G311:G317)</f>
        <v>0</v>
      </c>
      <c r="H318" s="142"/>
      <c r="I318" s="143"/>
      <c r="J318" s="143"/>
      <c r="K318" s="144"/>
    </row>
  </sheetData>
  <sheetProtection selectLockedCells="1"/>
  <mergeCells count="407">
    <mergeCell ref="L9:L10"/>
    <mergeCell ref="L11:L18"/>
    <mergeCell ref="L22:L28"/>
    <mergeCell ref="L44:L50"/>
    <mergeCell ref="J124:J130"/>
    <mergeCell ref="K124:K130"/>
    <mergeCell ref="A1:A4"/>
    <mergeCell ref="C124:C130"/>
    <mergeCell ref="D124:D125"/>
    <mergeCell ref="H124:H130"/>
    <mergeCell ref="I124:I130"/>
    <mergeCell ref="J113:J119"/>
    <mergeCell ref="K113:K119"/>
    <mergeCell ref="A122:A123"/>
    <mergeCell ref="C122:C123"/>
    <mergeCell ref="D122:H122"/>
    <mergeCell ref="J122:J123"/>
    <mergeCell ref="K122:K123"/>
    <mergeCell ref="C113:C119"/>
    <mergeCell ref="D113:D114"/>
    <mergeCell ref="H113:H119"/>
    <mergeCell ref="I113:I119"/>
    <mergeCell ref="J102:J108"/>
    <mergeCell ref="K102:K108"/>
    <mergeCell ref="D100:H100"/>
    <mergeCell ref="J100:J101"/>
    <mergeCell ref="K100:K101"/>
    <mergeCell ref="C91:C97"/>
    <mergeCell ref="D91:D92"/>
    <mergeCell ref="H91:H97"/>
    <mergeCell ref="I91:I97"/>
    <mergeCell ref="B100:B101"/>
    <mergeCell ref="A111:A112"/>
    <mergeCell ref="C111:C112"/>
    <mergeCell ref="D111:H111"/>
    <mergeCell ref="J111:J112"/>
    <mergeCell ref="K111:K112"/>
    <mergeCell ref="C102:C108"/>
    <mergeCell ref="D102:D103"/>
    <mergeCell ref="H102:H108"/>
    <mergeCell ref="I102:I108"/>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K20:K21"/>
    <mergeCell ref="C22:C28"/>
    <mergeCell ref="D22:D23"/>
    <mergeCell ref="H22:H28"/>
    <mergeCell ref="I22:I28"/>
    <mergeCell ref="J22:J28"/>
    <mergeCell ref="K22:K28"/>
    <mergeCell ref="B20:B21"/>
    <mergeCell ref="A22:A28"/>
    <mergeCell ref="B22:B28"/>
    <mergeCell ref="I2:J2"/>
    <mergeCell ref="I3:J3"/>
    <mergeCell ref="I4:J4"/>
    <mergeCell ref="B1:H2"/>
    <mergeCell ref="B3:H4"/>
    <mergeCell ref="A20:A21"/>
    <mergeCell ref="C20:C21"/>
    <mergeCell ref="D20:H20"/>
    <mergeCell ref="J20:J21"/>
    <mergeCell ref="A64:A65"/>
    <mergeCell ref="B64:B65"/>
    <mergeCell ref="A53:A54"/>
    <mergeCell ref="C53:C54"/>
    <mergeCell ref="C77:C83"/>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J66:J72"/>
    <mergeCell ref="K66:K72"/>
    <mergeCell ref="A91:A97"/>
    <mergeCell ref="B91:B97"/>
    <mergeCell ref="A102:A108"/>
    <mergeCell ref="B102:B108"/>
    <mergeCell ref="B111:B112"/>
    <mergeCell ref="J77:J83"/>
    <mergeCell ref="K77:K83"/>
    <mergeCell ref="D77:D78"/>
    <mergeCell ref="H77:H83"/>
    <mergeCell ref="I77:I83"/>
    <mergeCell ref="B77:B83"/>
    <mergeCell ref="A77:A83"/>
    <mergeCell ref="A89:A90"/>
    <mergeCell ref="C89:C90"/>
    <mergeCell ref="D89:H89"/>
    <mergeCell ref="J89:J90"/>
    <mergeCell ref="K89:K90"/>
    <mergeCell ref="B89:B90"/>
    <mergeCell ref="J91:J97"/>
    <mergeCell ref="K91:K97"/>
    <mergeCell ref="A100:A101"/>
    <mergeCell ref="C100:C101"/>
    <mergeCell ref="A113:A119"/>
    <mergeCell ref="B113:B119"/>
    <mergeCell ref="B122:B123"/>
    <mergeCell ref="A124:A130"/>
    <mergeCell ref="B124:B130"/>
    <mergeCell ref="A133:A134"/>
    <mergeCell ref="B133:B134"/>
    <mergeCell ref="C133:C134"/>
    <mergeCell ref="D133:H133"/>
    <mergeCell ref="J133:J134"/>
    <mergeCell ref="K133:K134"/>
    <mergeCell ref="A135:A141"/>
    <mergeCell ref="B135:B141"/>
    <mergeCell ref="C135:C141"/>
    <mergeCell ref="D135:D136"/>
    <mergeCell ref="H135:H141"/>
    <mergeCell ref="I135:I141"/>
    <mergeCell ref="J135:J141"/>
    <mergeCell ref="K135:K141"/>
    <mergeCell ref="A144:A145"/>
    <mergeCell ref="B144:B145"/>
    <mergeCell ref="C144:C145"/>
    <mergeCell ref="D144:H144"/>
    <mergeCell ref="J144:J145"/>
    <mergeCell ref="K144:K145"/>
    <mergeCell ref="A146:A152"/>
    <mergeCell ref="B146:B152"/>
    <mergeCell ref="C146:C152"/>
    <mergeCell ref="D146:D147"/>
    <mergeCell ref="H146:H152"/>
    <mergeCell ref="I146:I152"/>
    <mergeCell ref="J146:J152"/>
    <mergeCell ref="K146:K152"/>
    <mergeCell ref="A155:A156"/>
    <mergeCell ref="B155:B156"/>
    <mergeCell ref="C155:C156"/>
    <mergeCell ref="D155:H155"/>
    <mergeCell ref="J155:J156"/>
    <mergeCell ref="K155:K156"/>
    <mergeCell ref="A157:A163"/>
    <mergeCell ref="B157:B163"/>
    <mergeCell ref="C157:C163"/>
    <mergeCell ref="D157:D158"/>
    <mergeCell ref="H157:H163"/>
    <mergeCell ref="I157:I163"/>
    <mergeCell ref="J157:J163"/>
    <mergeCell ref="K157:K163"/>
    <mergeCell ref="A166:A167"/>
    <mergeCell ref="B166:B167"/>
    <mergeCell ref="C166:C167"/>
    <mergeCell ref="D166:H166"/>
    <mergeCell ref="J166:J167"/>
    <mergeCell ref="K166:K167"/>
    <mergeCell ref="A168:A174"/>
    <mergeCell ref="B168:B174"/>
    <mergeCell ref="C168:C174"/>
    <mergeCell ref="D168:D169"/>
    <mergeCell ref="H168:H174"/>
    <mergeCell ref="I168:I174"/>
    <mergeCell ref="J168:J174"/>
    <mergeCell ref="K168:K174"/>
    <mergeCell ref="A177:A178"/>
    <mergeCell ref="B177:B178"/>
    <mergeCell ref="C177:C178"/>
    <mergeCell ref="D177:H177"/>
    <mergeCell ref="J177:J178"/>
    <mergeCell ref="K177:K178"/>
    <mergeCell ref="A179:A185"/>
    <mergeCell ref="B179:B185"/>
    <mergeCell ref="C179:C185"/>
    <mergeCell ref="D179:D180"/>
    <mergeCell ref="H179:H185"/>
    <mergeCell ref="I179:I185"/>
    <mergeCell ref="J179:J185"/>
    <mergeCell ref="K179:K185"/>
    <mergeCell ref="A188:A189"/>
    <mergeCell ref="B188:B189"/>
    <mergeCell ref="C188:C189"/>
    <mergeCell ref="D188:H188"/>
    <mergeCell ref="J188:J189"/>
    <mergeCell ref="K188:K189"/>
    <mergeCell ref="A190:A196"/>
    <mergeCell ref="B190:B196"/>
    <mergeCell ref="C190:C196"/>
    <mergeCell ref="D190:D191"/>
    <mergeCell ref="H190:H196"/>
    <mergeCell ref="I190:I196"/>
    <mergeCell ref="J190:J196"/>
    <mergeCell ref="K190:K196"/>
    <mergeCell ref="A199:A200"/>
    <mergeCell ref="B199:B200"/>
    <mergeCell ref="C199:C200"/>
    <mergeCell ref="D199:H199"/>
    <mergeCell ref="J199:J200"/>
    <mergeCell ref="K199:K200"/>
    <mergeCell ref="A201:A207"/>
    <mergeCell ref="B201:B207"/>
    <mergeCell ref="C201:C207"/>
    <mergeCell ref="D201:D202"/>
    <mergeCell ref="H201:H207"/>
    <mergeCell ref="I201:I207"/>
    <mergeCell ref="J201:J207"/>
    <mergeCell ref="K201:K207"/>
    <mergeCell ref="A210:A211"/>
    <mergeCell ref="B210:B211"/>
    <mergeCell ref="C210:C211"/>
    <mergeCell ref="D210:H210"/>
    <mergeCell ref="J210:J211"/>
    <mergeCell ref="K210:K211"/>
    <mergeCell ref="A212:A218"/>
    <mergeCell ref="B212:B218"/>
    <mergeCell ref="C212:C218"/>
    <mergeCell ref="D212:D213"/>
    <mergeCell ref="H212:H218"/>
    <mergeCell ref="I212:I218"/>
    <mergeCell ref="J212:J218"/>
    <mergeCell ref="K212:K218"/>
    <mergeCell ref="A221:A222"/>
    <mergeCell ref="B221:B222"/>
    <mergeCell ref="C221:C222"/>
    <mergeCell ref="D221:H221"/>
    <mergeCell ref="J221:J222"/>
    <mergeCell ref="K221:K222"/>
    <mergeCell ref="A223:A229"/>
    <mergeCell ref="B223:B229"/>
    <mergeCell ref="C223:C229"/>
    <mergeCell ref="D223:D224"/>
    <mergeCell ref="H223:H229"/>
    <mergeCell ref="I223:I229"/>
    <mergeCell ref="J223:J229"/>
    <mergeCell ref="K223:K229"/>
    <mergeCell ref="A232:A233"/>
    <mergeCell ref="B232:B233"/>
    <mergeCell ref="C232:C233"/>
    <mergeCell ref="D232:H232"/>
    <mergeCell ref="J232:J233"/>
    <mergeCell ref="K232:K233"/>
    <mergeCell ref="A234:A240"/>
    <mergeCell ref="B234:B240"/>
    <mergeCell ref="C234:C240"/>
    <mergeCell ref="D234:D235"/>
    <mergeCell ref="H234:H240"/>
    <mergeCell ref="I234:I240"/>
    <mergeCell ref="J234:J240"/>
    <mergeCell ref="K234:K240"/>
    <mergeCell ref="A243:A244"/>
    <mergeCell ref="B243:B244"/>
    <mergeCell ref="C243:C244"/>
    <mergeCell ref="D243:H243"/>
    <mergeCell ref="J243:J244"/>
    <mergeCell ref="K243:K244"/>
    <mergeCell ref="A245:A251"/>
    <mergeCell ref="B245:B251"/>
    <mergeCell ref="C245:C251"/>
    <mergeCell ref="D245:D246"/>
    <mergeCell ref="H245:H251"/>
    <mergeCell ref="I245:I251"/>
    <mergeCell ref="J245:J251"/>
    <mergeCell ref="K245:K251"/>
    <mergeCell ref="A254:A255"/>
    <mergeCell ref="B254:B255"/>
    <mergeCell ref="C254:C255"/>
    <mergeCell ref="D254:H254"/>
    <mergeCell ref="J254:J255"/>
    <mergeCell ref="K254:K255"/>
    <mergeCell ref="A256:A262"/>
    <mergeCell ref="B256:B262"/>
    <mergeCell ref="C256:C262"/>
    <mergeCell ref="D256:D257"/>
    <mergeCell ref="H256:H262"/>
    <mergeCell ref="I256:I262"/>
    <mergeCell ref="J256:J262"/>
    <mergeCell ref="K256:K262"/>
    <mergeCell ref="A265:A266"/>
    <mergeCell ref="B265:B266"/>
    <mergeCell ref="C265:C266"/>
    <mergeCell ref="D265:H265"/>
    <mergeCell ref="J265:J266"/>
    <mergeCell ref="K265:K266"/>
    <mergeCell ref="A267:A273"/>
    <mergeCell ref="B267:B273"/>
    <mergeCell ref="C267:C273"/>
    <mergeCell ref="D267:D268"/>
    <mergeCell ref="H267:H273"/>
    <mergeCell ref="I267:I273"/>
    <mergeCell ref="J267:J273"/>
    <mergeCell ref="K267:K273"/>
    <mergeCell ref="D276:H276"/>
    <mergeCell ref="J276:J277"/>
    <mergeCell ref="K276:K277"/>
    <mergeCell ref="A278:A284"/>
    <mergeCell ref="B278:B284"/>
    <mergeCell ref="C278:C284"/>
    <mergeCell ref="D278:D279"/>
    <mergeCell ref="H278:H284"/>
    <mergeCell ref="I278:I284"/>
    <mergeCell ref="J278:J284"/>
    <mergeCell ref="K278:K284"/>
    <mergeCell ref="A276:A277"/>
    <mergeCell ref="B276:B277"/>
    <mergeCell ref="C276:C277"/>
    <mergeCell ref="K287:K288"/>
    <mergeCell ref="A289:A295"/>
    <mergeCell ref="B289:B295"/>
    <mergeCell ref="C289:C295"/>
    <mergeCell ref="D289:D290"/>
    <mergeCell ref="H289:H295"/>
    <mergeCell ref="I289:I295"/>
    <mergeCell ref="J289:J295"/>
    <mergeCell ref="K289:K295"/>
    <mergeCell ref="A287:A288"/>
    <mergeCell ref="B287:B288"/>
    <mergeCell ref="C287:C288"/>
    <mergeCell ref="D287:H287"/>
    <mergeCell ref="J287:J288"/>
    <mergeCell ref="K298:K299"/>
    <mergeCell ref="A300:A306"/>
    <mergeCell ref="B300:B306"/>
    <mergeCell ref="C300:C306"/>
    <mergeCell ref="D300:D301"/>
    <mergeCell ref="H300:H306"/>
    <mergeCell ref="I300:I306"/>
    <mergeCell ref="J300:J306"/>
    <mergeCell ref="K300:K306"/>
    <mergeCell ref="A298:A299"/>
    <mergeCell ref="B298:B299"/>
    <mergeCell ref="C298:C299"/>
    <mergeCell ref="D298:H298"/>
    <mergeCell ref="J298:J299"/>
    <mergeCell ref="K309:K310"/>
    <mergeCell ref="A311:A317"/>
    <mergeCell ref="B311:B317"/>
    <mergeCell ref="C311:C317"/>
    <mergeCell ref="D311:D312"/>
    <mergeCell ref="H311:H317"/>
    <mergeCell ref="I311:I317"/>
    <mergeCell ref="J311:J317"/>
    <mergeCell ref="K311:K317"/>
    <mergeCell ref="A309:A310"/>
    <mergeCell ref="B309:B310"/>
    <mergeCell ref="C309:C310"/>
    <mergeCell ref="D309:H309"/>
    <mergeCell ref="J309:J310"/>
  </mergeCells>
  <pageMargins left="0.7" right="0.7" top="0.75" bottom="0.75" header="0.3" footer="0.3"/>
  <pageSetup orientation="portrait" horizontalDpi="300" verticalDpi="300"/>
  <drawing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F91 F66 F102 F113 F124 F135 F146 F157 F168 F179 F190 F201 F212 F223 F234 F245 F256 F267 F278 F289 F300 F311</xm:sqref>
        </x14:dataValidation>
        <x14:dataValidation type="list" allowBlank="1" showInputMessage="1" showErrorMessage="1">
          <x14:formula1>
            <xm:f>NOOO!$A$155:$A$157</xm:f>
          </x14:formula1>
          <xm:sqref>F12 F23 F34 F45 F56 F78 F92 F67 F103 F114 F125 F136 F147 F158 F169 F180 F191 F202 F213 F224 F235 F246 F257 F268 F279 F290 F301 F312</xm:sqref>
        </x14:dataValidation>
        <x14:dataValidation type="list" allowBlank="1" showInputMessage="1" showErrorMessage="1">
          <x14:formula1>
            <xm:f>NOOO!$A$160:$A$162</xm:f>
          </x14:formula1>
          <xm:sqref>F13 F24 F35 F46 F57 F79 F93 F68 F104 F115 F126 F137 F148 F159 F170 F181 F192 F203 F214 F225 F236 F247 F258 F269 F280 F291 F302 F313</xm:sqref>
        </x14:dataValidation>
        <x14:dataValidation type="list" allowBlank="1" showInputMessage="1" showErrorMessage="1">
          <x14:formula1>
            <xm:f>NOOO!$A$165:$A$168</xm:f>
          </x14:formula1>
          <xm:sqref>F14 F25 F36 F47 F58 F80 F94 F69 F105 F116 F127 F138 F149 F160 F171 F182 F193 F204 F215 F226 F237 F248 F259 F270 F281 F292 F303 F314</xm:sqref>
        </x14:dataValidation>
        <x14:dataValidation type="list" allowBlank="1" showInputMessage="1" showErrorMessage="1">
          <x14:formula1>
            <xm:f>NOOO!$A$171:$A$173</xm:f>
          </x14:formula1>
          <xm:sqref>F15 F26 F37 F48 F59 F81 F95 F70 F106 F117 F128 F139 F150 F161 F172 F183 F194 F205 F216 F227 F238 F249 F260 F271 F282 F293 F304 F315</xm:sqref>
        </x14:dataValidation>
        <x14:dataValidation type="list" allowBlank="1" showInputMessage="1" showErrorMessage="1">
          <x14:formula1>
            <xm:f>NOOO!$A$176:$A$178</xm:f>
          </x14:formula1>
          <xm:sqref>F16 F27 F38 F49 F60 F82 F96 F71 F107 F118 F129 F140 F151 F162 F173 F184 F195 F206 F217 F228 F239 F250 F261 F272 F283 F294 F305 F316</xm:sqref>
        </x14:dataValidation>
        <x14:dataValidation type="list" allowBlank="1" showInputMessage="1" showErrorMessage="1">
          <x14:formula1>
            <xm:f>NOOO!$A$181:$A$184</xm:f>
          </x14:formula1>
          <xm:sqref>F17 F28 F39 F50 F61 F83 F97 F72 F108 F119 F130 F141 F152 F163 F174 F185 F196 F207 F218 F229 F240 F251 F262 F273 F284 F295 F306 F317</xm:sqref>
        </x14:dataValidation>
        <x14:dataValidation type="list" allowBlank="1" showInputMessage="1" showErrorMessage="1">
          <x14:formula1>
            <xm:f>NOOO!$A$187:$A$190</xm:f>
          </x14:formula1>
          <xm:sqref>I22:I28 I33:I39 I311:I317 I44:I50 I55:I61 I77:I83 I91:I97 I66:I72 I102:I108 I113:I119 I124:I130 I135:I141 I146:I152 I157:I163 I168:I174 I179:I185 I190:I196 I201:I207 I212:I218 I223:I229 I234:I240 I245:I251 I256:I262 I267:I273 I278:I284 I289:I295 I300:I306 I11:I17</xm:sqref>
        </x14:dataValidation>
      </x14:dataValidations>
    </ex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49" zoomScale="110" zoomScaleNormal="110" zoomScalePageLayoutView="110" workbookViewId="0">
      <selection activeCell="G1" sqref="G1:I4"/>
    </sheetView>
  </sheetViews>
  <sheetFormatPr baseColWidth="10" defaultRowHeight="15" x14ac:dyDescent="0.25"/>
  <cols>
    <col min="8" max="9" width="10.42578125" customWidth="1"/>
    <col min="11" max="11" width="16" customWidth="1"/>
  </cols>
  <sheetData>
    <row r="1" spans="1:12" ht="15" customHeight="1" x14ac:dyDescent="0.25">
      <c r="A1" s="495"/>
      <c r="B1" s="885"/>
      <c r="C1" s="449" t="str">
        <f>CONTEXTO!B1</f>
        <v>PROCESO:  SITEMA INTEGRADO DE GESTION</v>
      </c>
      <c r="D1" s="449"/>
      <c r="E1" s="449"/>
      <c r="F1" s="449"/>
      <c r="G1" s="528" t="s">
        <v>483</v>
      </c>
      <c r="H1" s="528"/>
      <c r="I1" s="528"/>
      <c r="J1" s="883"/>
      <c r="K1" s="374"/>
      <c r="L1" s="1"/>
    </row>
    <row r="2" spans="1:12" x14ac:dyDescent="0.25">
      <c r="A2" s="496"/>
      <c r="B2" s="490"/>
      <c r="C2" s="450"/>
      <c r="D2" s="450"/>
      <c r="E2" s="450"/>
      <c r="F2" s="450"/>
      <c r="G2" s="529" t="s">
        <v>501</v>
      </c>
      <c r="H2" s="529"/>
      <c r="I2" s="529"/>
      <c r="J2" s="884"/>
      <c r="K2" s="375"/>
      <c r="L2" s="1"/>
    </row>
    <row r="3" spans="1:12" ht="15" customHeight="1" x14ac:dyDescent="0.25">
      <c r="A3" s="496"/>
      <c r="B3" s="490"/>
      <c r="C3" s="450" t="s">
        <v>31</v>
      </c>
      <c r="D3" s="450"/>
      <c r="E3" s="450"/>
      <c r="F3" s="450"/>
      <c r="G3" s="529" t="s">
        <v>485</v>
      </c>
      <c r="H3" s="529"/>
      <c r="I3" s="529"/>
      <c r="J3" s="884"/>
      <c r="K3" s="375"/>
      <c r="L3" s="1"/>
    </row>
    <row r="4" spans="1:12" x14ac:dyDescent="0.25">
      <c r="A4" s="496"/>
      <c r="B4" s="490"/>
      <c r="C4" s="450"/>
      <c r="D4" s="450"/>
      <c r="E4" s="450"/>
      <c r="F4" s="450"/>
      <c r="G4" s="529" t="s">
        <v>505</v>
      </c>
      <c r="H4" s="529"/>
      <c r="I4" s="529"/>
      <c r="J4" s="884"/>
      <c r="K4" s="375"/>
      <c r="L4" s="1"/>
    </row>
    <row r="5" spans="1:12" ht="15.75" x14ac:dyDescent="0.25">
      <c r="A5" s="436"/>
      <c r="B5" s="437"/>
      <c r="C5" s="437"/>
      <c r="D5" s="437"/>
      <c r="E5" s="437"/>
      <c r="F5" s="437"/>
      <c r="G5" s="437"/>
      <c r="H5" s="437"/>
      <c r="I5" s="437"/>
      <c r="J5" s="437"/>
      <c r="K5" s="438"/>
      <c r="L5" s="1"/>
    </row>
    <row r="6" spans="1:12" x14ac:dyDescent="0.25">
      <c r="A6" s="892" t="s">
        <v>112</v>
      </c>
      <c r="B6" s="893"/>
      <c r="C6" s="893"/>
      <c r="D6" s="893"/>
      <c r="E6" s="893"/>
      <c r="F6" s="893"/>
      <c r="G6" s="893"/>
      <c r="H6" s="893"/>
      <c r="I6" s="893"/>
      <c r="J6" s="893"/>
      <c r="K6" s="894"/>
      <c r="L6" s="1"/>
    </row>
    <row r="7" spans="1:12" x14ac:dyDescent="0.25">
      <c r="A7" s="892"/>
      <c r="B7" s="893"/>
      <c r="C7" s="893"/>
      <c r="D7" s="893"/>
      <c r="E7" s="893"/>
      <c r="F7" s="893"/>
      <c r="G7" s="893"/>
      <c r="H7" s="893"/>
      <c r="I7" s="893"/>
      <c r="J7" s="893"/>
      <c r="K7" s="894"/>
      <c r="L7" s="1"/>
    </row>
    <row r="8" spans="1:12" x14ac:dyDescent="0.25">
      <c r="A8" s="888" t="str">
        <f>CONTEXTO!A8</f>
        <v>PROCESO: GESTIÓN JURÍDICA</v>
      </c>
      <c r="B8" s="440"/>
      <c r="C8" s="440"/>
      <c r="D8" s="440"/>
      <c r="E8" s="440"/>
      <c r="F8" s="440"/>
      <c r="G8" s="440"/>
      <c r="H8" s="440"/>
      <c r="I8" s="440"/>
      <c r="J8" s="440"/>
      <c r="K8" s="441"/>
      <c r="L8" s="1"/>
    </row>
    <row r="9" spans="1:12" ht="56.25" customHeight="1" thickBot="1" x14ac:dyDescent="0.3">
      <c r="A9" s="889"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9" s="890"/>
      <c r="C9" s="890"/>
      <c r="D9" s="890"/>
      <c r="E9" s="890"/>
      <c r="F9" s="890"/>
      <c r="G9" s="890"/>
      <c r="H9" s="890"/>
      <c r="I9" s="890"/>
      <c r="J9" s="890"/>
      <c r="K9" s="891"/>
      <c r="L9" s="1"/>
    </row>
    <row r="10" spans="1:12" ht="15.75" thickBot="1" x14ac:dyDescent="0.3">
      <c r="A10" s="886"/>
      <c r="B10" s="887"/>
      <c r="C10" s="887"/>
      <c r="D10" s="887"/>
      <c r="E10" s="887"/>
      <c r="F10" s="887"/>
      <c r="G10" s="887"/>
      <c r="H10" s="887"/>
      <c r="I10" s="887"/>
      <c r="J10" s="887"/>
      <c r="K10" s="887"/>
      <c r="L10" s="61"/>
    </row>
    <row r="11" spans="1:12" ht="15.75" customHeight="1" thickBot="1" x14ac:dyDescent="0.3">
      <c r="A11" s="1047" t="s">
        <v>113</v>
      </c>
      <c r="B11" s="1041" t="str">
        <f>DESCRIPCION!A10</f>
        <v xml:space="preserve">Probabilidad de Providencias condenatorias incumplidas </v>
      </c>
      <c r="C11" s="1041"/>
      <c r="D11" s="1041"/>
      <c r="E11" s="1041"/>
      <c r="F11" s="1041"/>
      <c r="G11" s="1041"/>
      <c r="H11" s="1042"/>
      <c r="I11" s="1039" t="s">
        <v>342</v>
      </c>
      <c r="J11" s="1040"/>
      <c r="K11" s="158" t="str">
        <f>IF(J18="x","EXTREMA",IF(J20="x","ALTA",IF(J22="x","MODERADA",IF(J24="x","BAJA",""))))</f>
        <v>ALTA</v>
      </c>
      <c r="L11" s="1"/>
    </row>
    <row r="12" spans="1:12" ht="16.5" thickBot="1" x14ac:dyDescent="0.3">
      <c r="A12" s="1048"/>
      <c r="B12" s="1043"/>
      <c r="C12" s="1043"/>
      <c r="D12" s="1043"/>
      <c r="E12" s="1043"/>
      <c r="F12" s="1043"/>
      <c r="G12" s="1043"/>
      <c r="H12" s="1044"/>
      <c r="I12" s="1034" t="s">
        <v>343</v>
      </c>
      <c r="J12" s="1035"/>
      <c r="K12" s="207" t="str">
        <f>'VALORACION RIESGOS INHERENTES'!K11</f>
        <v>ALTA</v>
      </c>
      <c r="L12" s="1"/>
    </row>
    <row r="13" spans="1:12" ht="16.5" thickBot="1" x14ac:dyDescent="0.3">
      <c r="A13" s="1049"/>
      <c r="B13" s="836" t="s">
        <v>293</v>
      </c>
      <c r="C13" s="837"/>
      <c r="D13" s="837"/>
      <c r="E13" s="837"/>
      <c r="F13" s="837"/>
      <c r="G13" s="837"/>
      <c r="H13" s="837"/>
      <c r="I13" s="837"/>
      <c r="J13" s="840"/>
      <c r="K13" s="283" t="str">
        <f>'EVALUACIÓN SOLIDEZ CONTROLES'!H11</f>
        <v>Moderado</v>
      </c>
      <c r="L13" s="1"/>
    </row>
    <row r="14" spans="1:12" ht="16.5" thickBot="1" x14ac:dyDescent="0.3">
      <c r="A14" s="275" t="s">
        <v>115</v>
      </c>
      <c r="B14" s="276"/>
      <c r="C14" s="276"/>
      <c r="D14" s="277"/>
      <c r="E14" s="1036" t="s">
        <v>347</v>
      </c>
      <c r="F14" s="1037"/>
      <c r="G14" s="1038"/>
      <c r="H14" s="836" t="s">
        <v>345</v>
      </c>
      <c r="I14" s="840"/>
      <c r="J14" s="841" t="s">
        <v>125</v>
      </c>
      <c r="K14" s="842"/>
      <c r="L14" s="1"/>
    </row>
    <row r="15" spans="1:12" ht="47.25" customHeight="1" x14ac:dyDescent="0.25">
      <c r="A15" s="191"/>
      <c r="B15" s="171"/>
      <c r="C15" s="192"/>
      <c r="D15" s="171"/>
      <c r="E15" s="171"/>
      <c r="F15" s="171"/>
      <c r="G15" s="171"/>
      <c r="H15" s="171"/>
      <c r="I15" s="171"/>
      <c r="J15" s="187"/>
      <c r="K15" s="188"/>
      <c r="L15" s="1"/>
    </row>
    <row r="16" spans="1:12" ht="39" customHeight="1" x14ac:dyDescent="0.25">
      <c r="A16" s="822" t="s">
        <v>115</v>
      </c>
      <c r="B16" s="171">
        <v>5</v>
      </c>
      <c r="C16" s="823"/>
      <c r="D16" s="802" t="s">
        <v>341</v>
      </c>
      <c r="E16" s="803"/>
      <c r="F16" s="803"/>
      <c r="G16" s="803"/>
      <c r="H16" s="171"/>
      <c r="I16" s="171"/>
      <c r="J16" s="817" t="s">
        <v>114</v>
      </c>
      <c r="K16" s="818"/>
      <c r="L16" s="1"/>
    </row>
    <row r="17" spans="1:24" x14ac:dyDescent="0.25">
      <c r="A17" s="822"/>
      <c r="B17" s="171" t="s">
        <v>117</v>
      </c>
      <c r="C17" s="824"/>
      <c r="D17" s="802"/>
      <c r="E17" s="803"/>
      <c r="F17" s="803"/>
      <c r="G17" s="803"/>
      <c r="H17" s="171"/>
      <c r="I17" s="171"/>
      <c r="J17" s="173"/>
      <c r="K17" s="174"/>
      <c r="L17" s="1"/>
    </row>
    <row r="18" spans="1:24" ht="27.75" x14ac:dyDescent="0.25">
      <c r="A18" s="822"/>
      <c r="B18" s="171">
        <v>4</v>
      </c>
      <c r="C18" s="825"/>
      <c r="D18" s="802"/>
      <c r="E18" s="802"/>
      <c r="F18" s="815"/>
      <c r="G18" s="803"/>
      <c r="H18" s="171"/>
      <c r="I18" s="171"/>
      <c r="J18" s="178" t="str">
        <f xml:space="preserve"> IF(OR(E16="X",F16="X",G16="x",F18="x",G18="X",F20="X",G20="X",G22="X" ),"x","")</f>
        <v/>
      </c>
      <c r="K18" s="174" t="s">
        <v>116</v>
      </c>
      <c r="L18" s="1"/>
    </row>
    <row r="19" spans="1:24" ht="27.75" x14ac:dyDescent="0.25">
      <c r="A19" s="822"/>
      <c r="B19" s="171" t="s">
        <v>119</v>
      </c>
      <c r="C19" s="826"/>
      <c r="D19" s="802"/>
      <c r="E19" s="802"/>
      <c r="F19" s="815"/>
      <c r="G19" s="803"/>
      <c r="H19" s="171"/>
      <c r="I19" s="171"/>
      <c r="J19" s="179"/>
      <c r="K19" s="174"/>
      <c r="L19" s="1"/>
    </row>
    <row r="20" spans="1:24" ht="27.75" x14ac:dyDescent="0.25">
      <c r="A20" s="822"/>
      <c r="B20" s="171">
        <v>3</v>
      </c>
      <c r="C20" s="805"/>
      <c r="D20" s="800"/>
      <c r="E20" s="801"/>
      <c r="F20" s="815"/>
      <c r="G20" s="803"/>
      <c r="H20" s="171"/>
      <c r="I20" s="171"/>
      <c r="J20" s="180" t="str">
        <f xml:space="preserve"> IF(OR(C16="X",D16="X",D18="x",E18="x",E20="X",F22="X",F24="X",G24="X" ),"x","")</f>
        <v>x</v>
      </c>
      <c r="K20" s="174" t="s">
        <v>118</v>
      </c>
      <c r="L20" s="1"/>
      <c r="X20" s="41"/>
    </row>
    <row r="21" spans="1:24" ht="27.75" x14ac:dyDescent="0.25">
      <c r="A21" s="822"/>
      <c r="B21" s="171" t="s">
        <v>121</v>
      </c>
      <c r="C21" s="816"/>
      <c r="D21" s="800"/>
      <c r="E21" s="802"/>
      <c r="F21" s="815"/>
      <c r="G21" s="803"/>
      <c r="H21" s="171"/>
      <c r="I21" s="171"/>
      <c r="J21" s="181"/>
      <c r="K21" s="174"/>
      <c r="L21" s="1"/>
    </row>
    <row r="22" spans="1:24" ht="27.75" x14ac:dyDescent="0.25">
      <c r="A22" s="822"/>
      <c r="B22" s="171">
        <v>2</v>
      </c>
      <c r="C22" s="805"/>
      <c r="D22" s="798"/>
      <c r="E22" s="799"/>
      <c r="F22" s="801"/>
      <c r="G22" s="803"/>
      <c r="H22" s="171"/>
      <c r="I22" s="171"/>
      <c r="J22" s="182" t="str">
        <f xml:space="preserve"> IF(OR(C18="X",D20="X",E22="x",E24="x" ),"x","")</f>
        <v/>
      </c>
      <c r="K22" s="174" t="s">
        <v>120</v>
      </c>
      <c r="L22" s="1"/>
    </row>
    <row r="23" spans="1:24" ht="27.75" x14ac:dyDescent="0.25">
      <c r="A23" s="822"/>
      <c r="B23" s="171" t="s">
        <v>243</v>
      </c>
      <c r="C23" s="816"/>
      <c r="D23" s="798"/>
      <c r="E23" s="800"/>
      <c r="F23" s="802"/>
      <c r="G23" s="803"/>
      <c r="H23" s="171"/>
      <c r="I23" s="171"/>
      <c r="J23" s="181"/>
      <c r="K23" s="174"/>
      <c r="L23" s="1"/>
    </row>
    <row r="24" spans="1:24" ht="27.75" x14ac:dyDescent="0.25">
      <c r="A24" s="822"/>
      <c r="B24" s="171">
        <v>1</v>
      </c>
      <c r="C24" s="805"/>
      <c r="D24" s="807"/>
      <c r="E24" s="809"/>
      <c r="F24" s="811"/>
      <c r="G24" s="813"/>
      <c r="H24" s="171"/>
      <c r="I24" s="171"/>
      <c r="J24" s="183" t="str">
        <f xml:space="preserve"> IF(OR(C20="X",C22="X",C24="x",D22="x",D24="x" ),"x","")</f>
        <v/>
      </c>
      <c r="K24" s="174" t="s">
        <v>122</v>
      </c>
      <c r="L24" s="1"/>
    </row>
    <row r="25" spans="1:24" x14ac:dyDescent="0.25">
      <c r="A25" s="822"/>
      <c r="B25" s="171" t="s">
        <v>123</v>
      </c>
      <c r="C25" s="806"/>
      <c r="D25" s="808"/>
      <c r="E25" s="810"/>
      <c r="F25" s="812"/>
      <c r="G25" s="814"/>
      <c r="H25" s="171"/>
      <c r="I25" s="171"/>
      <c r="J25" s="156"/>
      <c r="K25" s="157"/>
      <c r="L25" s="1"/>
    </row>
    <row r="26" spans="1:24" x14ac:dyDescent="0.25">
      <c r="A26" s="191"/>
      <c r="B26" s="171"/>
      <c r="C26" s="171">
        <v>1</v>
      </c>
      <c r="D26" s="171">
        <v>2</v>
      </c>
      <c r="E26" s="171">
        <v>3</v>
      </c>
      <c r="F26" s="171">
        <v>4</v>
      </c>
      <c r="G26" s="171">
        <v>5</v>
      </c>
      <c r="H26" s="171"/>
      <c r="I26" s="171"/>
      <c r="J26" s="896"/>
      <c r="K26" s="897"/>
      <c r="L26" s="1"/>
    </row>
    <row r="27" spans="1:24" x14ac:dyDescent="0.25">
      <c r="A27" s="191"/>
      <c r="B27" s="171"/>
      <c r="C27" s="171" t="s">
        <v>124</v>
      </c>
      <c r="D27" s="171" t="s">
        <v>125</v>
      </c>
      <c r="E27" s="171" t="s">
        <v>126</v>
      </c>
      <c r="F27" s="171" t="s">
        <v>127</v>
      </c>
      <c r="G27" s="171" t="s">
        <v>128</v>
      </c>
      <c r="H27" s="171"/>
      <c r="I27" s="171"/>
      <c r="J27" s="171"/>
      <c r="K27" s="188"/>
      <c r="L27" s="1"/>
    </row>
    <row r="28" spans="1:24" ht="15" customHeight="1" x14ac:dyDescent="0.25">
      <c r="A28" s="191"/>
      <c r="B28" s="171"/>
      <c r="C28" s="804" t="s">
        <v>129</v>
      </c>
      <c r="D28" s="804"/>
      <c r="E28" s="804"/>
      <c r="F28" s="804"/>
      <c r="G28" s="804"/>
      <c r="H28" s="171"/>
      <c r="I28" s="171"/>
      <c r="J28" s="171"/>
      <c r="K28" s="188"/>
      <c r="L28" s="1"/>
    </row>
    <row r="29" spans="1:24" ht="15" customHeight="1" x14ac:dyDescent="0.25">
      <c r="A29" s="191"/>
      <c r="B29" s="171"/>
      <c r="C29" s="804"/>
      <c r="D29" s="804"/>
      <c r="E29" s="804"/>
      <c r="F29" s="804"/>
      <c r="G29" s="804"/>
      <c r="H29" s="171"/>
      <c r="I29" s="171"/>
      <c r="J29" s="171"/>
      <c r="K29" s="188"/>
      <c r="L29" s="1"/>
    </row>
    <row r="30" spans="1:24" ht="15.75" thickBot="1" x14ac:dyDescent="0.3">
      <c r="A30" s="193"/>
      <c r="B30" s="194"/>
      <c r="C30" s="194"/>
      <c r="D30" s="194"/>
      <c r="E30" s="194"/>
      <c r="F30" s="194"/>
      <c r="G30" s="194"/>
      <c r="H30" s="194"/>
      <c r="I30" s="194"/>
      <c r="J30" s="194"/>
      <c r="K30" s="195"/>
      <c r="L30" s="1"/>
    </row>
    <row r="31" spans="1:24" ht="15.75" thickBot="1" x14ac:dyDescent="0.3">
      <c r="A31" s="1"/>
      <c r="B31" s="1"/>
      <c r="C31" s="1"/>
      <c r="D31" s="1"/>
      <c r="E31" s="1"/>
      <c r="F31" s="1"/>
      <c r="G31" s="1"/>
      <c r="H31" s="1"/>
      <c r="I31" s="1"/>
      <c r="J31" s="1"/>
      <c r="K31" s="1"/>
      <c r="L31" s="1"/>
    </row>
    <row r="32" spans="1:24" ht="15.75" customHeight="1" thickBot="1" x14ac:dyDescent="0.3">
      <c r="A32" s="1047" t="s">
        <v>113</v>
      </c>
      <c r="B32" s="1045" t="str">
        <f>DESCRIPCION!A13</f>
        <v>Posibilidad de omitir, retardar, negar o rehusarse a realizar actos propios que le corresponden de las funciones de servidor público y/o de apoderado para beneficio propio o de un tercero en las acciones legales</v>
      </c>
      <c r="C32" s="1041"/>
      <c r="D32" s="1041"/>
      <c r="E32" s="1041"/>
      <c r="F32" s="1041"/>
      <c r="G32" s="1041"/>
      <c r="H32" s="1042"/>
      <c r="I32" s="1039" t="s">
        <v>342</v>
      </c>
      <c r="J32" s="1040"/>
      <c r="K32" s="153" t="str">
        <f>IF(J39="x","EXTREMA",IF(J41="x","ALTA",IF(J43="x","MODERADA",IF(J45="x","BAJA",""))))</f>
        <v>ALTA</v>
      </c>
      <c r="L32" s="1"/>
    </row>
    <row r="33" spans="1:12" ht="16.5" thickBot="1" x14ac:dyDescent="0.3">
      <c r="A33" s="1048"/>
      <c r="B33" s="1046"/>
      <c r="C33" s="1043"/>
      <c r="D33" s="1043"/>
      <c r="E33" s="1043"/>
      <c r="F33" s="1043"/>
      <c r="G33" s="1043"/>
      <c r="H33" s="1044"/>
      <c r="I33" s="1034" t="s">
        <v>343</v>
      </c>
      <c r="J33" s="1035"/>
      <c r="K33" s="208" t="str">
        <f>'VALORACION RIESGOS INHERENTES'!K31</f>
        <v>ALTA</v>
      </c>
      <c r="L33" s="1"/>
    </row>
    <row r="34" spans="1:12" ht="16.5" thickBot="1" x14ac:dyDescent="0.3">
      <c r="A34" s="1049"/>
      <c r="B34" s="836" t="s">
        <v>293</v>
      </c>
      <c r="C34" s="837"/>
      <c r="D34" s="837"/>
      <c r="E34" s="837"/>
      <c r="F34" s="837"/>
      <c r="G34" s="837"/>
      <c r="H34" s="837"/>
      <c r="I34" s="837"/>
      <c r="J34" s="840"/>
      <c r="K34" s="283" t="str">
        <f>'EVALUACIÓN SOLIDEZ CONTROLES'!H15</f>
        <v>Moderado</v>
      </c>
      <c r="L34" s="1"/>
    </row>
    <row r="35" spans="1:12" ht="16.5" thickBot="1" x14ac:dyDescent="0.3">
      <c r="A35" s="275" t="s">
        <v>115</v>
      </c>
      <c r="B35" s="276"/>
      <c r="C35" s="276"/>
      <c r="D35" s="277"/>
      <c r="E35" s="1036" t="s">
        <v>346</v>
      </c>
      <c r="F35" s="1037"/>
      <c r="G35" s="1038"/>
      <c r="H35" s="836" t="s">
        <v>345</v>
      </c>
      <c r="I35" s="840"/>
      <c r="J35" s="841" t="s">
        <v>127</v>
      </c>
      <c r="K35" s="842"/>
      <c r="L35" s="1"/>
    </row>
    <row r="36" spans="1:12" ht="39" customHeight="1" thickBot="1" x14ac:dyDescent="0.3">
      <c r="A36" s="186"/>
      <c r="B36" s="185"/>
      <c r="C36" s="185"/>
      <c r="D36" s="185"/>
      <c r="E36" s="185"/>
      <c r="F36" s="185"/>
      <c r="G36" s="185"/>
      <c r="H36" s="185"/>
      <c r="I36" s="185"/>
      <c r="J36" s="187"/>
      <c r="K36" s="188"/>
      <c r="L36" s="1"/>
    </row>
    <row r="37" spans="1:12" ht="28.5" customHeight="1" thickBot="1" x14ac:dyDescent="0.3">
      <c r="A37" s="867" t="s">
        <v>115</v>
      </c>
      <c r="B37" s="184">
        <v>5</v>
      </c>
      <c r="C37" s="1050"/>
      <c r="D37" s="869"/>
      <c r="E37" s="863"/>
      <c r="F37" s="863"/>
      <c r="G37" s="863"/>
      <c r="H37" s="185"/>
      <c r="I37" s="185"/>
      <c r="J37" s="865" t="s">
        <v>114</v>
      </c>
      <c r="K37" s="866"/>
      <c r="L37" s="1"/>
    </row>
    <row r="38" spans="1:12" ht="15.75" thickBot="1" x14ac:dyDescent="0.3">
      <c r="A38" s="867"/>
      <c r="B38" s="184" t="s">
        <v>117</v>
      </c>
      <c r="C38" s="868"/>
      <c r="D38" s="869"/>
      <c r="E38" s="863"/>
      <c r="F38" s="863"/>
      <c r="G38" s="863"/>
      <c r="H38" s="185"/>
      <c r="I38" s="185"/>
      <c r="J38" s="189"/>
      <c r="K38" s="20"/>
      <c r="L38" s="1"/>
    </row>
    <row r="39" spans="1:12" ht="29.25" thickBot="1" x14ac:dyDescent="0.3">
      <c r="A39" s="867"/>
      <c r="B39" s="184">
        <v>4</v>
      </c>
      <c r="C39" s="870"/>
      <c r="D39" s="869"/>
      <c r="E39" s="869"/>
      <c r="F39" s="871"/>
      <c r="G39" s="863"/>
      <c r="H39" s="185"/>
      <c r="I39" s="185"/>
      <c r="J39" s="199" t="str">
        <f xml:space="preserve"> IF(OR(E37="X",F37="X",G37="x",F39="x",G39="X",F41="X",G41="X",G43="X" ),"x","")</f>
        <v/>
      </c>
      <c r="K39" s="20" t="s">
        <v>116</v>
      </c>
      <c r="L39" s="1"/>
    </row>
    <row r="40" spans="1:12" ht="29.25" thickBot="1" x14ac:dyDescent="0.3">
      <c r="A40" s="867"/>
      <c r="B40" s="184" t="s">
        <v>119</v>
      </c>
      <c r="C40" s="870"/>
      <c r="D40" s="869"/>
      <c r="E40" s="869"/>
      <c r="F40" s="872"/>
      <c r="G40" s="863"/>
      <c r="H40" s="185"/>
      <c r="I40" s="185"/>
      <c r="J40" s="200"/>
      <c r="K40" s="20"/>
      <c r="L40" s="1"/>
    </row>
    <row r="41" spans="1:12" ht="29.25" thickBot="1" x14ac:dyDescent="0.3">
      <c r="A41" s="867"/>
      <c r="B41" s="184">
        <v>3</v>
      </c>
      <c r="C41" s="873"/>
      <c r="D41" s="860"/>
      <c r="E41" s="874"/>
      <c r="F41" s="871"/>
      <c r="G41" s="863"/>
      <c r="H41" s="185"/>
      <c r="I41" s="185"/>
      <c r="J41" s="201" t="str">
        <f xml:space="preserve"> IF(OR(C37="X",D37="X",D39="x",E39="x",E41="X",F43="X",F45="X",G45="X" ),"x","")</f>
        <v>x</v>
      </c>
      <c r="K41" s="20" t="s">
        <v>118</v>
      </c>
      <c r="L41" s="1"/>
    </row>
    <row r="42" spans="1:12" ht="29.25" thickBot="1" x14ac:dyDescent="0.3">
      <c r="A42" s="867"/>
      <c r="B42" s="184" t="s">
        <v>121</v>
      </c>
      <c r="C42" s="873"/>
      <c r="D42" s="860"/>
      <c r="E42" s="869"/>
      <c r="F42" s="872"/>
      <c r="G42" s="863"/>
      <c r="H42" s="185"/>
      <c r="I42" s="185"/>
      <c r="J42" s="202"/>
      <c r="K42" s="20"/>
      <c r="L42" s="1"/>
    </row>
    <row r="43" spans="1:12" ht="29.25" thickBot="1" x14ac:dyDescent="0.3">
      <c r="A43" s="867"/>
      <c r="B43" s="184">
        <v>2</v>
      </c>
      <c r="C43" s="873"/>
      <c r="D43" s="876"/>
      <c r="E43" s="859"/>
      <c r="F43" s="861"/>
      <c r="G43" s="863"/>
      <c r="H43" s="185"/>
      <c r="I43" s="185"/>
      <c r="J43" s="203" t="str">
        <f xml:space="preserve"> IF(OR(C39="X",D41="X",E43="x",E45="x" ),"x","")</f>
        <v/>
      </c>
      <c r="K43" s="20" t="s">
        <v>120</v>
      </c>
      <c r="L43" s="1"/>
    </row>
    <row r="44" spans="1:12" ht="29.25" thickBot="1" x14ac:dyDescent="0.3">
      <c r="A44" s="867"/>
      <c r="B44" s="184" t="s">
        <v>243</v>
      </c>
      <c r="C44" s="873"/>
      <c r="D44" s="876"/>
      <c r="E44" s="860"/>
      <c r="F44" s="862"/>
      <c r="G44" s="863"/>
      <c r="H44" s="185"/>
      <c r="I44" s="185"/>
      <c r="J44" s="202"/>
      <c r="K44" s="20"/>
      <c r="L44" s="1"/>
    </row>
    <row r="45" spans="1:12" ht="29.25" thickBot="1" x14ac:dyDescent="0.3">
      <c r="A45" s="867"/>
      <c r="B45" s="184">
        <v>1</v>
      </c>
      <c r="C45" s="873"/>
      <c r="D45" s="876"/>
      <c r="E45" s="880"/>
      <c r="F45" s="881" t="s">
        <v>341</v>
      </c>
      <c r="G45" s="869"/>
      <c r="H45" s="185"/>
      <c r="I45" s="185"/>
      <c r="J45" s="204" t="str">
        <f xml:space="preserve"> IF(OR(C41="X",C43="X",D43="x",C45="x",D45="x" ),"x","")</f>
        <v/>
      </c>
      <c r="K45" s="20" t="s">
        <v>122</v>
      </c>
      <c r="L45" s="1"/>
    </row>
    <row r="46" spans="1:12" ht="15.75" thickBot="1" x14ac:dyDescent="0.3">
      <c r="A46" s="867"/>
      <c r="B46" s="184" t="s">
        <v>123</v>
      </c>
      <c r="C46" s="875"/>
      <c r="D46" s="877"/>
      <c r="E46" s="878"/>
      <c r="F46" s="882"/>
      <c r="G46" s="879"/>
      <c r="H46" s="190"/>
      <c r="I46" s="185"/>
      <c r="J46" s="185"/>
      <c r="K46" s="184"/>
      <c r="L46" s="1"/>
    </row>
    <row r="47" spans="1:12" x14ac:dyDescent="0.25">
      <c r="A47" s="186"/>
      <c r="B47" s="185"/>
      <c r="C47" s="185">
        <v>1</v>
      </c>
      <c r="D47" s="185">
        <v>2</v>
      </c>
      <c r="E47" s="185">
        <v>3</v>
      </c>
      <c r="F47" s="185">
        <v>4</v>
      </c>
      <c r="G47" s="185">
        <v>5</v>
      </c>
      <c r="H47" s="185"/>
      <c r="I47" s="185"/>
      <c r="J47" s="185"/>
      <c r="K47" s="184"/>
      <c r="L47" s="1"/>
    </row>
    <row r="48" spans="1:12" x14ac:dyDescent="0.25">
      <c r="A48" s="186"/>
      <c r="B48" s="185"/>
      <c r="C48" s="185" t="s">
        <v>124</v>
      </c>
      <c r="D48" s="185" t="s">
        <v>125</v>
      </c>
      <c r="E48" s="185" t="s">
        <v>126</v>
      </c>
      <c r="F48" s="185" t="s">
        <v>127</v>
      </c>
      <c r="G48" s="185" t="s">
        <v>128</v>
      </c>
      <c r="H48" s="185"/>
      <c r="I48" s="185"/>
      <c r="J48" s="185"/>
      <c r="K48" s="184"/>
      <c r="L48" s="1"/>
    </row>
    <row r="49" spans="1:12" ht="15" customHeight="1" x14ac:dyDescent="0.25">
      <c r="A49" s="186"/>
      <c r="B49" s="185"/>
      <c r="C49" s="864" t="s">
        <v>129</v>
      </c>
      <c r="D49" s="864"/>
      <c r="E49" s="864"/>
      <c r="F49" s="864"/>
      <c r="G49" s="864"/>
      <c r="H49" s="185"/>
      <c r="I49" s="185"/>
      <c r="J49" s="185"/>
      <c r="K49" s="184"/>
      <c r="L49" s="1"/>
    </row>
    <row r="50" spans="1:12" ht="15" customHeight="1" x14ac:dyDescent="0.25">
      <c r="A50" s="186"/>
      <c r="B50" s="185"/>
      <c r="C50" s="864"/>
      <c r="D50" s="864"/>
      <c r="E50" s="864"/>
      <c r="F50" s="864"/>
      <c r="G50" s="864"/>
      <c r="H50" s="185"/>
      <c r="I50" s="185"/>
      <c r="J50" s="185"/>
      <c r="K50" s="184"/>
      <c r="L50" s="1"/>
    </row>
    <row r="51" spans="1:12" ht="15.75" thickBot="1" x14ac:dyDescent="0.3">
      <c r="A51" s="21"/>
      <c r="B51" s="19"/>
      <c r="C51" s="19"/>
      <c r="D51" s="19"/>
      <c r="E51" s="19"/>
      <c r="F51" s="19"/>
      <c r="G51" s="19"/>
      <c r="H51" s="19"/>
      <c r="I51" s="151"/>
      <c r="J51" s="151"/>
      <c r="K51" s="152"/>
      <c r="L51" s="1"/>
    </row>
    <row r="52" spans="1:12" ht="15.75" thickBot="1" x14ac:dyDescent="0.3">
      <c r="A52" s="1"/>
      <c r="B52" s="1"/>
      <c r="C52" s="1"/>
      <c r="D52" s="1"/>
      <c r="E52" s="1"/>
      <c r="F52" s="1"/>
      <c r="G52" s="1"/>
      <c r="H52" s="1"/>
      <c r="I52" s="1"/>
      <c r="J52" s="1"/>
      <c r="K52" s="1"/>
      <c r="L52" s="1"/>
    </row>
    <row r="53" spans="1:12" ht="16.5" customHeight="1" thickBot="1" x14ac:dyDescent="0.3">
      <c r="A53" s="1047" t="s">
        <v>113</v>
      </c>
      <c r="B53" s="1041" t="str">
        <f>DESCRIPCION!A16</f>
        <v>Posibilidad de presentar una defensa debil en las diferentes instancias del proceso</v>
      </c>
      <c r="C53" s="1041"/>
      <c r="D53" s="1041"/>
      <c r="E53" s="1041"/>
      <c r="F53" s="1041"/>
      <c r="G53" s="1041"/>
      <c r="H53" s="1042"/>
      <c r="I53" s="1039" t="s">
        <v>342</v>
      </c>
      <c r="J53" s="1040"/>
      <c r="K53" s="153" t="str">
        <f>IF(J60="x","EXTREMA",IF(J62="x","ALTA",IF(J64="x","MODERADA",IF(J66="x","BAJA",""))))</f>
        <v>BAJA</v>
      </c>
      <c r="L53" s="1"/>
    </row>
    <row r="54" spans="1:12" ht="16.5" thickBot="1" x14ac:dyDescent="0.3">
      <c r="A54" s="1048"/>
      <c r="B54" s="1043"/>
      <c r="C54" s="1043"/>
      <c r="D54" s="1043"/>
      <c r="E54" s="1043"/>
      <c r="F54" s="1043"/>
      <c r="G54" s="1043"/>
      <c r="H54" s="1044"/>
      <c r="I54" s="1034" t="s">
        <v>343</v>
      </c>
      <c r="J54" s="1035"/>
      <c r="K54" s="208" t="str">
        <f>'VALORACION RIESGOS INHERENTES'!K51</f>
        <v>ALTA</v>
      </c>
      <c r="L54" s="1"/>
    </row>
    <row r="55" spans="1:12" ht="16.5" thickBot="1" x14ac:dyDescent="0.3">
      <c r="A55" s="1049"/>
      <c r="B55" s="836" t="s">
        <v>293</v>
      </c>
      <c r="C55" s="837"/>
      <c r="D55" s="837"/>
      <c r="E55" s="837"/>
      <c r="F55" s="837"/>
      <c r="G55" s="837"/>
      <c r="H55" s="837"/>
      <c r="I55" s="837"/>
      <c r="J55" s="840"/>
      <c r="K55" s="206" t="e">
        <f>'EVALUACIÓN SOLIDEZ CONTROLES'!H19</f>
        <v>#REF!</v>
      </c>
      <c r="L55" s="1"/>
    </row>
    <row r="56" spans="1:12" ht="16.5" thickBot="1" x14ac:dyDescent="0.3">
      <c r="A56" s="275" t="s">
        <v>115</v>
      </c>
      <c r="B56" s="276"/>
      <c r="C56" s="276"/>
      <c r="D56" s="277"/>
      <c r="E56" s="1036" t="s">
        <v>119</v>
      </c>
      <c r="F56" s="1037"/>
      <c r="G56" s="1038"/>
      <c r="H56" s="836" t="s">
        <v>345</v>
      </c>
      <c r="I56" s="840"/>
      <c r="J56" s="841" t="s">
        <v>125</v>
      </c>
      <c r="K56" s="842"/>
      <c r="L56" s="1"/>
    </row>
    <row r="57" spans="1:12" ht="40.5" customHeight="1" thickBot="1" x14ac:dyDescent="0.3">
      <c r="A57" s="186"/>
      <c r="B57" s="185"/>
      <c r="C57" s="185"/>
      <c r="D57" s="185"/>
      <c r="E57" s="185"/>
      <c r="F57" s="185"/>
      <c r="G57" s="185"/>
      <c r="H57" s="185"/>
      <c r="I57" s="185"/>
      <c r="J57" s="187"/>
      <c r="K57" s="188"/>
      <c r="L57" s="1"/>
    </row>
    <row r="58" spans="1:12" ht="22.5" customHeight="1" thickBot="1" x14ac:dyDescent="0.3">
      <c r="A58" s="867" t="s">
        <v>115</v>
      </c>
      <c r="B58" s="184">
        <v>5</v>
      </c>
      <c r="C58" s="1050"/>
      <c r="D58" s="869"/>
      <c r="E58" s="863"/>
      <c r="F58" s="863"/>
      <c r="G58" s="863"/>
      <c r="H58" s="185"/>
      <c r="I58" s="185"/>
      <c r="J58" s="865" t="s">
        <v>114</v>
      </c>
      <c r="K58" s="866"/>
      <c r="L58" s="1"/>
    </row>
    <row r="59" spans="1:12" ht="23.25" customHeight="1" thickBot="1" x14ac:dyDescent="0.3">
      <c r="A59" s="867"/>
      <c r="B59" s="184" t="s">
        <v>117</v>
      </c>
      <c r="C59" s="868"/>
      <c r="D59" s="869"/>
      <c r="E59" s="863"/>
      <c r="F59" s="863"/>
      <c r="G59" s="863"/>
      <c r="H59" s="185"/>
      <c r="I59" s="185"/>
      <c r="J59" s="189"/>
      <c r="K59" s="20"/>
      <c r="L59" s="1"/>
    </row>
    <row r="60" spans="1:12" ht="29.25" thickBot="1" x14ac:dyDescent="0.3">
      <c r="A60" s="867"/>
      <c r="B60" s="184">
        <v>4</v>
      </c>
      <c r="C60" s="870"/>
      <c r="D60" s="869"/>
      <c r="E60" s="869"/>
      <c r="F60" s="871"/>
      <c r="G60" s="863"/>
      <c r="H60" s="185"/>
      <c r="I60" s="185"/>
      <c r="J60" s="199" t="str">
        <f xml:space="preserve"> IF(OR(E58="X",F58="X",G58="x",F60="x",G60="X",F62="X",G62="X",G64="X" ),"x","")</f>
        <v/>
      </c>
      <c r="K60" s="20" t="s">
        <v>116</v>
      </c>
      <c r="L60" s="1"/>
    </row>
    <row r="61" spans="1:12" ht="29.25" thickBot="1" x14ac:dyDescent="0.3">
      <c r="A61" s="867"/>
      <c r="B61" s="184" t="s">
        <v>119</v>
      </c>
      <c r="C61" s="870"/>
      <c r="D61" s="869"/>
      <c r="E61" s="869"/>
      <c r="F61" s="872"/>
      <c r="G61" s="863"/>
      <c r="H61" s="185"/>
      <c r="I61" s="185"/>
      <c r="J61" s="200"/>
      <c r="K61" s="20"/>
      <c r="L61" s="1"/>
    </row>
    <row r="62" spans="1:12" ht="29.25" thickBot="1" x14ac:dyDescent="0.3">
      <c r="A62" s="867"/>
      <c r="B62" s="184">
        <v>3</v>
      </c>
      <c r="C62" s="873"/>
      <c r="D62" s="860"/>
      <c r="E62" s="874"/>
      <c r="F62" s="871"/>
      <c r="G62" s="863"/>
      <c r="H62" s="185"/>
      <c r="I62" s="185"/>
      <c r="J62" s="201" t="str">
        <f xml:space="preserve"> IF(OR(C58="X",D58="X",D60="x",E60="x",E62="X",F64="X",F66="X",G66="X" ),"x","")</f>
        <v/>
      </c>
      <c r="K62" s="20" t="s">
        <v>118</v>
      </c>
      <c r="L62" s="1"/>
    </row>
    <row r="63" spans="1:12" ht="29.25" thickBot="1" x14ac:dyDescent="0.3">
      <c r="A63" s="867"/>
      <c r="B63" s="184" t="s">
        <v>121</v>
      </c>
      <c r="C63" s="873"/>
      <c r="D63" s="860"/>
      <c r="E63" s="869"/>
      <c r="F63" s="872"/>
      <c r="G63" s="863"/>
      <c r="H63" s="185"/>
      <c r="I63" s="185"/>
      <c r="J63" s="202"/>
      <c r="K63" s="20"/>
      <c r="L63" s="1"/>
    </row>
    <row r="64" spans="1:12" ht="29.25" thickBot="1" x14ac:dyDescent="0.3">
      <c r="A64" s="867"/>
      <c r="B64" s="184">
        <v>2</v>
      </c>
      <c r="C64" s="873" t="s">
        <v>341</v>
      </c>
      <c r="D64" s="876"/>
      <c r="E64" s="859"/>
      <c r="F64" s="861"/>
      <c r="G64" s="863"/>
      <c r="H64" s="185"/>
      <c r="I64" s="185"/>
      <c r="J64" s="203" t="str">
        <f xml:space="preserve"> IF(OR(C60="X",D62="X",E64="x",E66="x" ),"x","")</f>
        <v/>
      </c>
      <c r="K64" s="20" t="s">
        <v>120</v>
      </c>
      <c r="L64" s="1"/>
    </row>
    <row r="65" spans="1:12" ht="29.25" thickBot="1" x14ac:dyDescent="0.3">
      <c r="A65" s="867"/>
      <c r="B65" s="184" t="s">
        <v>243</v>
      </c>
      <c r="C65" s="873"/>
      <c r="D65" s="876"/>
      <c r="E65" s="860"/>
      <c r="F65" s="862"/>
      <c r="G65" s="863"/>
      <c r="H65" s="185"/>
      <c r="I65" s="185"/>
      <c r="J65" s="202"/>
      <c r="K65" s="20"/>
      <c r="L65" s="1"/>
    </row>
    <row r="66" spans="1:12" ht="29.25" thickBot="1" x14ac:dyDescent="0.3">
      <c r="A66" s="867"/>
      <c r="B66" s="184">
        <v>1</v>
      </c>
      <c r="C66" s="873"/>
      <c r="D66" s="876"/>
      <c r="E66" s="860"/>
      <c r="F66" s="869"/>
      <c r="G66" s="869"/>
      <c r="H66" s="185"/>
      <c r="I66" s="185"/>
      <c r="J66" s="204" t="str">
        <f xml:space="preserve"> IF(OR(C62="X",C64="X",D64="x",C66="x",D66="x" ),"x","")</f>
        <v>x</v>
      </c>
      <c r="K66" s="20" t="s">
        <v>122</v>
      </c>
      <c r="L66" s="1"/>
    </row>
    <row r="67" spans="1:12" ht="15.75" thickBot="1" x14ac:dyDescent="0.3">
      <c r="A67" s="867"/>
      <c r="B67" s="184" t="s">
        <v>123</v>
      </c>
      <c r="C67" s="875"/>
      <c r="D67" s="877"/>
      <c r="E67" s="878"/>
      <c r="F67" s="879"/>
      <c r="G67" s="879"/>
      <c r="H67" s="190"/>
      <c r="I67" s="185"/>
      <c r="J67" s="185"/>
      <c r="K67" s="184"/>
      <c r="L67" s="1"/>
    </row>
    <row r="68" spans="1:12" x14ac:dyDescent="0.25">
      <c r="A68" s="186"/>
      <c r="B68" s="185"/>
      <c r="C68" s="185">
        <v>1</v>
      </c>
      <c r="D68" s="185">
        <v>2</v>
      </c>
      <c r="E68" s="185">
        <v>3</v>
      </c>
      <c r="F68" s="185">
        <v>4</v>
      </c>
      <c r="G68" s="185">
        <v>5</v>
      </c>
      <c r="H68" s="185"/>
      <c r="I68" s="185"/>
      <c r="J68" s="185"/>
      <c r="K68" s="184"/>
      <c r="L68" s="1"/>
    </row>
    <row r="69" spans="1:12" x14ac:dyDescent="0.25">
      <c r="A69" s="186"/>
      <c r="B69" s="185"/>
      <c r="C69" s="185" t="s">
        <v>124</v>
      </c>
      <c r="D69" s="185" t="s">
        <v>125</v>
      </c>
      <c r="E69" s="185" t="s">
        <v>126</v>
      </c>
      <c r="F69" s="185" t="s">
        <v>127</v>
      </c>
      <c r="G69" s="185" t="s">
        <v>128</v>
      </c>
      <c r="H69" s="185"/>
      <c r="I69" s="185"/>
      <c r="J69" s="185"/>
      <c r="K69" s="184"/>
      <c r="L69" s="1"/>
    </row>
    <row r="70" spans="1:12" ht="15" customHeight="1" x14ac:dyDescent="0.25">
      <c r="A70" s="186"/>
      <c r="B70" s="185"/>
      <c r="C70" s="864" t="s">
        <v>129</v>
      </c>
      <c r="D70" s="864"/>
      <c r="E70" s="864"/>
      <c r="F70" s="864"/>
      <c r="G70" s="864"/>
      <c r="H70" s="185"/>
      <c r="I70" s="185"/>
      <c r="J70" s="185"/>
      <c r="K70" s="184"/>
      <c r="L70" s="1"/>
    </row>
    <row r="71" spans="1:12" ht="15" customHeight="1" x14ac:dyDescent="0.25">
      <c r="A71" s="186"/>
      <c r="B71" s="185"/>
      <c r="C71" s="864"/>
      <c r="D71" s="864"/>
      <c r="E71" s="864"/>
      <c r="F71" s="864"/>
      <c r="G71" s="864"/>
      <c r="H71" s="185"/>
      <c r="I71" s="185"/>
      <c r="J71" s="185"/>
      <c r="K71" s="184"/>
      <c r="L71" s="1"/>
    </row>
    <row r="72" spans="1:12" ht="15.75" thickBot="1" x14ac:dyDescent="0.3">
      <c r="A72" s="196"/>
      <c r="B72" s="197"/>
      <c r="C72" s="197"/>
      <c r="D72" s="197"/>
      <c r="E72" s="197"/>
      <c r="F72" s="197"/>
      <c r="G72" s="197"/>
      <c r="H72" s="197"/>
      <c r="I72" s="197"/>
      <c r="J72" s="197"/>
      <c r="K72" s="198"/>
      <c r="L72" s="1"/>
    </row>
    <row r="73" spans="1:12" ht="15.75" thickBot="1" x14ac:dyDescent="0.3">
      <c r="A73" s="1"/>
      <c r="B73" s="1"/>
      <c r="C73" s="1"/>
      <c r="D73" s="1"/>
      <c r="E73" s="1"/>
      <c r="F73" s="1"/>
      <c r="G73" s="1"/>
      <c r="H73" s="1"/>
      <c r="I73" s="1"/>
      <c r="J73" s="1"/>
      <c r="K73" s="1"/>
      <c r="L73" s="1"/>
    </row>
    <row r="74" spans="1:12" ht="16.5" customHeight="1" thickBot="1" x14ac:dyDescent="0.3">
      <c r="A74" s="1047" t="s">
        <v>113</v>
      </c>
      <c r="B74" s="1045" t="str">
        <f>DESCRIPCION!A19</f>
        <v>d</v>
      </c>
      <c r="C74" s="1041"/>
      <c r="D74" s="1041"/>
      <c r="E74" s="1041"/>
      <c r="F74" s="1041"/>
      <c r="G74" s="1041"/>
      <c r="H74" s="1042"/>
      <c r="I74" s="1039" t="s">
        <v>342</v>
      </c>
      <c r="J74" s="1040"/>
      <c r="K74" s="153" t="str">
        <f>IF(J81="x","EXTREMA",IF(J83="x","ALTA",IF(J85="x","MODERADA",IF(J87="x","BAJA",""))))</f>
        <v/>
      </c>
      <c r="L74" s="1"/>
    </row>
    <row r="75" spans="1:12" ht="15.75" customHeight="1" thickBot="1" x14ac:dyDescent="0.3">
      <c r="A75" s="1048"/>
      <c r="B75" s="1046"/>
      <c r="C75" s="1043"/>
      <c r="D75" s="1043"/>
      <c r="E75" s="1043"/>
      <c r="F75" s="1043"/>
      <c r="G75" s="1043"/>
      <c r="H75" s="1044"/>
      <c r="I75" s="1034" t="s">
        <v>343</v>
      </c>
      <c r="J75" s="1035"/>
      <c r="K75" s="206" t="str">
        <f>'VALORACION RIESGOS INHERENTES'!K71</f>
        <v/>
      </c>
      <c r="L75" s="1"/>
    </row>
    <row r="76" spans="1:12" ht="16.5" thickBot="1" x14ac:dyDescent="0.3">
      <c r="A76" s="1049"/>
      <c r="B76" s="836" t="s">
        <v>293</v>
      </c>
      <c r="C76" s="837"/>
      <c r="D76" s="837"/>
      <c r="E76" s="837"/>
      <c r="F76" s="837"/>
      <c r="G76" s="837"/>
      <c r="H76" s="837"/>
      <c r="I76" s="837"/>
      <c r="J76" s="840"/>
      <c r="K76" s="206" t="e">
        <f>'EVALUACIÓN SOLIDEZ CONTROLES'!H23</f>
        <v>#DIV/0!</v>
      </c>
      <c r="L76" s="1"/>
    </row>
    <row r="77" spans="1:12" ht="21.75" customHeight="1" thickBot="1" x14ac:dyDescent="0.3">
      <c r="A77" s="275" t="s">
        <v>115</v>
      </c>
      <c r="B77" s="276"/>
      <c r="C77" s="276"/>
      <c r="D77" s="277"/>
      <c r="E77" s="1036"/>
      <c r="F77" s="1037"/>
      <c r="G77" s="1038"/>
      <c r="H77" s="836" t="s">
        <v>345</v>
      </c>
      <c r="I77" s="840"/>
      <c r="J77" s="841"/>
      <c r="K77" s="842"/>
      <c r="L77" s="1"/>
    </row>
    <row r="78" spans="1:12" ht="36.75" customHeight="1" x14ac:dyDescent="0.25">
      <c r="A78" s="191"/>
      <c r="B78" s="171"/>
      <c r="C78" s="192"/>
      <c r="D78" s="171"/>
      <c r="E78" s="171"/>
      <c r="F78" s="171"/>
      <c r="G78" s="171"/>
      <c r="H78" s="171"/>
      <c r="I78" s="171"/>
      <c r="J78" s="187"/>
      <c r="K78" s="188"/>
      <c r="L78" s="1"/>
    </row>
    <row r="79" spans="1:12" ht="38.25" customHeight="1" x14ac:dyDescent="0.25">
      <c r="A79" s="822" t="s">
        <v>115</v>
      </c>
      <c r="B79" s="171">
        <v>5</v>
      </c>
      <c r="C79" s="823"/>
      <c r="D79" s="802"/>
      <c r="E79" s="803"/>
      <c r="F79" s="803"/>
      <c r="G79" s="803"/>
      <c r="H79" s="171"/>
      <c r="I79" s="171"/>
      <c r="J79" s="817" t="s">
        <v>114</v>
      </c>
      <c r="K79" s="818"/>
      <c r="L79" s="1"/>
    </row>
    <row r="80" spans="1:12" x14ac:dyDescent="0.25">
      <c r="A80" s="822"/>
      <c r="B80" s="171" t="s">
        <v>117</v>
      </c>
      <c r="C80" s="824"/>
      <c r="D80" s="802"/>
      <c r="E80" s="803"/>
      <c r="F80" s="803"/>
      <c r="G80" s="803"/>
      <c r="H80" s="171"/>
      <c r="I80" s="171"/>
      <c r="J80" s="173"/>
      <c r="K80" s="174"/>
      <c r="L80" s="1"/>
    </row>
    <row r="81" spans="1:12" ht="27.75" x14ac:dyDescent="0.25">
      <c r="A81" s="822"/>
      <c r="B81" s="171">
        <v>4</v>
      </c>
      <c r="C81" s="825"/>
      <c r="D81" s="802"/>
      <c r="E81" s="802"/>
      <c r="F81" s="815"/>
      <c r="G81" s="803"/>
      <c r="H81" s="171"/>
      <c r="I81" s="171"/>
      <c r="J81" s="178" t="str">
        <f xml:space="preserve"> IF(OR(E79="X",F79="X",G79="x",F81="x",G81="X",F83="X",G83="X",G85="X" ),"x","")</f>
        <v/>
      </c>
      <c r="K81" s="174" t="s">
        <v>116</v>
      </c>
      <c r="L81" s="1"/>
    </row>
    <row r="82" spans="1:12" ht="27.75" x14ac:dyDescent="0.25">
      <c r="A82" s="822"/>
      <c r="B82" s="171" t="s">
        <v>119</v>
      </c>
      <c r="C82" s="826"/>
      <c r="D82" s="802"/>
      <c r="E82" s="802"/>
      <c r="F82" s="815"/>
      <c r="G82" s="803"/>
      <c r="H82" s="171"/>
      <c r="I82" s="171"/>
      <c r="J82" s="179"/>
      <c r="K82" s="174"/>
      <c r="L82" s="1"/>
    </row>
    <row r="83" spans="1:12" ht="27.75" x14ac:dyDescent="0.25">
      <c r="A83" s="822"/>
      <c r="B83" s="171">
        <v>3</v>
      </c>
      <c r="C83" s="805"/>
      <c r="D83" s="800"/>
      <c r="E83" s="801"/>
      <c r="F83" s="815"/>
      <c r="G83" s="803"/>
      <c r="H83" s="171"/>
      <c r="I83" s="171"/>
      <c r="J83" s="180" t="str">
        <f xml:space="preserve"> IF(OR(C79="X",D79="X",D81="x",E81="x",E83="X",F85="X",F87="X",G87="X" ),"x","")</f>
        <v/>
      </c>
      <c r="K83" s="174" t="s">
        <v>118</v>
      </c>
      <c r="L83" s="1"/>
    </row>
    <row r="84" spans="1:12" ht="27.75" x14ac:dyDescent="0.25">
      <c r="A84" s="822"/>
      <c r="B84" s="171" t="s">
        <v>121</v>
      </c>
      <c r="C84" s="816"/>
      <c r="D84" s="800"/>
      <c r="E84" s="802"/>
      <c r="F84" s="815"/>
      <c r="G84" s="803"/>
      <c r="H84" s="171"/>
      <c r="I84" s="171"/>
      <c r="J84" s="181"/>
      <c r="K84" s="174"/>
      <c r="L84" s="1"/>
    </row>
    <row r="85" spans="1:12" ht="27.75" x14ac:dyDescent="0.25">
      <c r="A85" s="822"/>
      <c r="B85" s="171">
        <v>2</v>
      </c>
      <c r="C85" s="805"/>
      <c r="D85" s="798"/>
      <c r="E85" s="799"/>
      <c r="F85" s="801"/>
      <c r="G85" s="803"/>
      <c r="H85" s="171"/>
      <c r="I85" s="171"/>
      <c r="J85" s="182" t="str">
        <f xml:space="preserve"> IF(OR(C81="X",D83="X",E85="x",E87="x" ),"x","")</f>
        <v/>
      </c>
      <c r="K85" s="174" t="s">
        <v>120</v>
      </c>
      <c r="L85" s="1"/>
    </row>
    <row r="86" spans="1:12" ht="27.75" x14ac:dyDescent="0.25">
      <c r="A86" s="822"/>
      <c r="B86" s="171" t="s">
        <v>243</v>
      </c>
      <c r="C86" s="816"/>
      <c r="D86" s="798"/>
      <c r="E86" s="800"/>
      <c r="F86" s="802"/>
      <c r="G86" s="803"/>
      <c r="H86" s="171"/>
      <c r="I86" s="171"/>
      <c r="J86" s="181"/>
      <c r="K86" s="174"/>
      <c r="L86" s="1"/>
    </row>
    <row r="87" spans="1:12" ht="27.75" x14ac:dyDescent="0.25">
      <c r="A87" s="822"/>
      <c r="B87" s="171">
        <v>1</v>
      </c>
      <c r="C87" s="805"/>
      <c r="D87" s="807"/>
      <c r="E87" s="809"/>
      <c r="F87" s="811"/>
      <c r="G87" s="813"/>
      <c r="H87" s="171"/>
      <c r="I87" s="171"/>
      <c r="J87" s="183" t="str">
        <f xml:space="preserve"> IF(OR(C83="X",C85="X",D85="x",D87="x",C87="x" ),"x","")</f>
        <v/>
      </c>
      <c r="K87" s="174" t="s">
        <v>122</v>
      </c>
      <c r="L87" s="1"/>
    </row>
    <row r="88" spans="1:12" x14ac:dyDescent="0.25">
      <c r="A88" s="822"/>
      <c r="B88" s="171" t="s">
        <v>123</v>
      </c>
      <c r="C88" s="806"/>
      <c r="D88" s="808"/>
      <c r="E88" s="810"/>
      <c r="F88" s="812"/>
      <c r="G88" s="814"/>
      <c r="H88" s="171"/>
      <c r="I88" s="171"/>
      <c r="J88" s="171"/>
      <c r="K88" s="172"/>
      <c r="L88" s="1"/>
    </row>
    <row r="89" spans="1:12" x14ac:dyDescent="0.25">
      <c r="A89" s="191"/>
      <c r="B89" s="171"/>
      <c r="C89" s="171">
        <v>1</v>
      </c>
      <c r="D89" s="171">
        <v>2</v>
      </c>
      <c r="E89" s="171">
        <v>3</v>
      </c>
      <c r="F89" s="171">
        <v>4</v>
      </c>
      <c r="G89" s="171">
        <v>5</v>
      </c>
      <c r="H89" s="171"/>
      <c r="I89" s="171"/>
      <c r="J89" s="171"/>
      <c r="K89" s="172"/>
      <c r="L89" s="1"/>
    </row>
    <row r="90" spans="1:12" x14ac:dyDescent="0.25">
      <c r="A90" s="191"/>
      <c r="B90" s="171"/>
      <c r="C90" s="171" t="s">
        <v>124</v>
      </c>
      <c r="D90" s="171" t="s">
        <v>125</v>
      </c>
      <c r="E90" s="171" t="s">
        <v>126</v>
      </c>
      <c r="F90" s="171" t="s">
        <v>127</v>
      </c>
      <c r="G90" s="171" t="s">
        <v>128</v>
      </c>
      <c r="H90" s="171"/>
      <c r="I90" s="817"/>
      <c r="J90" s="817"/>
      <c r="K90" s="818"/>
      <c r="L90" s="1"/>
    </row>
    <row r="91" spans="1:12" ht="15" customHeight="1" x14ac:dyDescent="0.25">
      <c r="A91" s="191"/>
      <c r="B91" s="171"/>
      <c r="C91" s="804" t="s">
        <v>129</v>
      </c>
      <c r="D91" s="804"/>
      <c r="E91" s="804"/>
      <c r="F91" s="804"/>
      <c r="G91" s="804"/>
      <c r="H91" s="171"/>
      <c r="I91" s="171"/>
      <c r="J91" s="171"/>
      <c r="K91" s="172"/>
      <c r="L91" s="1"/>
    </row>
    <row r="92" spans="1:12" ht="15" customHeight="1" x14ac:dyDescent="0.25">
      <c r="A92" s="191"/>
      <c r="B92" s="171"/>
      <c r="C92" s="804"/>
      <c r="D92" s="804"/>
      <c r="E92" s="804"/>
      <c r="F92" s="804"/>
      <c r="G92" s="804"/>
      <c r="H92" s="171"/>
      <c r="I92" s="171"/>
      <c r="J92" s="171"/>
      <c r="K92" s="172"/>
      <c r="L92" s="1"/>
    </row>
    <row r="93" spans="1:12" ht="15.75" thickBot="1" x14ac:dyDescent="0.3">
      <c r="A93" s="83"/>
      <c r="B93" s="84"/>
      <c r="C93" s="84"/>
      <c r="D93" s="84"/>
      <c r="E93" s="84"/>
      <c r="F93" s="84"/>
      <c r="G93" s="84"/>
      <c r="H93" s="84"/>
      <c r="I93" s="84"/>
      <c r="J93" s="84"/>
      <c r="K93" s="85"/>
      <c r="L93" s="1"/>
    </row>
    <row r="94" spans="1:12" ht="15.75" thickBot="1" x14ac:dyDescent="0.3">
      <c r="A94" s="1"/>
      <c r="B94" s="1"/>
      <c r="C94" s="1"/>
      <c r="D94" s="1"/>
      <c r="E94" s="1"/>
      <c r="F94" s="1"/>
      <c r="G94" s="1"/>
      <c r="H94" s="1"/>
      <c r="I94" s="1"/>
      <c r="J94" s="1"/>
      <c r="K94" s="1"/>
      <c r="L94" s="1"/>
    </row>
    <row r="95" spans="1:12" ht="15.75" customHeight="1" thickBot="1" x14ac:dyDescent="0.3">
      <c r="A95" s="1047" t="s">
        <v>113</v>
      </c>
      <c r="B95" s="1041" t="str">
        <f>DESCRIPCION!A22</f>
        <v>e</v>
      </c>
      <c r="C95" s="1041"/>
      <c r="D95" s="1041"/>
      <c r="E95" s="1041"/>
      <c r="F95" s="1041"/>
      <c r="G95" s="1041"/>
      <c r="H95" s="1042"/>
      <c r="I95" s="1039" t="s">
        <v>342</v>
      </c>
      <c r="J95" s="1040"/>
      <c r="K95" s="153" t="str">
        <f>IF(J102="x","EXTREMA",IF(J104="x","ALTA",IF(J106="x","MODERADA",IF(J108="x","BAJA",""))))</f>
        <v/>
      </c>
      <c r="L95" s="1"/>
    </row>
    <row r="96" spans="1:12" ht="16.5" thickBot="1" x14ac:dyDescent="0.3">
      <c r="A96" s="1048"/>
      <c r="B96" s="1043"/>
      <c r="C96" s="1043"/>
      <c r="D96" s="1043"/>
      <c r="E96" s="1043"/>
      <c r="F96" s="1043"/>
      <c r="G96" s="1043"/>
      <c r="H96" s="1044"/>
      <c r="I96" s="1034" t="s">
        <v>343</v>
      </c>
      <c r="J96" s="1035"/>
      <c r="K96" s="207" t="str">
        <f>'VALORACION RIESGOS INHERENTES'!K91</f>
        <v/>
      </c>
      <c r="L96" s="1"/>
    </row>
    <row r="97" spans="1:12" ht="16.5" thickBot="1" x14ac:dyDescent="0.3">
      <c r="A97" s="1049"/>
      <c r="B97" s="1034" t="s">
        <v>293</v>
      </c>
      <c r="C97" s="1060"/>
      <c r="D97" s="1060"/>
      <c r="E97" s="1060"/>
      <c r="F97" s="1060"/>
      <c r="G97" s="1060"/>
      <c r="H97" s="1060"/>
      <c r="I97" s="1060"/>
      <c r="J97" s="1035"/>
      <c r="K97" s="207" t="e">
        <f>'EVALUACIÓN SOLIDEZ CONTROLES'!H27</f>
        <v>#DIV/0!</v>
      </c>
      <c r="L97" s="1"/>
    </row>
    <row r="98" spans="1:12" ht="20.25" customHeight="1" thickBot="1" x14ac:dyDescent="0.3">
      <c r="A98" s="275" t="s">
        <v>115</v>
      </c>
      <c r="B98" s="276"/>
      <c r="C98" s="276"/>
      <c r="D98" s="277"/>
      <c r="E98" s="1036"/>
      <c r="F98" s="1037"/>
      <c r="G98" s="1038"/>
      <c r="H98" s="836" t="s">
        <v>345</v>
      </c>
      <c r="I98" s="840"/>
      <c r="J98" s="841"/>
      <c r="K98" s="842"/>
      <c r="L98" s="1"/>
    </row>
    <row r="99" spans="1:12" ht="38.25" customHeight="1" x14ac:dyDescent="0.25">
      <c r="A99" s="191"/>
      <c r="B99" s="171"/>
      <c r="C99" s="192"/>
      <c r="D99" s="171"/>
      <c r="E99" s="171"/>
      <c r="F99" s="171"/>
      <c r="G99" s="171"/>
      <c r="H99" s="171"/>
      <c r="I99" s="171"/>
      <c r="J99" s="187"/>
      <c r="K99" s="188"/>
      <c r="L99" s="1"/>
    </row>
    <row r="100" spans="1:12" ht="39" customHeight="1" x14ac:dyDescent="0.25">
      <c r="A100" s="822" t="s">
        <v>115</v>
      </c>
      <c r="B100" s="171">
        <v>5</v>
      </c>
      <c r="C100" s="823"/>
      <c r="D100" s="802"/>
      <c r="E100" s="803"/>
      <c r="F100" s="803"/>
      <c r="G100" s="803"/>
      <c r="H100" s="171"/>
      <c r="I100" s="171"/>
      <c r="J100" s="817" t="s">
        <v>114</v>
      </c>
      <c r="K100" s="818"/>
      <c r="L100" s="1"/>
    </row>
    <row r="101" spans="1:12" x14ac:dyDescent="0.25">
      <c r="A101" s="822"/>
      <c r="B101" s="171" t="s">
        <v>117</v>
      </c>
      <c r="C101" s="824"/>
      <c r="D101" s="802"/>
      <c r="E101" s="803"/>
      <c r="F101" s="803"/>
      <c r="G101" s="803"/>
      <c r="H101" s="171"/>
      <c r="I101" s="171"/>
      <c r="J101" s="173"/>
      <c r="K101" s="174"/>
      <c r="L101" s="1"/>
    </row>
    <row r="102" spans="1:12" ht="27.75" x14ac:dyDescent="0.25">
      <c r="A102" s="822"/>
      <c r="B102" s="171">
        <v>4</v>
      </c>
      <c r="C102" s="825"/>
      <c r="D102" s="802"/>
      <c r="E102" s="802"/>
      <c r="F102" s="815"/>
      <c r="G102" s="803"/>
      <c r="H102" s="171"/>
      <c r="I102" s="171"/>
      <c r="J102" s="178" t="str">
        <f xml:space="preserve"> IF(OR(E100="X",F100="X",G100="x",F102="x",G102="X",F104="X",G104="X",G106="X" ),"x","")</f>
        <v/>
      </c>
      <c r="K102" s="174" t="s">
        <v>116</v>
      </c>
      <c r="L102" s="1"/>
    </row>
    <row r="103" spans="1:12" ht="27.75" x14ac:dyDescent="0.25">
      <c r="A103" s="822"/>
      <c r="B103" s="171" t="s">
        <v>119</v>
      </c>
      <c r="C103" s="826"/>
      <c r="D103" s="802"/>
      <c r="E103" s="802"/>
      <c r="F103" s="815"/>
      <c r="G103" s="803"/>
      <c r="H103" s="171"/>
      <c r="I103" s="171"/>
      <c r="J103" s="179"/>
      <c r="K103" s="174"/>
      <c r="L103" s="1"/>
    </row>
    <row r="104" spans="1:12" ht="27.75" x14ac:dyDescent="0.25">
      <c r="A104" s="822"/>
      <c r="B104" s="171">
        <v>3</v>
      </c>
      <c r="C104" s="805"/>
      <c r="D104" s="800"/>
      <c r="E104" s="801"/>
      <c r="F104" s="815"/>
      <c r="G104" s="803"/>
      <c r="H104" s="171"/>
      <c r="I104" s="171"/>
      <c r="J104" s="180" t="str">
        <f xml:space="preserve"> IF(OR(C100="X",D100="X",D102="x",E102="x",E104="X",F106="X",F108="X",G108="X" ),"x","")</f>
        <v/>
      </c>
      <c r="K104" s="174" t="s">
        <v>118</v>
      </c>
      <c r="L104" s="1"/>
    </row>
    <row r="105" spans="1:12" ht="27.75" x14ac:dyDescent="0.25">
      <c r="A105" s="822"/>
      <c r="B105" s="171" t="s">
        <v>121</v>
      </c>
      <c r="C105" s="816"/>
      <c r="D105" s="800"/>
      <c r="E105" s="802"/>
      <c r="F105" s="815"/>
      <c r="G105" s="803"/>
      <c r="H105" s="171"/>
      <c r="I105" s="171"/>
      <c r="J105" s="181"/>
      <c r="K105" s="174"/>
      <c r="L105" s="1"/>
    </row>
    <row r="106" spans="1:12" ht="27.75" x14ac:dyDescent="0.25">
      <c r="A106" s="822"/>
      <c r="B106" s="171">
        <v>2</v>
      </c>
      <c r="C106" s="805"/>
      <c r="D106" s="798"/>
      <c r="E106" s="799"/>
      <c r="F106" s="801"/>
      <c r="G106" s="803"/>
      <c r="H106" s="171"/>
      <c r="I106" s="171"/>
      <c r="J106" s="182" t="str">
        <f xml:space="preserve"> IF(OR(C102="X",D104="X",E108="x",E106="x" ),"x","")</f>
        <v/>
      </c>
      <c r="K106" s="174" t="s">
        <v>120</v>
      </c>
      <c r="L106" s="1"/>
    </row>
    <row r="107" spans="1:12" ht="27.75" x14ac:dyDescent="0.25">
      <c r="A107" s="822"/>
      <c r="B107" s="171" t="s">
        <v>243</v>
      </c>
      <c r="C107" s="816"/>
      <c r="D107" s="798"/>
      <c r="E107" s="800"/>
      <c r="F107" s="802"/>
      <c r="G107" s="803"/>
      <c r="H107" s="171"/>
      <c r="I107" s="171"/>
      <c r="J107" s="181"/>
      <c r="K107" s="174"/>
      <c r="L107" s="1"/>
    </row>
    <row r="108" spans="1:12" ht="27.75" x14ac:dyDescent="0.25">
      <c r="A108" s="822"/>
      <c r="B108" s="171">
        <v>1</v>
      </c>
      <c r="C108" s="805"/>
      <c r="D108" s="807"/>
      <c r="E108" s="809"/>
      <c r="F108" s="811"/>
      <c r="G108" s="813"/>
      <c r="H108" s="171"/>
      <c r="I108" s="171"/>
      <c r="J108" s="183" t="str">
        <f xml:space="preserve"> IF(OR(C104="X",C106="X",C108="x",D106="x",D108="x" ),"x","")</f>
        <v/>
      </c>
      <c r="K108" s="174" t="s">
        <v>122</v>
      </c>
      <c r="L108" s="1"/>
    </row>
    <row r="109" spans="1:12" x14ac:dyDescent="0.25">
      <c r="A109" s="822"/>
      <c r="B109" s="171" t="s">
        <v>123</v>
      </c>
      <c r="C109" s="806"/>
      <c r="D109" s="808"/>
      <c r="E109" s="810"/>
      <c r="F109" s="812"/>
      <c r="G109" s="814"/>
      <c r="H109" s="171"/>
      <c r="I109" s="171"/>
      <c r="J109" s="171"/>
      <c r="K109" s="172"/>
      <c r="L109" s="1"/>
    </row>
    <row r="110" spans="1:12" x14ac:dyDescent="0.25">
      <c r="A110" s="191"/>
      <c r="B110" s="171"/>
      <c r="C110" s="171">
        <v>1</v>
      </c>
      <c r="D110" s="171">
        <v>2</v>
      </c>
      <c r="E110" s="171">
        <v>3</v>
      </c>
      <c r="F110" s="171">
        <v>4</v>
      </c>
      <c r="G110" s="171">
        <v>5</v>
      </c>
      <c r="H110" s="171"/>
      <c r="I110" s="171"/>
      <c r="J110" s="171"/>
      <c r="K110" s="172"/>
      <c r="L110" s="1"/>
    </row>
    <row r="111" spans="1:12" x14ac:dyDescent="0.25">
      <c r="A111" s="191"/>
      <c r="B111" s="171"/>
      <c r="C111" s="171" t="s">
        <v>124</v>
      </c>
      <c r="D111" s="171" t="s">
        <v>125</v>
      </c>
      <c r="E111" s="171" t="s">
        <v>126</v>
      </c>
      <c r="F111" s="171" t="s">
        <v>127</v>
      </c>
      <c r="G111" s="171" t="s">
        <v>128</v>
      </c>
      <c r="H111" s="171"/>
      <c r="I111" s="171"/>
      <c r="J111" s="171"/>
      <c r="K111" s="172"/>
      <c r="L111" s="1"/>
    </row>
    <row r="112" spans="1:12" ht="15" customHeight="1" x14ac:dyDescent="0.25">
      <c r="A112" s="191"/>
      <c r="B112" s="171"/>
      <c r="C112" s="804" t="s">
        <v>129</v>
      </c>
      <c r="D112" s="804"/>
      <c r="E112" s="804"/>
      <c r="F112" s="804"/>
      <c r="G112" s="804"/>
      <c r="H112" s="171"/>
      <c r="I112" s="171"/>
      <c r="J112" s="171"/>
      <c r="K112" s="172"/>
      <c r="L112" s="1"/>
    </row>
    <row r="113" spans="1:12" ht="15" customHeight="1" x14ac:dyDescent="0.25">
      <c r="A113" s="191"/>
      <c r="B113" s="171"/>
      <c r="C113" s="804"/>
      <c r="D113" s="804"/>
      <c r="E113" s="804"/>
      <c r="F113" s="804"/>
      <c r="G113" s="804"/>
      <c r="H113" s="171"/>
      <c r="I113" s="171"/>
      <c r="J113" s="171"/>
      <c r="K113" s="172"/>
      <c r="L113" s="1"/>
    </row>
    <row r="114" spans="1:12" ht="15.75" thickBot="1" x14ac:dyDescent="0.3">
      <c r="A114" s="83"/>
      <c r="B114" s="84"/>
      <c r="C114" s="84"/>
      <c r="D114" s="84"/>
      <c r="E114" s="84"/>
      <c r="F114" s="84"/>
      <c r="G114" s="84"/>
      <c r="H114" s="84"/>
      <c r="I114" s="84"/>
      <c r="J114" s="84"/>
      <c r="K114" s="85"/>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47" t="s">
        <v>113</v>
      </c>
      <c r="B116" s="1041" t="str">
        <f>DESCRIPCION!A25</f>
        <v>f</v>
      </c>
      <c r="C116" s="1041"/>
      <c r="D116" s="1041"/>
      <c r="E116" s="1041"/>
      <c r="F116" s="1041"/>
      <c r="G116" s="1041"/>
      <c r="H116" s="1042"/>
      <c r="I116" s="1039" t="s">
        <v>342</v>
      </c>
      <c r="J116" s="1040"/>
      <c r="K116" s="153" t="str">
        <f>IF(J123="x","EXTREMA",IF(J125="x","ALTA",IF(J127="x","MODERADA",IF(J129="x","BAJA",""))))</f>
        <v/>
      </c>
      <c r="L116" s="1"/>
    </row>
    <row r="117" spans="1:12" ht="16.5" thickBot="1" x14ac:dyDescent="0.3">
      <c r="A117" s="1048"/>
      <c r="B117" s="1043"/>
      <c r="C117" s="1043"/>
      <c r="D117" s="1043"/>
      <c r="E117" s="1043"/>
      <c r="F117" s="1043"/>
      <c r="G117" s="1043"/>
      <c r="H117" s="1044"/>
      <c r="I117" s="1034" t="s">
        <v>343</v>
      </c>
      <c r="J117" s="1035"/>
      <c r="K117" s="207" t="str">
        <f>'VALORACION RIESGOS INHERENTES'!K111</f>
        <v/>
      </c>
      <c r="L117" s="1"/>
    </row>
    <row r="118" spans="1:12" ht="16.5" thickBot="1" x14ac:dyDescent="0.3">
      <c r="A118" s="1049"/>
      <c r="B118" s="836" t="s">
        <v>293</v>
      </c>
      <c r="C118" s="837"/>
      <c r="D118" s="837"/>
      <c r="E118" s="837"/>
      <c r="F118" s="837"/>
      <c r="G118" s="837"/>
      <c r="H118" s="837"/>
      <c r="I118" s="837"/>
      <c r="J118" s="840"/>
      <c r="K118" s="207" t="str">
        <f>'EVALUACIÓN SOLIDEZ CONTROLES'!H31</f>
        <v xml:space="preserve"> </v>
      </c>
      <c r="L118" s="1"/>
    </row>
    <row r="119" spans="1:12" ht="17.25" customHeight="1" thickBot="1" x14ac:dyDescent="0.3">
      <c r="A119" s="275" t="s">
        <v>115</v>
      </c>
      <c r="B119" s="276"/>
      <c r="C119" s="276"/>
      <c r="D119" s="277"/>
      <c r="E119" s="1036"/>
      <c r="F119" s="1037"/>
      <c r="G119" s="1038"/>
      <c r="H119" s="836" t="s">
        <v>345</v>
      </c>
      <c r="I119" s="840"/>
      <c r="J119" s="841"/>
      <c r="K119" s="842"/>
      <c r="L119" s="1"/>
    </row>
    <row r="120" spans="1:12" ht="39.75" customHeight="1" x14ac:dyDescent="0.25">
      <c r="A120" s="191"/>
      <c r="B120" s="171"/>
      <c r="C120" s="192"/>
      <c r="D120" s="171"/>
      <c r="E120" s="171"/>
      <c r="F120" s="171"/>
      <c r="G120" s="171"/>
      <c r="H120" s="171"/>
      <c r="I120" s="171"/>
      <c r="J120" s="61"/>
      <c r="K120" s="75"/>
      <c r="L120" s="1"/>
    </row>
    <row r="121" spans="1:12" ht="15" customHeight="1" x14ac:dyDescent="0.25">
      <c r="A121" s="822" t="s">
        <v>115</v>
      </c>
      <c r="B121" s="171">
        <v>5</v>
      </c>
      <c r="C121" s="843"/>
      <c r="D121" s="834"/>
      <c r="E121" s="835"/>
      <c r="F121" s="835"/>
      <c r="G121" s="835"/>
      <c r="H121" s="205"/>
      <c r="I121" s="171"/>
      <c r="J121" s="817" t="s">
        <v>114</v>
      </c>
      <c r="K121" s="818"/>
      <c r="L121" s="1"/>
    </row>
    <row r="122" spans="1:12" ht="33" x14ac:dyDescent="0.25">
      <c r="A122" s="822"/>
      <c r="B122" s="171" t="s">
        <v>117</v>
      </c>
      <c r="C122" s="844"/>
      <c r="D122" s="834"/>
      <c r="E122" s="835"/>
      <c r="F122" s="835"/>
      <c r="G122" s="835"/>
      <c r="H122" s="205"/>
      <c r="I122" s="171"/>
      <c r="J122" s="173"/>
      <c r="K122" s="174"/>
      <c r="L122" s="1"/>
    </row>
    <row r="123" spans="1:12" ht="33" x14ac:dyDescent="0.25">
      <c r="A123" s="822"/>
      <c r="B123" s="171">
        <v>4</v>
      </c>
      <c r="C123" s="845"/>
      <c r="D123" s="834"/>
      <c r="E123" s="834"/>
      <c r="F123" s="847"/>
      <c r="G123" s="835"/>
      <c r="H123" s="205"/>
      <c r="I123" s="171"/>
      <c r="J123" s="178" t="str">
        <f xml:space="preserve"> IF(OR(E121="X",F121="X",G121="x",F123="x",G123="X",F125="X",G125="X",G127="X" ),"x","")</f>
        <v/>
      </c>
      <c r="K123" s="174" t="s">
        <v>116</v>
      </c>
      <c r="L123" s="1"/>
    </row>
    <row r="124" spans="1:12" ht="33" x14ac:dyDescent="0.25">
      <c r="A124" s="822"/>
      <c r="B124" s="171" t="s">
        <v>119</v>
      </c>
      <c r="C124" s="846"/>
      <c r="D124" s="834"/>
      <c r="E124" s="834"/>
      <c r="F124" s="847"/>
      <c r="G124" s="835"/>
      <c r="H124" s="205"/>
      <c r="I124" s="171"/>
      <c r="J124" s="179"/>
      <c r="K124" s="174"/>
      <c r="L124" s="1"/>
    </row>
    <row r="125" spans="1:12" ht="33" x14ac:dyDescent="0.25">
      <c r="A125" s="822"/>
      <c r="B125" s="171">
        <v>3</v>
      </c>
      <c r="C125" s="848"/>
      <c r="D125" s="832"/>
      <c r="E125" s="833"/>
      <c r="F125" s="847"/>
      <c r="G125" s="835"/>
      <c r="H125" s="205"/>
      <c r="I125" s="171"/>
      <c r="J125" s="180" t="str">
        <f xml:space="preserve"> IF(OR(C121="X",D121="X",D123="x",E123="x",E125="X",F127="X",F129="X",G129="X" ),"x","")</f>
        <v/>
      </c>
      <c r="K125" s="174" t="s">
        <v>118</v>
      </c>
      <c r="L125" s="1"/>
    </row>
    <row r="126" spans="1:12" ht="33" x14ac:dyDescent="0.25">
      <c r="A126" s="822"/>
      <c r="B126" s="171" t="s">
        <v>121</v>
      </c>
      <c r="C126" s="849"/>
      <c r="D126" s="832"/>
      <c r="E126" s="834"/>
      <c r="F126" s="847"/>
      <c r="G126" s="835"/>
      <c r="H126" s="205"/>
      <c r="I126" s="171"/>
      <c r="J126" s="181"/>
      <c r="K126" s="174"/>
      <c r="L126" s="1"/>
    </row>
    <row r="127" spans="1:12" ht="33" x14ac:dyDescent="0.25">
      <c r="A127" s="822"/>
      <c r="B127" s="171">
        <v>2</v>
      </c>
      <c r="C127" s="848"/>
      <c r="D127" s="830"/>
      <c r="E127" s="831"/>
      <c r="F127" s="833"/>
      <c r="G127" s="835"/>
      <c r="H127" s="205"/>
      <c r="I127" s="171"/>
      <c r="J127" s="182" t="str">
        <f xml:space="preserve"> IF(OR(C123="X",D125="X",E127="x",E129="x" ),"x","")</f>
        <v/>
      </c>
      <c r="K127" s="174" t="s">
        <v>120</v>
      </c>
      <c r="L127" s="1"/>
    </row>
    <row r="128" spans="1:12" ht="33" x14ac:dyDescent="0.25">
      <c r="A128" s="822"/>
      <c r="B128" s="171" t="s">
        <v>243</v>
      </c>
      <c r="C128" s="849"/>
      <c r="D128" s="830"/>
      <c r="E128" s="832"/>
      <c r="F128" s="834"/>
      <c r="G128" s="835"/>
      <c r="H128" s="205"/>
      <c r="I128" s="171"/>
      <c r="J128" s="181"/>
      <c r="K128" s="174"/>
      <c r="L128" s="1"/>
    </row>
    <row r="129" spans="1:12" ht="33" x14ac:dyDescent="0.25">
      <c r="A129" s="822"/>
      <c r="B129" s="171">
        <v>1</v>
      </c>
      <c r="C129" s="848"/>
      <c r="D129" s="851"/>
      <c r="E129" s="853"/>
      <c r="F129" s="855"/>
      <c r="G129" s="857"/>
      <c r="H129" s="205"/>
      <c r="I129" s="171"/>
      <c r="J129" s="183" t="str">
        <f xml:space="preserve"> IF(OR(C125="X",C127="X",D127="x",C129="x",D129="x" ),"x","")</f>
        <v/>
      </c>
      <c r="K129" s="174" t="s">
        <v>122</v>
      </c>
      <c r="L129" s="1"/>
    </row>
    <row r="130" spans="1:12" ht="33" x14ac:dyDescent="0.25">
      <c r="A130" s="822"/>
      <c r="B130" s="171" t="s">
        <v>123</v>
      </c>
      <c r="C130" s="850"/>
      <c r="D130" s="852"/>
      <c r="E130" s="854"/>
      <c r="F130" s="856"/>
      <c r="G130" s="858"/>
      <c r="H130" s="205"/>
      <c r="I130" s="171"/>
      <c r="J130" s="171"/>
      <c r="K130" s="172"/>
      <c r="L130" s="1"/>
    </row>
    <row r="131" spans="1:12" x14ac:dyDescent="0.25">
      <c r="A131" s="191"/>
      <c r="B131" s="171"/>
      <c r="C131" s="171">
        <v>1</v>
      </c>
      <c r="D131" s="171">
        <v>2</v>
      </c>
      <c r="E131" s="171">
        <v>3</v>
      </c>
      <c r="F131" s="171">
        <v>4</v>
      </c>
      <c r="G131" s="171">
        <v>5</v>
      </c>
      <c r="H131" s="171"/>
      <c r="I131" s="171"/>
      <c r="J131" s="171"/>
      <c r="K131" s="172"/>
      <c r="L131" s="1"/>
    </row>
    <row r="132" spans="1:12" x14ac:dyDescent="0.25">
      <c r="A132" s="191"/>
      <c r="B132" s="171"/>
      <c r="C132" s="171" t="s">
        <v>124</v>
      </c>
      <c r="D132" s="171" t="s">
        <v>125</v>
      </c>
      <c r="E132" s="171" t="s">
        <v>126</v>
      </c>
      <c r="F132" s="171" t="s">
        <v>127</v>
      </c>
      <c r="G132" s="171" t="s">
        <v>128</v>
      </c>
      <c r="H132" s="171"/>
      <c r="I132" s="171"/>
      <c r="J132" s="171"/>
      <c r="K132" s="172"/>
      <c r="L132" s="1"/>
    </row>
    <row r="133" spans="1:12" ht="15" customHeight="1" x14ac:dyDescent="0.25">
      <c r="A133" s="191"/>
      <c r="B133" s="171"/>
      <c r="C133" s="804" t="s">
        <v>129</v>
      </c>
      <c r="D133" s="804"/>
      <c r="E133" s="804"/>
      <c r="F133" s="804"/>
      <c r="G133" s="804"/>
      <c r="H133" s="171"/>
      <c r="I133" s="171"/>
      <c r="J133" s="171"/>
      <c r="K133" s="172"/>
      <c r="L133" s="1"/>
    </row>
    <row r="134" spans="1:12" ht="15" customHeight="1" x14ac:dyDescent="0.25">
      <c r="A134" s="191"/>
      <c r="B134" s="171"/>
      <c r="C134" s="804"/>
      <c r="D134" s="804"/>
      <c r="E134" s="804"/>
      <c r="F134" s="804"/>
      <c r="G134" s="804"/>
      <c r="H134" s="171"/>
      <c r="I134" s="171"/>
      <c r="J134" s="171"/>
      <c r="K134" s="172"/>
      <c r="L134" s="1"/>
    </row>
    <row r="135" spans="1:12" ht="15.75" thickBot="1" x14ac:dyDescent="0.3">
      <c r="A135" s="83"/>
      <c r="B135" s="84"/>
      <c r="C135" s="84"/>
      <c r="D135" s="84"/>
      <c r="E135" s="84"/>
      <c r="F135" s="84"/>
      <c r="G135" s="84"/>
      <c r="H135" s="84"/>
      <c r="I135" s="84"/>
      <c r="J135" s="84"/>
      <c r="K135" s="85"/>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47" t="s">
        <v>113</v>
      </c>
      <c r="B137" s="1045" t="str">
        <f>DESCRIPCION!A28</f>
        <v>g</v>
      </c>
      <c r="C137" s="1041"/>
      <c r="D137" s="1041"/>
      <c r="E137" s="1041"/>
      <c r="F137" s="1041"/>
      <c r="G137" s="1041"/>
      <c r="H137" s="1042"/>
      <c r="I137" s="1039" t="s">
        <v>342</v>
      </c>
      <c r="J137" s="1040"/>
      <c r="K137" s="153" t="str">
        <f>IF(J144="x","EXTREMA",IF(J146="x","ALTA",IF(J148="x","MODERADA",IF(J150="x","BAJA",""))))</f>
        <v/>
      </c>
      <c r="L137" s="1"/>
    </row>
    <row r="138" spans="1:12" ht="16.5" thickBot="1" x14ac:dyDescent="0.3">
      <c r="A138" s="1048"/>
      <c r="B138" s="1046"/>
      <c r="C138" s="1043"/>
      <c r="D138" s="1043"/>
      <c r="E138" s="1043"/>
      <c r="F138" s="1043"/>
      <c r="G138" s="1043"/>
      <c r="H138" s="1044"/>
      <c r="I138" s="1034" t="s">
        <v>343</v>
      </c>
      <c r="J138" s="1035"/>
      <c r="K138" s="207" t="str">
        <f>'VALORACION RIESGOS INHERENTES'!K131</f>
        <v/>
      </c>
      <c r="L138" s="1"/>
    </row>
    <row r="139" spans="1:12" ht="16.5" thickBot="1" x14ac:dyDescent="0.3">
      <c r="A139" s="1049"/>
      <c r="B139" s="836" t="s">
        <v>293</v>
      </c>
      <c r="C139" s="837"/>
      <c r="D139" s="837"/>
      <c r="E139" s="837"/>
      <c r="F139" s="837"/>
      <c r="G139" s="837"/>
      <c r="H139" s="837"/>
      <c r="I139" s="837"/>
      <c r="J139" s="840"/>
      <c r="K139" s="206" t="e">
        <f>'EVALUACIÓN SOLIDEZ CONTROLES'!H35</f>
        <v>#DIV/0!</v>
      </c>
      <c r="L139" s="1"/>
    </row>
    <row r="140" spans="1:12" ht="18" customHeight="1" thickBot="1" x14ac:dyDescent="0.3">
      <c r="A140" s="275" t="s">
        <v>115</v>
      </c>
      <c r="B140" s="276"/>
      <c r="C140" s="276"/>
      <c r="D140" s="277"/>
      <c r="E140" s="1036"/>
      <c r="F140" s="1037"/>
      <c r="G140" s="1038"/>
      <c r="H140" s="836" t="s">
        <v>345</v>
      </c>
      <c r="I140" s="840"/>
      <c r="J140" s="841"/>
      <c r="K140" s="842"/>
      <c r="L140" s="1"/>
    </row>
    <row r="141" spans="1:12" ht="42" customHeight="1" x14ac:dyDescent="0.25">
      <c r="A141" s="191"/>
      <c r="B141" s="171"/>
      <c r="C141" s="192"/>
      <c r="D141" s="171"/>
      <c r="E141" s="171"/>
      <c r="F141" s="171"/>
      <c r="G141" s="171"/>
      <c r="H141" s="171"/>
      <c r="I141" s="171"/>
      <c r="J141" s="187"/>
      <c r="K141" s="188"/>
      <c r="L141" s="1"/>
    </row>
    <row r="142" spans="1:12" ht="41.25" customHeight="1" x14ac:dyDescent="0.25">
      <c r="A142" s="822" t="s">
        <v>115</v>
      </c>
      <c r="B142" s="171">
        <v>5</v>
      </c>
      <c r="C142" s="823"/>
      <c r="D142" s="802"/>
      <c r="E142" s="803"/>
      <c r="F142" s="803"/>
      <c r="G142" s="803"/>
      <c r="H142" s="171"/>
      <c r="I142" s="171"/>
      <c r="J142" s="817" t="s">
        <v>114</v>
      </c>
      <c r="K142" s="818"/>
      <c r="L142" s="1"/>
    </row>
    <row r="143" spans="1:12" x14ac:dyDescent="0.25">
      <c r="A143" s="822"/>
      <c r="B143" s="171" t="s">
        <v>117</v>
      </c>
      <c r="C143" s="824"/>
      <c r="D143" s="802"/>
      <c r="E143" s="803"/>
      <c r="F143" s="803"/>
      <c r="G143" s="803"/>
      <c r="H143" s="171"/>
      <c r="I143" s="171"/>
      <c r="J143" s="173"/>
      <c r="K143" s="174"/>
      <c r="L143" s="1"/>
    </row>
    <row r="144" spans="1:12" ht="27.75" x14ac:dyDescent="0.25">
      <c r="A144" s="822"/>
      <c r="B144" s="171">
        <v>4</v>
      </c>
      <c r="C144" s="825"/>
      <c r="D144" s="802"/>
      <c r="E144" s="802"/>
      <c r="F144" s="815"/>
      <c r="G144" s="803"/>
      <c r="H144" s="171"/>
      <c r="I144" s="171"/>
      <c r="J144" s="178" t="str">
        <f xml:space="preserve"> IF(OR(E142="X",F142="X",G142="x",F144="x",G144="X",F146="X",G146="X",G148="X" ),"x","")</f>
        <v/>
      </c>
      <c r="K144" s="174" t="s">
        <v>116</v>
      </c>
      <c r="L144" s="1"/>
    </row>
    <row r="145" spans="1:12" ht="27.75" x14ac:dyDescent="0.25">
      <c r="A145" s="822"/>
      <c r="B145" s="171" t="s">
        <v>119</v>
      </c>
      <c r="C145" s="826"/>
      <c r="D145" s="802"/>
      <c r="E145" s="802"/>
      <c r="F145" s="815"/>
      <c r="G145" s="803"/>
      <c r="H145" s="171"/>
      <c r="I145" s="171"/>
      <c r="J145" s="179"/>
      <c r="K145" s="174"/>
      <c r="L145" s="1"/>
    </row>
    <row r="146" spans="1:12" ht="27.75" x14ac:dyDescent="0.25">
      <c r="A146" s="822"/>
      <c r="B146" s="171">
        <v>3</v>
      </c>
      <c r="C146" s="805"/>
      <c r="D146" s="800"/>
      <c r="E146" s="801"/>
      <c r="F146" s="815"/>
      <c r="G146" s="803"/>
      <c r="H146" s="171"/>
      <c r="I146" s="171"/>
      <c r="J146" s="180" t="str">
        <f xml:space="preserve"> IF(OR(C142="X",D142="X",D144="x",E144="x",E146="X",F148="X",F150="X",G150="X" ),"x","")</f>
        <v/>
      </c>
      <c r="K146" s="174" t="s">
        <v>118</v>
      </c>
      <c r="L146" s="1"/>
    </row>
    <row r="147" spans="1:12" ht="27.75" x14ac:dyDescent="0.25">
      <c r="A147" s="822"/>
      <c r="B147" s="171" t="s">
        <v>121</v>
      </c>
      <c r="C147" s="816"/>
      <c r="D147" s="800"/>
      <c r="E147" s="802"/>
      <c r="F147" s="815"/>
      <c r="G147" s="803"/>
      <c r="H147" s="171"/>
      <c r="I147" s="171"/>
      <c r="J147" s="181"/>
      <c r="K147" s="174"/>
      <c r="L147" s="1"/>
    </row>
    <row r="148" spans="1:12" ht="27.75" x14ac:dyDescent="0.25">
      <c r="A148" s="822"/>
      <c r="B148" s="171">
        <v>2</v>
      </c>
      <c r="C148" s="805"/>
      <c r="D148" s="798"/>
      <c r="E148" s="799"/>
      <c r="F148" s="801"/>
      <c r="G148" s="803"/>
      <c r="H148" s="171"/>
      <c r="I148" s="171"/>
      <c r="J148" s="182" t="str">
        <f xml:space="preserve"> IF(OR(C144="X",D146="X",E148="x",E150="x" ),"x","")</f>
        <v/>
      </c>
      <c r="K148" s="174" t="s">
        <v>120</v>
      </c>
      <c r="L148" s="1"/>
    </row>
    <row r="149" spans="1:12" ht="27.75" x14ac:dyDescent="0.25">
      <c r="A149" s="822"/>
      <c r="B149" s="171" t="s">
        <v>243</v>
      </c>
      <c r="C149" s="816"/>
      <c r="D149" s="798"/>
      <c r="E149" s="800"/>
      <c r="F149" s="802"/>
      <c r="G149" s="803"/>
      <c r="H149" s="171"/>
      <c r="I149" s="171"/>
      <c r="J149" s="181"/>
      <c r="K149" s="174"/>
      <c r="L149" s="1"/>
    </row>
    <row r="150" spans="1:12" ht="27.75" x14ac:dyDescent="0.25">
      <c r="A150" s="822"/>
      <c r="B150" s="171">
        <v>1</v>
      </c>
      <c r="C150" s="805"/>
      <c r="D150" s="807"/>
      <c r="E150" s="809"/>
      <c r="F150" s="811"/>
      <c r="G150" s="813"/>
      <c r="H150" s="171"/>
      <c r="I150" s="171"/>
      <c r="J150" s="183" t="str">
        <f xml:space="preserve"> IF(OR(C146="X",C148="X",C150="x",D148="x",D150="x" ),"x","")</f>
        <v/>
      </c>
      <c r="K150" s="174" t="s">
        <v>122</v>
      </c>
      <c r="L150" s="1"/>
    </row>
    <row r="151" spans="1:12" x14ac:dyDescent="0.25">
      <c r="A151" s="822"/>
      <c r="B151" s="171" t="s">
        <v>123</v>
      </c>
      <c r="C151" s="806"/>
      <c r="D151" s="808"/>
      <c r="E151" s="810"/>
      <c r="F151" s="812"/>
      <c r="G151" s="814"/>
      <c r="H151" s="171"/>
      <c r="I151" s="171"/>
      <c r="J151" s="171"/>
      <c r="K151" s="172"/>
      <c r="L151" s="1"/>
    </row>
    <row r="152" spans="1:12" x14ac:dyDescent="0.25">
      <c r="A152" s="191"/>
      <c r="B152" s="171"/>
      <c r="C152" s="171">
        <v>1</v>
      </c>
      <c r="D152" s="171">
        <v>2</v>
      </c>
      <c r="E152" s="171">
        <v>3</v>
      </c>
      <c r="F152" s="171">
        <v>4</v>
      </c>
      <c r="G152" s="171">
        <v>5</v>
      </c>
      <c r="H152" s="171"/>
      <c r="I152" s="171"/>
      <c r="J152" s="171"/>
      <c r="K152" s="172"/>
      <c r="L152" s="1"/>
    </row>
    <row r="153" spans="1:12" x14ac:dyDescent="0.25">
      <c r="A153" s="191"/>
      <c r="B153" s="171"/>
      <c r="C153" s="171" t="s">
        <v>124</v>
      </c>
      <c r="D153" s="171" t="s">
        <v>125</v>
      </c>
      <c r="E153" s="171" t="s">
        <v>126</v>
      </c>
      <c r="F153" s="171" t="s">
        <v>127</v>
      </c>
      <c r="G153" s="171" t="s">
        <v>128</v>
      </c>
      <c r="H153" s="171"/>
      <c r="I153" s="171"/>
      <c r="J153" s="171"/>
      <c r="K153" s="172"/>
      <c r="L153" s="1"/>
    </row>
    <row r="154" spans="1:12" ht="15" customHeight="1" x14ac:dyDescent="0.25">
      <c r="A154" s="191"/>
      <c r="B154" s="171"/>
      <c r="C154" s="804" t="s">
        <v>129</v>
      </c>
      <c r="D154" s="804"/>
      <c r="E154" s="804"/>
      <c r="F154" s="804"/>
      <c r="G154" s="804"/>
      <c r="H154" s="171"/>
      <c r="I154" s="171"/>
      <c r="J154" s="171"/>
      <c r="K154" s="172"/>
      <c r="L154" s="1"/>
    </row>
    <row r="155" spans="1:12" ht="15" customHeight="1" x14ac:dyDescent="0.25">
      <c r="A155" s="191"/>
      <c r="B155" s="171"/>
      <c r="C155" s="804"/>
      <c r="D155" s="804"/>
      <c r="E155" s="804"/>
      <c r="F155" s="804"/>
      <c r="G155" s="804"/>
      <c r="H155" s="171"/>
      <c r="I155" s="171"/>
      <c r="J155" s="171"/>
      <c r="K155" s="172"/>
      <c r="L155" s="1"/>
    </row>
    <row r="156" spans="1:12" ht="15.75" thickBot="1" x14ac:dyDescent="0.3">
      <c r="A156" s="193"/>
      <c r="B156" s="194"/>
      <c r="C156" s="194"/>
      <c r="D156" s="194"/>
      <c r="E156" s="194"/>
      <c r="F156" s="194"/>
      <c r="G156" s="194"/>
      <c r="H156" s="194"/>
      <c r="I156" s="194"/>
      <c r="J156" s="194"/>
      <c r="K156" s="195"/>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47" t="s">
        <v>113</v>
      </c>
      <c r="B158" s="1041" t="str">
        <f>DESCRIPCION!A31</f>
        <v>h</v>
      </c>
      <c r="C158" s="1041"/>
      <c r="D158" s="1041"/>
      <c r="E158" s="1041"/>
      <c r="F158" s="1041"/>
      <c r="G158" s="1041"/>
      <c r="H158" s="1042"/>
      <c r="I158" s="1039" t="s">
        <v>342</v>
      </c>
      <c r="J158" s="1040"/>
      <c r="K158" s="153" t="str">
        <f>IF(J165="x","EXTREMA",IF(J167="x","ALTA",IF(J169="x","MODERADA",IF(J171="x","BAJA",""))))</f>
        <v/>
      </c>
      <c r="L158" s="1"/>
    </row>
    <row r="159" spans="1:12" ht="16.5" thickBot="1" x14ac:dyDescent="0.3">
      <c r="A159" s="1048"/>
      <c r="B159" s="1043"/>
      <c r="C159" s="1043"/>
      <c r="D159" s="1043"/>
      <c r="E159" s="1043"/>
      <c r="F159" s="1043"/>
      <c r="G159" s="1043"/>
      <c r="H159" s="1044"/>
      <c r="I159" s="1034" t="s">
        <v>343</v>
      </c>
      <c r="J159" s="1035"/>
      <c r="K159" s="206" t="str">
        <f>'VALORACION RIESGOS INHERENTES'!K151</f>
        <v/>
      </c>
      <c r="L159" s="1"/>
    </row>
    <row r="160" spans="1:12" ht="15.75" customHeight="1" thickBot="1" x14ac:dyDescent="0.3">
      <c r="A160" s="1049"/>
      <c r="B160" s="836" t="s">
        <v>293</v>
      </c>
      <c r="C160" s="837"/>
      <c r="D160" s="837"/>
      <c r="E160" s="837"/>
      <c r="F160" s="837"/>
      <c r="G160" s="837"/>
      <c r="H160" s="837"/>
      <c r="I160" s="837"/>
      <c r="J160" s="840"/>
      <c r="K160" s="206" t="e">
        <f>'EVALUACIÓN SOLIDEZ CONTROLES'!H39</f>
        <v>#DIV/0!</v>
      </c>
      <c r="L160" s="1"/>
    </row>
    <row r="161" spans="1:12" ht="15.75" customHeight="1" thickBot="1" x14ac:dyDescent="0.3">
      <c r="A161" s="275" t="s">
        <v>115</v>
      </c>
      <c r="B161" s="276"/>
      <c r="C161" s="276"/>
      <c r="D161" s="277"/>
      <c r="E161" s="1036"/>
      <c r="F161" s="1037"/>
      <c r="G161" s="1038"/>
      <c r="H161" s="836" t="s">
        <v>345</v>
      </c>
      <c r="I161" s="840"/>
      <c r="J161" s="841"/>
      <c r="K161" s="842"/>
      <c r="L161" s="1"/>
    </row>
    <row r="162" spans="1:12" ht="44.25" customHeight="1" x14ac:dyDescent="0.25">
      <c r="A162" s="191"/>
      <c r="B162" s="171"/>
      <c r="C162" s="192"/>
      <c r="D162" s="171"/>
      <c r="E162" s="171"/>
      <c r="F162" s="171"/>
      <c r="G162" s="171"/>
      <c r="H162" s="171"/>
      <c r="I162" s="171"/>
      <c r="J162" s="187"/>
      <c r="K162" s="188"/>
      <c r="L162" s="1"/>
    </row>
    <row r="163" spans="1:12" ht="54" customHeight="1" x14ac:dyDescent="0.25">
      <c r="A163" s="822" t="s">
        <v>115</v>
      </c>
      <c r="B163" s="171">
        <v>5</v>
      </c>
      <c r="C163" s="823"/>
      <c r="D163" s="802"/>
      <c r="E163" s="803"/>
      <c r="F163" s="803"/>
      <c r="G163" s="803"/>
      <c r="H163" s="171"/>
      <c r="I163" s="171"/>
      <c r="J163" s="817" t="s">
        <v>114</v>
      </c>
      <c r="K163" s="818"/>
      <c r="L163" s="1"/>
    </row>
    <row r="164" spans="1:12" x14ac:dyDescent="0.25">
      <c r="A164" s="822"/>
      <c r="B164" s="171" t="s">
        <v>117</v>
      </c>
      <c r="C164" s="824"/>
      <c r="D164" s="802"/>
      <c r="E164" s="803"/>
      <c r="F164" s="803"/>
      <c r="G164" s="803"/>
      <c r="H164" s="171"/>
      <c r="I164" s="171"/>
      <c r="J164" s="173"/>
      <c r="K164" s="174"/>
      <c r="L164" s="1"/>
    </row>
    <row r="165" spans="1:12" ht="27.75" x14ac:dyDescent="0.25">
      <c r="A165" s="822"/>
      <c r="B165" s="171">
        <v>4</v>
      </c>
      <c r="C165" s="825"/>
      <c r="D165" s="802"/>
      <c r="E165" s="802"/>
      <c r="F165" s="815"/>
      <c r="G165" s="803"/>
      <c r="H165" s="171"/>
      <c r="I165" s="171"/>
      <c r="J165" s="178" t="str">
        <f xml:space="preserve"> IF(OR(E163="X",F163="X",G163="x",F165="x",G165="X",F167="X",G167="X",G169="X" ),"x","")</f>
        <v/>
      </c>
      <c r="K165" s="174" t="s">
        <v>116</v>
      </c>
      <c r="L165" s="1"/>
    </row>
    <row r="166" spans="1:12" ht="27.75" x14ac:dyDescent="0.25">
      <c r="A166" s="822"/>
      <c r="B166" s="171" t="s">
        <v>119</v>
      </c>
      <c r="C166" s="826"/>
      <c r="D166" s="802"/>
      <c r="E166" s="802"/>
      <c r="F166" s="815"/>
      <c r="G166" s="803"/>
      <c r="H166" s="171"/>
      <c r="I166" s="171"/>
      <c r="J166" s="179"/>
      <c r="K166" s="174"/>
      <c r="L166" s="1"/>
    </row>
    <row r="167" spans="1:12" ht="27.75" x14ac:dyDescent="0.25">
      <c r="A167" s="822"/>
      <c r="B167" s="171">
        <v>3</v>
      </c>
      <c r="C167" s="805"/>
      <c r="D167" s="800"/>
      <c r="E167" s="801"/>
      <c r="F167" s="815"/>
      <c r="G167" s="803"/>
      <c r="H167" s="171"/>
      <c r="I167" s="171"/>
      <c r="J167" s="180" t="str">
        <f xml:space="preserve"> IF(OR(C163="X",D163="X",D165="x",E165="x",E167="X",F169="X",F171="X",G171="X" ),"x","")</f>
        <v/>
      </c>
      <c r="K167" s="174" t="s">
        <v>118</v>
      </c>
      <c r="L167" s="1"/>
    </row>
    <row r="168" spans="1:12" ht="27.75" x14ac:dyDescent="0.25">
      <c r="A168" s="822"/>
      <c r="B168" s="171" t="s">
        <v>121</v>
      </c>
      <c r="C168" s="816"/>
      <c r="D168" s="800"/>
      <c r="E168" s="802"/>
      <c r="F168" s="815"/>
      <c r="G168" s="803"/>
      <c r="H168" s="171"/>
      <c r="I168" s="171"/>
      <c r="J168" s="181"/>
      <c r="K168" s="174"/>
      <c r="L168" s="1"/>
    </row>
    <row r="169" spans="1:12" ht="27.75" x14ac:dyDescent="0.25">
      <c r="A169" s="822"/>
      <c r="B169" s="171">
        <v>2</v>
      </c>
      <c r="C169" s="805"/>
      <c r="D169" s="798"/>
      <c r="E169" s="799"/>
      <c r="F169" s="801"/>
      <c r="G169" s="803"/>
      <c r="H169" s="171"/>
      <c r="I169" s="171"/>
      <c r="J169" s="182" t="str">
        <f xml:space="preserve"> IF(OR(C165="X",D167="X",E169="x",E171="x" ),"x","")</f>
        <v/>
      </c>
      <c r="K169" s="174" t="s">
        <v>120</v>
      </c>
      <c r="L169" s="1"/>
    </row>
    <row r="170" spans="1:12" ht="27.75" x14ac:dyDescent="0.25">
      <c r="A170" s="822"/>
      <c r="B170" s="171" t="s">
        <v>243</v>
      </c>
      <c r="C170" s="816"/>
      <c r="D170" s="798"/>
      <c r="E170" s="800"/>
      <c r="F170" s="802"/>
      <c r="G170" s="803"/>
      <c r="H170" s="171"/>
      <c r="I170" s="171"/>
      <c r="J170" s="181"/>
      <c r="K170" s="174"/>
      <c r="L170" s="1"/>
    </row>
    <row r="171" spans="1:12" ht="27.75" x14ac:dyDescent="0.25">
      <c r="A171" s="822"/>
      <c r="B171" s="171">
        <v>1</v>
      </c>
      <c r="C171" s="805"/>
      <c r="D171" s="807"/>
      <c r="E171" s="809"/>
      <c r="F171" s="811"/>
      <c r="G171" s="813"/>
      <c r="H171" s="171"/>
      <c r="I171" s="171"/>
      <c r="J171" s="183" t="str">
        <f xml:space="preserve"> IF(OR(C167="X",C169="X",C171="x",D169="x",D171="x" ),"x","")</f>
        <v/>
      </c>
      <c r="K171" s="174" t="s">
        <v>122</v>
      </c>
      <c r="L171" s="1"/>
    </row>
    <row r="172" spans="1:12" x14ac:dyDescent="0.25">
      <c r="A172" s="822"/>
      <c r="B172" s="171" t="s">
        <v>123</v>
      </c>
      <c r="C172" s="806"/>
      <c r="D172" s="808"/>
      <c r="E172" s="810"/>
      <c r="F172" s="812"/>
      <c r="G172" s="814"/>
      <c r="H172" s="171"/>
      <c r="I172" s="171"/>
      <c r="J172" s="171"/>
      <c r="K172" s="172"/>
      <c r="L172" s="1"/>
    </row>
    <row r="173" spans="1:12" x14ac:dyDescent="0.25">
      <c r="A173" s="191"/>
      <c r="B173" s="171"/>
      <c r="C173" s="171">
        <v>1</v>
      </c>
      <c r="D173" s="171">
        <v>2</v>
      </c>
      <c r="E173" s="171">
        <v>3</v>
      </c>
      <c r="F173" s="171">
        <v>4</v>
      </c>
      <c r="G173" s="171">
        <v>5</v>
      </c>
      <c r="H173" s="171"/>
      <c r="I173" s="171"/>
      <c r="J173" s="171"/>
      <c r="K173" s="172"/>
      <c r="L173" s="1"/>
    </row>
    <row r="174" spans="1:12" x14ac:dyDescent="0.25">
      <c r="A174" s="191"/>
      <c r="B174" s="171"/>
      <c r="C174" s="171" t="s">
        <v>124</v>
      </c>
      <c r="D174" s="171" t="s">
        <v>125</v>
      </c>
      <c r="E174" s="171" t="s">
        <v>126</v>
      </c>
      <c r="F174" s="171" t="s">
        <v>127</v>
      </c>
      <c r="G174" s="171" t="s">
        <v>128</v>
      </c>
      <c r="H174" s="171"/>
      <c r="I174" s="171"/>
      <c r="J174" s="171"/>
      <c r="K174" s="172"/>
      <c r="L174" s="1"/>
    </row>
    <row r="175" spans="1:12" ht="15" customHeight="1" x14ac:dyDescent="0.25">
      <c r="A175" s="191"/>
      <c r="B175" s="171"/>
      <c r="C175" s="804" t="s">
        <v>129</v>
      </c>
      <c r="D175" s="804"/>
      <c r="E175" s="804"/>
      <c r="F175" s="804"/>
      <c r="G175" s="804"/>
      <c r="H175" s="171"/>
      <c r="I175" s="171"/>
      <c r="J175" s="171"/>
      <c r="K175" s="172"/>
      <c r="L175" s="1"/>
    </row>
    <row r="176" spans="1:12" ht="15" customHeight="1" x14ac:dyDescent="0.25">
      <c r="A176" s="191"/>
      <c r="B176" s="171"/>
      <c r="C176" s="804"/>
      <c r="D176" s="804"/>
      <c r="E176" s="804"/>
      <c r="F176" s="804"/>
      <c r="G176" s="804"/>
      <c r="H176" s="171"/>
      <c r="I176" s="171"/>
      <c r="J176" s="171"/>
      <c r="K176" s="172"/>
      <c r="L176" s="1"/>
    </row>
    <row r="177" spans="1:12" ht="15.75" thickBot="1" x14ac:dyDescent="0.3">
      <c r="A177" s="193"/>
      <c r="B177" s="194"/>
      <c r="C177" s="194"/>
      <c r="D177" s="194"/>
      <c r="E177" s="194"/>
      <c r="F177" s="194"/>
      <c r="G177" s="194"/>
      <c r="H177" s="194"/>
      <c r="I177" s="194"/>
      <c r="J177" s="194"/>
      <c r="K177" s="195"/>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47" t="s">
        <v>113</v>
      </c>
      <c r="B180" s="1041" t="str">
        <f>DESCRIPCION!A34</f>
        <v>i</v>
      </c>
      <c r="C180" s="1041"/>
      <c r="D180" s="1041"/>
      <c r="E180" s="1041"/>
      <c r="F180" s="1041"/>
      <c r="G180" s="1041"/>
      <c r="H180" s="1042"/>
      <c r="I180" s="1039" t="s">
        <v>342</v>
      </c>
      <c r="J180" s="1040"/>
      <c r="K180" s="153" t="str">
        <f>IF(J187="x","EXTREMA",IF(J189="x","ALTA",IF(J191="x","MODERADA",IF(J193="x","BAJA",""))))</f>
        <v/>
      </c>
      <c r="L180" s="1"/>
    </row>
    <row r="181" spans="1:12" ht="16.5" thickBot="1" x14ac:dyDescent="0.3">
      <c r="A181" s="1048"/>
      <c r="B181" s="1043"/>
      <c r="C181" s="1043"/>
      <c r="D181" s="1043"/>
      <c r="E181" s="1043"/>
      <c r="F181" s="1043"/>
      <c r="G181" s="1043"/>
      <c r="H181" s="1044"/>
      <c r="I181" s="1034" t="s">
        <v>343</v>
      </c>
      <c r="J181" s="1035"/>
      <c r="K181" s="207" t="str">
        <f>'VALORACION RIESGOS INHERENTES'!K172</f>
        <v/>
      </c>
      <c r="L181" s="1"/>
    </row>
    <row r="182" spans="1:12" ht="16.5" thickBot="1" x14ac:dyDescent="0.3">
      <c r="A182" s="1049"/>
      <c r="B182" s="836" t="s">
        <v>293</v>
      </c>
      <c r="C182" s="837"/>
      <c r="D182" s="837"/>
      <c r="E182" s="837"/>
      <c r="F182" s="837"/>
      <c r="G182" s="837"/>
      <c r="H182" s="837"/>
      <c r="I182" s="837"/>
      <c r="J182" s="840"/>
      <c r="K182" s="206" t="e">
        <f>'EVALUACIÓN SOLIDEZ CONTROLES'!H43</f>
        <v>#DIV/0!</v>
      </c>
      <c r="L182" s="1"/>
    </row>
    <row r="183" spans="1:12" ht="16.5" thickBot="1" x14ac:dyDescent="0.3">
      <c r="A183" s="275" t="s">
        <v>115</v>
      </c>
      <c r="B183" s="276"/>
      <c r="C183" s="276"/>
      <c r="D183" s="277"/>
      <c r="E183" s="1036"/>
      <c r="F183" s="1037"/>
      <c r="G183" s="1038"/>
      <c r="H183" s="836" t="s">
        <v>345</v>
      </c>
      <c r="I183" s="840"/>
      <c r="J183" s="841"/>
      <c r="K183" s="842"/>
      <c r="L183" s="1"/>
    </row>
    <row r="184" spans="1:12" ht="37.5" customHeight="1" x14ac:dyDescent="0.25">
      <c r="A184" s="191"/>
      <c r="B184" s="171"/>
      <c r="C184" s="192"/>
      <c r="D184" s="171"/>
      <c r="E184" s="171"/>
      <c r="F184" s="171"/>
      <c r="G184" s="171"/>
      <c r="H184" s="171"/>
      <c r="I184" s="171"/>
      <c r="J184" s="187"/>
      <c r="K184" s="188"/>
      <c r="L184" s="1"/>
    </row>
    <row r="185" spans="1:12" ht="40.5" customHeight="1" x14ac:dyDescent="0.25">
      <c r="A185" s="822" t="s">
        <v>115</v>
      </c>
      <c r="B185" s="171">
        <v>5</v>
      </c>
      <c r="C185" s="823"/>
      <c r="D185" s="802"/>
      <c r="E185" s="803"/>
      <c r="F185" s="803"/>
      <c r="G185" s="803"/>
      <c r="H185" s="171"/>
      <c r="I185" s="171"/>
      <c r="J185" s="817" t="s">
        <v>114</v>
      </c>
      <c r="K185" s="818"/>
      <c r="L185" s="1"/>
    </row>
    <row r="186" spans="1:12" x14ac:dyDescent="0.25">
      <c r="A186" s="822"/>
      <c r="B186" s="171" t="s">
        <v>117</v>
      </c>
      <c r="C186" s="824"/>
      <c r="D186" s="802"/>
      <c r="E186" s="803"/>
      <c r="F186" s="803"/>
      <c r="G186" s="803"/>
      <c r="H186" s="171"/>
      <c r="I186" s="171"/>
      <c r="J186" s="173"/>
      <c r="K186" s="174"/>
      <c r="L186" s="1"/>
    </row>
    <row r="187" spans="1:12" ht="27.75" x14ac:dyDescent="0.25">
      <c r="A187" s="822"/>
      <c r="B187" s="171">
        <v>4</v>
      </c>
      <c r="C187" s="825"/>
      <c r="D187" s="802"/>
      <c r="E187" s="802"/>
      <c r="F187" s="815"/>
      <c r="G187" s="803"/>
      <c r="H187" s="171"/>
      <c r="I187" s="171"/>
      <c r="J187" s="178" t="str">
        <f xml:space="preserve"> IF(OR(E185="X",F185="X",G185="x",F187="x",G187="X",F189="X",G189="X",G191="X" ),"x","")</f>
        <v/>
      </c>
      <c r="K187" s="174" t="s">
        <v>116</v>
      </c>
      <c r="L187" s="1"/>
    </row>
    <row r="188" spans="1:12" ht="27.75" x14ac:dyDescent="0.25">
      <c r="A188" s="822"/>
      <c r="B188" s="171" t="s">
        <v>119</v>
      </c>
      <c r="C188" s="826"/>
      <c r="D188" s="802"/>
      <c r="E188" s="802"/>
      <c r="F188" s="815"/>
      <c r="G188" s="803"/>
      <c r="H188" s="171"/>
      <c r="I188" s="171"/>
      <c r="J188" s="179"/>
      <c r="K188" s="174"/>
      <c r="L188" s="1"/>
    </row>
    <row r="189" spans="1:12" ht="27.75" x14ac:dyDescent="0.25">
      <c r="A189" s="822"/>
      <c r="B189" s="171">
        <v>3</v>
      </c>
      <c r="C189" s="805"/>
      <c r="D189" s="800"/>
      <c r="E189" s="801"/>
      <c r="F189" s="815"/>
      <c r="G189" s="803"/>
      <c r="H189" s="171"/>
      <c r="I189" s="171"/>
      <c r="J189" s="180" t="str">
        <f xml:space="preserve"> IF(OR(C185="X",D185="X",D187="x",E187="x",E189="X",F191="X",F193="X",G193="X" ),"x","")</f>
        <v/>
      </c>
      <c r="K189" s="174" t="s">
        <v>118</v>
      </c>
      <c r="L189" s="1"/>
    </row>
    <row r="190" spans="1:12" ht="27.75" x14ac:dyDescent="0.25">
      <c r="A190" s="822"/>
      <c r="B190" s="171" t="s">
        <v>121</v>
      </c>
      <c r="C190" s="816"/>
      <c r="D190" s="800"/>
      <c r="E190" s="802"/>
      <c r="F190" s="815"/>
      <c r="G190" s="803"/>
      <c r="H190" s="171"/>
      <c r="I190" s="171"/>
      <c r="J190" s="181"/>
      <c r="K190" s="174"/>
      <c r="L190" s="1"/>
    </row>
    <row r="191" spans="1:12" ht="27.75" x14ac:dyDescent="0.25">
      <c r="A191" s="822"/>
      <c r="B191" s="171">
        <v>2</v>
      </c>
      <c r="C191" s="805"/>
      <c r="D191" s="798"/>
      <c r="E191" s="799"/>
      <c r="F191" s="801"/>
      <c r="G191" s="803"/>
      <c r="H191" s="171"/>
      <c r="I191" s="171"/>
      <c r="J191" s="182" t="str">
        <f xml:space="preserve"> IF(OR(E191="X",D189="X",C187="x",E193="x" ),"x","")</f>
        <v/>
      </c>
      <c r="K191" s="174" t="s">
        <v>120</v>
      </c>
      <c r="L191" s="1"/>
    </row>
    <row r="192" spans="1:12" ht="27.75" x14ac:dyDescent="0.25">
      <c r="A192" s="822"/>
      <c r="B192" s="171" t="s">
        <v>243</v>
      </c>
      <c r="C192" s="816"/>
      <c r="D192" s="798"/>
      <c r="E192" s="800"/>
      <c r="F192" s="802"/>
      <c r="G192" s="803"/>
      <c r="H192" s="171"/>
      <c r="I192" s="171"/>
      <c r="J192" s="181"/>
      <c r="K192" s="174"/>
      <c r="L192" s="1"/>
    </row>
    <row r="193" spans="1:12" ht="27.75" x14ac:dyDescent="0.25">
      <c r="A193" s="822"/>
      <c r="B193" s="171">
        <v>1</v>
      </c>
      <c r="C193" s="805"/>
      <c r="D193" s="807"/>
      <c r="E193" s="809"/>
      <c r="F193" s="811"/>
      <c r="G193" s="813"/>
      <c r="H193" s="171"/>
      <c r="I193" s="171"/>
      <c r="J193" s="183" t="str">
        <f xml:space="preserve"> IF(OR(C189="X",C191="X",D191="x",D193="x",C193="x" ),"x","")</f>
        <v/>
      </c>
      <c r="K193" s="174" t="s">
        <v>122</v>
      </c>
      <c r="L193" s="1"/>
    </row>
    <row r="194" spans="1:12" x14ac:dyDescent="0.25">
      <c r="A194" s="822"/>
      <c r="B194" s="171" t="s">
        <v>123</v>
      </c>
      <c r="C194" s="806"/>
      <c r="D194" s="808"/>
      <c r="E194" s="810"/>
      <c r="F194" s="812"/>
      <c r="G194" s="814"/>
      <c r="H194" s="171"/>
      <c r="I194" s="171"/>
      <c r="J194" s="171"/>
      <c r="K194" s="172"/>
      <c r="L194" s="1"/>
    </row>
    <row r="195" spans="1:12" x14ac:dyDescent="0.25">
      <c r="A195" s="191"/>
      <c r="B195" s="171"/>
      <c r="C195" s="171">
        <v>1</v>
      </c>
      <c r="D195" s="171">
        <v>2</v>
      </c>
      <c r="E195" s="171">
        <v>3</v>
      </c>
      <c r="F195" s="171">
        <v>4</v>
      </c>
      <c r="G195" s="171">
        <v>5</v>
      </c>
      <c r="H195" s="171"/>
      <c r="I195" s="171"/>
      <c r="J195" s="171"/>
      <c r="K195" s="172"/>
      <c r="L195" s="1"/>
    </row>
    <row r="196" spans="1:12" ht="15" customHeight="1" x14ac:dyDescent="0.25">
      <c r="A196" s="191"/>
      <c r="B196" s="171"/>
      <c r="C196" s="171" t="s">
        <v>124</v>
      </c>
      <c r="D196" s="171" t="s">
        <v>125</v>
      </c>
      <c r="E196" s="171" t="s">
        <v>126</v>
      </c>
      <c r="F196" s="171" t="s">
        <v>127</v>
      </c>
      <c r="G196" s="171" t="s">
        <v>128</v>
      </c>
      <c r="H196" s="171"/>
      <c r="I196" s="171"/>
      <c r="J196" s="171"/>
      <c r="K196" s="172"/>
      <c r="L196" s="1"/>
    </row>
    <row r="197" spans="1:12" ht="15" customHeight="1" x14ac:dyDescent="0.25">
      <c r="A197" s="191"/>
      <c r="B197" s="171"/>
      <c r="C197" s="804" t="s">
        <v>129</v>
      </c>
      <c r="D197" s="804"/>
      <c r="E197" s="804"/>
      <c r="F197" s="804"/>
      <c r="G197" s="804"/>
      <c r="H197" s="171"/>
      <c r="I197" s="171"/>
      <c r="J197" s="171"/>
      <c r="K197" s="172"/>
      <c r="L197" s="1"/>
    </row>
    <row r="198" spans="1:12" x14ac:dyDescent="0.25">
      <c r="A198" s="191"/>
      <c r="B198" s="171"/>
      <c r="C198" s="804"/>
      <c r="D198" s="804"/>
      <c r="E198" s="804"/>
      <c r="F198" s="804"/>
      <c r="G198" s="804"/>
      <c r="H198" s="171"/>
      <c r="I198" s="171"/>
      <c r="J198" s="171"/>
      <c r="K198" s="172"/>
      <c r="L198" s="1"/>
    </row>
    <row r="199" spans="1:12" ht="15.75" thickBot="1" x14ac:dyDescent="0.3">
      <c r="A199" s="83"/>
      <c r="B199" s="84"/>
      <c r="C199" s="84"/>
      <c r="D199" s="84"/>
      <c r="E199" s="84"/>
      <c r="F199" s="84"/>
      <c r="G199" s="84"/>
      <c r="H199" s="84"/>
      <c r="I199" s="84"/>
      <c r="J199" s="84"/>
      <c r="K199" s="85"/>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47" t="s">
        <v>113</v>
      </c>
      <c r="B201" s="1041" t="str">
        <f>DESCRIPCION!A37</f>
        <v>j</v>
      </c>
      <c r="C201" s="1041"/>
      <c r="D201" s="1041"/>
      <c r="E201" s="1041"/>
      <c r="F201" s="1041"/>
      <c r="G201" s="1041"/>
      <c r="H201" s="1042"/>
      <c r="I201" s="1039" t="s">
        <v>342</v>
      </c>
      <c r="J201" s="1040"/>
      <c r="K201" s="153" t="str">
        <f>IF(J208="x","EXTREMA",IF(J210="x","ALTA",IF(J212="x","MODERADA",IF(J214="x","BAJA",""))))</f>
        <v/>
      </c>
      <c r="L201" s="1"/>
    </row>
    <row r="202" spans="1:12" ht="16.5" thickBot="1" x14ac:dyDescent="0.3">
      <c r="A202" s="1048"/>
      <c r="B202" s="1043"/>
      <c r="C202" s="1043"/>
      <c r="D202" s="1043"/>
      <c r="E202" s="1043"/>
      <c r="F202" s="1043"/>
      <c r="G202" s="1043"/>
      <c r="H202" s="1044"/>
      <c r="I202" s="1034" t="s">
        <v>343</v>
      </c>
      <c r="J202" s="1035"/>
      <c r="K202" s="206" t="str">
        <f>'VALORACION RIESGOS INHERENTES'!K192</f>
        <v/>
      </c>
      <c r="L202" s="1"/>
    </row>
    <row r="203" spans="1:12" ht="16.5" thickBot="1" x14ac:dyDescent="0.3">
      <c r="A203" s="1049"/>
      <c r="B203" s="209" t="s">
        <v>293</v>
      </c>
      <c r="C203" s="210"/>
      <c r="D203" s="210"/>
      <c r="E203" s="210"/>
      <c r="F203" s="210"/>
      <c r="G203" s="210"/>
      <c r="H203" s="210"/>
      <c r="I203" s="210"/>
      <c r="J203" s="211"/>
      <c r="K203" s="206" t="e">
        <f>'EVALUACIÓN SOLIDEZ CONTROLES'!H47</f>
        <v>#DIV/0!</v>
      </c>
      <c r="L203" s="1"/>
    </row>
    <row r="204" spans="1:12" ht="16.5" thickBot="1" x14ac:dyDescent="0.3">
      <c r="A204" s="275" t="s">
        <v>115</v>
      </c>
      <c r="B204" s="276"/>
      <c r="C204" s="276"/>
      <c r="D204" s="277"/>
      <c r="E204" s="1036"/>
      <c r="F204" s="1037"/>
      <c r="G204" s="1038"/>
      <c r="H204" s="836" t="s">
        <v>345</v>
      </c>
      <c r="I204" s="840"/>
      <c r="J204" s="841"/>
      <c r="K204" s="842"/>
      <c r="L204" s="1"/>
    </row>
    <row r="205" spans="1:12" ht="38.25" customHeight="1" x14ac:dyDescent="0.25">
      <c r="A205" s="191"/>
      <c r="B205" s="171"/>
      <c r="C205" s="192"/>
      <c r="D205" s="171"/>
      <c r="E205" s="171"/>
      <c r="F205" s="171"/>
      <c r="G205" s="171"/>
      <c r="H205" s="171"/>
      <c r="I205" s="171"/>
      <c r="J205" s="187"/>
      <c r="K205" s="188"/>
      <c r="L205" s="1"/>
    </row>
    <row r="206" spans="1:12" ht="45" customHeight="1" x14ac:dyDescent="0.25">
      <c r="A206" s="822" t="s">
        <v>115</v>
      </c>
      <c r="B206" s="171">
        <v>5</v>
      </c>
      <c r="C206" s="823"/>
      <c r="D206" s="802"/>
      <c r="E206" s="803"/>
      <c r="F206" s="803"/>
      <c r="G206" s="803"/>
      <c r="H206" s="171"/>
      <c r="I206" s="171"/>
      <c r="J206" s="817" t="s">
        <v>114</v>
      </c>
      <c r="K206" s="818"/>
      <c r="L206" s="1"/>
    </row>
    <row r="207" spans="1:12" x14ac:dyDescent="0.25">
      <c r="A207" s="822"/>
      <c r="B207" s="171" t="s">
        <v>117</v>
      </c>
      <c r="C207" s="824"/>
      <c r="D207" s="802"/>
      <c r="E207" s="803"/>
      <c r="F207" s="803"/>
      <c r="G207" s="803"/>
      <c r="H207" s="171"/>
      <c r="I207" s="171"/>
      <c r="J207" s="173"/>
      <c r="K207" s="174"/>
      <c r="L207" s="1"/>
    </row>
    <row r="208" spans="1:12" ht="27.75" x14ac:dyDescent="0.25">
      <c r="A208" s="822"/>
      <c r="B208" s="171">
        <v>4</v>
      </c>
      <c r="C208" s="825"/>
      <c r="D208" s="802"/>
      <c r="E208" s="802"/>
      <c r="F208" s="815"/>
      <c r="G208" s="803"/>
      <c r="H208" s="171"/>
      <c r="I208" s="171"/>
      <c r="J208" s="178" t="str">
        <f xml:space="preserve"> IF(OR(E206="X",F206="X",G206="x",F208="x",G208="X",F210="X",G210="X",G212="X" ),"x","")</f>
        <v/>
      </c>
      <c r="K208" s="174" t="s">
        <v>116</v>
      </c>
      <c r="L208" s="1"/>
    </row>
    <row r="209" spans="1:12" ht="27.75" x14ac:dyDescent="0.25">
      <c r="A209" s="822"/>
      <c r="B209" s="171" t="s">
        <v>119</v>
      </c>
      <c r="C209" s="826"/>
      <c r="D209" s="802"/>
      <c r="E209" s="802"/>
      <c r="F209" s="815"/>
      <c r="G209" s="803"/>
      <c r="H209" s="171"/>
      <c r="I209" s="171"/>
      <c r="J209" s="179"/>
      <c r="K209" s="174"/>
      <c r="L209" s="1"/>
    </row>
    <row r="210" spans="1:12" ht="27.75" x14ac:dyDescent="0.25">
      <c r="A210" s="822"/>
      <c r="B210" s="171">
        <v>3</v>
      </c>
      <c r="C210" s="805"/>
      <c r="D210" s="800"/>
      <c r="E210" s="801"/>
      <c r="F210" s="815"/>
      <c r="G210" s="803"/>
      <c r="H210" s="171"/>
      <c r="I210" s="171"/>
      <c r="J210" s="180" t="str">
        <f xml:space="preserve"> IF(OR(C206="X",D206="X",D208="x",E208="x",E210="X",F212="X",F214="X",G214="X" ),"x","")</f>
        <v/>
      </c>
      <c r="K210" s="174" t="s">
        <v>118</v>
      </c>
      <c r="L210" s="1"/>
    </row>
    <row r="211" spans="1:12" ht="27.75" x14ac:dyDescent="0.25">
      <c r="A211" s="822"/>
      <c r="B211" s="171" t="s">
        <v>121</v>
      </c>
      <c r="C211" s="816"/>
      <c r="D211" s="800"/>
      <c r="E211" s="802"/>
      <c r="F211" s="815"/>
      <c r="G211" s="803"/>
      <c r="H211" s="171"/>
      <c r="I211" s="171"/>
      <c r="J211" s="181"/>
      <c r="K211" s="174"/>
      <c r="L211" s="1"/>
    </row>
    <row r="212" spans="1:12" ht="27.75" x14ac:dyDescent="0.25">
      <c r="A212" s="822"/>
      <c r="B212" s="171">
        <v>2</v>
      </c>
      <c r="C212" s="805"/>
      <c r="D212" s="798"/>
      <c r="E212" s="799"/>
      <c r="F212" s="801"/>
      <c r="G212" s="803"/>
      <c r="H212" s="171"/>
      <c r="I212" s="171"/>
      <c r="J212" s="182" t="str">
        <f xml:space="preserve"> IF(OR(C208="X",D210="X",E212="x",E214="x" ),"x","")</f>
        <v/>
      </c>
      <c r="K212" s="174" t="s">
        <v>120</v>
      </c>
      <c r="L212" s="1"/>
    </row>
    <row r="213" spans="1:12" ht="27.75" x14ac:dyDescent="0.25">
      <c r="A213" s="822"/>
      <c r="B213" s="171" t="s">
        <v>243</v>
      </c>
      <c r="C213" s="816"/>
      <c r="D213" s="798"/>
      <c r="E213" s="800"/>
      <c r="F213" s="802"/>
      <c r="G213" s="803"/>
      <c r="H213" s="171"/>
      <c r="I213" s="171"/>
      <c r="J213" s="181"/>
      <c r="K213" s="174"/>
      <c r="L213" s="1"/>
    </row>
    <row r="214" spans="1:12" ht="27.75" x14ac:dyDescent="0.25">
      <c r="A214" s="822"/>
      <c r="B214" s="171">
        <v>1</v>
      </c>
      <c r="C214" s="805"/>
      <c r="D214" s="807"/>
      <c r="E214" s="809"/>
      <c r="F214" s="811"/>
      <c r="G214" s="813"/>
      <c r="H214" s="171"/>
      <c r="I214" s="171"/>
      <c r="J214" s="183" t="str">
        <f xml:space="preserve"> IF(OR(C210="X",C212="X",D212="x",D214="x",C214="x" ),"x","")</f>
        <v/>
      </c>
      <c r="K214" s="174" t="s">
        <v>122</v>
      </c>
      <c r="L214" s="1"/>
    </row>
    <row r="215" spans="1:12" x14ac:dyDescent="0.25">
      <c r="A215" s="822"/>
      <c r="B215" s="171" t="s">
        <v>123</v>
      </c>
      <c r="C215" s="806"/>
      <c r="D215" s="808"/>
      <c r="E215" s="810"/>
      <c r="F215" s="812"/>
      <c r="G215" s="814"/>
      <c r="H215" s="171"/>
      <c r="I215" s="171"/>
      <c r="J215" s="171"/>
      <c r="K215" s="172"/>
      <c r="L215" s="1"/>
    </row>
    <row r="216" spans="1:12" x14ac:dyDescent="0.25">
      <c r="A216" s="191"/>
      <c r="B216" s="171"/>
      <c r="C216" s="171">
        <v>1</v>
      </c>
      <c r="D216" s="171">
        <v>2</v>
      </c>
      <c r="E216" s="171">
        <v>3</v>
      </c>
      <c r="F216" s="171">
        <v>4</v>
      </c>
      <c r="G216" s="171">
        <v>5</v>
      </c>
      <c r="H216" s="171"/>
      <c r="I216" s="171"/>
      <c r="J216" s="171"/>
      <c r="K216" s="172"/>
      <c r="L216" s="1"/>
    </row>
    <row r="217" spans="1:12" ht="15" customHeight="1" x14ac:dyDescent="0.25">
      <c r="A217" s="191"/>
      <c r="B217" s="171"/>
      <c r="C217" s="171" t="s">
        <v>124</v>
      </c>
      <c r="D217" s="171" t="s">
        <v>125</v>
      </c>
      <c r="E217" s="171" t="s">
        <v>126</v>
      </c>
      <c r="F217" s="171" t="s">
        <v>127</v>
      </c>
      <c r="G217" s="171" t="s">
        <v>128</v>
      </c>
      <c r="H217" s="171"/>
      <c r="I217" s="171"/>
      <c r="J217" s="171"/>
      <c r="K217" s="172"/>
      <c r="L217" s="1"/>
    </row>
    <row r="218" spans="1:12" ht="15" customHeight="1" x14ac:dyDescent="0.25">
      <c r="A218" s="191"/>
      <c r="B218" s="171"/>
      <c r="C218" s="804" t="s">
        <v>129</v>
      </c>
      <c r="D218" s="804"/>
      <c r="E218" s="804"/>
      <c r="F218" s="804"/>
      <c r="G218" s="804"/>
      <c r="H218" s="171"/>
      <c r="I218" s="171"/>
      <c r="J218" s="171"/>
      <c r="K218" s="172"/>
      <c r="L218" s="1"/>
    </row>
    <row r="219" spans="1:12" x14ac:dyDescent="0.25">
      <c r="A219" s="191"/>
      <c r="B219" s="171"/>
      <c r="C219" s="804"/>
      <c r="D219" s="804"/>
      <c r="E219" s="804"/>
      <c r="F219" s="804"/>
      <c r="G219" s="804"/>
      <c r="H219" s="171"/>
      <c r="I219" s="171"/>
      <c r="J219" s="171"/>
      <c r="K219" s="172"/>
      <c r="L219" s="1"/>
    </row>
    <row r="220" spans="1:12" ht="15.75" thickBot="1" x14ac:dyDescent="0.3">
      <c r="A220" s="83"/>
      <c r="B220" s="84"/>
      <c r="C220" s="84"/>
      <c r="D220" s="84"/>
      <c r="E220" s="84"/>
      <c r="F220" s="84"/>
      <c r="G220" s="84"/>
      <c r="H220" s="84"/>
      <c r="I220" s="84"/>
      <c r="J220" s="84"/>
      <c r="K220" s="85"/>
      <c r="L220" s="1"/>
    </row>
    <row r="221" spans="1:12" ht="15.75" x14ac:dyDescent="0.25">
      <c r="A221" s="164"/>
      <c r="B221" s="1054"/>
      <c r="C221" s="1054"/>
      <c r="D221" s="1054"/>
      <c r="E221" s="1054"/>
      <c r="F221" s="1054"/>
      <c r="G221" s="1054"/>
      <c r="H221" s="1054"/>
      <c r="I221" s="1054"/>
      <c r="J221" s="164"/>
      <c r="K221" s="165"/>
      <c r="L221" s="160"/>
    </row>
    <row r="222" spans="1:12" x14ac:dyDescent="0.25">
      <c r="A222" s="160"/>
      <c r="B222" s="160"/>
      <c r="C222" s="160"/>
      <c r="D222" s="160"/>
      <c r="E222" s="160"/>
      <c r="F222" s="160"/>
      <c r="G222" s="160"/>
      <c r="H222" s="160"/>
      <c r="I222" s="160"/>
      <c r="J222" s="160"/>
      <c r="K222" s="160"/>
      <c r="L222" s="160"/>
    </row>
    <row r="223" spans="1:12" x14ac:dyDescent="0.25">
      <c r="A223" s="160"/>
      <c r="B223" s="160"/>
      <c r="C223" s="160"/>
      <c r="D223" s="160"/>
      <c r="E223" s="160"/>
      <c r="F223" s="160"/>
      <c r="G223" s="160"/>
      <c r="H223" s="160"/>
      <c r="I223" s="160"/>
      <c r="J223" s="160"/>
      <c r="K223" s="160"/>
      <c r="L223" s="160"/>
    </row>
    <row r="224" spans="1:12" x14ac:dyDescent="0.25">
      <c r="A224" s="160"/>
      <c r="B224" s="160"/>
      <c r="C224" s="160"/>
      <c r="D224" s="160"/>
      <c r="E224" s="160"/>
      <c r="F224" s="160"/>
      <c r="G224" s="160"/>
      <c r="H224" s="160"/>
      <c r="I224" s="160"/>
      <c r="J224" s="160"/>
      <c r="K224" s="160"/>
      <c r="L224" s="160"/>
    </row>
    <row r="225" spans="1:12" x14ac:dyDescent="0.25">
      <c r="A225" s="1055"/>
      <c r="B225" s="161"/>
      <c r="C225" s="1052"/>
      <c r="D225" s="1052"/>
      <c r="E225" s="1052"/>
      <c r="F225" s="1052"/>
      <c r="G225" s="1052"/>
      <c r="H225" s="160"/>
      <c r="I225" s="160"/>
      <c r="J225" s="1051"/>
      <c r="K225" s="1051"/>
      <c r="L225" s="160"/>
    </row>
    <row r="226" spans="1:12" x14ac:dyDescent="0.25">
      <c r="A226" s="1055"/>
      <c r="B226" s="162"/>
      <c r="C226" s="1052"/>
      <c r="D226" s="1052"/>
      <c r="E226" s="1052"/>
      <c r="F226" s="1052"/>
      <c r="G226" s="1052"/>
      <c r="H226" s="160"/>
      <c r="I226" s="160"/>
      <c r="J226" s="163"/>
      <c r="K226" s="163"/>
      <c r="L226" s="160"/>
    </row>
    <row r="227" spans="1:12" x14ac:dyDescent="0.25">
      <c r="A227" s="1055"/>
      <c r="B227" s="161"/>
      <c r="C227" s="1052"/>
      <c r="D227" s="1052"/>
      <c r="E227" s="1052"/>
      <c r="F227" s="1053"/>
      <c r="G227" s="1052"/>
      <c r="H227" s="160"/>
      <c r="I227" s="160"/>
      <c r="J227" s="163"/>
      <c r="K227" s="166"/>
      <c r="L227" s="160"/>
    </row>
    <row r="228" spans="1:12" x14ac:dyDescent="0.25">
      <c r="A228" s="1055"/>
      <c r="B228" s="162"/>
      <c r="C228" s="1052"/>
      <c r="D228" s="1052"/>
      <c r="E228" s="1052"/>
      <c r="F228" s="1053"/>
      <c r="G228" s="1052"/>
      <c r="H228" s="160"/>
      <c r="I228" s="160"/>
      <c r="J228" s="163"/>
      <c r="K228" s="166"/>
      <c r="L228" s="160"/>
    </row>
    <row r="229" spans="1:12" x14ac:dyDescent="0.25">
      <c r="A229" s="1055"/>
      <c r="B229" s="161"/>
      <c r="C229" s="1052"/>
      <c r="D229" s="1052"/>
      <c r="E229" s="1053"/>
      <c r="F229" s="1053"/>
      <c r="G229" s="1052"/>
      <c r="H229" s="160"/>
      <c r="I229" s="160"/>
      <c r="J229" s="163"/>
      <c r="K229" s="166"/>
      <c r="L229" s="160"/>
    </row>
    <row r="230" spans="1:12" x14ac:dyDescent="0.25">
      <c r="A230" s="1055"/>
      <c r="B230" s="162"/>
      <c r="C230" s="1052"/>
      <c r="D230" s="1052"/>
      <c r="E230" s="1056"/>
      <c r="F230" s="1053"/>
      <c r="G230" s="1052"/>
      <c r="H230" s="160"/>
      <c r="I230" s="160"/>
      <c r="J230" s="163"/>
      <c r="K230" s="166"/>
      <c r="L230" s="160"/>
    </row>
    <row r="231" spans="1:12" x14ac:dyDescent="0.25">
      <c r="A231" s="1055"/>
      <c r="B231" s="161"/>
      <c r="C231" s="1052"/>
      <c r="D231" s="1052"/>
      <c r="E231" s="1053"/>
      <c r="F231" s="1053"/>
      <c r="G231" s="1052"/>
      <c r="H231" s="160"/>
      <c r="I231" s="160"/>
      <c r="J231" s="163"/>
      <c r="K231" s="166"/>
      <c r="L231" s="160"/>
    </row>
    <row r="232" spans="1:12" x14ac:dyDescent="0.25">
      <c r="A232" s="1055"/>
      <c r="B232" s="162"/>
      <c r="C232" s="1052"/>
      <c r="D232" s="1052"/>
      <c r="E232" s="1056"/>
      <c r="F232" s="1056"/>
      <c r="G232" s="1052"/>
      <c r="H232" s="160"/>
      <c r="I232" s="160"/>
      <c r="J232" s="163"/>
      <c r="K232" s="166"/>
      <c r="L232" s="160"/>
    </row>
    <row r="233" spans="1:12" x14ac:dyDescent="0.25">
      <c r="A233" s="1055"/>
      <c r="B233" s="161"/>
      <c r="C233" s="1052"/>
      <c r="D233" s="1052"/>
      <c r="E233" s="1057"/>
      <c r="F233" s="1058"/>
      <c r="G233" s="1052"/>
      <c r="H233" s="160"/>
      <c r="I233" s="160"/>
      <c r="J233" s="163"/>
      <c r="K233" s="166"/>
      <c r="L233" s="160"/>
    </row>
    <row r="234" spans="1:12" x14ac:dyDescent="0.25">
      <c r="A234" s="1055"/>
      <c r="B234" s="162"/>
      <c r="C234" s="1052"/>
      <c r="D234" s="1052"/>
      <c r="E234" s="1052"/>
      <c r="F234" s="1058"/>
      <c r="G234" s="1052"/>
      <c r="H234" s="160"/>
      <c r="I234" s="160"/>
      <c r="J234" s="160"/>
      <c r="K234" s="160"/>
      <c r="L234" s="160"/>
    </row>
    <row r="235" spans="1:12" x14ac:dyDescent="0.25">
      <c r="A235" s="160"/>
      <c r="B235" s="160"/>
      <c r="C235" s="161"/>
      <c r="D235" s="161"/>
      <c r="E235" s="161"/>
      <c r="F235" s="161"/>
      <c r="G235" s="161"/>
      <c r="H235" s="160"/>
      <c r="I235" s="160"/>
      <c r="J235" s="160"/>
      <c r="K235" s="160"/>
      <c r="L235" s="160"/>
    </row>
    <row r="236" spans="1:12" x14ac:dyDescent="0.25">
      <c r="A236" s="160"/>
      <c r="B236" s="160"/>
      <c r="C236" s="161"/>
      <c r="D236" s="161"/>
      <c r="E236" s="161"/>
      <c r="F236" s="161"/>
      <c r="G236" s="161"/>
      <c r="H236" s="160"/>
      <c r="I236" s="160"/>
      <c r="J236" s="160"/>
      <c r="K236" s="160"/>
      <c r="L236" s="160"/>
    </row>
    <row r="237" spans="1:12" x14ac:dyDescent="0.25">
      <c r="A237" s="160"/>
      <c r="B237" s="160"/>
      <c r="C237" s="1059"/>
      <c r="D237" s="1059"/>
      <c r="E237" s="1059"/>
      <c r="F237" s="1059"/>
      <c r="G237" s="1059"/>
      <c r="H237" s="160"/>
      <c r="I237" s="160"/>
      <c r="J237" s="160"/>
      <c r="K237" s="160"/>
      <c r="L237" s="160"/>
    </row>
    <row r="238" spans="1:12" x14ac:dyDescent="0.25">
      <c r="A238" s="160"/>
      <c r="B238" s="160"/>
      <c r="C238" s="1059"/>
      <c r="D238" s="1059"/>
      <c r="E238" s="1059"/>
      <c r="F238" s="1059"/>
      <c r="G238" s="1059"/>
      <c r="H238" s="160"/>
      <c r="I238" s="160"/>
      <c r="J238" s="160"/>
      <c r="K238" s="160"/>
      <c r="L238" s="160"/>
    </row>
    <row r="239" spans="1:12" x14ac:dyDescent="0.25">
      <c r="A239" s="160"/>
      <c r="B239" s="160"/>
      <c r="C239" s="160"/>
      <c r="D239" s="160"/>
      <c r="E239" s="160"/>
      <c r="F239" s="160"/>
      <c r="G239" s="160"/>
      <c r="H239" s="160"/>
      <c r="I239" s="160"/>
      <c r="J239" s="160"/>
      <c r="K239" s="160"/>
      <c r="L239" s="160"/>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T12"/>
  <sheetViews>
    <sheetView zoomScale="85" zoomScaleNormal="25" zoomScalePageLayoutView="125" workbookViewId="0">
      <selection activeCell="B1" sqref="B1:I2"/>
    </sheetView>
  </sheetViews>
  <sheetFormatPr baseColWidth="10" defaultColWidth="11.42578125" defaultRowHeight="12.75" x14ac:dyDescent="0.2"/>
  <cols>
    <col min="1" max="1" width="28.140625" style="24" customWidth="1"/>
    <col min="2" max="3" width="18.42578125" style="24" customWidth="1"/>
    <col min="4" max="4" width="27" style="26" customWidth="1"/>
    <col min="5" max="5" width="15.42578125" style="24" customWidth="1"/>
    <col min="6" max="6" width="15" style="24" customWidth="1"/>
    <col min="7" max="7" width="17.28515625" style="24" customWidth="1"/>
    <col min="8" max="8" width="18" style="24" customWidth="1"/>
    <col min="9" max="9" width="44.28515625" style="24" customWidth="1"/>
    <col min="10" max="10" width="16.140625" style="24" customWidth="1"/>
    <col min="11" max="11" width="13.140625" style="24" customWidth="1"/>
    <col min="12" max="12" width="19.28515625" style="24" customWidth="1"/>
    <col min="13" max="13" width="30.140625" style="24" customWidth="1"/>
    <col min="14" max="14" width="46" style="24" hidden="1" customWidth="1"/>
    <col min="15" max="20" width="46" style="24" customWidth="1"/>
    <col min="21" max="16384" width="11.42578125" style="24"/>
  </cols>
  <sheetData>
    <row r="1" spans="1:20" ht="15.75" customHeight="1" x14ac:dyDescent="0.2">
      <c r="A1" s="1069"/>
      <c r="B1" s="1065" t="str">
        <f>CONTEXTO!B1</f>
        <v>PROCESO:  SITEMA INTEGRADO DE GESTION</v>
      </c>
      <c r="C1" s="1065"/>
      <c r="D1" s="1065"/>
      <c r="E1" s="1065"/>
      <c r="F1" s="1065"/>
      <c r="G1" s="1065"/>
      <c r="H1" s="1065"/>
      <c r="I1" s="1065"/>
      <c r="J1" s="786" t="s">
        <v>491</v>
      </c>
      <c r="K1" s="786"/>
      <c r="L1" s="786"/>
      <c r="M1" s="337"/>
      <c r="N1" s="338"/>
      <c r="O1" s="338"/>
      <c r="P1" s="338"/>
      <c r="Q1" s="338"/>
      <c r="R1" s="338"/>
      <c r="S1" s="338"/>
      <c r="T1" s="338"/>
    </row>
    <row r="2" spans="1:20" ht="15.75" customHeight="1" x14ac:dyDescent="0.2">
      <c r="A2" s="1070"/>
      <c r="B2" s="623"/>
      <c r="C2" s="623"/>
      <c r="D2" s="623"/>
      <c r="E2" s="623"/>
      <c r="F2" s="623"/>
      <c r="G2" s="623"/>
      <c r="H2" s="623"/>
      <c r="I2" s="623"/>
      <c r="J2" s="711" t="s">
        <v>484</v>
      </c>
      <c r="K2" s="711"/>
      <c r="L2" s="711"/>
      <c r="M2" s="336"/>
      <c r="N2" s="338"/>
      <c r="O2" s="338"/>
      <c r="P2" s="338"/>
      <c r="Q2" s="338"/>
      <c r="R2" s="338"/>
      <c r="S2" s="338"/>
      <c r="T2" s="338"/>
    </row>
    <row r="3" spans="1:20" ht="15.75" customHeight="1" x14ac:dyDescent="0.2">
      <c r="A3" s="1070"/>
      <c r="B3" s="623" t="s">
        <v>229</v>
      </c>
      <c r="C3" s="623"/>
      <c r="D3" s="623"/>
      <c r="E3" s="623"/>
      <c r="F3" s="623"/>
      <c r="G3" s="623"/>
      <c r="H3" s="623"/>
      <c r="I3" s="623"/>
      <c r="J3" s="711" t="s">
        <v>485</v>
      </c>
      <c r="K3" s="711"/>
      <c r="L3" s="711"/>
      <c r="M3" s="336"/>
      <c r="N3" s="338"/>
      <c r="O3" s="338"/>
      <c r="P3" s="338"/>
      <c r="Q3" s="338"/>
      <c r="R3" s="338"/>
      <c r="S3" s="338"/>
      <c r="T3" s="338"/>
    </row>
    <row r="4" spans="1:20" ht="15.75" customHeight="1" x14ac:dyDescent="0.2">
      <c r="A4" s="1070"/>
      <c r="B4" s="623"/>
      <c r="C4" s="623"/>
      <c r="D4" s="623"/>
      <c r="E4" s="623"/>
      <c r="F4" s="623"/>
      <c r="G4" s="623"/>
      <c r="H4" s="623"/>
      <c r="I4" s="623"/>
      <c r="J4" s="711" t="s">
        <v>506</v>
      </c>
      <c r="K4" s="711"/>
      <c r="L4" s="711"/>
      <c r="M4" s="336"/>
      <c r="N4" s="338"/>
      <c r="O4" s="338"/>
      <c r="P4" s="338"/>
      <c r="Q4" s="338"/>
      <c r="R4" s="338"/>
      <c r="S4" s="338"/>
      <c r="T4" s="338"/>
    </row>
    <row r="5" spans="1:20" ht="15" customHeight="1" x14ac:dyDescent="0.2">
      <c r="A5" s="1071"/>
      <c r="B5" s="1072"/>
      <c r="C5" s="1072"/>
      <c r="D5" s="1072"/>
      <c r="E5" s="1072"/>
      <c r="F5" s="1072"/>
      <c r="G5" s="1072"/>
      <c r="H5" s="1072"/>
      <c r="I5" s="1072"/>
      <c r="J5" s="1072"/>
      <c r="K5" s="1072"/>
      <c r="L5" s="1072"/>
      <c r="M5" s="1072"/>
      <c r="N5" s="339"/>
      <c r="O5" s="339"/>
      <c r="P5" s="339"/>
      <c r="Q5" s="339"/>
      <c r="R5" s="339"/>
      <c r="S5" s="339"/>
      <c r="T5" s="339"/>
    </row>
    <row r="6" spans="1:20" s="25" customFormat="1" ht="15.75" customHeight="1" x14ac:dyDescent="0.2">
      <c r="A6" s="89" t="s">
        <v>230</v>
      </c>
      <c r="B6" s="1061" t="s">
        <v>247</v>
      </c>
      <c r="C6" s="1061"/>
      <c r="D6" s="1061"/>
      <c r="E6" s="1061"/>
      <c r="F6" s="1061"/>
      <c r="G6" s="1061"/>
      <c r="H6" s="1061"/>
      <c r="I6" s="1061"/>
      <c r="J6" s="1061"/>
      <c r="K6" s="1061"/>
      <c r="L6" s="1061"/>
      <c r="M6" s="1062"/>
      <c r="N6" s="340"/>
      <c r="O6" s="340"/>
      <c r="P6" s="340"/>
      <c r="Q6" s="340"/>
      <c r="R6" s="340"/>
      <c r="S6" s="340"/>
      <c r="T6" s="340"/>
    </row>
    <row r="7" spans="1:20" s="25" customFormat="1" ht="42.75" customHeight="1" x14ac:dyDescent="0.2">
      <c r="A7" s="89" t="s">
        <v>231</v>
      </c>
      <c r="B7" s="711" t="s">
        <v>248</v>
      </c>
      <c r="C7" s="711"/>
      <c r="D7" s="711"/>
      <c r="E7" s="711"/>
      <c r="F7" s="711"/>
      <c r="G7" s="711"/>
      <c r="H7" s="711"/>
      <c r="I7" s="711"/>
      <c r="J7" s="711"/>
      <c r="K7" s="711"/>
      <c r="L7" s="711"/>
      <c r="M7" s="730"/>
      <c r="N7" s="214"/>
      <c r="O7" s="214"/>
      <c r="P7" s="214"/>
      <c r="Q7" s="214"/>
      <c r="R7" s="214"/>
      <c r="S7" s="214"/>
      <c r="T7" s="214"/>
    </row>
    <row r="8" spans="1:20" s="25" customFormat="1" ht="15" customHeight="1" x14ac:dyDescent="0.2">
      <c r="A8" s="1067"/>
      <c r="B8" s="1068"/>
      <c r="C8" s="1068"/>
      <c r="D8" s="1068"/>
      <c r="E8" s="1068"/>
      <c r="F8" s="1068"/>
      <c r="G8" s="1068"/>
      <c r="H8" s="1068"/>
      <c r="I8" s="1068"/>
      <c r="J8" s="1068"/>
      <c r="K8" s="1068"/>
      <c r="L8" s="1068"/>
      <c r="M8" s="1068"/>
      <c r="N8" s="341"/>
      <c r="O8" s="341"/>
      <c r="P8" s="341"/>
      <c r="Q8" s="341"/>
      <c r="R8" s="341"/>
      <c r="S8" s="341"/>
      <c r="T8" s="341"/>
    </row>
    <row r="9" spans="1:20" s="88" customFormat="1" ht="60" customHeight="1" x14ac:dyDescent="0.2">
      <c r="A9" s="87" t="s">
        <v>232</v>
      </c>
      <c r="B9" s="63" t="s">
        <v>233</v>
      </c>
      <c r="C9" s="63" t="s">
        <v>70</v>
      </c>
      <c r="D9" s="63" t="s">
        <v>7</v>
      </c>
      <c r="E9" s="62" t="s">
        <v>234</v>
      </c>
      <c r="F9" s="62" t="s">
        <v>235</v>
      </c>
      <c r="G9" s="62" t="s">
        <v>236</v>
      </c>
      <c r="H9" s="62" t="s">
        <v>237</v>
      </c>
      <c r="I9" s="62" t="s">
        <v>238</v>
      </c>
      <c r="J9" s="63" t="s">
        <v>239</v>
      </c>
      <c r="K9" s="63" t="s">
        <v>240</v>
      </c>
      <c r="L9" s="63" t="s">
        <v>241</v>
      </c>
      <c r="M9" s="64" t="s">
        <v>242</v>
      </c>
      <c r="N9" s="343" t="s">
        <v>509</v>
      </c>
      <c r="O9" s="62"/>
      <c r="P9" s="62"/>
      <c r="Q9" s="62"/>
      <c r="R9" s="62"/>
      <c r="S9" s="62"/>
      <c r="T9" s="62"/>
    </row>
    <row r="10" spans="1:20" s="25" customFormat="1" ht="343.5" customHeight="1" x14ac:dyDescent="0.2">
      <c r="A10" s="350"/>
      <c r="B10" s="1066" t="str">
        <f>DESCRIPCION!A13</f>
        <v>Posibilidad de omitir, retardar, negar o rehusarse a realizar actos propios que le corresponden de las funciones de servidor público y/o de apoderado para beneficio propio o de un tercero en las acciones legales</v>
      </c>
      <c r="C10" s="1064" t="str">
        <f>'IDENTIFICACION DE RIESGOS'!J13</f>
        <v>CORRUPCION</v>
      </c>
      <c r="D10" s="344" t="str">
        <f>DESCRIPCION!D13</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E10" s="1064" t="str">
        <f>'VALORACIÓN RIESGOS RESIDUAL'!E35:G35</f>
        <v>Rara vez</v>
      </c>
      <c r="F10" s="1063" t="str">
        <f>'VALORACIÓN RIESGOS RESIDUAL'!J35</f>
        <v>Mayor</v>
      </c>
      <c r="G10" s="1064" t="str">
        <f>'VALORACIÓN RIESGOS RESIDUAL'!K32</f>
        <v>ALTA</v>
      </c>
      <c r="H10" s="1063" t="s">
        <v>297</v>
      </c>
      <c r="I10" s="347" t="str">
        <f>+DOFA!G50</f>
        <v xml:space="preserve">F1,3,10,15 A1,2 Que el Jefe de la Oficina Juridica, mediante memorando, requiere de la asistencia de los asesores de la oficina juridica, a las audiencias de los procesos judiciales  y asi mismo,  solicite la  asistencia  de los secretarios de despacho a las audiencias de los procesos judiciale. </v>
      </c>
      <c r="J10" s="345" t="s">
        <v>510</v>
      </c>
      <c r="K10" s="345" t="s">
        <v>481</v>
      </c>
      <c r="L10" s="345" t="s">
        <v>521</v>
      </c>
      <c r="M10" s="1066" t="s">
        <v>529</v>
      </c>
      <c r="N10" s="346" t="s">
        <v>527</v>
      </c>
      <c r="O10" s="346"/>
      <c r="P10" s="346"/>
      <c r="Q10" s="346"/>
      <c r="R10" s="346"/>
      <c r="S10" s="346"/>
      <c r="T10" s="346"/>
    </row>
    <row r="11" spans="1:20" s="25" customFormat="1" ht="309.75" customHeight="1" x14ac:dyDescent="0.2">
      <c r="A11" s="350"/>
      <c r="B11" s="1066"/>
      <c r="C11" s="1064"/>
      <c r="D11" s="344" t="str">
        <f>DESCRIPCION!D14</f>
        <v>No proyectar la adopción de las providencias por parte de los apoderados que ejercen la representación judicial y legal del municipio</v>
      </c>
      <c r="E11" s="1064"/>
      <c r="F11" s="1063"/>
      <c r="G11" s="1064"/>
      <c r="H11" s="1063"/>
      <c r="I11" s="347" t="str">
        <f>DOFA!G49</f>
        <v>F1,10 A1,2 Que los asesores de la oficina juridica, junto con los servidores publicos, que tengan a su cargo la representacion judicial y legal del Municipio, deberan adoptar las providencias dentro del termino legal mediante Resolucion de adopcion de fallo, las cuales deben ser cargadas a la plataforma PISAMI y SOFTCON.</v>
      </c>
      <c r="J11" s="345" t="s">
        <v>507</v>
      </c>
      <c r="K11" s="345" t="s">
        <v>481</v>
      </c>
      <c r="L11" s="345" t="s">
        <v>522</v>
      </c>
      <c r="M11" s="1066"/>
      <c r="N11" s="346" t="s">
        <v>528</v>
      </c>
      <c r="O11" s="346"/>
      <c r="P11" s="351"/>
      <c r="Q11" s="351"/>
      <c r="R11" s="351"/>
      <c r="S11" s="351"/>
      <c r="T11" s="351"/>
    </row>
    <row r="12" spans="1:20" s="25" customFormat="1" ht="86.25" customHeight="1" x14ac:dyDescent="0.2">
      <c r="A12" s="350"/>
      <c r="B12" s="1066"/>
      <c r="C12" s="1064"/>
      <c r="D12" s="348"/>
      <c r="E12" s="1064"/>
      <c r="F12" s="1063"/>
      <c r="G12" s="1064"/>
      <c r="H12" s="349" t="s">
        <v>246</v>
      </c>
      <c r="I12" s="347" t="str">
        <f>+DOFA!E46</f>
        <v>D8 A1 Reportar a la Oficina de Control Disciplinario cuando se materialicen sanciones por incumplimiento a las ordenes judiciales</v>
      </c>
      <c r="J12" s="345" t="s">
        <v>479</v>
      </c>
      <c r="K12" s="345" t="s">
        <v>481</v>
      </c>
      <c r="L12" s="345" t="s">
        <v>516</v>
      </c>
      <c r="M12" s="1066"/>
      <c r="N12" s="352" t="s">
        <v>511</v>
      </c>
      <c r="O12" s="352"/>
      <c r="P12" s="352"/>
      <c r="Q12" s="352"/>
      <c r="R12" s="352"/>
      <c r="S12" s="352"/>
      <c r="T12" s="352"/>
    </row>
  </sheetData>
  <sheetProtection selectLockedCells="1"/>
  <mergeCells count="18">
    <mergeCell ref="A5:M5"/>
    <mergeCell ref="E10:E12"/>
    <mergeCell ref="B6:M6"/>
    <mergeCell ref="B7:M7"/>
    <mergeCell ref="F10:F12"/>
    <mergeCell ref="G10:G12"/>
    <mergeCell ref="B1:I2"/>
    <mergeCell ref="B10:B12"/>
    <mergeCell ref="A8:M8"/>
    <mergeCell ref="H10:H11"/>
    <mergeCell ref="B3:I4"/>
    <mergeCell ref="C10:C12"/>
    <mergeCell ref="M10:M12"/>
    <mergeCell ref="A1:A4"/>
    <mergeCell ref="J1:L1"/>
    <mergeCell ref="J2:L2"/>
    <mergeCell ref="J3:L3"/>
    <mergeCell ref="J4:L4"/>
  </mergeCells>
  <printOptions horizontalCentered="1"/>
  <pageMargins left="0.25" right="0.25" top="0.75" bottom="0.75" header="0.3" footer="0.3"/>
  <pageSetup paperSize="258"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xm:sqref>
        </x14:dataValidation>
      </x14:dataValidations>
    </ex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303</v>
      </c>
    </row>
    <row r="2" spans="1:1" x14ac:dyDescent="0.25">
      <c r="A2" s="1" t="s">
        <v>151</v>
      </c>
    </row>
    <row r="3" spans="1:1" x14ac:dyDescent="0.25">
      <c r="A3" s="1" t="s">
        <v>154</v>
      </c>
    </row>
    <row r="4" spans="1:1" x14ac:dyDescent="0.25">
      <c r="A4" s="1" t="s">
        <v>157</v>
      </c>
    </row>
    <row r="5" spans="1:1" x14ac:dyDescent="0.25">
      <c r="A5" s="1" t="s">
        <v>160</v>
      </c>
    </row>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29" t="s">
        <v>299</v>
      </c>
    </row>
    <row r="2" spans="1:1" x14ac:dyDescent="0.25">
      <c r="A2" s="229" t="s">
        <v>296</v>
      </c>
    </row>
    <row r="3" spans="1:1" x14ac:dyDescent="0.25">
      <c r="A3" s="229" t="s">
        <v>297</v>
      </c>
    </row>
    <row r="4" spans="1:1" x14ac:dyDescent="0.25">
      <c r="A4" s="229" t="s">
        <v>298</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116</v>
      </c>
    </row>
    <row r="2" spans="1:1" x14ac:dyDescent="0.25">
      <c r="A2" t="s">
        <v>118</v>
      </c>
    </row>
    <row r="3" spans="1:1" x14ac:dyDescent="0.25">
      <c r="A3" t="s">
        <v>120</v>
      </c>
    </row>
    <row r="4" spans="1:1" x14ac:dyDescent="0.25">
      <c r="A4" t="s">
        <v>122</v>
      </c>
    </row>
    <row r="6" spans="1:1" x14ac:dyDescent="0.25">
      <c r="A6" t="s">
        <v>10</v>
      </c>
    </row>
    <row r="7" spans="1:1" x14ac:dyDescent="0.25">
      <c r="A7" t="s">
        <v>11</v>
      </c>
    </row>
    <row r="8" spans="1:1" x14ac:dyDescent="0.25">
      <c r="A8" t="s">
        <v>12</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274</v>
      </c>
      <c r="B1" t="s">
        <v>280</v>
      </c>
      <c r="C1" t="s">
        <v>284</v>
      </c>
    </row>
    <row r="2" spans="1:3" x14ac:dyDescent="0.25">
      <c r="A2" t="s">
        <v>275</v>
      </c>
      <c r="B2" t="s">
        <v>292</v>
      </c>
      <c r="C2" t="s">
        <v>285</v>
      </c>
    </row>
    <row r="3" spans="1:3" x14ac:dyDescent="0.25">
      <c r="A3" t="s">
        <v>276</v>
      </c>
      <c r="B3" t="s">
        <v>281</v>
      </c>
      <c r="C3" t="s">
        <v>286</v>
      </c>
    </row>
    <row r="4" spans="1:3" x14ac:dyDescent="0.25">
      <c r="A4" t="s">
        <v>277</v>
      </c>
      <c r="B4" t="s">
        <v>291</v>
      </c>
      <c r="C4" t="s">
        <v>287</v>
      </c>
    </row>
    <row r="5" spans="1:3" x14ac:dyDescent="0.25">
      <c r="A5" t="s">
        <v>278</v>
      </c>
      <c r="B5" t="s">
        <v>282</v>
      </c>
      <c r="C5" t="s">
        <v>249</v>
      </c>
    </row>
    <row r="6" spans="1:3" x14ac:dyDescent="0.25">
      <c r="A6" t="s">
        <v>304</v>
      </c>
      <c r="B6" t="s">
        <v>304</v>
      </c>
      <c r="C6" t="s">
        <v>304</v>
      </c>
    </row>
    <row r="7" spans="1:3" x14ac:dyDescent="0.25">
      <c r="A7" t="s">
        <v>279</v>
      </c>
      <c r="B7" t="s">
        <v>283</v>
      </c>
      <c r="C7" t="s">
        <v>288</v>
      </c>
    </row>
    <row r="8" spans="1:3" x14ac:dyDescent="0.25">
      <c r="B8" t="s">
        <v>13</v>
      </c>
      <c r="C8" t="s">
        <v>289</v>
      </c>
    </row>
    <row r="9" spans="1:3" x14ac:dyDescent="0.25">
      <c r="C9" t="s">
        <v>250</v>
      </c>
    </row>
    <row r="10" spans="1:3" x14ac:dyDescent="0.25">
      <c r="C10" t="s">
        <v>290</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X42"/>
  <sheetViews>
    <sheetView zoomScale="70" zoomScaleNormal="70" zoomScalePageLayoutView="70" workbookViewId="0">
      <selection activeCell="A5" sqref="A5:T5"/>
    </sheetView>
  </sheetViews>
  <sheetFormatPr baseColWidth="10" defaultColWidth="11.42578125" defaultRowHeight="15" x14ac:dyDescent="0.25"/>
  <cols>
    <col min="1" max="1" width="5.140625" style="69" customWidth="1"/>
    <col min="2" max="2" width="42.285156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74"/>
      <c r="B1" s="483" t="str">
        <f>CONTEXTO!B1</f>
        <v>PROCESO:  SITEMA INTEGRADO DE GESTION</v>
      </c>
      <c r="C1" s="483"/>
      <c r="D1" s="483"/>
      <c r="E1" s="483"/>
      <c r="F1" s="483"/>
      <c r="G1" s="483"/>
      <c r="H1" s="483"/>
      <c r="I1" s="483"/>
      <c r="J1" s="483"/>
      <c r="K1" s="483"/>
      <c r="L1" s="483"/>
      <c r="M1" s="483"/>
      <c r="N1" s="483"/>
      <c r="O1" s="483"/>
      <c r="P1" s="483"/>
      <c r="Q1" s="483"/>
      <c r="R1" s="483"/>
      <c r="S1" s="484"/>
      <c r="T1" s="467" t="s">
        <v>483</v>
      </c>
      <c r="U1" s="467"/>
      <c r="V1" s="467"/>
      <c r="W1" s="468"/>
    </row>
    <row r="2" spans="1:24" ht="15" customHeight="1" x14ac:dyDescent="0.25">
      <c r="A2" s="475"/>
      <c r="B2" s="479"/>
      <c r="C2" s="479"/>
      <c r="D2" s="479"/>
      <c r="E2" s="479"/>
      <c r="F2" s="479"/>
      <c r="G2" s="479"/>
      <c r="H2" s="479"/>
      <c r="I2" s="479"/>
      <c r="J2" s="479"/>
      <c r="K2" s="479"/>
      <c r="L2" s="479"/>
      <c r="M2" s="479"/>
      <c r="N2" s="479"/>
      <c r="O2" s="479"/>
      <c r="P2" s="479"/>
      <c r="Q2" s="479"/>
      <c r="R2" s="479"/>
      <c r="S2" s="480"/>
      <c r="T2" s="469" t="s">
        <v>484</v>
      </c>
      <c r="U2" s="469"/>
      <c r="V2" s="469"/>
      <c r="W2" s="470"/>
    </row>
    <row r="3" spans="1:24" ht="15" customHeight="1" x14ac:dyDescent="0.25">
      <c r="A3" s="475"/>
      <c r="B3" s="479" t="str">
        <f>CONTEXTO!B3</f>
        <v>FORMATO: MAPA DE RIESGOS DE CORRUPCION</v>
      </c>
      <c r="C3" s="479"/>
      <c r="D3" s="479"/>
      <c r="E3" s="479"/>
      <c r="F3" s="479"/>
      <c r="G3" s="479"/>
      <c r="H3" s="479"/>
      <c r="I3" s="479"/>
      <c r="J3" s="479"/>
      <c r="K3" s="479"/>
      <c r="L3" s="479"/>
      <c r="M3" s="479"/>
      <c r="N3" s="479"/>
      <c r="O3" s="479"/>
      <c r="P3" s="479"/>
      <c r="Q3" s="479"/>
      <c r="R3" s="479"/>
      <c r="S3" s="480"/>
      <c r="T3" s="469" t="s">
        <v>485</v>
      </c>
      <c r="U3" s="469"/>
      <c r="V3" s="469"/>
      <c r="W3" s="470"/>
    </row>
    <row r="4" spans="1:24" ht="15.75" customHeight="1" x14ac:dyDescent="0.25">
      <c r="A4" s="476"/>
      <c r="B4" s="481"/>
      <c r="C4" s="481"/>
      <c r="D4" s="481"/>
      <c r="E4" s="481"/>
      <c r="F4" s="481"/>
      <c r="G4" s="481"/>
      <c r="H4" s="481"/>
      <c r="I4" s="481"/>
      <c r="J4" s="481"/>
      <c r="K4" s="481"/>
      <c r="L4" s="481"/>
      <c r="M4" s="481"/>
      <c r="N4" s="481"/>
      <c r="O4" s="481"/>
      <c r="P4" s="481"/>
      <c r="Q4" s="481"/>
      <c r="R4" s="481"/>
      <c r="S4" s="482"/>
      <c r="T4" s="469" t="s">
        <v>488</v>
      </c>
      <c r="U4" s="469"/>
      <c r="V4" s="469"/>
      <c r="W4" s="470"/>
    </row>
    <row r="5" spans="1:24" ht="15.75" customHeight="1" x14ac:dyDescent="0.25">
      <c r="A5" s="476"/>
      <c r="B5" s="476"/>
      <c r="C5" s="476"/>
      <c r="D5" s="476"/>
      <c r="E5" s="476"/>
      <c r="F5" s="476"/>
      <c r="G5" s="476"/>
      <c r="H5" s="476"/>
      <c r="I5" s="476"/>
      <c r="J5" s="476"/>
      <c r="K5" s="476"/>
      <c r="L5" s="476"/>
      <c r="M5" s="476"/>
      <c r="N5" s="476"/>
      <c r="O5" s="476"/>
      <c r="P5" s="476"/>
      <c r="Q5" s="476"/>
      <c r="R5" s="476"/>
      <c r="S5" s="476"/>
      <c r="T5" s="485"/>
      <c r="U5" s="257"/>
      <c r="V5" s="257"/>
      <c r="W5" s="258"/>
      <c r="X5" s="72"/>
    </row>
    <row r="6" spans="1:24" s="1" customFormat="1" ht="27" customHeight="1" x14ac:dyDescent="0.2">
      <c r="A6" s="478"/>
      <c r="B6" s="478"/>
      <c r="C6" s="478"/>
      <c r="D6" s="478"/>
      <c r="E6" s="478"/>
      <c r="F6" s="478"/>
      <c r="G6" s="478"/>
      <c r="H6" s="478"/>
      <c r="I6" s="478"/>
      <c r="J6" s="478"/>
      <c r="K6" s="478"/>
      <c r="L6" s="478"/>
      <c r="M6" s="478"/>
      <c r="N6" s="478"/>
      <c r="O6" s="478"/>
      <c r="P6" s="478"/>
      <c r="Q6" s="478"/>
      <c r="R6" s="478"/>
      <c r="S6" s="478"/>
      <c r="T6" s="478"/>
      <c r="U6" s="259"/>
      <c r="V6" s="259"/>
      <c r="W6" s="260"/>
    </row>
    <row r="7" spans="1:24" s="1" customFormat="1" ht="81" customHeight="1" thickBot="1" x14ac:dyDescent="0.25">
      <c r="A7" s="477"/>
      <c r="B7" s="477"/>
      <c r="C7" s="477"/>
      <c r="D7" s="477"/>
      <c r="E7" s="477"/>
      <c r="F7" s="477"/>
      <c r="G7" s="477"/>
      <c r="H7" s="477"/>
      <c r="I7" s="477"/>
      <c r="J7" s="477"/>
      <c r="K7" s="477"/>
      <c r="L7" s="477"/>
      <c r="M7" s="477"/>
      <c r="N7" s="477"/>
      <c r="O7" s="477"/>
      <c r="P7" s="477"/>
      <c r="Q7" s="477"/>
      <c r="R7" s="477"/>
      <c r="S7" s="477"/>
      <c r="T7" s="477"/>
      <c r="U7" s="261"/>
      <c r="V7" s="261"/>
      <c r="W7" s="262"/>
    </row>
    <row r="8" spans="1:24" s="1" customFormat="1" ht="26.25" customHeight="1" thickBot="1" x14ac:dyDescent="0.25">
      <c r="A8" s="263"/>
      <c r="B8" s="263"/>
      <c r="C8" s="263"/>
      <c r="D8" s="263"/>
      <c r="E8" s="263"/>
      <c r="F8" s="263"/>
      <c r="G8" s="263"/>
      <c r="H8" s="263"/>
      <c r="I8" s="263"/>
      <c r="J8" s="263"/>
      <c r="K8" s="263"/>
      <c r="L8" s="263"/>
      <c r="M8" s="263"/>
      <c r="N8" s="263"/>
      <c r="O8" s="263"/>
      <c r="P8" s="263"/>
      <c r="Q8" s="263"/>
      <c r="R8" s="263"/>
      <c r="S8" s="263"/>
      <c r="T8" s="264"/>
      <c r="U8" s="265"/>
      <c r="V8" s="265"/>
      <c r="W8" s="265"/>
      <c r="X8" s="105"/>
    </row>
    <row r="9" spans="1:24" s="1" customFormat="1" ht="39.75" customHeight="1" thickBot="1" x14ac:dyDescent="0.25">
      <c r="A9" s="465"/>
      <c r="B9" s="465"/>
      <c r="C9" s="465" t="b">
        <v>0</v>
      </c>
      <c r="D9" s="465"/>
      <c r="E9" s="465"/>
      <c r="F9" s="465"/>
      <c r="G9" s="465"/>
      <c r="H9" s="465"/>
      <c r="I9" s="465"/>
      <c r="J9" s="465"/>
      <c r="K9" s="465"/>
      <c r="L9" s="465"/>
      <c r="M9" s="465"/>
      <c r="N9" s="465"/>
      <c r="O9" s="465"/>
      <c r="P9" s="465"/>
      <c r="Q9" s="465"/>
      <c r="R9" s="465"/>
      <c r="S9" s="465"/>
      <c r="T9" s="466"/>
    </row>
    <row r="10" spans="1:24" s="40" customFormat="1" ht="32.25" customHeight="1" thickBot="1" x14ac:dyDescent="0.3">
      <c r="A10" s="253" t="s">
        <v>40</v>
      </c>
      <c r="B10" s="254" t="s">
        <v>255</v>
      </c>
      <c r="C10" s="254" t="s">
        <v>41</v>
      </c>
      <c r="D10" s="254" t="s">
        <v>42</v>
      </c>
      <c r="E10" s="254" t="s">
        <v>43</v>
      </c>
      <c r="F10" s="254" t="s">
        <v>44</v>
      </c>
      <c r="G10" s="254" t="s">
        <v>45</v>
      </c>
      <c r="H10" s="254" t="s">
        <v>46</v>
      </c>
      <c r="I10" s="254" t="s">
        <v>47</v>
      </c>
      <c r="J10" s="254" t="s">
        <v>48</v>
      </c>
      <c r="K10" s="254" t="s">
        <v>49</v>
      </c>
      <c r="L10" s="254" t="s">
        <v>50</v>
      </c>
      <c r="M10" s="254" t="s">
        <v>51</v>
      </c>
      <c r="N10" s="254" t="s">
        <v>52</v>
      </c>
      <c r="O10" s="254" t="s">
        <v>53</v>
      </c>
      <c r="P10" s="254" t="s">
        <v>54</v>
      </c>
      <c r="Q10" s="254" t="s">
        <v>55</v>
      </c>
      <c r="R10" s="255" t="s">
        <v>56</v>
      </c>
      <c r="S10" s="266" t="s">
        <v>57</v>
      </c>
      <c r="T10" s="272" t="s">
        <v>308</v>
      </c>
    </row>
    <row r="11" spans="1:24" ht="53.25" customHeight="1" x14ac:dyDescent="0.25">
      <c r="A11" s="256">
        <v>1</v>
      </c>
      <c r="B11" s="313" t="s">
        <v>376</v>
      </c>
      <c r="C11" s="68">
        <v>4</v>
      </c>
      <c r="D11" s="68">
        <v>5</v>
      </c>
      <c r="E11" s="68">
        <v>3</v>
      </c>
      <c r="F11" s="68">
        <v>4</v>
      </c>
      <c r="G11" s="68">
        <v>5</v>
      </c>
      <c r="H11" s="68">
        <v>4</v>
      </c>
      <c r="I11" s="68"/>
      <c r="J11" s="68"/>
      <c r="K11" s="68"/>
      <c r="L11" s="68"/>
      <c r="M11" s="68"/>
      <c r="N11" s="68"/>
      <c r="O11" s="68"/>
      <c r="P11" s="68"/>
      <c r="Q11" s="68"/>
      <c r="R11" s="227">
        <f>SUM(C11:Q11)</f>
        <v>25</v>
      </c>
      <c r="S11" s="267">
        <f>IF(ISERROR(AVERAGE(C11:Q11)),0,AVERAGE(C11:Q11))</f>
        <v>4.166666666666667</v>
      </c>
      <c r="T11" s="273"/>
    </row>
    <row r="12" spans="1:24" ht="45.75" customHeight="1" x14ac:dyDescent="0.25">
      <c r="A12" s="256">
        <v>2</v>
      </c>
      <c r="B12" s="314" t="s">
        <v>377</v>
      </c>
      <c r="C12" s="68">
        <v>4</v>
      </c>
      <c r="D12" s="68">
        <v>3</v>
      </c>
      <c r="E12" s="68">
        <v>4</v>
      </c>
      <c r="F12" s="68">
        <v>5</v>
      </c>
      <c r="G12" s="68">
        <v>5</v>
      </c>
      <c r="H12" s="68">
        <v>5</v>
      </c>
      <c r="I12" s="68"/>
      <c r="J12" s="68"/>
      <c r="K12" s="68"/>
      <c r="L12" s="68"/>
      <c r="M12" s="68"/>
      <c r="N12" s="68"/>
      <c r="O12" s="68"/>
      <c r="P12" s="68"/>
      <c r="Q12" s="68"/>
      <c r="R12" s="227">
        <f>SUM(C12:Q12)</f>
        <v>26</v>
      </c>
      <c r="S12" s="322">
        <f t="shared" ref="S12:S39" si="0">IF(ISERROR(AVERAGE(C12:Q12)),0,AVERAGE(C12:Q12))</f>
        <v>4.333333333333333</v>
      </c>
      <c r="T12" s="269"/>
    </row>
    <row r="13" spans="1:24" ht="28.5" customHeight="1" x14ac:dyDescent="0.25">
      <c r="A13" s="256">
        <v>3</v>
      </c>
      <c r="B13" s="314" t="s">
        <v>379</v>
      </c>
      <c r="C13" s="68">
        <v>5</v>
      </c>
      <c r="D13" s="68">
        <v>5</v>
      </c>
      <c r="E13" s="68">
        <v>5</v>
      </c>
      <c r="F13" s="68">
        <v>3</v>
      </c>
      <c r="G13" s="68">
        <v>4</v>
      </c>
      <c r="H13" s="68">
        <v>5</v>
      </c>
      <c r="I13" s="68"/>
      <c r="J13" s="68"/>
      <c r="K13" s="68"/>
      <c r="L13" s="68"/>
      <c r="M13" s="68"/>
      <c r="N13" s="68"/>
      <c r="O13" s="68"/>
      <c r="P13" s="68"/>
      <c r="Q13" s="68"/>
      <c r="R13" s="227">
        <f t="shared" ref="R13:R39" si="1">SUM(C13:Q13)</f>
        <v>27</v>
      </c>
      <c r="S13" s="267">
        <f t="shared" si="0"/>
        <v>4.5</v>
      </c>
      <c r="T13" s="270"/>
    </row>
    <row r="14" spans="1:24" ht="39.75" customHeight="1" x14ac:dyDescent="0.25">
      <c r="A14" s="256">
        <v>4</v>
      </c>
      <c r="B14" s="314" t="s">
        <v>380</v>
      </c>
      <c r="C14" s="68">
        <v>3</v>
      </c>
      <c r="D14" s="68">
        <v>3</v>
      </c>
      <c r="E14" s="68">
        <v>3</v>
      </c>
      <c r="F14" s="68">
        <v>3</v>
      </c>
      <c r="G14" s="68">
        <v>4</v>
      </c>
      <c r="H14" s="68">
        <v>4</v>
      </c>
      <c r="I14" s="68"/>
      <c r="J14" s="68"/>
      <c r="K14" s="68"/>
      <c r="L14" s="68"/>
      <c r="M14" s="68"/>
      <c r="N14" s="68"/>
      <c r="O14" s="68"/>
      <c r="P14" s="68"/>
      <c r="Q14" s="68"/>
      <c r="R14" s="227">
        <f t="shared" si="1"/>
        <v>20</v>
      </c>
      <c r="S14" s="267">
        <f t="shared" si="0"/>
        <v>3.3333333333333335</v>
      </c>
      <c r="T14" s="270"/>
    </row>
    <row r="15" spans="1:24" ht="25.5" customHeight="1" x14ac:dyDescent="0.25">
      <c r="A15" s="256">
        <v>5</v>
      </c>
      <c r="B15" s="314" t="s">
        <v>381</v>
      </c>
      <c r="C15" s="68">
        <v>3</v>
      </c>
      <c r="D15" s="68">
        <v>3</v>
      </c>
      <c r="E15" s="68">
        <v>3</v>
      </c>
      <c r="F15" s="68">
        <v>2</v>
      </c>
      <c r="G15" s="68">
        <v>3</v>
      </c>
      <c r="H15" s="68">
        <v>3</v>
      </c>
      <c r="I15" s="68"/>
      <c r="J15" s="68"/>
      <c r="K15" s="68"/>
      <c r="L15" s="68"/>
      <c r="M15" s="68"/>
      <c r="N15" s="68"/>
      <c r="O15" s="68"/>
      <c r="P15" s="68"/>
      <c r="Q15" s="68"/>
      <c r="R15" s="227">
        <f t="shared" si="1"/>
        <v>17</v>
      </c>
      <c r="S15" s="267">
        <f t="shared" si="0"/>
        <v>2.8333333333333335</v>
      </c>
      <c r="T15" s="270"/>
    </row>
    <row r="16" spans="1:24" ht="21.75" customHeight="1" x14ac:dyDescent="0.25">
      <c r="A16" s="256">
        <v>6</v>
      </c>
      <c r="B16" s="314" t="s">
        <v>382</v>
      </c>
      <c r="C16" s="68">
        <v>2</v>
      </c>
      <c r="D16" s="68">
        <v>3</v>
      </c>
      <c r="E16" s="68">
        <v>3</v>
      </c>
      <c r="F16" s="68">
        <v>2</v>
      </c>
      <c r="G16" s="68">
        <v>3</v>
      </c>
      <c r="H16" s="68">
        <v>3</v>
      </c>
      <c r="I16" s="68"/>
      <c r="J16" s="68"/>
      <c r="K16" s="68"/>
      <c r="L16" s="68"/>
      <c r="M16" s="68"/>
      <c r="N16" s="68"/>
      <c r="O16" s="68"/>
      <c r="P16" s="68"/>
      <c r="Q16" s="68"/>
      <c r="R16" s="227">
        <f t="shared" si="1"/>
        <v>16</v>
      </c>
      <c r="S16" s="267">
        <f t="shared" si="0"/>
        <v>2.6666666666666665</v>
      </c>
      <c r="T16" s="270"/>
    </row>
    <row r="17" spans="1:20" ht="24" customHeight="1" x14ac:dyDescent="0.25">
      <c r="A17" s="256">
        <v>7</v>
      </c>
      <c r="B17" s="314" t="s">
        <v>383</v>
      </c>
      <c r="C17" s="68">
        <v>1</v>
      </c>
      <c r="D17" s="68">
        <v>1</v>
      </c>
      <c r="E17" s="68">
        <v>2</v>
      </c>
      <c r="F17" s="68">
        <v>2</v>
      </c>
      <c r="G17" s="68">
        <v>2</v>
      </c>
      <c r="H17" s="68">
        <v>3</v>
      </c>
      <c r="I17" s="68"/>
      <c r="J17" s="68"/>
      <c r="K17" s="68"/>
      <c r="L17" s="68"/>
      <c r="M17" s="68"/>
      <c r="N17" s="68"/>
      <c r="O17" s="68"/>
      <c r="P17" s="68"/>
      <c r="Q17" s="68"/>
      <c r="R17" s="227">
        <f t="shared" si="1"/>
        <v>11</v>
      </c>
      <c r="S17" s="267">
        <f t="shared" si="0"/>
        <v>1.8333333333333333</v>
      </c>
      <c r="T17" s="270"/>
    </row>
    <row r="18" spans="1:20" ht="31.5" customHeight="1" thickBot="1" x14ac:dyDescent="0.3">
      <c r="A18" s="256">
        <v>8</v>
      </c>
      <c r="B18" s="314" t="s">
        <v>384</v>
      </c>
      <c r="C18" s="68">
        <v>1</v>
      </c>
      <c r="D18" s="68">
        <v>3</v>
      </c>
      <c r="E18" s="68">
        <v>3</v>
      </c>
      <c r="F18" s="68">
        <v>3</v>
      </c>
      <c r="G18" s="68">
        <v>4</v>
      </c>
      <c r="H18" s="68">
        <v>4</v>
      </c>
      <c r="I18" s="68"/>
      <c r="J18" s="68"/>
      <c r="K18" s="68"/>
      <c r="L18" s="68"/>
      <c r="M18" s="68"/>
      <c r="N18" s="68"/>
      <c r="O18" s="68"/>
      <c r="P18" s="68"/>
      <c r="Q18" s="68"/>
      <c r="R18" s="227">
        <f t="shared" si="1"/>
        <v>18</v>
      </c>
      <c r="S18" s="267">
        <f t="shared" si="0"/>
        <v>3</v>
      </c>
      <c r="T18" s="270"/>
    </row>
    <row r="19" spans="1:20" ht="47.25" customHeight="1" x14ac:dyDescent="0.25">
      <c r="A19" s="256">
        <v>9</v>
      </c>
      <c r="B19" s="315" t="s">
        <v>378</v>
      </c>
      <c r="C19" s="68">
        <v>4</v>
      </c>
      <c r="D19" s="68">
        <v>4</v>
      </c>
      <c r="E19" s="68">
        <v>4</v>
      </c>
      <c r="F19" s="68">
        <v>4</v>
      </c>
      <c r="G19" s="68">
        <v>4</v>
      </c>
      <c r="H19" s="68">
        <v>4</v>
      </c>
      <c r="I19" s="68"/>
      <c r="J19" s="68"/>
      <c r="K19" s="68"/>
      <c r="L19" s="68"/>
      <c r="M19" s="68"/>
      <c r="N19" s="68"/>
      <c r="O19" s="68"/>
      <c r="P19" s="68"/>
      <c r="Q19" s="68"/>
      <c r="R19" s="227">
        <f t="shared" si="1"/>
        <v>24</v>
      </c>
      <c r="S19" s="267">
        <f t="shared" si="0"/>
        <v>4</v>
      </c>
      <c r="T19" s="270"/>
    </row>
    <row r="20" spans="1:20" ht="74.25" customHeight="1" x14ac:dyDescent="0.25">
      <c r="A20" s="256">
        <v>10</v>
      </c>
      <c r="B20" s="316" t="s">
        <v>385</v>
      </c>
      <c r="C20" s="68">
        <v>3</v>
      </c>
      <c r="D20" s="68">
        <v>3</v>
      </c>
      <c r="E20" s="68">
        <v>3</v>
      </c>
      <c r="F20" s="68">
        <v>3</v>
      </c>
      <c r="G20" s="68">
        <v>3</v>
      </c>
      <c r="H20" s="68">
        <v>3</v>
      </c>
      <c r="I20" s="68"/>
      <c r="J20" s="68"/>
      <c r="K20" s="68"/>
      <c r="L20" s="68"/>
      <c r="M20" s="68"/>
      <c r="N20" s="68"/>
      <c r="O20" s="68"/>
      <c r="P20" s="68"/>
      <c r="Q20" s="68"/>
      <c r="R20" s="227">
        <f t="shared" si="1"/>
        <v>18</v>
      </c>
      <c r="S20" s="267">
        <f t="shared" si="0"/>
        <v>3</v>
      </c>
      <c r="T20" s="270"/>
    </row>
    <row r="21" spans="1:20" ht="39.75" customHeight="1" x14ac:dyDescent="0.25">
      <c r="A21" s="256">
        <v>11</v>
      </c>
      <c r="B21" s="316" t="s">
        <v>386</v>
      </c>
      <c r="C21" s="68">
        <v>4</v>
      </c>
      <c r="D21" s="68">
        <v>4</v>
      </c>
      <c r="E21" s="68">
        <v>5</v>
      </c>
      <c r="F21" s="68">
        <v>4</v>
      </c>
      <c r="G21" s="68">
        <v>5</v>
      </c>
      <c r="H21" s="68">
        <v>5</v>
      </c>
      <c r="I21" s="68"/>
      <c r="J21" s="68"/>
      <c r="K21" s="68"/>
      <c r="L21" s="68"/>
      <c r="M21" s="68"/>
      <c r="N21" s="68"/>
      <c r="O21" s="68"/>
      <c r="P21" s="68"/>
      <c r="Q21" s="68"/>
      <c r="R21" s="227">
        <f t="shared" si="1"/>
        <v>27</v>
      </c>
      <c r="S21" s="267">
        <f t="shared" si="0"/>
        <v>4.5</v>
      </c>
      <c r="T21" s="270"/>
    </row>
    <row r="22" spans="1:20" ht="82.5" customHeight="1" x14ac:dyDescent="0.25">
      <c r="A22" s="256">
        <v>12</v>
      </c>
      <c r="B22" s="317" t="s">
        <v>387</v>
      </c>
      <c r="C22" s="68">
        <v>5</v>
      </c>
      <c r="D22" s="68">
        <v>5</v>
      </c>
      <c r="E22" s="68">
        <v>5</v>
      </c>
      <c r="F22" s="68">
        <v>5</v>
      </c>
      <c r="G22" s="68">
        <v>5</v>
      </c>
      <c r="H22" s="68">
        <v>5</v>
      </c>
      <c r="I22" s="68"/>
      <c r="J22" s="68"/>
      <c r="K22" s="68"/>
      <c r="L22" s="68"/>
      <c r="M22" s="68"/>
      <c r="N22" s="68"/>
      <c r="O22" s="68"/>
      <c r="P22" s="68"/>
      <c r="Q22" s="68"/>
      <c r="R22" s="227">
        <f t="shared" si="1"/>
        <v>30</v>
      </c>
      <c r="S22" s="267">
        <f t="shared" si="0"/>
        <v>5</v>
      </c>
      <c r="T22" s="270"/>
    </row>
    <row r="23" spans="1:20" ht="60" customHeight="1" x14ac:dyDescent="0.25">
      <c r="A23" s="256">
        <v>13</v>
      </c>
      <c r="B23" s="316" t="s">
        <v>388</v>
      </c>
      <c r="C23" s="68">
        <v>3</v>
      </c>
      <c r="D23" s="68">
        <v>4</v>
      </c>
      <c r="E23" s="68">
        <v>3</v>
      </c>
      <c r="F23" s="68">
        <v>3</v>
      </c>
      <c r="G23" s="68">
        <v>3</v>
      </c>
      <c r="H23" s="68">
        <v>3</v>
      </c>
      <c r="I23" s="68"/>
      <c r="J23" s="68"/>
      <c r="K23" s="68"/>
      <c r="L23" s="68"/>
      <c r="M23" s="68"/>
      <c r="N23" s="68"/>
      <c r="O23" s="68"/>
      <c r="P23" s="68"/>
      <c r="Q23" s="68"/>
      <c r="R23" s="227">
        <f t="shared" si="1"/>
        <v>19</v>
      </c>
      <c r="S23" s="267">
        <f t="shared" si="0"/>
        <v>3.1666666666666665</v>
      </c>
      <c r="T23" s="270"/>
    </row>
    <row r="24" spans="1:20" ht="39.75" customHeight="1" x14ac:dyDescent="0.25">
      <c r="A24" s="256">
        <v>14</v>
      </c>
      <c r="B24" s="316" t="s">
        <v>389</v>
      </c>
      <c r="C24" s="68">
        <v>5</v>
      </c>
      <c r="D24" s="68">
        <v>5</v>
      </c>
      <c r="E24" s="68">
        <v>5</v>
      </c>
      <c r="F24" s="68">
        <v>5</v>
      </c>
      <c r="G24" s="68">
        <v>5</v>
      </c>
      <c r="H24" s="68">
        <v>5</v>
      </c>
      <c r="I24" s="68"/>
      <c r="J24" s="68"/>
      <c r="K24" s="68"/>
      <c r="L24" s="68"/>
      <c r="M24" s="68"/>
      <c r="N24" s="68"/>
      <c r="O24" s="68"/>
      <c r="P24" s="68"/>
      <c r="Q24" s="68"/>
      <c r="R24" s="227">
        <f t="shared" si="1"/>
        <v>30</v>
      </c>
      <c r="S24" s="267">
        <f t="shared" si="0"/>
        <v>5</v>
      </c>
      <c r="T24" s="270"/>
    </row>
    <row r="25" spans="1:20" ht="39.75" customHeight="1" x14ac:dyDescent="0.25">
      <c r="A25" s="256">
        <v>15</v>
      </c>
      <c r="B25" s="316" t="s">
        <v>390</v>
      </c>
      <c r="C25" s="68">
        <v>4</v>
      </c>
      <c r="D25" s="68">
        <v>4</v>
      </c>
      <c r="E25" s="68">
        <v>4</v>
      </c>
      <c r="F25" s="68">
        <v>4</v>
      </c>
      <c r="G25" s="68">
        <v>4</v>
      </c>
      <c r="H25" s="68">
        <v>4</v>
      </c>
      <c r="I25" s="68"/>
      <c r="J25" s="68"/>
      <c r="K25" s="68"/>
      <c r="L25" s="68"/>
      <c r="M25" s="68"/>
      <c r="N25" s="68"/>
      <c r="O25" s="68"/>
      <c r="P25" s="68"/>
      <c r="Q25" s="68"/>
      <c r="R25" s="227">
        <f t="shared" si="1"/>
        <v>24</v>
      </c>
      <c r="S25" s="267">
        <f t="shared" si="0"/>
        <v>4</v>
      </c>
      <c r="T25" s="270"/>
    </row>
    <row r="26" spans="1:20" ht="111" customHeight="1" x14ac:dyDescent="0.25">
      <c r="A26" s="256">
        <v>16</v>
      </c>
      <c r="B26" s="316" t="s">
        <v>394</v>
      </c>
      <c r="C26" s="68">
        <v>4</v>
      </c>
      <c r="D26" s="68">
        <v>4</v>
      </c>
      <c r="E26" s="68">
        <v>4</v>
      </c>
      <c r="F26" s="68">
        <v>5</v>
      </c>
      <c r="G26" s="68">
        <v>5</v>
      </c>
      <c r="H26" s="68">
        <v>4</v>
      </c>
      <c r="I26" s="68"/>
      <c r="J26" s="68"/>
      <c r="K26" s="68"/>
      <c r="L26" s="68"/>
      <c r="M26" s="68"/>
      <c r="N26" s="68"/>
      <c r="O26" s="68"/>
      <c r="P26" s="68"/>
      <c r="Q26" s="68"/>
      <c r="R26" s="227">
        <f t="shared" si="1"/>
        <v>26</v>
      </c>
      <c r="S26" s="267">
        <f t="shared" si="0"/>
        <v>4.333333333333333</v>
      </c>
      <c r="T26" s="270"/>
    </row>
    <row r="27" spans="1:20" ht="53.25" customHeight="1" x14ac:dyDescent="0.25">
      <c r="A27" s="256">
        <v>17</v>
      </c>
      <c r="B27" s="318" t="s">
        <v>395</v>
      </c>
      <c r="C27" s="68">
        <v>5</v>
      </c>
      <c r="D27" s="68">
        <v>4</v>
      </c>
      <c r="E27" s="68">
        <v>5</v>
      </c>
      <c r="F27" s="68">
        <v>5</v>
      </c>
      <c r="G27" s="68">
        <v>5</v>
      </c>
      <c r="H27" s="68">
        <v>4</v>
      </c>
      <c r="I27" s="68"/>
      <c r="J27" s="68"/>
      <c r="K27" s="68"/>
      <c r="L27" s="68"/>
      <c r="M27" s="68"/>
      <c r="N27" s="68"/>
      <c r="O27" s="68"/>
      <c r="P27" s="68"/>
      <c r="Q27" s="68"/>
      <c r="R27" s="227">
        <f t="shared" si="1"/>
        <v>28</v>
      </c>
      <c r="S27" s="267">
        <f t="shared" si="0"/>
        <v>4.666666666666667</v>
      </c>
      <c r="T27" s="270"/>
    </row>
    <row r="28" spans="1:20" ht="39.75" customHeight="1" x14ac:dyDescent="0.25">
      <c r="A28" s="256">
        <v>18</v>
      </c>
      <c r="B28" s="319" t="s">
        <v>391</v>
      </c>
      <c r="C28" s="68">
        <v>3</v>
      </c>
      <c r="D28" s="68">
        <v>3</v>
      </c>
      <c r="E28" s="68">
        <v>3</v>
      </c>
      <c r="F28" s="68">
        <v>4</v>
      </c>
      <c r="G28" s="68">
        <v>4</v>
      </c>
      <c r="H28" s="68">
        <v>4</v>
      </c>
      <c r="I28" s="68"/>
      <c r="J28" s="68"/>
      <c r="K28" s="68"/>
      <c r="L28" s="68"/>
      <c r="M28" s="68"/>
      <c r="N28" s="68"/>
      <c r="O28" s="68"/>
      <c r="P28" s="68"/>
      <c r="Q28" s="68"/>
      <c r="R28" s="227">
        <f t="shared" si="1"/>
        <v>21</v>
      </c>
      <c r="S28" s="267">
        <f t="shared" si="0"/>
        <v>3.5</v>
      </c>
      <c r="T28" s="270"/>
    </row>
    <row r="29" spans="1:20" ht="63" customHeight="1" x14ac:dyDescent="0.25">
      <c r="A29" s="256">
        <v>19</v>
      </c>
      <c r="B29" s="320" t="s">
        <v>396</v>
      </c>
      <c r="C29" s="68">
        <v>3</v>
      </c>
      <c r="D29" s="68">
        <v>3</v>
      </c>
      <c r="E29" s="68">
        <v>3</v>
      </c>
      <c r="F29" s="68">
        <v>3</v>
      </c>
      <c r="G29" s="68">
        <v>3</v>
      </c>
      <c r="H29" s="68">
        <v>3</v>
      </c>
      <c r="I29" s="68"/>
      <c r="J29" s="68"/>
      <c r="K29" s="68"/>
      <c r="L29" s="68"/>
      <c r="M29" s="68"/>
      <c r="N29" s="68"/>
      <c r="O29" s="68"/>
      <c r="P29" s="68"/>
      <c r="Q29" s="68"/>
      <c r="R29" s="227">
        <f t="shared" si="1"/>
        <v>18</v>
      </c>
      <c r="S29" s="267">
        <f t="shared" si="0"/>
        <v>3</v>
      </c>
      <c r="T29" s="270"/>
    </row>
    <row r="30" spans="1:20" ht="55.5" customHeight="1" thickBot="1" x14ac:dyDescent="0.3">
      <c r="A30" s="256">
        <v>20</v>
      </c>
      <c r="B30" s="320" t="s">
        <v>397</v>
      </c>
      <c r="C30" s="68">
        <v>3</v>
      </c>
      <c r="D30" s="68">
        <v>3</v>
      </c>
      <c r="E30" s="68">
        <v>3</v>
      </c>
      <c r="F30" s="68">
        <v>3</v>
      </c>
      <c r="G30" s="68">
        <v>3</v>
      </c>
      <c r="H30" s="68">
        <v>3</v>
      </c>
      <c r="I30" s="68"/>
      <c r="J30" s="68"/>
      <c r="K30" s="68"/>
      <c r="L30" s="68"/>
      <c r="M30" s="68"/>
      <c r="N30" s="68"/>
      <c r="O30" s="68"/>
      <c r="P30" s="68"/>
      <c r="Q30" s="68"/>
      <c r="R30" s="227">
        <f t="shared" si="1"/>
        <v>18</v>
      </c>
      <c r="S30" s="267">
        <f t="shared" si="0"/>
        <v>3</v>
      </c>
      <c r="T30" s="270"/>
    </row>
    <row r="31" spans="1:20" ht="49.5" customHeight="1" thickBot="1" x14ac:dyDescent="0.3">
      <c r="A31" s="256">
        <v>21</v>
      </c>
      <c r="B31" s="321" t="s">
        <v>398</v>
      </c>
      <c r="C31" s="68">
        <v>5</v>
      </c>
      <c r="D31" s="68">
        <v>4</v>
      </c>
      <c r="E31" s="68">
        <v>5</v>
      </c>
      <c r="F31" s="68">
        <v>4</v>
      </c>
      <c r="G31" s="68">
        <v>5</v>
      </c>
      <c r="H31" s="68">
        <v>4</v>
      </c>
      <c r="I31" s="68"/>
      <c r="J31" s="68"/>
      <c r="K31" s="68"/>
      <c r="L31" s="68"/>
      <c r="M31" s="68"/>
      <c r="N31" s="68"/>
      <c r="O31" s="68"/>
      <c r="P31" s="68"/>
      <c r="Q31" s="68"/>
      <c r="R31" s="227">
        <f t="shared" si="1"/>
        <v>27</v>
      </c>
      <c r="S31" s="267">
        <f t="shared" si="0"/>
        <v>4.5</v>
      </c>
      <c r="T31" s="270"/>
    </row>
    <row r="32" spans="1:20" ht="58.5" customHeight="1" x14ac:dyDescent="0.25">
      <c r="A32" s="256">
        <v>22</v>
      </c>
      <c r="B32" s="321" t="s">
        <v>392</v>
      </c>
      <c r="C32" s="68">
        <v>3</v>
      </c>
      <c r="D32" s="68">
        <v>3</v>
      </c>
      <c r="E32" s="68">
        <v>2</v>
      </c>
      <c r="F32" s="68">
        <v>3</v>
      </c>
      <c r="G32" s="68">
        <v>2</v>
      </c>
      <c r="H32" s="68">
        <v>3</v>
      </c>
      <c r="I32" s="68"/>
      <c r="J32" s="68"/>
      <c r="K32" s="68"/>
      <c r="L32" s="68"/>
      <c r="M32" s="68"/>
      <c r="N32" s="68"/>
      <c r="O32" s="68"/>
      <c r="P32" s="68"/>
      <c r="Q32" s="68"/>
      <c r="R32" s="227">
        <f t="shared" si="1"/>
        <v>16</v>
      </c>
      <c r="S32" s="268">
        <f t="shared" si="0"/>
        <v>2.6666666666666665</v>
      </c>
      <c r="T32" s="270"/>
    </row>
    <row r="33" spans="1:20" ht="71.25" customHeight="1" x14ac:dyDescent="0.25">
      <c r="A33" s="256">
        <v>23</v>
      </c>
      <c r="B33" s="320" t="s">
        <v>399</v>
      </c>
      <c r="C33" s="68">
        <v>4</v>
      </c>
      <c r="D33" s="68">
        <v>4</v>
      </c>
      <c r="E33" s="68">
        <v>4</v>
      </c>
      <c r="F33" s="68">
        <v>4</v>
      </c>
      <c r="G33" s="68">
        <v>5</v>
      </c>
      <c r="H33" s="68">
        <v>5</v>
      </c>
      <c r="I33" s="68"/>
      <c r="J33" s="68"/>
      <c r="K33" s="68"/>
      <c r="L33" s="68"/>
      <c r="M33" s="68"/>
      <c r="N33" s="68"/>
      <c r="O33" s="68"/>
      <c r="P33" s="68"/>
      <c r="Q33" s="68"/>
      <c r="R33" s="227">
        <f t="shared" si="1"/>
        <v>26</v>
      </c>
      <c r="S33" s="268">
        <f t="shared" si="0"/>
        <v>4.333333333333333</v>
      </c>
      <c r="T33" s="270"/>
    </row>
    <row r="34" spans="1:20" ht="50.25" customHeight="1" x14ac:dyDescent="0.25">
      <c r="A34" s="256">
        <v>24</v>
      </c>
      <c r="B34" s="320" t="s">
        <v>393</v>
      </c>
      <c r="C34" s="68">
        <v>4</v>
      </c>
      <c r="D34" s="68">
        <v>4</v>
      </c>
      <c r="E34" s="68">
        <v>4</v>
      </c>
      <c r="F34" s="68">
        <v>4</v>
      </c>
      <c r="G34" s="68">
        <v>4</v>
      </c>
      <c r="H34" s="68">
        <v>4</v>
      </c>
      <c r="I34" s="68"/>
      <c r="J34" s="68"/>
      <c r="K34" s="68"/>
      <c r="L34" s="68"/>
      <c r="M34" s="68"/>
      <c r="N34" s="68"/>
      <c r="O34" s="68"/>
      <c r="P34" s="68"/>
      <c r="Q34" s="68"/>
      <c r="R34" s="227">
        <f t="shared" si="1"/>
        <v>24</v>
      </c>
      <c r="S34" s="268">
        <f t="shared" si="0"/>
        <v>4</v>
      </c>
      <c r="T34" s="270"/>
    </row>
    <row r="35" spans="1:20" ht="44.25" customHeight="1" x14ac:dyDescent="0.25">
      <c r="A35" s="256">
        <v>25</v>
      </c>
      <c r="B35" s="284"/>
      <c r="C35" s="68"/>
      <c r="D35" s="68"/>
      <c r="E35" s="68"/>
      <c r="F35" s="68"/>
      <c r="G35" s="68"/>
      <c r="H35" s="68"/>
      <c r="I35" s="68"/>
      <c r="J35" s="68"/>
      <c r="K35" s="68"/>
      <c r="L35" s="68"/>
      <c r="M35" s="68"/>
      <c r="N35" s="68"/>
      <c r="O35" s="68"/>
      <c r="P35" s="68"/>
      <c r="Q35" s="68"/>
      <c r="R35" s="227">
        <f t="shared" si="1"/>
        <v>0</v>
      </c>
      <c r="S35" s="268">
        <f t="shared" si="0"/>
        <v>0</v>
      </c>
      <c r="T35" s="270"/>
    </row>
    <row r="36" spans="1:20" ht="42.75" customHeight="1" x14ac:dyDescent="0.25">
      <c r="A36" s="256">
        <v>26</v>
      </c>
      <c r="B36" s="284"/>
      <c r="C36" s="68"/>
      <c r="D36" s="68"/>
      <c r="E36" s="68"/>
      <c r="F36" s="68"/>
      <c r="G36" s="68"/>
      <c r="H36" s="68"/>
      <c r="I36" s="68"/>
      <c r="J36" s="68"/>
      <c r="K36" s="68"/>
      <c r="L36" s="68"/>
      <c r="M36" s="68"/>
      <c r="N36" s="68"/>
      <c r="O36" s="68"/>
      <c r="P36" s="68"/>
      <c r="Q36" s="68"/>
      <c r="R36" s="227">
        <f t="shared" si="1"/>
        <v>0</v>
      </c>
      <c r="S36" s="268">
        <f t="shared" si="0"/>
        <v>0</v>
      </c>
      <c r="T36" s="270"/>
    </row>
    <row r="37" spans="1:20" ht="42" customHeight="1" x14ac:dyDescent="0.25">
      <c r="A37" s="256">
        <v>27</v>
      </c>
      <c r="B37" s="284"/>
      <c r="C37" s="68"/>
      <c r="D37" s="68"/>
      <c r="E37" s="68"/>
      <c r="F37" s="68"/>
      <c r="G37" s="68"/>
      <c r="H37" s="68"/>
      <c r="I37" s="68"/>
      <c r="J37" s="68"/>
      <c r="K37" s="68"/>
      <c r="L37" s="68"/>
      <c r="M37" s="68"/>
      <c r="N37" s="68"/>
      <c r="O37" s="68"/>
      <c r="P37" s="68"/>
      <c r="Q37" s="68"/>
      <c r="R37" s="227">
        <f t="shared" si="1"/>
        <v>0</v>
      </c>
      <c r="S37" s="268">
        <f t="shared" si="0"/>
        <v>0</v>
      </c>
      <c r="T37" s="270"/>
    </row>
    <row r="38" spans="1:20" ht="42.75" customHeight="1" x14ac:dyDescent="0.25">
      <c r="A38" s="256">
        <v>28</v>
      </c>
      <c r="B38" s="284"/>
      <c r="C38" s="68"/>
      <c r="D38" s="68"/>
      <c r="E38" s="68"/>
      <c r="F38" s="68"/>
      <c r="G38" s="68"/>
      <c r="H38" s="68"/>
      <c r="I38" s="68"/>
      <c r="J38" s="68"/>
      <c r="K38" s="68"/>
      <c r="L38" s="68"/>
      <c r="M38" s="68"/>
      <c r="N38" s="68"/>
      <c r="O38" s="68"/>
      <c r="P38" s="68"/>
      <c r="Q38" s="68"/>
      <c r="R38" s="227">
        <f t="shared" si="1"/>
        <v>0</v>
      </c>
      <c r="S38" s="268">
        <f t="shared" si="0"/>
        <v>0</v>
      </c>
      <c r="T38" s="270"/>
    </row>
    <row r="39" spans="1:20" ht="47.25" customHeight="1" x14ac:dyDescent="0.25">
      <c r="A39" s="256">
        <v>29</v>
      </c>
      <c r="B39" s="284"/>
      <c r="C39" s="68"/>
      <c r="D39" s="68"/>
      <c r="E39" s="68"/>
      <c r="F39" s="68"/>
      <c r="G39" s="68"/>
      <c r="H39" s="68"/>
      <c r="I39" s="68"/>
      <c r="J39" s="68"/>
      <c r="K39" s="68"/>
      <c r="L39" s="68"/>
      <c r="M39" s="68"/>
      <c r="N39" s="68"/>
      <c r="O39" s="68"/>
      <c r="P39" s="68"/>
      <c r="Q39" s="68"/>
      <c r="R39" s="227">
        <f t="shared" si="1"/>
        <v>0</v>
      </c>
      <c r="S39" s="268">
        <f t="shared" si="0"/>
        <v>0</v>
      </c>
      <c r="T39" s="270"/>
    </row>
    <row r="40" spans="1:20" ht="50.25" customHeight="1" thickBot="1" x14ac:dyDescent="0.3">
      <c r="A40" s="291">
        <v>30</v>
      </c>
      <c r="B40" s="292"/>
      <c r="C40" s="293"/>
      <c r="D40" s="293"/>
      <c r="E40" s="293"/>
      <c r="F40" s="293"/>
      <c r="G40" s="293"/>
      <c r="H40" s="293"/>
      <c r="I40" s="293"/>
      <c r="J40" s="293"/>
      <c r="K40" s="293"/>
      <c r="L40" s="293"/>
      <c r="M40" s="293"/>
      <c r="N40" s="293"/>
      <c r="O40" s="293"/>
      <c r="P40" s="293"/>
      <c r="Q40" s="293"/>
      <c r="R40" s="294">
        <f>SUM(C40:Q40)</f>
        <v>0</v>
      </c>
      <c r="S40" s="295">
        <f>IF(ISERROR(AVERAGE(C40:Q40)),0,AVERAGE(C40:Q40))</f>
        <v>0</v>
      </c>
      <c r="T40" s="271"/>
    </row>
    <row r="41" spans="1:20" ht="24" customHeight="1" x14ac:dyDescent="0.25">
      <c r="A41" s="471" t="s">
        <v>369</v>
      </c>
      <c r="B41" s="472"/>
      <c r="C41" s="472"/>
      <c r="D41" s="472"/>
      <c r="E41" s="472"/>
      <c r="F41" s="472"/>
      <c r="G41" s="472"/>
      <c r="H41" s="472"/>
      <c r="I41" s="472"/>
      <c r="J41" s="472"/>
      <c r="K41" s="472"/>
      <c r="L41" s="472"/>
      <c r="M41" s="472"/>
      <c r="N41" s="472"/>
      <c r="O41" s="472"/>
      <c r="P41" s="472"/>
      <c r="Q41" s="472"/>
      <c r="R41" s="473"/>
      <c r="S41" s="296">
        <f>SUM(S11:S40)</f>
        <v>89.333333333333329</v>
      </c>
      <c r="T41" s="72"/>
    </row>
    <row r="42" spans="1:20" ht="28.5" customHeight="1" thickBot="1" x14ac:dyDescent="0.3">
      <c r="A42" s="463" t="s">
        <v>57</v>
      </c>
      <c r="B42" s="464"/>
      <c r="C42" s="464"/>
      <c r="D42" s="464"/>
      <c r="E42" s="464"/>
      <c r="F42" s="464"/>
      <c r="G42" s="464"/>
      <c r="H42" s="464"/>
      <c r="I42" s="464"/>
      <c r="J42" s="464"/>
      <c r="K42" s="464"/>
      <c r="L42" s="464"/>
      <c r="M42" s="464"/>
      <c r="N42" s="464"/>
      <c r="O42" s="464"/>
      <c r="P42" s="464"/>
      <c r="Q42" s="464"/>
      <c r="R42" s="464"/>
      <c r="S42" s="297">
        <f>S41/A40</f>
        <v>2.9777777777777774</v>
      </c>
      <c r="T42" s="72"/>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drawing r:id="rId1"/>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zoomScalePageLayoutView="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42578125" customWidth="1"/>
    <col min="5" max="5" width="21.42578125" customWidth="1"/>
  </cols>
  <sheetData>
    <row r="1" spans="1:5" ht="15" customHeight="1" x14ac:dyDescent="0.25">
      <c r="A1" s="490"/>
      <c r="B1" s="486" t="s">
        <v>14</v>
      </c>
      <c r="C1" s="487"/>
      <c r="D1" s="3" t="s">
        <v>15</v>
      </c>
      <c r="E1" s="491"/>
    </row>
    <row r="2" spans="1:5" ht="15" customHeight="1" x14ac:dyDescent="0.25">
      <c r="A2" s="490"/>
      <c r="B2" s="488"/>
      <c r="C2" s="489"/>
      <c r="D2" s="3" t="s">
        <v>2</v>
      </c>
      <c r="E2" s="491"/>
    </row>
    <row r="3" spans="1:5" ht="30" customHeight="1" x14ac:dyDescent="0.25">
      <c r="A3" s="490"/>
      <c r="B3" s="486" t="s">
        <v>16</v>
      </c>
      <c r="C3" s="487"/>
      <c r="D3" s="3" t="s">
        <v>17</v>
      </c>
      <c r="E3" s="491"/>
    </row>
    <row r="4" spans="1:5" ht="15" customHeight="1" x14ac:dyDescent="0.25">
      <c r="A4" s="490"/>
      <c r="B4" s="488"/>
      <c r="C4" s="489"/>
      <c r="D4" s="3" t="s">
        <v>4</v>
      </c>
      <c r="E4" s="491"/>
    </row>
    <row r="5" spans="1:5" ht="15.75" thickBot="1" x14ac:dyDescent="0.3"/>
    <row r="6" spans="1:5" x14ac:dyDescent="0.25">
      <c r="A6" s="421" t="s">
        <v>18</v>
      </c>
      <c r="B6" s="422"/>
      <c r="C6" s="422"/>
      <c r="D6" s="422"/>
      <c r="E6" s="422"/>
    </row>
    <row r="7" spans="1:5" ht="30.75" thickBot="1" x14ac:dyDescent="0.3">
      <c r="A7" s="4" t="s">
        <v>19</v>
      </c>
      <c r="B7" s="5" t="s">
        <v>20</v>
      </c>
      <c r="C7" s="5" t="s">
        <v>21</v>
      </c>
      <c r="D7" s="10" t="s">
        <v>22</v>
      </c>
      <c r="E7" s="5" t="s">
        <v>23</v>
      </c>
    </row>
    <row r="8" spans="1:5" ht="45" x14ac:dyDescent="0.25">
      <c r="A8" s="12" t="s">
        <v>24</v>
      </c>
      <c r="B8" s="6" t="s">
        <v>25</v>
      </c>
      <c r="C8" s="6" t="s">
        <v>25</v>
      </c>
      <c r="D8" s="6" t="s">
        <v>25</v>
      </c>
      <c r="E8" s="7" t="s">
        <v>25</v>
      </c>
    </row>
    <row r="9" spans="1:5" ht="39" x14ac:dyDescent="0.25">
      <c r="A9" s="13" t="s">
        <v>26</v>
      </c>
      <c r="B9" s="8" t="s">
        <v>25</v>
      </c>
      <c r="C9" s="8" t="s">
        <v>25</v>
      </c>
      <c r="D9" s="8" t="s">
        <v>25</v>
      </c>
      <c r="E9" s="9" t="s">
        <v>25</v>
      </c>
    </row>
    <row r="10" spans="1:5" ht="30" x14ac:dyDescent="0.25">
      <c r="A10" s="11" t="s">
        <v>27</v>
      </c>
      <c r="B10" s="8" t="s">
        <v>25</v>
      </c>
      <c r="C10" s="8" t="s">
        <v>25</v>
      </c>
      <c r="D10" s="8" t="s">
        <v>25</v>
      </c>
      <c r="E10" s="9" t="s">
        <v>25</v>
      </c>
    </row>
    <row r="11" spans="1:5" ht="39" x14ac:dyDescent="0.25">
      <c r="A11" s="13" t="s">
        <v>28</v>
      </c>
      <c r="B11" s="8" t="s">
        <v>25</v>
      </c>
      <c r="C11" s="8" t="s">
        <v>25</v>
      </c>
      <c r="D11" s="8" t="s">
        <v>25</v>
      </c>
      <c r="E11" s="9" t="s">
        <v>25</v>
      </c>
    </row>
    <row r="12" spans="1:5" ht="51.75" x14ac:dyDescent="0.25">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zoomScalePageLayoutView="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95"/>
      <c r="B1" s="380" t="s">
        <v>0</v>
      </c>
      <c r="C1" s="381"/>
      <c r="D1" s="381"/>
      <c r="E1" s="381"/>
      <c r="F1" s="28" t="s">
        <v>1</v>
      </c>
      <c r="G1" s="500"/>
    </row>
    <row r="2" spans="1:7" x14ac:dyDescent="0.25">
      <c r="A2" s="496"/>
      <c r="B2" s="498"/>
      <c r="C2" s="499"/>
      <c r="D2" s="499"/>
      <c r="E2" s="499"/>
      <c r="F2" s="27" t="s">
        <v>30</v>
      </c>
      <c r="G2" s="501"/>
    </row>
    <row r="3" spans="1:7" x14ac:dyDescent="0.25">
      <c r="A3" s="496"/>
      <c r="B3" s="503" t="s">
        <v>31</v>
      </c>
      <c r="C3" s="504"/>
      <c r="D3" s="504"/>
      <c r="E3" s="504"/>
      <c r="F3" s="27" t="s">
        <v>3</v>
      </c>
      <c r="G3" s="501"/>
    </row>
    <row r="4" spans="1:7" ht="15.75" thickBot="1" x14ac:dyDescent="0.3">
      <c r="A4" s="497"/>
      <c r="B4" s="386"/>
      <c r="C4" s="387"/>
      <c r="D4" s="387"/>
      <c r="E4" s="387"/>
      <c r="F4" s="29" t="s">
        <v>4</v>
      </c>
      <c r="G4" s="502"/>
    </row>
    <row r="5" spans="1:7" ht="15.75" thickBot="1" x14ac:dyDescent="0.3"/>
    <row r="6" spans="1:7" s="36" customFormat="1" ht="15.75" x14ac:dyDescent="0.25">
      <c r="A6" s="505" t="s">
        <v>32</v>
      </c>
      <c r="B6" s="506"/>
      <c r="C6" s="506"/>
      <c r="D6" s="506"/>
      <c r="E6" s="506"/>
      <c r="F6" s="506"/>
      <c r="G6" s="507"/>
    </row>
    <row r="7" spans="1:7" ht="31.5" customHeight="1" x14ac:dyDescent="0.25">
      <c r="A7" s="22" t="s">
        <v>33</v>
      </c>
      <c r="B7" s="17" t="s">
        <v>34</v>
      </c>
      <c r="C7" s="33" t="s">
        <v>35</v>
      </c>
      <c r="D7" s="23" t="s">
        <v>36</v>
      </c>
      <c r="E7" s="17" t="s">
        <v>37</v>
      </c>
      <c r="F7" s="18" t="s">
        <v>38</v>
      </c>
      <c r="G7" s="18" t="s">
        <v>39</v>
      </c>
    </row>
    <row r="8" spans="1:7" ht="33" customHeight="1" x14ac:dyDescent="0.25">
      <c r="A8" s="492"/>
      <c r="B8" s="8"/>
      <c r="C8" s="8"/>
      <c r="D8" s="8"/>
      <c r="E8" s="8"/>
      <c r="F8" s="8"/>
      <c r="G8" s="9"/>
    </row>
    <row r="9" spans="1:7" ht="33" customHeight="1" x14ac:dyDescent="0.25">
      <c r="A9" s="493"/>
      <c r="B9" s="8"/>
      <c r="C9" s="8"/>
      <c r="D9" s="8"/>
      <c r="E9" s="8"/>
      <c r="F9" s="8"/>
      <c r="G9" s="9"/>
    </row>
    <row r="10" spans="1:7" ht="33" customHeight="1" x14ac:dyDescent="0.25">
      <c r="A10" s="493"/>
      <c r="B10" s="8"/>
      <c r="C10" s="8"/>
      <c r="D10" s="8"/>
      <c r="E10" s="8"/>
      <c r="F10" s="8"/>
      <c r="G10" s="9"/>
    </row>
    <row r="11" spans="1:7" ht="33" customHeight="1" x14ac:dyDescent="0.25">
      <c r="A11" s="493"/>
      <c r="B11" s="8"/>
      <c r="C11" s="8"/>
      <c r="D11" s="8"/>
      <c r="E11" s="8"/>
      <c r="F11" s="8"/>
      <c r="G11" s="9"/>
    </row>
    <row r="12" spans="1:7" ht="33" customHeight="1" x14ac:dyDescent="0.25">
      <c r="A12" s="493"/>
      <c r="B12" s="8"/>
      <c r="C12" s="8"/>
      <c r="D12" s="8"/>
      <c r="E12" s="8"/>
      <c r="F12" s="8"/>
      <c r="G12" s="9"/>
    </row>
    <row r="13" spans="1:7" ht="33" customHeight="1" x14ac:dyDescent="0.25">
      <c r="A13" s="493"/>
      <c r="B13" s="8"/>
      <c r="C13" s="8"/>
      <c r="D13" s="8"/>
      <c r="E13" s="8"/>
      <c r="F13" s="8"/>
      <c r="G13" s="9"/>
    </row>
    <row r="14" spans="1:7" ht="33" customHeight="1" x14ac:dyDescent="0.25">
      <c r="A14" s="493"/>
      <c r="B14" s="8"/>
      <c r="C14" s="8"/>
      <c r="D14" s="8"/>
      <c r="E14" s="8"/>
      <c r="F14" s="8"/>
      <c r="G14" s="9"/>
    </row>
    <row r="15" spans="1:7" ht="33" customHeight="1" x14ac:dyDescent="0.25">
      <c r="A15" s="493"/>
      <c r="B15" s="8"/>
      <c r="C15" s="8"/>
      <c r="D15" s="8"/>
      <c r="E15" s="8"/>
      <c r="F15" s="8"/>
      <c r="G15" s="9"/>
    </row>
    <row r="16" spans="1:7" ht="33" customHeight="1" x14ac:dyDescent="0.25">
      <c r="A16" s="493"/>
      <c r="B16" s="8"/>
      <c r="C16" s="8"/>
      <c r="D16" s="8"/>
      <c r="E16" s="8"/>
      <c r="F16" s="8"/>
      <c r="G16" s="9"/>
    </row>
    <row r="17" spans="1:7" ht="33" customHeight="1" x14ac:dyDescent="0.25">
      <c r="A17" s="493"/>
      <c r="B17" s="8"/>
      <c r="C17" s="8"/>
      <c r="D17" s="8"/>
      <c r="E17" s="8"/>
      <c r="F17" s="8"/>
      <c r="G17" s="9"/>
    </row>
    <row r="18" spans="1:7" ht="33" customHeight="1" thickBot="1" x14ac:dyDescent="0.3">
      <c r="A18" s="49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6"/>
  <sheetViews>
    <sheetView zoomScale="70" zoomScaleNormal="90" zoomScalePageLayoutView="125" workbookViewId="0">
      <selection activeCell="A3" sqref="A3:G4"/>
    </sheetView>
  </sheetViews>
  <sheetFormatPr baseColWidth="10" defaultColWidth="11.42578125" defaultRowHeight="14.25" x14ac:dyDescent="0.2"/>
  <cols>
    <col min="1" max="2" width="6.42578125" style="1" customWidth="1"/>
    <col min="3" max="3" width="32.7109375" style="1" customWidth="1"/>
    <col min="4" max="4" width="27.42578125" style="1" customWidth="1"/>
    <col min="5" max="5" width="38" style="1" customWidth="1"/>
    <col min="6" max="6" width="30.28515625" style="1" customWidth="1"/>
    <col min="7" max="7" width="18.28515625" style="1" customWidth="1"/>
    <col min="8" max="8" width="15.42578125" style="1" customWidth="1"/>
    <col min="9" max="9" width="19.28515625" style="1" customWidth="1"/>
    <col min="10" max="10" width="14.42578125" style="1" customWidth="1"/>
    <col min="11" max="16384" width="11.42578125" style="1"/>
  </cols>
  <sheetData>
    <row r="1" spans="1:14" ht="15" customHeight="1" x14ac:dyDescent="0.2">
      <c r="A1" s="535" t="str">
        <f>CONTEXTO!B1</f>
        <v>PROCESO:  SITEMA INTEGRADO DE GESTION</v>
      </c>
      <c r="B1" s="381"/>
      <c r="C1" s="381"/>
      <c r="D1" s="381"/>
      <c r="E1" s="381"/>
      <c r="F1" s="381"/>
      <c r="G1" s="382"/>
      <c r="H1" s="528" t="s">
        <v>491</v>
      </c>
      <c r="I1" s="528"/>
      <c r="J1" s="548"/>
      <c r="K1" s="2"/>
      <c r="N1" s="448"/>
    </row>
    <row r="2" spans="1:14" ht="15" customHeight="1" x14ac:dyDescent="0.2">
      <c r="A2" s="536"/>
      <c r="B2" s="384"/>
      <c r="C2" s="384"/>
      <c r="D2" s="384"/>
      <c r="E2" s="384"/>
      <c r="F2" s="384"/>
      <c r="G2" s="385"/>
      <c r="H2" s="529" t="s">
        <v>484</v>
      </c>
      <c r="I2" s="529"/>
      <c r="J2" s="549"/>
      <c r="K2" s="2"/>
      <c r="N2" s="448"/>
    </row>
    <row r="3" spans="1:14" ht="15" customHeight="1" x14ac:dyDescent="0.2">
      <c r="A3" s="536" t="str">
        <f>CONTEXTO!B3</f>
        <v>FORMATO: MAPA DE RIESGOS DE CORRUPCION</v>
      </c>
      <c r="B3" s="384"/>
      <c r="C3" s="384"/>
      <c r="D3" s="384"/>
      <c r="E3" s="384"/>
      <c r="F3" s="384"/>
      <c r="G3" s="385"/>
      <c r="H3" s="529" t="s">
        <v>485</v>
      </c>
      <c r="I3" s="529"/>
      <c r="J3" s="549"/>
      <c r="K3" s="2"/>
      <c r="N3" s="448"/>
    </row>
    <row r="4" spans="1:14" ht="15.75" customHeight="1" x14ac:dyDescent="0.2">
      <c r="A4" s="537"/>
      <c r="B4" s="499"/>
      <c r="C4" s="499"/>
      <c r="D4" s="499"/>
      <c r="E4" s="499"/>
      <c r="F4" s="499"/>
      <c r="G4" s="538"/>
      <c r="H4" s="529" t="s">
        <v>492</v>
      </c>
      <c r="I4" s="529"/>
      <c r="J4" s="550"/>
      <c r="K4" s="2"/>
      <c r="N4" s="448"/>
    </row>
    <row r="5" spans="1:14" ht="15.75" customHeight="1" x14ac:dyDescent="0.2">
      <c r="A5" s="545"/>
      <c r="B5" s="546"/>
      <c r="C5" s="546"/>
      <c r="D5" s="546"/>
      <c r="E5" s="546"/>
      <c r="F5" s="546"/>
      <c r="G5" s="546"/>
      <c r="H5" s="546"/>
      <c r="I5" s="546"/>
      <c r="J5" s="547"/>
      <c r="K5" s="2"/>
      <c r="N5" s="65"/>
    </row>
    <row r="6" spans="1:14" ht="15" customHeight="1" x14ac:dyDescent="0.2">
      <c r="A6" s="539" t="str">
        <f>CONTEXTO!A8</f>
        <v>PROCESO: GESTIÓN JURÍDICA</v>
      </c>
      <c r="B6" s="540"/>
      <c r="C6" s="540"/>
      <c r="D6" s="540"/>
      <c r="E6" s="540"/>
      <c r="F6" s="540"/>
      <c r="G6" s="540"/>
      <c r="H6" s="540"/>
      <c r="I6" s="540"/>
      <c r="J6" s="541"/>
    </row>
    <row r="7" spans="1:14" ht="32.25" customHeight="1" thickBot="1" x14ac:dyDescent="0.25">
      <c r="A7" s="542"/>
      <c r="B7" s="543"/>
      <c r="C7" s="543"/>
      <c r="D7" s="543"/>
      <c r="E7" s="543"/>
      <c r="F7" s="543"/>
      <c r="G7" s="543"/>
      <c r="H7" s="543"/>
      <c r="I7" s="543"/>
      <c r="J7" s="544"/>
    </row>
    <row r="8" spans="1:14" ht="23.25" customHeight="1" x14ac:dyDescent="0.2">
      <c r="A8" s="554" t="s">
        <v>58</v>
      </c>
      <c r="B8" s="554"/>
      <c r="C8" s="554"/>
      <c r="D8" s="554"/>
      <c r="E8" s="551" t="s">
        <v>8</v>
      </c>
      <c r="F8" s="552"/>
      <c r="G8" s="552"/>
      <c r="H8" s="552"/>
      <c r="I8" s="552"/>
      <c r="J8" s="553"/>
    </row>
    <row r="9" spans="1:14" ht="23.25" customHeight="1" x14ac:dyDescent="0.2">
      <c r="A9" s="554"/>
      <c r="B9" s="554"/>
      <c r="C9" s="554"/>
      <c r="D9" s="554"/>
      <c r="E9" s="508" t="s">
        <v>59</v>
      </c>
      <c r="F9" s="508"/>
      <c r="G9" s="508" t="s">
        <v>60</v>
      </c>
      <c r="H9" s="508"/>
      <c r="I9" s="508"/>
      <c r="J9" s="508"/>
    </row>
    <row r="10" spans="1:14" ht="23.25" customHeight="1" x14ac:dyDescent="0.25">
      <c r="A10" s="554"/>
      <c r="B10" s="554"/>
      <c r="C10" s="554"/>
      <c r="D10" s="554"/>
      <c r="E10" s="509" t="s">
        <v>61</v>
      </c>
      <c r="F10" s="509"/>
      <c r="G10" s="510" t="s">
        <v>62</v>
      </c>
      <c r="H10" s="511"/>
      <c r="I10" s="511"/>
      <c r="J10" s="512"/>
    </row>
    <row r="11" spans="1:14" ht="72.75" customHeight="1" x14ac:dyDescent="0.2">
      <c r="A11" s="554"/>
      <c r="B11" s="554"/>
      <c r="C11" s="554"/>
      <c r="D11" s="554"/>
      <c r="E11" s="530" t="s">
        <v>467</v>
      </c>
      <c r="F11" s="531"/>
      <c r="G11" s="513" t="s">
        <v>417</v>
      </c>
      <c r="H11" s="514"/>
      <c r="I11" s="514"/>
      <c r="J11" s="515"/>
    </row>
    <row r="12" spans="1:14" ht="108.75" customHeight="1" x14ac:dyDescent="0.2">
      <c r="A12" s="554"/>
      <c r="B12" s="554"/>
      <c r="C12" s="554"/>
      <c r="D12" s="554"/>
      <c r="E12" s="526" t="s">
        <v>470</v>
      </c>
      <c r="F12" s="527"/>
      <c r="G12" s="518" t="s">
        <v>418</v>
      </c>
      <c r="H12" s="519"/>
      <c r="I12" s="519"/>
      <c r="J12" s="520"/>
    </row>
    <row r="13" spans="1:14" ht="43.5" customHeight="1" x14ac:dyDescent="0.2">
      <c r="A13" s="554"/>
      <c r="B13" s="554"/>
      <c r="C13" s="554"/>
      <c r="D13" s="554"/>
      <c r="E13" s="530" t="s">
        <v>468</v>
      </c>
      <c r="F13" s="531"/>
      <c r="G13" s="513" t="s">
        <v>419</v>
      </c>
      <c r="H13" s="514"/>
      <c r="I13" s="514"/>
      <c r="J13" s="515"/>
    </row>
    <row r="14" spans="1:14" ht="72" customHeight="1" x14ac:dyDescent="0.2">
      <c r="A14" s="554"/>
      <c r="B14" s="554"/>
      <c r="C14" s="554"/>
      <c r="D14" s="554"/>
      <c r="E14" s="521" t="s">
        <v>469</v>
      </c>
      <c r="F14" s="522"/>
      <c r="G14" s="532" t="s">
        <v>420</v>
      </c>
      <c r="H14" s="533"/>
      <c r="I14" s="533"/>
      <c r="J14" s="534"/>
    </row>
    <row r="15" spans="1:14" ht="49.5" customHeight="1" x14ac:dyDescent="0.2">
      <c r="A15" s="554"/>
      <c r="B15" s="554"/>
      <c r="C15" s="554"/>
      <c r="D15" s="554"/>
      <c r="E15" s="516" t="s">
        <v>463</v>
      </c>
      <c r="F15" s="517"/>
      <c r="G15" s="513" t="s">
        <v>421</v>
      </c>
      <c r="H15" s="514"/>
      <c r="I15" s="514"/>
      <c r="J15" s="515"/>
    </row>
    <row r="16" spans="1:14" ht="67.5" customHeight="1" x14ac:dyDescent="0.2">
      <c r="A16" s="554"/>
      <c r="B16" s="554"/>
      <c r="C16" s="554"/>
      <c r="D16" s="554"/>
      <c r="E16" s="516" t="s">
        <v>462</v>
      </c>
      <c r="F16" s="517"/>
      <c r="G16" s="532" t="s">
        <v>422</v>
      </c>
      <c r="H16" s="533"/>
      <c r="I16" s="533"/>
      <c r="J16" s="534"/>
    </row>
    <row r="17" spans="1:10" ht="54.75" customHeight="1" x14ac:dyDescent="0.2">
      <c r="A17" s="554"/>
      <c r="B17" s="554"/>
      <c r="C17" s="554"/>
      <c r="D17" s="554"/>
      <c r="E17" s="516" t="s">
        <v>464</v>
      </c>
      <c r="F17" s="517"/>
      <c r="G17" s="523" t="s">
        <v>423</v>
      </c>
      <c r="H17" s="524"/>
      <c r="I17" s="524"/>
      <c r="J17" s="525"/>
    </row>
    <row r="18" spans="1:10" ht="68.25" customHeight="1" x14ac:dyDescent="0.2">
      <c r="A18" s="554"/>
      <c r="B18" s="554"/>
      <c r="C18" s="554"/>
      <c r="D18" s="554"/>
      <c r="E18" s="516" t="s">
        <v>465</v>
      </c>
      <c r="F18" s="517"/>
      <c r="G18" s="513" t="s">
        <v>424</v>
      </c>
      <c r="H18" s="514"/>
      <c r="I18" s="514"/>
      <c r="J18" s="515"/>
    </row>
    <row r="19" spans="1:10" ht="54.75" customHeight="1" x14ac:dyDescent="0.2">
      <c r="A19" s="554"/>
      <c r="B19" s="554"/>
      <c r="C19" s="554"/>
      <c r="D19" s="554"/>
      <c r="E19" s="516" t="s">
        <v>473</v>
      </c>
      <c r="F19" s="517"/>
      <c r="G19" s="518" t="s">
        <v>425</v>
      </c>
      <c r="H19" s="519"/>
      <c r="I19" s="519"/>
      <c r="J19" s="520"/>
    </row>
    <row r="20" spans="1:10" ht="59.25" customHeight="1" x14ac:dyDescent="0.2">
      <c r="A20" s="554"/>
      <c r="B20" s="554"/>
      <c r="C20" s="554"/>
      <c r="D20" s="554"/>
      <c r="E20" s="516" t="s">
        <v>466</v>
      </c>
      <c r="F20" s="517"/>
      <c r="G20" s="513" t="s">
        <v>426</v>
      </c>
      <c r="H20" s="514"/>
      <c r="I20" s="514"/>
      <c r="J20" s="515"/>
    </row>
    <row r="21" spans="1:10" ht="69" customHeight="1" x14ac:dyDescent="0.2">
      <c r="A21" s="554"/>
      <c r="B21" s="554"/>
      <c r="C21" s="554"/>
      <c r="D21" s="554"/>
      <c r="E21" s="516" t="s">
        <v>523</v>
      </c>
      <c r="F21" s="517"/>
      <c r="G21" s="513" t="s">
        <v>427</v>
      </c>
      <c r="H21" s="514"/>
      <c r="I21" s="514"/>
      <c r="J21" s="515"/>
    </row>
    <row r="22" spans="1:10" ht="49.5" customHeight="1" x14ac:dyDescent="0.2">
      <c r="A22" s="554"/>
      <c r="B22" s="554"/>
      <c r="C22" s="554"/>
      <c r="D22" s="554"/>
      <c r="E22" s="516"/>
      <c r="F22" s="517"/>
      <c r="G22" s="513" t="s">
        <v>428</v>
      </c>
      <c r="H22" s="514"/>
      <c r="I22" s="514"/>
      <c r="J22" s="515"/>
    </row>
    <row r="23" spans="1:10" ht="49.5" customHeight="1" x14ac:dyDescent="0.2">
      <c r="A23" s="554"/>
      <c r="B23" s="554"/>
      <c r="C23" s="554"/>
      <c r="D23" s="554"/>
      <c r="E23" s="516"/>
      <c r="F23" s="517"/>
      <c r="G23" s="564" t="s">
        <v>438</v>
      </c>
      <c r="H23" s="567"/>
      <c r="I23" s="567"/>
      <c r="J23" s="568"/>
    </row>
    <row r="24" spans="1:10" ht="49.5" customHeight="1" x14ac:dyDescent="0.2">
      <c r="A24" s="554"/>
      <c r="B24" s="554"/>
      <c r="C24" s="554"/>
      <c r="D24" s="554"/>
      <c r="E24" s="516"/>
      <c r="F24" s="517"/>
      <c r="G24" s="564" t="s">
        <v>439</v>
      </c>
      <c r="H24" s="567"/>
      <c r="I24" s="567"/>
      <c r="J24" s="568"/>
    </row>
    <row r="25" spans="1:10" ht="49.5" customHeight="1" x14ac:dyDescent="0.2">
      <c r="A25" s="554"/>
      <c r="B25" s="554"/>
      <c r="C25" s="554"/>
      <c r="D25" s="554"/>
      <c r="E25" s="516"/>
      <c r="F25" s="517"/>
      <c r="G25" s="564" t="s">
        <v>440</v>
      </c>
      <c r="H25" s="565"/>
      <c r="I25" s="565"/>
      <c r="J25" s="566"/>
    </row>
    <row r="26" spans="1:10" ht="51.75" customHeight="1" x14ac:dyDescent="0.2">
      <c r="A26" s="607" t="s">
        <v>6</v>
      </c>
      <c r="B26" s="607" t="s">
        <v>60</v>
      </c>
      <c r="C26" s="509" t="s">
        <v>63</v>
      </c>
      <c r="D26" s="509"/>
      <c r="E26" s="508" t="s">
        <v>251</v>
      </c>
      <c r="F26" s="509"/>
      <c r="G26" s="551" t="s">
        <v>252</v>
      </c>
      <c r="H26" s="572"/>
      <c r="I26" s="572"/>
      <c r="J26" s="573"/>
    </row>
    <row r="27" spans="1:10" ht="63" customHeight="1" x14ac:dyDescent="0.2">
      <c r="A27" s="607"/>
      <c r="B27" s="607"/>
      <c r="C27" s="513" t="s">
        <v>429</v>
      </c>
      <c r="D27" s="515"/>
      <c r="E27" s="569" t="s">
        <v>441</v>
      </c>
      <c r="F27" s="574"/>
      <c r="G27" s="564" t="s">
        <v>446</v>
      </c>
      <c r="H27" s="567"/>
      <c r="I27" s="567"/>
      <c r="J27" s="568"/>
    </row>
    <row r="28" spans="1:10" ht="51" customHeight="1" x14ac:dyDescent="0.2">
      <c r="A28" s="607"/>
      <c r="B28" s="607"/>
      <c r="C28" s="513" t="s">
        <v>430</v>
      </c>
      <c r="D28" s="515"/>
      <c r="E28" s="569" t="s">
        <v>442</v>
      </c>
      <c r="F28" s="522"/>
      <c r="G28" s="564" t="s">
        <v>447</v>
      </c>
      <c r="H28" s="565"/>
      <c r="I28" s="565"/>
      <c r="J28" s="566"/>
    </row>
    <row r="29" spans="1:10" ht="71.25" customHeight="1" x14ac:dyDescent="0.2">
      <c r="A29" s="607"/>
      <c r="B29" s="607"/>
      <c r="C29" s="564" t="s">
        <v>431</v>
      </c>
      <c r="D29" s="566"/>
      <c r="E29" s="570" t="s">
        <v>471</v>
      </c>
      <c r="F29" s="571"/>
      <c r="G29" s="564" t="s">
        <v>448</v>
      </c>
      <c r="H29" s="565"/>
      <c r="I29" s="565"/>
      <c r="J29" s="566"/>
    </row>
    <row r="30" spans="1:10" ht="49.5" customHeight="1" x14ac:dyDescent="0.2">
      <c r="A30" s="607"/>
      <c r="B30" s="607"/>
      <c r="C30" s="513" t="s">
        <v>432</v>
      </c>
      <c r="D30" s="515"/>
      <c r="E30" s="561" t="s">
        <v>472</v>
      </c>
      <c r="F30" s="562"/>
      <c r="G30" s="529" t="s">
        <v>449</v>
      </c>
      <c r="H30" s="563"/>
      <c r="I30" s="563"/>
      <c r="J30" s="563"/>
    </row>
    <row r="31" spans="1:10" ht="87" customHeight="1" x14ac:dyDescent="0.2">
      <c r="A31" s="607"/>
      <c r="B31" s="607"/>
      <c r="C31" s="513" t="s">
        <v>433</v>
      </c>
      <c r="D31" s="515"/>
      <c r="E31" s="521" t="s">
        <v>520</v>
      </c>
      <c r="F31" s="522"/>
      <c r="G31" s="529" t="s">
        <v>450</v>
      </c>
      <c r="H31" s="563"/>
      <c r="I31" s="563"/>
      <c r="J31" s="563"/>
    </row>
    <row r="32" spans="1:10" ht="63.95" customHeight="1" x14ac:dyDescent="0.2">
      <c r="A32" s="607"/>
      <c r="B32" s="607"/>
      <c r="C32" s="513" t="s">
        <v>434</v>
      </c>
      <c r="D32" s="515"/>
      <c r="E32" s="521" t="s">
        <v>526</v>
      </c>
      <c r="F32" s="522"/>
      <c r="G32" s="529" t="s">
        <v>451</v>
      </c>
      <c r="H32" s="563"/>
      <c r="I32" s="563"/>
      <c r="J32" s="563"/>
    </row>
    <row r="33" spans="1:10" ht="66" customHeight="1" x14ac:dyDescent="0.2">
      <c r="A33" s="607"/>
      <c r="B33" s="607"/>
      <c r="C33" s="513" t="s">
        <v>435</v>
      </c>
      <c r="D33" s="515"/>
      <c r="E33" s="569" t="s">
        <v>534</v>
      </c>
      <c r="F33" s="574"/>
      <c r="G33" s="564" t="s">
        <v>452</v>
      </c>
      <c r="H33" s="565"/>
      <c r="I33" s="565"/>
      <c r="J33" s="566"/>
    </row>
    <row r="34" spans="1:10" ht="51" customHeight="1" x14ac:dyDescent="0.2">
      <c r="A34" s="607"/>
      <c r="B34" s="607"/>
      <c r="C34" s="613" t="s">
        <v>436</v>
      </c>
      <c r="D34" s="614"/>
      <c r="E34" s="582" t="s">
        <v>525</v>
      </c>
      <c r="F34" s="582"/>
      <c r="G34" s="561" t="s">
        <v>453</v>
      </c>
      <c r="H34" s="583"/>
      <c r="I34" s="583"/>
      <c r="J34" s="562"/>
    </row>
    <row r="35" spans="1:10" ht="63.75" customHeight="1" x14ac:dyDescent="0.2">
      <c r="A35" s="607"/>
      <c r="B35" s="607"/>
      <c r="C35" s="513" t="s">
        <v>437</v>
      </c>
      <c r="D35" s="515"/>
      <c r="E35" s="521" t="s">
        <v>532</v>
      </c>
      <c r="F35" s="522"/>
      <c r="G35" s="579" t="s">
        <v>454</v>
      </c>
      <c r="H35" s="580"/>
      <c r="I35" s="580"/>
      <c r="J35" s="581"/>
    </row>
    <row r="36" spans="1:10" ht="65.25" customHeight="1" x14ac:dyDescent="0.2">
      <c r="A36" s="607"/>
      <c r="B36" s="607"/>
      <c r="C36" s="325"/>
      <c r="D36" s="326"/>
      <c r="E36" s="327"/>
      <c r="F36" s="328"/>
      <c r="G36" s="579" t="s">
        <v>455</v>
      </c>
      <c r="H36" s="580"/>
      <c r="I36" s="580"/>
      <c r="J36" s="581"/>
    </row>
    <row r="37" spans="1:10" ht="51" customHeight="1" x14ac:dyDescent="0.2">
      <c r="A37" s="607"/>
      <c r="B37" s="607"/>
      <c r="C37" s="325"/>
      <c r="D37" s="326"/>
      <c r="E37" s="327"/>
      <c r="F37" s="328"/>
      <c r="G37" s="579" t="s">
        <v>456</v>
      </c>
      <c r="H37" s="580"/>
      <c r="I37" s="580"/>
      <c r="J37" s="581"/>
    </row>
    <row r="38" spans="1:10" ht="51" customHeight="1" x14ac:dyDescent="0.2">
      <c r="A38" s="607"/>
      <c r="B38" s="607"/>
      <c r="C38" s="325"/>
      <c r="D38" s="326"/>
      <c r="E38" s="327"/>
      <c r="F38" s="328"/>
      <c r="G38" s="564" t="s">
        <v>457</v>
      </c>
      <c r="H38" s="565"/>
      <c r="I38" s="565"/>
      <c r="J38" s="566"/>
    </row>
    <row r="39" spans="1:10" ht="81" customHeight="1" x14ac:dyDescent="0.2">
      <c r="A39" s="607"/>
      <c r="B39" s="607"/>
      <c r="C39" s="325"/>
      <c r="D39" s="326"/>
      <c r="E39" s="327"/>
      <c r="F39" s="328"/>
      <c r="G39" s="584" t="s">
        <v>458</v>
      </c>
      <c r="H39" s="585"/>
      <c r="I39" s="585"/>
      <c r="J39" s="586"/>
    </row>
    <row r="40" spans="1:10" ht="77.25" customHeight="1" x14ac:dyDescent="0.2">
      <c r="A40" s="607"/>
      <c r="B40" s="607"/>
      <c r="C40" s="325"/>
      <c r="D40" s="326"/>
      <c r="E40" s="327"/>
      <c r="F40" s="328"/>
      <c r="G40" s="576" t="s">
        <v>459</v>
      </c>
      <c r="H40" s="577"/>
      <c r="I40" s="577"/>
      <c r="J40" s="578"/>
    </row>
    <row r="41" spans="1:10" ht="51" customHeight="1" x14ac:dyDescent="0.2">
      <c r="A41" s="607"/>
      <c r="B41" s="607"/>
      <c r="C41" s="325"/>
      <c r="D41" s="326"/>
      <c r="E41" s="327"/>
      <c r="F41" s="328"/>
      <c r="G41" s="576" t="s">
        <v>460</v>
      </c>
      <c r="H41" s="577"/>
      <c r="I41" s="577"/>
      <c r="J41" s="578"/>
    </row>
    <row r="42" spans="1:10" ht="51" customHeight="1" x14ac:dyDescent="0.2">
      <c r="A42" s="607"/>
      <c r="B42" s="607"/>
      <c r="C42" s="325"/>
      <c r="D42" s="326"/>
      <c r="E42" s="327"/>
      <c r="F42" s="328"/>
      <c r="G42" s="576" t="s">
        <v>461</v>
      </c>
      <c r="H42" s="577"/>
      <c r="I42" s="577"/>
      <c r="J42" s="578"/>
    </row>
    <row r="43" spans="1:10" ht="66" customHeight="1" x14ac:dyDescent="0.25">
      <c r="A43" s="607"/>
      <c r="B43" s="607" t="s">
        <v>59</v>
      </c>
      <c r="C43" s="509" t="s">
        <v>64</v>
      </c>
      <c r="D43" s="509"/>
      <c r="E43" s="608" t="s">
        <v>253</v>
      </c>
      <c r="F43" s="609"/>
      <c r="G43" s="610" t="s">
        <v>254</v>
      </c>
      <c r="H43" s="611"/>
      <c r="I43" s="611"/>
      <c r="J43" s="612"/>
    </row>
    <row r="44" spans="1:10" ht="51.75" customHeight="1" x14ac:dyDescent="0.2">
      <c r="A44" s="607"/>
      <c r="B44" s="607"/>
      <c r="C44" s="521" t="s">
        <v>475</v>
      </c>
      <c r="D44" s="522"/>
      <c r="E44" s="521" t="s">
        <v>445</v>
      </c>
      <c r="F44" s="522"/>
      <c r="G44" s="521" t="s">
        <v>444</v>
      </c>
      <c r="H44" s="557"/>
      <c r="I44" s="557"/>
      <c r="J44" s="522"/>
    </row>
    <row r="45" spans="1:10" ht="61.5" customHeight="1" x14ac:dyDescent="0.2">
      <c r="A45" s="607"/>
      <c r="B45" s="607"/>
      <c r="C45" s="516" t="s">
        <v>443</v>
      </c>
      <c r="D45" s="517"/>
      <c r="E45" s="593" t="s">
        <v>474</v>
      </c>
      <c r="F45" s="594"/>
      <c r="G45" s="595" t="s">
        <v>476</v>
      </c>
      <c r="H45" s="596"/>
      <c r="I45" s="596"/>
      <c r="J45" s="597"/>
    </row>
    <row r="46" spans="1:10" ht="76.5" customHeight="1" x14ac:dyDescent="0.2">
      <c r="A46" s="607"/>
      <c r="B46" s="607"/>
      <c r="C46" s="521"/>
      <c r="D46" s="522"/>
      <c r="E46" s="582" t="s">
        <v>480</v>
      </c>
      <c r="F46" s="582"/>
      <c r="G46" s="604" t="s">
        <v>512</v>
      </c>
      <c r="H46" s="605"/>
      <c r="I46" s="605"/>
      <c r="J46" s="606"/>
    </row>
    <row r="47" spans="1:10" ht="69.75" customHeight="1" x14ac:dyDescent="0.2">
      <c r="A47" s="607"/>
      <c r="B47" s="607"/>
      <c r="C47" s="602"/>
      <c r="D47" s="602"/>
      <c r="E47" s="582" t="s">
        <v>482</v>
      </c>
      <c r="F47" s="582"/>
      <c r="G47" s="513" t="s">
        <v>477</v>
      </c>
      <c r="H47" s="514"/>
      <c r="I47" s="514"/>
      <c r="J47" s="515"/>
    </row>
    <row r="48" spans="1:10" ht="45.75" customHeight="1" x14ac:dyDescent="0.2">
      <c r="A48" s="607"/>
      <c r="B48" s="607"/>
      <c r="C48" s="602"/>
      <c r="D48" s="602"/>
      <c r="E48" s="602"/>
      <c r="F48" s="602"/>
      <c r="G48" s="593" t="s">
        <v>478</v>
      </c>
      <c r="H48" s="514"/>
      <c r="I48" s="514"/>
      <c r="J48" s="515"/>
    </row>
    <row r="49" spans="1:10" ht="75" customHeight="1" x14ac:dyDescent="0.2">
      <c r="A49" s="607"/>
      <c r="B49" s="607"/>
      <c r="C49" s="602"/>
      <c r="D49" s="602"/>
      <c r="E49" s="602"/>
      <c r="F49" s="602"/>
      <c r="G49" s="603" t="s">
        <v>508</v>
      </c>
      <c r="H49" s="603"/>
      <c r="I49" s="603"/>
      <c r="J49" s="603"/>
    </row>
    <row r="50" spans="1:10" ht="78" customHeight="1" x14ac:dyDescent="0.2">
      <c r="A50" s="607"/>
      <c r="B50" s="607"/>
      <c r="C50" s="587"/>
      <c r="D50" s="588"/>
      <c r="E50" s="587"/>
      <c r="F50" s="588"/>
      <c r="G50" s="521" t="s">
        <v>513</v>
      </c>
      <c r="H50" s="557"/>
      <c r="I50" s="557"/>
      <c r="J50" s="522"/>
    </row>
    <row r="51" spans="1:10" ht="98.1" customHeight="1" x14ac:dyDescent="0.2">
      <c r="A51" s="607"/>
      <c r="B51" s="607"/>
      <c r="C51" s="587"/>
      <c r="D51" s="588"/>
      <c r="E51" s="587"/>
      <c r="F51" s="588"/>
      <c r="G51" s="521" t="s">
        <v>530</v>
      </c>
      <c r="H51" s="557"/>
      <c r="I51" s="557"/>
      <c r="J51" s="522"/>
    </row>
    <row r="52" spans="1:10" ht="52.5" customHeight="1" x14ac:dyDescent="0.2">
      <c r="A52" s="607"/>
      <c r="B52" s="607"/>
      <c r="C52" s="587"/>
      <c r="D52" s="588"/>
      <c r="E52" s="555"/>
      <c r="F52" s="556"/>
      <c r="G52" s="521" t="s">
        <v>524</v>
      </c>
      <c r="H52" s="557"/>
      <c r="I52" s="557"/>
      <c r="J52" s="522"/>
    </row>
    <row r="53" spans="1:10" ht="48" customHeight="1" x14ac:dyDescent="0.2">
      <c r="A53" s="607"/>
      <c r="B53" s="607"/>
      <c r="C53" s="587"/>
      <c r="D53" s="588"/>
      <c r="E53" s="587"/>
      <c r="F53" s="588"/>
      <c r="G53" s="589" t="s">
        <v>531</v>
      </c>
      <c r="H53" s="590"/>
      <c r="I53" s="590"/>
      <c r="J53" s="591"/>
    </row>
    <row r="54" spans="1:10" ht="46.5" customHeight="1" x14ac:dyDescent="0.2">
      <c r="A54" s="607"/>
      <c r="B54" s="607"/>
      <c r="C54" s="587"/>
      <c r="D54" s="588"/>
      <c r="E54" s="558"/>
      <c r="F54" s="559"/>
      <c r="G54" s="558"/>
      <c r="H54" s="560"/>
      <c r="I54" s="560"/>
      <c r="J54" s="559"/>
    </row>
    <row r="55" spans="1:10" ht="48" customHeight="1" x14ac:dyDescent="0.2">
      <c r="A55" s="607"/>
      <c r="B55" s="607"/>
      <c r="C55" s="587"/>
      <c r="D55" s="588"/>
      <c r="E55" s="587"/>
      <c r="F55" s="588"/>
      <c r="G55" s="587"/>
      <c r="H55" s="592"/>
      <c r="I55" s="592"/>
      <c r="J55" s="588"/>
    </row>
    <row r="56" spans="1:10" ht="53.25" customHeight="1" x14ac:dyDescent="0.2">
      <c r="A56" s="607"/>
      <c r="B56" s="607"/>
      <c r="C56" s="587"/>
      <c r="D56" s="588"/>
      <c r="E56" s="587"/>
      <c r="F56" s="588"/>
      <c r="G56" s="587"/>
      <c r="H56" s="592"/>
      <c r="I56" s="592"/>
      <c r="J56" s="588"/>
    </row>
    <row r="57" spans="1:10" ht="43.5" customHeight="1" x14ac:dyDescent="0.2">
      <c r="A57" s="607"/>
      <c r="B57" s="607"/>
      <c r="C57" s="602"/>
      <c r="D57" s="602"/>
      <c r="E57" s="602"/>
      <c r="F57" s="602"/>
      <c r="G57" s="602"/>
      <c r="H57" s="602"/>
      <c r="I57" s="602"/>
      <c r="J57" s="602"/>
    </row>
    <row r="58" spans="1:10" ht="114" customHeight="1" x14ac:dyDescent="0.2">
      <c r="A58" s="607"/>
      <c r="B58" s="607"/>
      <c r="C58" s="602"/>
      <c r="D58" s="602"/>
      <c r="E58" s="521"/>
      <c r="F58" s="522"/>
      <c r="G58" s="598"/>
      <c r="H58" s="599"/>
      <c r="I58" s="599"/>
      <c r="J58" s="600"/>
    </row>
    <row r="59" spans="1:10" x14ac:dyDescent="0.2">
      <c r="C59" s="70"/>
      <c r="D59" s="70"/>
      <c r="E59" s="601"/>
      <c r="F59" s="601"/>
      <c r="G59" s="601"/>
      <c r="H59" s="601"/>
      <c r="I59" s="601"/>
      <c r="J59" s="601"/>
    </row>
    <row r="60" spans="1:10" x14ac:dyDescent="0.2">
      <c r="C60" s="70"/>
      <c r="D60" s="70"/>
      <c r="E60" s="601"/>
      <c r="F60" s="601"/>
      <c r="G60" s="601"/>
      <c r="H60" s="601"/>
      <c r="I60" s="601"/>
      <c r="J60" s="601"/>
    </row>
    <row r="61" spans="1:10" x14ac:dyDescent="0.2">
      <c r="E61" s="575"/>
      <c r="F61" s="575"/>
      <c r="G61" s="575"/>
      <c r="H61" s="575"/>
      <c r="I61" s="575"/>
      <c r="J61" s="575"/>
    </row>
    <row r="62" spans="1:10" x14ac:dyDescent="0.2">
      <c r="E62" s="575"/>
      <c r="F62" s="575"/>
      <c r="G62" s="575"/>
      <c r="H62" s="575"/>
      <c r="I62" s="575"/>
      <c r="J62" s="575"/>
    </row>
    <row r="63" spans="1:10" x14ac:dyDescent="0.2">
      <c r="E63" s="575"/>
      <c r="F63" s="575"/>
      <c r="G63" s="575"/>
      <c r="H63" s="575"/>
      <c r="I63" s="575"/>
      <c r="J63" s="575"/>
    </row>
    <row r="64" spans="1:10" x14ac:dyDescent="0.2">
      <c r="E64" s="575"/>
      <c r="F64" s="575"/>
      <c r="G64" s="575"/>
      <c r="H64" s="575"/>
      <c r="I64" s="575"/>
      <c r="J64" s="575"/>
    </row>
    <row r="65" spans="5:10" x14ac:dyDescent="0.2">
      <c r="E65" s="575"/>
      <c r="F65" s="575"/>
      <c r="G65" s="575"/>
      <c r="H65" s="575"/>
      <c r="I65" s="575"/>
      <c r="J65" s="575"/>
    </row>
    <row r="66" spans="5:10" x14ac:dyDescent="0.2">
      <c r="E66" s="575"/>
      <c r="F66" s="575"/>
      <c r="G66" s="575"/>
      <c r="H66" s="575"/>
      <c r="I66" s="575"/>
      <c r="J66" s="575"/>
    </row>
    <row r="67" spans="5:10" x14ac:dyDescent="0.2">
      <c r="E67" s="575"/>
      <c r="F67" s="575"/>
      <c r="G67" s="575"/>
      <c r="H67" s="575"/>
      <c r="I67" s="575"/>
      <c r="J67" s="575"/>
    </row>
    <row r="68" spans="5:10" x14ac:dyDescent="0.2">
      <c r="E68" s="575"/>
      <c r="F68" s="575"/>
      <c r="G68" s="575"/>
      <c r="H68" s="575"/>
      <c r="I68" s="575"/>
      <c r="J68" s="575"/>
    </row>
    <row r="69" spans="5:10" x14ac:dyDescent="0.2">
      <c r="E69" s="575"/>
      <c r="F69" s="575"/>
      <c r="G69" s="575"/>
      <c r="H69" s="575"/>
      <c r="I69" s="575"/>
      <c r="J69" s="575"/>
    </row>
    <row r="70" spans="5:10" x14ac:dyDescent="0.2">
      <c r="E70" s="575"/>
      <c r="F70" s="575"/>
      <c r="G70" s="575"/>
      <c r="H70" s="575"/>
      <c r="I70" s="575"/>
      <c r="J70" s="575"/>
    </row>
    <row r="71" spans="5:10" x14ac:dyDescent="0.2">
      <c r="E71" s="575"/>
      <c r="F71" s="575"/>
      <c r="G71" s="575"/>
      <c r="H71" s="575"/>
      <c r="I71" s="575"/>
      <c r="J71" s="575"/>
    </row>
    <row r="72" spans="5:10" x14ac:dyDescent="0.2">
      <c r="E72" s="575"/>
      <c r="F72" s="575"/>
      <c r="G72" s="575"/>
      <c r="H72" s="575"/>
      <c r="I72" s="575"/>
      <c r="J72" s="575"/>
    </row>
    <row r="73" spans="5:10" x14ac:dyDescent="0.2">
      <c r="E73" s="575"/>
      <c r="F73" s="575"/>
      <c r="G73" s="575"/>
      <c r="H73" s="575"/>
      <c r="I73" s="575"/>
      <c r="J73" s="575"/>
    </row>
    <row r="74" spans="5:10" x14ac:dyDescent="0.2">
      <c r="E74" s="575"/>
      <c r="F74" s="575"/>
      <c r="G74" s="575"/>
      <c r="H74" s="575"/>
      <c r="I74" s="575"/>
      <c r="J74" s="575"/>
    </row>
    <row r="75" spans="5:10" x14ac:dyDescent="0.2">
      <c r="E75" s="575"/>
      <c r="F75" s="575"/>
      <c r="G75" s="575"/>
      <c r="H75" s="575"/>
      <c r="I75" s="575"/>
      <c r="J75" s="575"/>
    </row>
    <row r="76" spans="5:10" x14ac:dyDescent="0.2">
      <c r="E76" s="575"/>
      <c r="F76" s="575"/>
      <c r="G76" s="575"/>
      <c r="H76" s="575"/>
      <c r="I76" s="575"/>
      <c r="J76" s="575"/>
    </row>
    <row r="77" spans="5:10" x14ac:dyDescent="0.2">
      <c r="E77" s="575"/>
      <c r="F77" s="575"/>
      <c r="G77" s="575"/>
      <c r="H77" s="575"/>
      <c r="I77" s="575"/>
      <c r="J77" s="575"/>
    </row>
    <row r="78" spans="5:10" x14ac:dyDescent="0.2">
      <c r="E78" s="575"/>
      <c r="F78" s="575"/>
      <c r="G78" s="575"/>
      <c r="H78" s="575"/>
      <c r="I78" s="575"/>
      <c r="J78" s="575"/>
    </row>
    <row r="79" spans="5:10" x14ac:dyDescent="0.2">
      <c r="E79" s="575"/>
      <c r="F79" s="575"/>
      <c r="G79" s="575"/>
      <c r="H79" s="575"/>
      <c r="I79" s="575"/>
      <c r="J79" s="575"/>
    </row>
    <row r="80" spans="5:10" x14ac:dyDescent="0.2">
      <c r="E80" s="575"/>
      <c r="F80" s="575"/>
      <c r="G80" s="575"/>
      <c r="H80" s="575"/>
      <c r="I80" s="575"/>
      <c r="J80" s="575"/>
    </row>
    <row r="81" spans="5:10" x14ac:dyDescent="0.2">
      <c r="E81" s="575"/>
      <c r="F81" s="575"/>
      <c r="G81" s="575"/>
      <c r="H81" s="575"/>
      <c r="I81" s="575"/>
      <c r="J81" s="575"/>
    </row>
    <row r="82" spans="5:10" x14ac:dyDescent="0.2">
      <c r="E82" s="575"/>
      <c r="F82" s="575"/>
      <c r="G82" s="575"/>
      <c r="H82" s="575"/>
      <c r="I82" s="575"/>
      <c r="J82" s="575"/>
    </row>
    <row r="83" spans="5:10" x14ac:dyDescent="0.2">
      <c r="E83" s="575"/>
      <c r="F83" s="575"/>
      <c r="G83" s="575"/>
      <c r="H83" s="575"/>
      <c r="I83" s="575"/>
      <c r="J83" s="575"/>
    </row>
    <row r="84" spans="5:10" x14ac:dyDescent="0.2">
      <c r="E84" s="575"/>
      <c r="F84" s="575"/>
      <c r="G84" s="575"/>
      <c r="H84" s="575"/>
      <c r="I84" s="575"/>
      <c r="J84" s="575"/>
    </row>
    <row r="85" spans="5:10" x14ac:dyDescent="0.2">
      <c r="E85" s="575"/>
      <c r="F85" s="575"/>
      <c r="G85" s="575"/>
      <c r="H85" s="575"/>
      <c r="I85" s="575"/>
      <c r="J85" s="575"/>
    </row>
    <row r="86" spans="5:10" x14ac:dyDescent="0.2">
      <c r="E86" s="575"/>
      <c r="F86" s="575"/>
      <c r="G86" s="575"/>
      <c r="H86" s="575"/>
      <c r="I86" s="575"/>
      <c r="J86" s="575"/>
    </row>
    <row r="87" spans="5:10" x14ac:dyDescent="0.2">
      <c r="E87" s="575"/>
      <c r="F87" s="575"/>
      <c r="G87" s="575"/>
      <c r="H87" s="575"/>
      <c r="I87" s="575"/>
      <c r="J87" s="575"/>
    </row>
    <row r="88" spans="5:10" x14ac:dyDescent="0.2">
      <c r="E88" s="575"/>
      <c r="F88" s="575"/>
      <c r="G88" s="575"/>
      <c r="H88" s="575"/>
      <c r="I88" s="575"/>
      <c r="J88" s="575"/>
    </row>
    <row r="89" spans="5:10" x14ac:dyDescent="0.2">
      <c r="E89" s="575"/>
      <c r="F89" s="575"/>
      <c r="G89" s="575"/>
      <c r="H89" s="575"/>
      <c r="I89" s="575"/>
      <c r="J89" s="575"/>
    </row>
    <row r="90" spans="5:10" x14ac:dyDescent="0.2">
      <c r="E90" s="575"/>
      <c r="F90" s="575"/>
      <c r="G90" s="575"/>
      <c r="H90" s="575"/>
      <c r="I90" s="575"/>
      <c r="J90" s="575"/>
    </row>
    <row r="91" spans="5:10" x14ac:dyDescent="0.2">
      <c r="E91" s="575"/>
      <c r="F91" s="575"/>
      <c r="G91" s="575"/>
      <c r="H91" s="575"/>
      <c r="I91" s="575"/>
      <c r="J91" s="575"/>
    </row>
    <row r="92" spans="5:10" x14ac:dyDescent="0.2">
      <c r="E92" s="575"/>
      <c r="F92" s="575"/>
      <c r="G92" s="575"/>
      <c r="H92" s="575"/>
      <c r="I92" s="575"/>
      <c r="J92" s="575"/>
    </row>
    <row r="93" spans="5:10" x14ac:dyDescent="0.2">
      <c r="E93" s="575"/>
      <c r="F93" s="575"/>
      <c r="G93" s="575"/>
      <c r="H93" s="575"/>
      <c r="I93" s="575"/>
      <c r="J93" s="575"/>
    </row>
    <row r="94" spans="5:10" x14ac:dyDescent="0.2">
      <c r="E94" s="575"/>
      <c r="F94" s="575"/>
      <c r="G94" s="575"/>
      <c r="H94" s="575"/>
      <c r="I94" s="575"/>
      <c r="J94" s="575"/>
    </row>
    <row r="95" spans="5:10" x14ac:dyDescent="0.2">
      <c r="E95" s="575"/>
      <c r="F95" s="575"/>
      <c r="G95" s="575"/>
      <c r="H95" s="575"/>
      <c r="I95" s="575"/>
      <c r="J95" s="575"/>
    </row>
    <row r="96" spans="5:10" x14ac:dyDescent="0.2">
      <c r="E96" s="575"/>
      <c r="F96" s="575"/>
      <c r="G96" s="575"/>
      <c r="H96" s="575"/>
      <c r="I96" s="575"/>
      <c r="J96" s="575"/>
    </row>
    <row r="97" spans="5:10" x14ac:dyDescent="0.2">
      <c r="E97" s="575"/>
      <c r="F97" s="575"/>
      <c r="G97" s="575"/>
      <c r="H97" s="575"/>
      <c r="I97" s="575"/>
      <c r="J97" s="575"/>
    </row>
    <row r="98" spans="5:10" x14ac:dyDescent="0.2">
      <c r="E98" s="575"/>
      <c r="F98" s="575"/>
      <c r="G98" s="575"/>
      <c r="H98" s="575"/>
      <c r="I98" s="575"/>
      <c r="J98" s="575"/>
    </row>
    <row r="99" spans="5:10" x14ac:dyDescent="0.2">
      <c r="E99" s="575"/>
      <c r="F99" s="575"/>
      <c r="G99" s="575"/>
      <c r="H99" s="575"/>
      <c r="I99" s="575"/>
      <c r="J99" s="575"/>
    </row>
    <row r="100" spans="5:10" x14ac:dyDescent="0.2">
      <c r="E100" s="575"/>
      <c r="F100" s="575"/>
      <c r="G100" s="575"/>
      <c r="H100" s="575"/>
      <c r="I100" s="575"/>
      <c r="J100" s="575"/>
    </row>
    <row r="101" spans="5:10" x14ac:dyDescent="0.2">
      <c r="E101" s="575"/>
      <c r="F101" s="575"/>
      <c r="G101" s="575"/>
      <c r="H101" s="575"/>
      <c r="I101" s="575"/>
      <c r="J101" s="575"/>
    </row>
    <row r="102" spans="5:10" x14ac:dyDescent="0.2">
      <c r="E102" s="575"/>
      <c r="F102" s="575"/>
      <c r="G102" s="575"/>
      <c r="H102" s="575"/>
      <c r="I102" s="575"/>
      <c r="J102" s="575"/>
    </row>
    <row r="103" spans="5:10" x14ac:dyDescent="0.2">
      <c r="E103" s="575"/>
      <c r="F103" s="575"/>
      <c r="G103" s="575"/>
      <c r="H103" s="575"/>
      <c r="I103" s="575"/>
      <c r="J103" s="575"/>
    </row>
    <row r="104" spans="5:10" x14ac:dyDescent="0.2">
      <c r="E104" s="575"/>
      <c r="F104" s="575"/>
      <c r="G104" s="575"/>
      <c r="H104" s="575"/>
      <c r="I104" s="575"/>
      <c r="J104" s="575"/>
    </row>
    <row r="105" spans="5:10" x14ac:dyDescent="0.2">
      <c r="E105" s="575"/>
      <c r="F105" s="575"/>
      <c r="G105" s="575"/>
      <c r="H105" s="575"/>
      <c r="I105" s="575"/>
      <c r="J105" s="575"/>
    </row>
    <row r="106" spans="5:10" x14ac:dyDescent="0.2">
      <c r="E106" s="575"/>
      <c r="F106" s="575"/>
      <c r="G106" s="575"/>
      <c r="H106" s="575"/>
      <c r="I106" s="575"/>
      <c r="J106" s="575"/>
    </row>
    <row r="107" spans="5:10" x14ac:dyDescent="0.2">
      <c r="E107" s="575"/>
      <c r="F107" s="575"/>
      <c r="G107" s="575"/>
      <c r="H107" s="575"/>
      <c r="I107" s="575"/>
      <c r="J107" s="575"/>
    </row>
    <row r="108" spans="5:10" x14ac:dyDescent="0.2">
      <c r="E108" s="575"/>
      <c r="F108" s="575"/>
      <c r="G108" s="575"/>
      <c r="H108" s="575"/>
      <c r="I108" s="575"/>
      <c r="J108" s="575"/>
    </row>
    <row r="109" spans="5:10" x14ac:dyDescent="0.2">
      <c r="E109" s="575"/>
      <c r="F109" s="575"/>
      <c r="G109" s="575"/>
      <c r="H109" s="575"/>
      <c r="I109" s="575"/>
      <c r="J109" s="575"/>
    </row>
    <row r="110" spans="5:10" x14ac:dyDescent="0.2">
      <c r="E110" s="575"/>
      <c r="F110" s="575"/>
      <c r="G110" s="575"/>
      <c r="H110" s="575"/>
      <c r="I110" s="575"/>
      <c r="J110" s="575"/>
    </row>
    <row r="111" spans="5:10" x14ac:dyDescent="0.2">
      <c r="E111" s="575"/>
      <c r="F111" s="575"/>
      <c r="G111" s="575"/>
      <c r="H111" s="575"/>
      <c r="I111" s="575"/>
      <c r="J111" s="575"/>
    </row>
    <row r="112" spans="5:10" x14ac:dyDescent="0.2">
      <c r="E112" s="575"/>
      <c r="F112" s="575"/>
      <c r="G112" s="575"/>
      <c r="H112" s="575"/>
      <c r="I112" s="575"/>
      <c r="J112" s="575"/>
    </row>
    <row r="113" spans="5:10" x14ac:dyDescent="0.2">
      <c r="E113" s="575"/>
      <c r="F113" s="575"/>
      <c r="G113" s="575"/>
      <c r="H113" s="575"/>
      <c r="I113" s="575"/>
      <c r="J113" s="575"/>
    </row>
    <row r="114" spans="5:10" x14ac:dyDescent="0.2">
      <c r="E114" s="575"/>
      <c r="F114" s="575"/>
      <c r="G114" s="575"/>
      <c r="H114" s="575"/>
      <c r="I114" s="575"/>
      <c r="J114" s="575"/>
    </row>
    <row r="115" spans="5:10" x14ac:dyDescent="0.2">
      <c r="E115" s="575"/>
      <c r="F115" s="575"/>
      <c r="G115" s="575"/>
      <c r="H115" s="575"/>
      <c r="I115" s="575"/>
      <c r="J115" s="575"/>
    </row>
    <row r="116" spans="5:10" x14ac:dyDescent="0.2">
      <c r="E116" s="575"/>
      <c r="F116" s="575"/>
      <c r="G116" s="575"/>
      <c r="H116" s="575"/>
      <c r="I116" s="575"/>
      <c r="J116" s="575"/>
    </row>
    <row r="117" spans="5:10" x14ac:dyDescent="0.2">
      <c r="E117" s="575"/>
      <c r="F117" s="575"/>
      <c r="G117" s="575"/>
      <c r="H117" s="575"/>
      <c r="I117" s="575"/>
      <c r="J117" s="575"/>
    </row>
    <row r="118" spans="5:10" x14ac:dyDescent="0.2">
      <c r="E118" s="575"/>
      <c r="F118" s="575"/>
      <c r="G118" s="575"/>
      <c r="H118" s="575"/>
      <c r="I118" s="575"/>
      <c r="J118" s="575"/>
    </row>
    <row r="119" spans="5:10" x14ac:dyDescent="0.2">
      <c r="E119" s="575"/>
      <c r="F119" s="575"/>
      <c r="G119" s="575"/>
      <c r="H119" s="575"/>
      <c r="I119" s="575"/>
      <c r="J119" s="575"/>
    </row>
    <row r="120" spans="5:10" x14ac:dyDescent="0.2">
      <c r="E120" s="575"/>
      <c r="F120" s="575"/>
      <c r="G120" s="575"/>
      <c r="H120" s="575"/>
      <c r="I120" s="575"/>
      <c r="J120" s="575"/>
    </row>
    <row r="121" spans="5:10" x14ac:dyDescent="0.2">
      <c r="E121" s="575"/>
      <c r="F121" s="575"/>
      <c r="G121" s="575"/>
      <c r="H121" s="575"/>
      <c r="I121" s="575"/>
      <c r="J121" s="575"/>
    </row>
    <row r="122" spans="5:10" x14ac:dyDescent="0.2">
      <c r="E122" s="575"/>
      <c r="F122" s="575"/>
      <c r="G122" s="575"/>
      <c r="H122" s="575"/>
      <c r="I122" s="575"/>
      <c r="J122" s="575"/>
    </row>
    <row r="123" spans="5:10" x14ac:dyDescent="0.2">
      <c r="E123" s="575"/>
      <c r="F123" s="575"/>
      <c r="G123" s="575"/>
      <c r="H123" s="575"/>
      <c r="I123" s="575"/>
      <c r="J123" s="575"/>
    </row>
    <row r="124" spans="5:10" x14ac:dyDescent="0.2">
      <c r="E124" s="575"/>
      <c r="F124" s="575"/>
      <c r="G124" s="575"/>
      <c r="H124" s="575"/>
      <c r="I124" s="575"/>
      <c r="J124" s="575"/>
    </row>
    <row r="125" spans="5:10" x14ac:dyDescent="0.2">
      <c r="E125" s="575"/>
      <c r="F125" s="575"/>
      <c r="G125" s="575"/>
      <c r="H125" s="575"/>
      <c r="I125" s="575"/>
      <c r="J125" s="575"/>
    </row>
    <row r="126" spans="5:10" x14ac:dyDescent="0.2">
      <c r="E126" s="575"/>
      <c r="F126" s="575"/>
      <c r="G126" s="575"/>
      <c r="H126" s="575"/>
      <c r="I126" s="575"/>
      <c r="J126" s="575"/>
    </row>
    <row r="127" spans="5:10" x14ac:dyDescent="0.2">
      <c r="E127" s="575"/>
      <c r="F127" s="575"/>
      <c r="G127" s="575"/>
      <c r="H127" s="575"/>
      <c r="I127" s="575"/>
      <c r="J127" s="575"/>
    </row>
    <row r="128" spans="5:10" x14ac:dyDescent="0.2">
      <c r="E128" s="575"/>
      <c r="F128" s="575"/>
      <c r="G128" s="575"/>
      <c r="H128" s="575"/>
      <c r="I128" s="575"/>
      <c r="J128" s="575"/>
    </row>
    <row r="129" spans="5:10" x14ac:dyDescent="0.2">
      <c r="E129" s="575"/>
      <c r="F129" s="575"/>
      <c r="G129" s="575"/>
      <c r="H129" s="575"/>
      <c r="I129" s="575"/>
      <c r="J129" s="575"/>
    </row>
    <row r="130" spans="5:10" x14ac:dyDescent="0.2">
      <c r="E130" s="575"/>
      <c r="F130" s="575"/>
      <c r="G130" s="575"/>
      <c r="H130" s="575"/>
      <c r="I130" s="575"/>
      <c r="J130" s="575"/>
    </row>
    <row r="131" spans="5:10" x14ac:dyDescent="0.2">
      <c r="E131" s="575"/>
      <c r="F131" s="575"/>
      <c r="G131" s="575"/>
      <c r="H131" s="575"/>
      <c r="I131" s="575"/>
      <c r="J131" s="575"/>
    </row>
    <row r="132" spans="5:10" x14ac:dyDescent="0.2">
      <c r="E132" s="575"/>
      <c r="F132" s="575"/>
      <c r="G132" s="575"/>
      <c r="H132" s="575"/>
      <c r="I132" s="575"/>
      <c r="J132" s="575"/>
    </row>
    <row r="133" spans="5:10" x14ac:dyDescent="0.2">
      <c r="E133" s="575"/>
      <c r="F133" s="575"/>
      <c r="G133" s="575"/>
      <c r="H133" s="575"/>
      <c r="I133" s="575"/>
      <c r="J133" s="575"/>
    </row>
    <row r="134" spans="5:10" x14ac:dyDescent="0.2">
      <c r="E134" s="575"/>
      <c r="F134" s="575"/>
      <c r="G134" s="575"/>
      <c r="H134" s="575"/>
      <c r="I134" s="575"/>
      <c r="J134" s="575"/>
    </row>
    <row r="135" spans="5:10" x14ac:dyDescent="0.2">
      <c r="E135" s="575"/>
      <c r="F135" s="575"/>
      <c r="G135" s="575"/>
      <c r="H135" s="575"/>
      <c r="I135" s="575"/>
      <c r="J135" s="575"/>
    </row>
    <row r="136" spans="5:10" x14ac:dyDescent="0.2">
      <c r="E136" s="575"/>
      <c r="F136" s="575"/>
      <c r="G136" s="575"/>
      <c r="H136" s="575"/>
      <c r="I136" s="575"/>
      <c r="J136" s="575"/>
    </row>
  </sheetData>
  <sheetProtection selectLockedCells="1"/>
  <mergeCells count="290">
    <mergeCell ref="E75:F75"/>
    <mergeCell ref="E69:F69"/>
    <mergeCell ref="A26:A58"/>
    <mergeCell ref="E43:F43"/>
    <mergeCell ref="G43:J43"/>
    <mergeCell ref="B43:B58"/>
    <mergeCell ref="C43:D43"/>
    <mergeCell ref="C26:D26"/>
    <mergeCell ref="C57:D57"/>
    <mergeCell ref="C58:D58"/>
    <mergeCell ref="B26:B42"/>
    <mergeCell ref="C27:D27"/>
    <mergeCell ref="C28:D28"/>
    <mergeCell ref="C46:D46"/>
    <mergeCell ref="C47:D47"/>
    <mergeCell ref="C48:D48"/>
    <mergeCell ref="C49:D49"/>
    <mergeCell ref="C33:D33"/>
    <mergeCell ref="C34:D34"/>
    <mergeCell ref="C35:D35"/>
    <mergeCell ref="C44:D44"/>
    <mergeCell ref="C29:D29"/>
    <mergeCell ref="C30:D30"/>
    <mergeCell ref="C31:D31"/>
    <mergeCell ref="E63:F63"/>
    <mergeCell ref="C50:D50"/>
    <mergeCell ref="C51:D51"/>
    <mergeCell ref="C53:D53"/>
    <mergeCell ref="C56:D56"/>
    <mergeCell ref="C55:D55"/>
    <mergeCell ref="E55:F55"/>
    <mergeCell ref="E47:F47"/>
    <mergeCell ref="C45:D45"/>
    <mergeCell ref="C32:D32"/>
    <mergeCell ref="E65:F65"/>
    <mergeCell ref="C52:D52"/>
    <mergeCell ref="C54:D54"/>
    <mergeCell ref="E62:F62"/>
    <mergeCell ref="E136:F136"/>
    <mergeCell ref="G136:J136"/>
    <mergeCell ref="G135:J135"/>
    <mergeCell ref="E123:F123"/>
    <mergeCell ref="G123:J123"/>
    <mergeCell ref="E124:F124"/>
    <mergeCell ref="G124:J124"/>
    <mergeCell ref="E125:F125"/>
    <mergeCell ref="G125:J125"/>
    <mergeCell ref="E135:F135"/>
    <mergeCell ref="E126:F126"/>
    <mergeCell ref="G126:J126"/>
    <mergeCell ref="E127:F127"/>
    <mergeCell ref="G127:J127"/>
    <mergeCell ref="E128:F128"/>
    <mergeCell ref="G128:J128"/>
    <mergeCell ref="E134:F134"/>
    <mergeCell ref="G134:J134"/>
    <mergeCell ref="G111:J111"/>
    <mergeCell ref="E112:F112"/>
    <mergeCell ref="G112:J112"/>
    <mergeCell ref="E113:F113"/>
    <mergeCell ref="G113:J113"/>
    <mergeCell ref="E108:F108"/>
    <mergeCell ref="G108:J108"/>
    <mergeCell ref="E109:F109"/>
    <mergeCell ref="G109:J109"/>
    <mergeCell ref="E110:F110"/>
    <mergeCell ref="G110:J110"/>
    <mergeCell ref="E111:F111"/>
    <mergeCell ref="G119:J119"/>
    <mergeCell ref="E116:F116"/>
    <mergeCell ref="G116:J116"/>
    <mergeCell ref="G117:J117"/>
    <mergeCell ref="E118:F118"/>
    <mergeCell ref="G118:J118"/>
    <mergeCell ref="E119:F119"/>
    <mergeCell ref="E114:F114"/>
    <mergeCell ref="G114:J114"/>
    <mergeCell ref="E115:F115"/>
    <mergeCell ref="G115:J115"/>
    <mergeCell ref="E117:F117"/>
    <mergeCell ref="E120:F120"/>
    <mergeCell ref="G120:J120"/>
    <mergeCell ref="E121:F121"/>
    <mergeCell ref="G121:J121"/>
    <mergeCell ref="E122:F122"/>
    <mergeCell ref="E132:F132"/>
    <mergeCell ref="G132:J132"/>
    <mergeCell ref="E133:F133"/>
    <mergeCell ref="G133:J133"/>
    <mergeCell ref="E129:F129"/>
    <mergeCell ref="G129:J129"/>
    <mergeCell ref="E130:F130"/>
    <mergeCell ref="G130:J130"/>
    <mergeCell ref="E131:F131"/>
    <mergeCell ref="G131:J131"/>
    <mergeCell ref="G122:J122"/>
    <mergeCell ref="G105:J105"/>
    <mergeCell ref="E106:F106"/>
    <mergeCell ref="G106:J106"/>
    <mergeCell ref="E107:F107"/>
    <mergeCell ref="G107:J107"/>
    <mergeCell ref="E102:F102"/>
    <mergeCell ref="G102:J102"/>
    <mergeCell ref="E103:F103"/>
    <mergeCell ref="G103:J103"/>
    <mergeCell ref="E104:F104"/>
    <mergeCell ref="G104:J104"/>
    <mergeCell ref="E105:F105"/>
    <mergeCell ref="G99:J99"/>
    <mergeCell ref="E100:F100"/>
    <mergeCell ref="G100:J100"/>
    <mergeCell ref="E101:F101"/>
    <mergeCell ref="G101:J101"/>
    <mergeCell ref="E96:F96"/>
    <mergeCell ref="G96:J96"/>
    <mergeCell ref="E97:F97"/>
    <mergeCell ref="G97:J97"/>
    <mergeCell ref="E98:F98"/>
    <mergeCell ref="G98:J98"/>
    <mergeCell ref="E99:F99"/>
    <mergeCell ref="G93:J93"/>
    <mergeCell ref="E94:F94"/>
    <mergeCell ref="G94:J94"/>
    <mergeCell ref="E95:F95"/>
    <mergeCell ref="G95:J95"/>
    <mergeCell ref="E90:F90"/>
    <mergeCell ref="G90:J90"/>
    <mergeCell ref="E91:F91"/>
    <mergeCell ref="G91:J91"/>
    <mergeCell ref="E92:F92"/>
    <mergeCell ref="G92:J92"/>
    <mergeCell ref="E93:F93"/>
    <mergeCell ref="G87:J87"/>
    <mergeCell ref="E88:F88"/>
    <mergeCell ref="G88:J88"/>
    <mergeCell ref="E89:F89"/>
    <mergeCell ref="G89:J89"/>
    <mergeCell ref="E84:F84"/>
    <mergeCell ref="G84:J84"/>
    <mergeCell ref="E85:F85"/>
    <mergeCell ref="G85:J85"/>
    <mergeCell ref="E86:F86"/>
    <mergeCell ref="G86:J86"/>
    <mergeCell ref="E87:F87"/>
    <mergeCell ref="G81:J81"/>
    <mergeCell ref="E82:F82"/>
    <mergeCell ref="G82:J82"/>
    <mergeCell ref="E83:F83"/>
    <mergeCell ref="G83:J83"/>
    <mergeCell ref="E78:F78"/>
    <mergeCell ref="G78:J78"/>
    <mergeCell ref="E79:F79"/>
    <mergeCell ref="G79:J79"/>
    <mergeCell ref="E80:F80"/>
    <mergeCell ref="G80:J80"/>
    <mergeCell ref="E81:F81"/>
    <mergeCell ref="G61:J61"/>
    <mergeCell ref="G56:J56"/>
    <mergeCell ref="E56:F56"/>
    <mergeCell ref="G75:J75"/>
    <mergeCell ref="E76:F76"/>
    <mergeCell ref="G76:J76"/>
    <mergeCell ref="E77:F77"/>
    <mergeCell ref="G77:J77"/>
    <mergeCell ref="E72:F72"/>
    <mergeCell ref="G72:J72"/>
    <mergeCell ref="E73:F73"/>
    <mergeCell ref="G73:J73"/>
    <mergeCell ref="E74:F74"/>
    <mergeCell ref="G74:J74"/>
    <mergeCell ref="G69:J69"/>
    <mergeCell ref="E70:F70"/>
    <mergeCell ref="G70:J70"/>
    <mergeCell ref="E71:F71"/>
    <mergeCell ref="G71:J71"/>
    <mergeCell ref="E66:F66"/>
    <mergeCell ref="G66:J66"/>
    <mergeCell ref="E67:F67"/>
    <mergeCell ref="G67:J67"/>
    <mergeCell ref="E68:F68"/>
    <mergeCell ref="G68:J68"/>
    <mergeCell ref="G65:J65"/>
    <mergeCell ref="E44:F44"/>
    <mergeCell ref="E45:F45"/>
    <mergeCell ref="G45:J45"/>
    <mergeCell ref="E58:F58"/>
    <mergeCell ref="G58:J58"/>
    <mergeCell ref="E59:F59"/>
    <mergeCell ref="G59:J59"/>
    <mergeCell ref="E48:F48"/>
    <mergeCell ref="G48:J48"/>
    <mergeCell ref="E49:F49"/>
    <mergeCell ref="G49:J49"/>
    <mergeCell ref="E57:F57"/>
    <mergeCell ref="G57:J57"/>
    <mergeCell ref="E46:F46"/>
    <mergeCell ref="G46:J46"/>
    <mergeCell ref="E60:F60"/>
    <mergeCell ref="G60:J60"/>
    <mergeCell ref="E61:F61"/>
    <mergeCell ref="E53:F53"/>
    <mergeCell ref="G63:J63"/>
    <mergeCell ref="E64:F64"/>
    <mergeCell ref="G64:J64"/>
    <mergeCell ref="G62:J62"/>
    <mergeCell ref="G42:J42"/>
    <mergeCell ref="G36:J36"/>
    <mergeCell ref="G37:J37"/>
    <mergeCell ref="E31:F31"/>
    <mergeCell ref="G31:J31"/>
    <mergeCell ref="E32:F32"/>
    <mergeCell ref="G32:J32"/>
    <mergeCell ref="G33:J33"/>
    <mergeCell ref="E33:F33"/>
    <mergeCell ref="E34:F34"/>
    <mergeCell ref="G34:J34"/>
    <mergeCell ref="E35:F35"/>
    <mergeCell ref="G35:J35"/>
    <mergeCell ref="G38:J38"/>
    <mergeCell ref="G39:J39"/>
    <mergeCell ref="G40:J40"/>
    <mergeCell ref="G41:J41"/>
    <mergeCell ref="G50:J50"/>
    <mergeCell ref="G51:J51"/>
    <mergeCell ref="E50:F50"/>
    <mergeCell ref="E51:F51"/>
    <mergeCell ref="G53:J53"/>
    <mergeCell ref="G55:J55"/>
    <mergeCell ref="G47:J47"/>
    <mergeCell ref="E52:F52"/>
    <mergeCell ref="G52:J52"/>
    <mergeCell ref="E54:F54"/>
    <mergeCell ref="G54:J54"/>
    <mergeCell ref="E30:F30"/>
    <mergeCell ref="G30:J30"/>
    <mergeCell ref="G21:J21"/>
    <mergeCell ref="G25:J25"/>
    <mergeCell ref="G22:J22"/>
    <mergeCell ref="G23:J23"/>
    <mergeCell ref="G24:J24"/>
    <mergeCell ref="E28:F28"/>
    <mergeCell ref="G28:J28"/>
    <mergeCell ref="E29:F29"/>
    <mergeCell ref="E22:F22"/>
    <mergeCell ref="E23:F23"/>
    <mergeCell ref="E24:F24"/>
    <mergeCell ref="G29:J29"/>
    <mergeCell ref="G44:J44"/>
    <mergeCell ref="E26:F26"/>
    <mergeCell ref="G26:J26"/>
    <mergeCell ref="E27:F27"/>
    <mergeCell ref="G27:J27"/>
    <mergeCell ref="E21:F21"/>
    <mergeCell ref="E25:F25"/>
    <mergeCell ref="E12:F12"/>
    <mergeCell ref="G12:J12"/>
    <mergeCell ref="N1:N4"/>
    <mergeCell ref="H1:I1"/>
    <mergeCell ref="H2:I2"/>
    <mergeCell ref="H3:I3"/>
    <mergeCell ref="H4:I4"/>
    <mergeCell ref="E11:F11"/>
    <mergeCell ref="G11:J11"/>
    <mergeCell ref="G15:J15"/>
    <mergeCell ref="E16:F16"/>
    <mergeCell ref="G16:J16"/>
    <mergeCell ref="G14:J14"/>
    <mergeCell ref="E15:F15"/>
    <mergeCell ref="A1:G2"/>
    <mergeCell ref="A3:G4"/>
    <mergeCell ref="A6:J7"/>
    <mergeCell ref="A5:J5"/>
    <mergeCell ref="J1:J4"/>
    <mergeCell ref="E8:J8"/>
    <mergeCell ref="A8:D25"/>
    <mergeCell ref="E13:F13"/>
    <mergeCell ref="E9:F9"/>
    <mergeCell ref="E10:F10"/>
    <mergeCell ref="G9:J9"/>
    <mergeCell ref="G10:J10"/>
    <mergeCell ref="G18:J18"/>
    <mergeCell ref="E19:F19"/>
    <mergeCell ref="G19:J19"/>
    <mergeCell ref="E14:F14"/>
    <mergeCell ref="E20:F20"/>
    <mergeCell ref="G20:J20"/>
    <mergeCell ref="G13:J13"/>
    <mergeCell ref="E17:F17"/>
    <mergeCell ref="G17:J17"/>
    <mergeCell ref="E18:F18"/>
  </mergeCells>
  <pageMargins left="0.25" right="0.25" top="0.75" bottom="0.75" header="0.3" footer="0.3"/>
  <pageSetup paperSize="258" scale="70" orientation="landscape"/>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85" zoomScaleNormal="85" zoomScalePageLayoutView="85" workbookViewId="0">
      <selection activeCell="A5" sqref="A5:E5"/>
    </sheetView>
  </sheetViews>
  <sheetFormatPr baseColWidth="10" defaultRowHeight="15" x14ac:dyDescent="0.25"/>
  <cols>
    <col min="1" max="1" width="30.42578125" customWidth="1"/>
    <col min="2" max="2" width="78.85546875" customWidth="1"/>
    <col min="3" max="3" width="10" customWidth="1"/>
    <col min="4" max="4" width="12.7109375" style="290" customWidth="1"/>
    <col min="5" max="5" width="12.42578125" customWidth="1"/>
  </cols>
  <sheetData>
    <row r="1" spans="1:5" ht="25.5" x14ac:dyDescent="0.25">
      <c r="A1" s="620"/>
      <c r="B1" s="449" t="str">
        <f>CONTEXTO!B1</f>
        <v>PROCESO:  SITEMA INTEGRADO DE GESTION</v>
      </c>
      <c r="C1" s="30" t="s">
        <v>78</v>
      </c>
      <c r="D1" s="329" t="s">
        <v>489</v>
      </c>
      <c r="E1" s="645"/>
    </row>
    <row r="2" spans="1:5" x14ac:dyDescent="0.25">
      <c r="A2" s="621"/>
      <c r="B2" s="450"/>
      <c r="C2" s="31" t="s">
        <v>2</v>
      </c>
      <c r="D2" s="330">
        <v>4</v>
      </c>
      <c r="E2" s="646"/>
    </row>
    <row r="3" spans="1:5" x14ac:dyDescent="0.25">
      <c r="A3" s="621"/>
      <c r="B3" s="623" t="str">
        <f>CONTEXTO!B3</f>
        <v>FORMATO: MAPA DE RIESGOS DE CORRUPCION</v>
      </c>
      <c r="C3" s="31" t="s">
        <v>79</v>
      </c>
      <c r="D3" s="335">
        <v>44008</v>
      </c>
      <c r="E3" s="646"/>
    </row>
    <row r="4" spans="1:5" ht="15.75" thickBot="1" x14ac:dyDescent="0.3">
      <c r="A4" s="622"/>
      <c r="B4" s="624"/>
      <c r="C4" s="288" t="s">
        <v>4</v>
      </c>
      <c r="D4" s="331" t="s">
        <v>490</v>
      </c>
      <c r="E4" s="647"/>
    </row>
    <row r="5" spans="1:5" ht="15.75" thickBot="1" x14ac:dyDescent="0.3">
      <c r="A5" s="625"/>
      <c r="B5" s="411"/>
      <c r="C5" s="411"/>
      <c r="D5" s="411"/>
      <c r="E5" s="411"/>
    </row>
    <row r="6" spans="1:5" x14ac:dyDescent="0.25">
      <c r="A6" s="626" t="str">
        <f>+CONTEXTO!A8</f>
        <v>PROCESO: GESTIÓN JURÍDICA</v>
      </c>
      <c r="B6" s="627"/>
      <c r="C6" s="627"/>
      <c r="D6" s="627"/>
      <c r="E6" s="628"/>
    </row>
    <row r="7" spans="1:5" x14ac:dyDescent="0.25">
      <c r="A7" s="629"/>
      <c r="B7" s="630"/>
      <c r="C7" s="630"/>
      <c r="D7" s="630"/>
      <c r="E7" s="631"/>
    </row>
    <row r="8" spans="1:5" x14ac:dyDescent="0.25">
      <c r="A8" s="632" t="str">
        <f>+CONTEXTO!A9</f>
        <v xml:space="preserve">OBJETIVO: ASUMIR Y EJERCER LA TOTALIDAD DE LA DEFENSA JURÍDICA DEL MUNICIPIO DE IBAGUÉ, A PARTIR DE LA REPRESENTACIÓN JUDICIAL,  EXTRAJUDICIAL  O  ADMINISTRATIVA  Y  LA  ASESORÍA  SISTEMÁTICA, DE MANERA PERMANENTE  EN  LAS ACTUACIONES DE LA ADMINISTRACIÓN CENTRAL, EN ARAS DE LA PROTECCIÓN DEL PATRIMONIO PÚBLICO Y SALVAGUARDA DEL ORDENAMIENTO JURÍDICO.  
</v>
      </c>
      <c r="B8" s="633"/>
      <c r="C8" s="633"/>
      <c r="D8" s="633"/>
      <c r="E8" s="634"/>
    </row>
    <row r="9" spans="1:5" ht="36" customHeight="1" thickBot="1" x14ac:dyDescent="0.3">
      <c r="A9" s="635"/>
      <c r="B9" s="636"/>
      <c r="C9" s="636"/>
      <c r="D9" s="636"/>
      <c r="E9" s="637"/>
    </row>
    <row r="10" spans="1:5" ht="15.75" thickBot="1" x14ac:dyDescent="0.3">
      <c r="A10" s="638"/>
      <c r="B10" s="638"/>
      <c r="C10" s="638"/>
      <c r="D10" s="638"/>
      <c r="E10" s="638"/>
    </row>
    <row r="11" spans="1:5" ht="27.75" customHeight="1" x14ac:dyDescent="0.25">
      <c r="A11" s="639" t="s">
        <v>364</v>
      </c>
      <c r="B11" s="641" t="s">
        <v>363</v>
      </c>
      <c r="C11" s="641"/>
      <c r="D11" s="643" t="s">
        <v>365</v>
      </c>
      <c r="E11" s="644"/>
    </row>
    <row r="12" spans="1:5" x14ac:dyDescent="0.25">
      <c r="A12" s="640"/>
      <c r="B12" s="642"/>
      <c r="C12" s="642"/>
      <c r="D12" s="106" t="s">
        <v>91</v>
      </c>
      <c r="E12" s="285" t="s">
        <v>92</v>
      </c>
    </row>
    <row r="13" spans="1:5" ht="33" customHeight="1" x14ac:dyDescent="0.25">
      <c r="A13" s="615"/>
      <c r="B13" s="617" t="s">
        <v>310</v>
      </c>
      <c r="C13" s="618"/>
      <c r="D13" s="282"/>
      <c r="E13" s="289"/>
    </row>
    <row r="14" spans="1:5" ht="33" customHeight="1" x14ac:dyDescent="0.25">
      <c r="A14" s="615"/>
      <c r="B14" s="617" t="s">
        <v>314</v>
      </c>
      <c r="C14" s="618"/>
      <c r="D14" s="282"/>
      <c r="E14" s="289"/>
    </row>
    <row r="15" spans="1:5" ht="33" customHeight="1" x14ac:dyDescent="0.25">
      <c r="A15" s="615"/>
      <c r="B15" s="617" t="s">
        <v>311</v>
      </c>
      <c r="C15" s="618"/>
      <c r="D15" s="282"/>
      <c r="E15" s="289"/>
    </row>
    <row r="16" spans="1:5" ht="33" customHeight="1" x14ac:dyDescent="0.25">
      <c r="A16" s="615"/>
      <c r="B16" s="617" t="s">
        <v>312</v>
      </c>
      <c r="C16" s="618"/>
      <c r="D16" s="282"/>
      <c r="E16" s="289"/>
    </row>
    <row r="17" spans="1:5" ht="33" customHeight="1" x14ac:dyDescent="0.25">
      <c r="A17" s="615"/>
      <c r="B17" s="617" t="s">
        <v>313</v>
      </c>
      <c r="C17" s="618"/>
      <c r="D17" s="282"/>
      <c r="E17" s="289"/>
    </row>
    <row r="18" spans="1:5" ht="33" customHeight="1" x14ac:dyDescent="0.25">
      <c r="A18" s="615"/>
      <c r="B18" s="617" t="s">
        <v>315</v>
      </c>
      <c r="C18" s="618"/>
      <c r="D18" s="282"/>
      <c r="E18" s="289"/>
    </row>
    <row r="19" spans="1:5" ht="33" customHeight="1" x14ac:dyDescent="0.25">
      <c r="A19" s="615"/>
      <c r="B19" s="617" t="s">
        <v>316</v>
      </c>
      <c r="C19" s="618"/>
      <c r="D19" s="282"/>
      <c r="E19" s="289"/>
    </row>
    <row r="20" spans="1:5" ht="33" customHeight="1" x14ac:dyDescent="0.25">
      <c r="A20" s="615"/>
      <c r="B20" s="617" t="s">
        <v>317</v>
      </c>
      <c r="C20" s="618"/>
      <c r="D20" s="282"/>
      <c r="E20" s="289"/>
    </row>
    <row r="21" spans="1:5" ht="33" customHeight="1" x14ac:dyDescent="0.25">
      <c r="A21" s="615"/>
      <c r="B21" s="617" t="s">
        <v>318</v>
      </c>
      <c r="C21" s="618"/>
      <c r="D21" s="282"/>
      <c r="E21" s="289"/>
    </row>
    <row r="22" spans="1:5" ht="33" customHeight="1" x14ac:dyDescent="0.25">
      <c r="A22" s="615"/>
      <c r="B22" s="617" t="s">
        <v>319</v>
      </c>
      <c r="C22" s="618"/>
      <c r="D22" s="282"/>
      <c r="E22" s="289"/>
    </row>
    <row r="23" spans="1:5" ht="33" customHeight="1" x14ac:dyDescent="0.25">
      <c r="A23" s="615"/>
      <c r="B23" s="617" t="s">
        <v>320</v>
      </c>
      <c r="C23" s="618"/>
      <c r="D23" s="282"/>
      <c r="E23" s="289"/>
    </row>
    <row r="24" spans="1:5" ht="33" customHeight="1" x14ac:dyDescent="0.25">
      <c r="A24" s="615"/>
      <c r="B24" s="617" t="s">
        <v>321</v>
      </c>
      <c r="C24" s="618"/>
      <c r="D24" s="282"/>
      <c r="E24" s="289"/>
    </row>
    <row r="25" spans="1:5" ht="33" customHeight="1" x14ac:dyDescent="0.25">
      <c r="A25" s="615"/>
      <c r="B25" s="617" t="s">
        <v>322</v>
      </c>
      <c r="C25" s="618"/>
      <c r="D25" s="282"/>
      <c r="E25" s="289"/>
    </row>
    <row r="26" spans="1:5" ht="33" customHeight="1" x14ac:dyDescent="0.25">
      <c r="A26" s="615"/>
      <c r="B26" s="617" t="s">
        <v>323</v>
      </c>
      <c r="C26" s="618"/>
      <c r="D26" s="282"/>
      <c r="E26" s="289"/>
    </row>
    <row r="27" spans="1:5" ht="33" customHeight="1" x14ac:dyDescent="0.25">
      <c r="A27" s="615"/>
      <c r="B27" s="617" t="s">
        <v>324</v>
      </c>
      <c r="C27" s="618"/>
      <c r="D27" s="282"/>
      <c r="E27" s="289"/>
    </row>
    <row r="28" spans="1:5" ht="33" customHeight="1" x14ac:dyDescent="0.25">
      <c r="A28" s="615"/>
      <c r="B28" s="617" t="s">
        <v>325</v>
      </c>
      <c r="C28" s="618"/>
      <c r="D28" s="282"/>
      <c r="E28" s="289"/>
    </row>
    <row r="29" spans="1:5" ht="33" customHeight="1" x14ac:dyDescent="0.25">
      <c r="A29" s="615"/>
      <c r="B29" s="617" t="s">
        <v>326</v>
      </c>
      <c r="C29" s="618"/>
      <c r="D29" s="282"/>
      <c r="E29" s="289"/>
    </row>
    <row r="30" spans="1:5" ht="33" customHeight="1" x14ac:dyDescent="0.25">
      <c r="A30" s="615"/>
      <c r="B30" s="617" t="s">
        <v>327</v>
      </c>
      <c r="C30" s="618"/>
      <c r="D30" s="282"/>
      <c r="E30" s="289"/>
    </row>
    <row r="31" spans="1:5" ht="33" customHeight="1" x14ac:dyDescent="0.25">
      <c r="A31" s="615"/>
      <c r="B31" s="529" t="s">
        <v>328</v>
      </c>
      <c r="C31" s="529"/>
      <c r="D31" s="282"/>
      <c r="E31" s="289"/>
    </row>
    <row r="32" spans="1:5" ht="33" customHeight="1" x14ac:dyDescent="0.25">
      <c r="A32" s="615"/>
      <c r="B32" s="617" t="s">
        <v>329</v>
      </c>
      <c r="C32" s="618"/>
      <c r="D32" s="282"/>
      <c r="E32" s="289"/>
    </row>
    <row r="33" spans="1:5" ht="22.5" customHeight="1" x14ac:dyDescent="0.25">
      <c r="A33" s="615"/>
      <c r="B33" s="648" t="s">
        <v>362</v>
      </c>
      <c r="C33" s="648"/>
      <c r="D33" s="648"/>
      <c r="E33" s="649"/>
    </row>
    <row r="34" spans="1:5" ht="33" customHeight="1" x14ac:dyDescent="0.25">
      <c r="A34" s="615"/>
      <c r="B34" s="529" t="s">
        <v>351</v>
      </c>
      <c r="C34" s="529"/>
      <c r="D34" s="282"/>
      <c r="E34" s="286"/>
    </row>
    <row r="35" spans="1:5" ht="33" customHeight="1" x14ac:dyDescent="0.25">
      <c r="A35" s="615"/>
      <c r="B35" s="529" t="s">
        <v>348</v>
      </c>
      <c r="C35" s="529"/>
      <c r="D35" s="282"/>
      <c r="E35" s="286"/>
    </row>
    <row r="36" spans="1:5" ht="33" customHeight="1" x14ac:dyDescent="0.25">
      <c r="A36" s="615"/>
      <c r="B36" s="529" t="s">
        <v>349</v>
      </c>
      <c r="C36" s="529"/>
      <c r="D36" s="282"/>
      <c r="E36" s="286"/>
    </row>
    <row r="37" spans="1:5" ht="33" customHeight="1" x14ac:dyDescent="0.25">
      <c r="A37" s="615"/>
      <c r="B37" s="529" t="s">
        <v>350</v>
      </c>
      <c r="C37" s="529"/>
      <c r="D37" s="282"/>
      <c r="E37" s="286"/>
    </row>
    <row r="38" spans="1:5" ht="33" customHeight="1" x14ac:dyDescent="0.25">
      <c r="A38" s="615"/>
      <c r="B38" s="529" t="s">
        <v>352</v>
      </c>
      <c r="C38" s="529"/>
      <c r="D38" s="282"/>
      <c r="E38" s="286"/>
    </row>
    <row r="39" spans="1:5" ht="33" customHeight="1" x14ac:dyDescent="0.25">
      <c r="A39" s="615"/>
      <c r="B39" s="529" t="s">
        <v>353</v>
      </c>
      <c r="C39" s="529"/>
      <c r="D39" s="282"/>
      <c r="E39" s="286"/>
    </row>
    <row r="40" spans="1:5" ht="33" customHeight="1" x14ac:dyDescent="0.25">
      <c r="A40" s="615"/>
      <c r="B40" s="529" t="s">
        <v>354</v>
      </c>
      <c r="C40" s="529"/>
      <c r="D40" s="282"/>
      <c r="E40" s="286"/>
    </row>
    <row r="41" spans="1:5" ht="33" customHeight="1" x14ac:dyDescent="0.25">
      <c r="A41" s="615"/>
      <c r="B41" s="529" t="s">
        <v>355</v>
      </c>
      <c r="C41" s="529"/>
      <c r="D41" s="282"/>
      <c r="E41" s="286"/>
    </row>
    <row r="42" spans="1:5" ht="33" customHeight="1" x14ac:dyDescent="0.25">
      <c r="A42" s="615"/>
      <c r="B42" s="529" t="s">
        <v>356</v>
      </c>
      <c r="C42" s="529"/>
      <c r="D42" s="282"/>
      <c r="E42" s="286"/>
    </row>
    <row r="43" spans="1:5" ht="33" customHeight="1" x14ac:dyDescent="0.25">
      <c r="A43" s="615"/>
      <c r="B43" s="529" t="s">
        <v>357</v>
      </c>
      <c r="C43" s="529"/>
      <c r="D43" s="282"/>
      <c r="E43" s="286"/>
    </row>
    <row r="44" spans="1:5" ht="33" customHeight="1" x14ac:dyDescent="0.25">
      <c r="A44" s="615"/>
      <c r="B44" s="529" t="s">
        <v>358</v>
      </c>
      <c r="C44" s="529"/>
      <c r="D44" s="282"/>
      <c r="E44" s="286"/>
    </row>
    <row r="45" spans="1:5" ht="33" customHeight="1" x14ac:dyDescent="0.25">
      <c r="A45" s="615"/>
      <c r="B45" s="529" t="s">
        <v>359</v>
      </c>
      <c r="C45" s="529"/>
      <c r="D45" s="282"/>
      <c r="E45" s="286"/>
    </row>
    <row r="46" spans="1:5" ht="33" customHeight="1" x14ac:dyDescent="0.25">
      <c r="A46" s="615"/>
      <c r="B46" s="529" t="s">
        <v>360</v>
      </c>
      <c r="C46" s="529"/>
      <c r="D46" s="282"/>
      <c r="E46" s="286"/>
    </row>
    <row r="47" spans="1:5" ht="33" customHeight="1" thickBot="1" x14ac:dyDescent="0.3">
      <c r="A47" s="616"/>
      <c r="B47" s="619" t="s">
        <v>361</v>
      </c>
      <c r="C47" s="619"/>
      <c r="D47" s="237" t="s">
        <v>131</v>
      </c>
      <c r="E47" s="287"/>
    </row>
    <row r="49" spans="1:5" ht="15.75" thickBot="1" x14ac:dyDescent="0.3"/>
    <row r="50" spans="1:5" ht="30.75" customHeight="1" x14ac:dyDescent="0.25">
      <c r="A50" s="639" t="s">
        <v>364</v>
      </c>
      <c r="B50" s="641" t="s">
        <v>363</v>
      </c>
      <c r="C50" s="641"/>
      <c r="D50" s="643" t="s">
        <v>365</v>
      </c>
      <c r="E50" s="644"/>
    </row>
    <row r="51" spans="1:5" x14ac:dyDescent="0.25">
      <c r="A51" s="640"/>
      <c r="B51" s="642"/>
      <c r="C51" s="642"/>
      <c r="D51" s="106" t="s">
        <v>91</v>
      </c>
      <c r="E51" s="285" t="s">
        <v>92</v>
      </c>
    </row>
    <row r="52" spans="1:5" ht="33" customHeight="1" x14ac:dyDescent="0.25">
      <c r="A52" s="615"/>
      <c r="B52" s="529" t="s">
        <v>310</v>
      </c>
      <c r="C52" s="650"/>
      <c r="D52" s="282"/>
      <c r="E52" s="286"/>
    </row>
    <row r="53" spans="1:5" ht="33" customHeight="1" x14ac:dyDescent="0.25">
      <c r="A53" s="615"/>
      <c r="B53" s="529" t="s">
        <v>314</v>
      </c>
      <c r="C53" s="650"/>
      <c r="D53" s="282"/>
      <c r="E53" s="286"/>
    </row>
    <row r="54" spans="1:5" ht="33" customHeight="1" x14ac:dyDescent="0.25">
      <c r="A54" s="615"/>
      <c r="B54" s="529" t="s">
        <v>311</v>
      </c>
      <c r="C54" s="650"/>
      <c r="D54" s="282"/>
      <c r="E54" s="286"/>
    </row>
    <row r="55" spans="1:5" ht="33" customHeight="1" x14ac:dyDescent="0.25">
      <c r="A55" s="615"/>
      <c r="B55" s="529" t="s">
        <v>312</v>
      </c>
      <c r="C55" s="650"/>
      <c r="D55" s="282"/>
      <c r="E55" s="286"/>
    </row>
    <row r="56" spans="1:5" ht="33" customHeight="1" x14ac:dyDescent="0.25">
      <c r="A56" s="615"/>
      <c r="B56" s="529" t="s">
        <v>313</v>
      </c>
      <c r="C56" s="650"/>
      <c r="D56" s="282"/>
      <c r="E56" s="286"/>
    </row>
    <row r="57" spans="1:5" ht="33" customHeight="1" x14ac:dyDescent="0.25">
      <c r="A57" s="615"/>
      <c r="B57" s="529" t="s">
        <v>315</v>
      </c>
      <c r="C57" s="650"/>
      <c r="D57" s="282"/>
      <c r="E57" s="286"/>
    </row>
    <row r="58" spans="1:5" ht="33" customHeight="1" x14ac:dyDescent="0.25">
      <c r="A58" s="615"/>
      <c r="B58" s="529" t="s">
        <v>316</v>
      </c>
      <c r="C58" s="650"/>
      <c r="D58" s="282"/>
      <c r="E58" s="286"/>
    </row>
    <row r="59" spans="1:5" ht="33" customHeight="1" x14ac:dyDescent="0.25">
      <c r="A59" s="615"/>
      <c r="B59" s="529" t="s">
        <v>317</v>
      </c>
      <c r="C59" s="650"/>
      <c r="D59" s="282"/>
      <c r="E59" s="286"/>
    </row>
    <row r="60" spans="1:5" ht="33" customHeight="1" x14ac:dyDescent="0.25">
      <c r="A60" s="615"/>
      <c r="B60" s="529" t="s">
        <v>318</v>
      </c>
      <c r="C60" s="650"/>
      <c r="D60" s="282"/>
      <c r="E60" s="286"/>
    </row>
    <row r="61" spans="1:5" ht="33" customHeight="1" x14ac:dyDescent="0.25">
      <c r="A61" s="615"/>
      <c r="B61" s="529" t="s">
        <v>319</v>
      </c>
      <c r="C61" s="650"/>
      <c r="D61" s="282"/>
      <c r="E61" s="286"/>
    </row>
    <row r="62" spans="1:5" ht="33" customHeight="1" x14ac:dyDescent="0.25">
      <c r="A62" s="615"/>
      <c r="B62" s="529" t="s">
        <v>320</v>
      </c>
      <c r="C62" s="650"/>
      <c r="D62" s="282"/>
      <c r="E62" s="286"/>
    </row>
    <row r="63" spans="1:5" ht="33" customHeight="1" x14ac:dyDescent="0.25">
      <c r="A63" s="615"/>
      <c r="B63" s="529" t="s">
        <v>321</v>
      </c>
      <c r="C63" s="650"/>
      <c r="D63" s="282"/>
      <c r="E63" s="286"/>
    </row>
    <row r="64" spans="1:5" ht="33" customHeight="1" x14ac:dyDescent="0.25">
      <c r="A64" s="615"/>
      <c r="B64" s="529" t="s">
        <v>322</v>
      </c>
      <c r="C64" s="650"/>
      <c r="D64" s="282"/>
      <c r="E64" s="286"/>
    </row>
    <row r="65" spans="1:5" ht="33" customHeight="1" x14ac:dyDescent="0.25">
      <c r="A65" s="615"/>
      <c r="B65" s="529" t="s">
        <v>323</v>
      </c>
      <c r="C65" s="650"/>
      <c r="D65" s="282"/>
      <c r="E65" s="286"/>
    </row>
    <row r="66" spans="1:5" ht="33" customHeight="1" x14ac:dyDescent="0.25">
      <c r="A66" s="615"/>
      <c r="B66" s="529" t="s">
        <v>324</v>
      </c>
      <c r="C66" s="650"/>
      <c r="D66" s="282"/>
      <c r="E66" s="286"/>
    </row>
    <row r="67" spans="1:5" ht="33" customHeight="1" x14ac:dyDescent="0.25">
      <c r="A67" s="615"/>
      <c r="B67" s="529" t="s">
        <v>325</v>
      </c>
      <c r="C67" s="650"/>
      <c r="D67" s="282"/>
      <c r="E67" s="286"/>
    </row>
    <row r="68" spans="1:5" ht="33" customHeight="1" x14ac:dyDescent="0.25">
      <c r="A68" s="615"/>
      <c r="B68" s="529" t="s">
        <v>326</v>
      </c>
      <c r="C68" s="650"/>
      <c r="D68" s="282"/>
      <c r="E68" s="286"/>
    </row>
    <row r="69" spans="1:5" ht="33" customHeight="1" x14ac:dyDescent="0.25">
      <c r="A69" s="615"/>
      <c r="B69" s="529" t="s">
        <v>327</v>
      </c>
      <c r="C69" s="650"/>
      <c r="D69" s="282"/>
      <c r="E69" s="286"/>
    </row>
    <row r="70" spans="1:5" ht="33" customHeight="1" x14ac:dyDescent="0.25">
      <c r="A70" s="615"/>
      <c r="B70" s="529" t="s">
        <v>328</v>
      </c>
      <c r="C70" s="529"/>
      <c r="D70" s="282"/>
      <c r="E70" s="286"/>
    </row>
    <row r="71" spans="1:5" ht="33" customHeight="1" x14ac:dyDescent="0.25">
      <c r="A71" s="615"/>
      <c r="B71" s="529" t="s">
        <v>329</v>
      </c>
      <c r="C71" s="650"/>
      <c r="D71" s="282"/>
      <c r="E71" s="286"/>
    </row>
    <row r="72" spans="1:5" ht="33" customHeight="1" x14ac:dyDescent="0.25">
      <c r="A72" s="615"/>
      <c r="B72" s="648" t="s">
        <v>362</v>
      </c>
      <c r="C72" s="648"/>
      <c r="D72" s="648"/>
      <c r="E72" s="649"/>
    </row>
    <row r="73" spans="1:5" ht="33" customHeight="1" x14ac:dyDescent="0.25">
      <c r="A73" s="615"/>
      <c r="B73" s="529" t="s">
        <v>351</v>
      </c>
      <c r="C73" s="529"/>
      <c r="D73" s="282"/>
      <c r="E73" s="286"/>
    </row>
    <row r="74" spans="1:5" ht="33" customHeight="1" x14ac:dyDescent="0.25">
      <c r="A74" s="615"/>
      <c r="B74" s="529" t="s">
        <v>348</v>
      </c>
      <c r="C74" s="529"/>
      <c r="D74" s="282"/>
      <c r="E74" s="286"/>
    </row>
    <row r="75" spans="1:5" ht="33" customHeight="1" x14ac:dyDescent="0.25">
      <c r="A75" s="615"/>
      <c r="B75" s="529" t="s">
        <v>349</v>
      </c>
      <c r="C75" s="529"/>
      <c r="D75" s="282"/>
      <c r="E75" s="286"/>
    </row>
    <row r="76" spans="1:5" ht="33" customHeight="1" x14ac:dyDescent="0.25">
      <c r="A76" s="615"/>
      <c r="B76" s="529" t="s">
        <v>350</v>
      </c>
      <c r="C76" s="529"/>
      <c r="D76" s="282"/>
      <c r="E76" s="286"/>
    </row>
    <row r="77" spans="1:5" ht="33" customHeight="1" x14ac:dyDescent="0.25">
      <c r="A77" s="615"/>
      <c r="B77" s="529" t="s">
        <v>352</v>
      </c>
      <c r="C77" s="529"/>
      <c r="D77" s="282"/>
      <c r="E77" s="286"/>
    </row>
    <row r="78" spans="1:5" ht="33" customHeight="1" x14ac:dyDescent="0.25">
      <c r="A78" s="615"/>
      <c r="B78" s="529" t="s">
        <v>353</v>
      </c>
      <c r="C78" s="529"/>
      <c r="D78" s="282"/>
      <c r="E78" s="286"/>
    </row>
    <row r="79" spans="1:5" ht="33" customHeight="1" x14ac:dyDescent="0.25">
      <c r="A79" s="615"/>
      <c r="B79" s="529" t="s">
        <v>354</v>
      </c>
      <c r="C79" s="529"/>
      <c r="D79" s="282"/>
      <c r="E79" s="286"/>
    </row>
    <row r="80" spans="1:5" ht="33" customHeight="1" x14ac:dyDescent="0.25">
      <c r="A80" s="615"/>
      <c r="B80" s="529" t="s">
        <v>355</v>
      </c>
      <c r="C80" s="529"/>
      <c r="D80" s="282"/>
      <c r="E80" s="286"/>
    </row>
    <row r="81" spans="1:5" ht="33" customHeight="1" x14ac:dyDescent="0.25">
      <c r="A81" s="615"/>
      <c r="B81" s="529" t="s">
        <v>356</v>
      </c>
      <c r="C81" s="529"/>
      <c r="D81" s="282"/>
      <c r="E81" s="286"/>
    </row>
    <row r="82" spans="1:5" ht="33" customHeight="1" x14ac:dyDescent="0.25">
      <c r="A82" s="615"/>
      <c r="B82" s="529" t="s">
        <v>357</v>
      </c>
      <c r="C82" s="529"/>
      <c r="D82" s="282"/>
      <c r="E82" s="286"/>
    </row>
    <row r="83" spans="1:5" ht="33" customHeight="1" x14ac:dyDescent="0.25">
      <c r="A83" s="615"/>
      <c r="B83" s="529" t="s">
        <v>358</v>
      </c>
      <c r="C83" s="529"/>
      <c r="D83" s="282"/>
      <c r="E83" s="286"/>
    </row>
    <row r="84" spans="1:5" ht="33" customHeight="1" x14ac:dyDescent="0.25">
      <c r="A84" s="615"/>
      <c r="B84" s="529" t="s">
        <v>359</v>
      </c>
      <c r="C84" s="529"/>
      <c r="D84" s="282"/>
      <c r="E84" s="286"/>
    </row>
    <row r="85" spans="1:5" ht="33" customHeight="1" x14ac:dyDescent="0.25">
      <c r="A85" s="615"/>
      <c r="B85" s="529" t="s">
        <v>360</v>
      </c>
      <c r="C85" s="529"/>
      <c r="D85" s="282"/>
      <c r="E85" s="286"/>
    </row>
    <row r="86" spans="1:5" ht="33" customHeight="1" thickBot="1" x14ac:dyDescent="0.3">
      <c r="A86" s="616"/>
      <c r="B86" s="619" t="s">
        <v>361</v>
      </c>
      <c r="C86" s="619"/>
      <c r="D86" s="237"/>
      <c r="E86" s="287"/>
    </row>
    <row r="88" spans="1:5" ht="15.75" thickBot="1" x14ac:dyDescent="0.3"/>
    <row r="89" spans="1:5" ht="28.5" customHeight="1" x14ac:dyDescent="0.25">
      <c r="A89" s="639" t="s">
        <v>364</v>
      </c>
      <c r="B89" s="641" t="s">
        <v>363</v>
      </c>
      <c r="C89" s="641"/>
      <c r="D89" s="643" t="s">
        <v>365</v>
      </c>
      <c r="E89" s="644"/>
    </row>
    <row r="90" spans="1:5" x14ac:dyDescent="0.25">
      <c r="A90" s="640"/>
      <c r="B90" s="642"/>
      <c r="C90" s="642"/>
      <c r="D90" s="106" t="s">
        <v>91</v>
      </c>
      <c r="E90" s="285" t="s">
        <v>92</v>
      </c>
    </row>
    <row r="91" spans="1:5" ht="33" customHeight="1" x14ac:dyDescent="0.25">
      <c r="A91" s="615"/>
      <c r="B91" s="617" t="s">
        <v>310</v>
      </c>
      <c r="C91" s="618"/>
      <c r="D91" s="282"/>
      <c r="E91" s="289"/>
    </row>
    <row r="92" spans="1:5" ht="33" customHeight="1" x14ac:dyDescent="0.25">
      <c r="A92" s="615"/>
      <c r="B92" s="617" t="s">
        <v>314</v>
      </c>
      <c r="C92" s="618"/>
      <c r="D92" s="282"/>
      <c r="E92" s="289"/>
    </row>
    <row r="93" spans="1:5" ht="33" customHeight="1" x14ac:dyDescent="0.25">
      <c r="A93" s="615"/>
      <c r="B93" s="617" t="s">
        <v>311</v>
      </c>
      <c r="C93" s="618"/>
      <c r="D93" s="282"/>
      <c r="E93" s="289"/>
    </row>
    <row r="94" spans="1:5" ht="33" customHeight="1" x14ac:dyDescent="0.25">
      <c r="A94" s="615"/>
      <c r="B94" s="617" t="s">
        <v>312</v>
      </c>
      <c r="C94" s="618"/>
      <c r="D94" s="282"/>
      <c r="E94" s="289"/>
    </row>
    <row r="95" spans="1:5" ht="33" customHeight="1" x14ac:dyDescent="0.25">
      <c r="A95" s="615"/>
      <c r="B95" s="617" t="s">
        <v>313</v>
      </c>
      <c r="C95" s="618"/>
      <c r="D95" s="282"/>
      <c r="E95" s="289"/>
    </row>
    <row r="96" spans="1:5" ht="33" customHeight="1" x14ac:dyDescent="0.25">
      <c r="A96" s="615"/>
      <c r="B96" s="617" t="s">
        <v>315</v>
      </c>
      <c r="C96" s="618"/>
      <c r="D96" s="282"/>
      <c r="E96" s="289"/>
    </row>
    <row r="97" spans="1:5" ht="33" customHeight="1" x14ac:dyDescent="0.25">
      <c r="A97" s="615"/>
      <c r="B97" s="617" t="s">
        <v>316</v>
      </c>
      <c r="C97" s="618"/>
      <c r="D97" s="282"/>
      <c r="E97" s="289"/>
    </row>
    <row r="98" spans="1:5" ht="33" customHeight="1" x14ac:dyDescent="0.25">
      <c r="A98" s="615"/>
      <c r="B98" s="617" t="s">
        <v>317</v>
      </c>
      <c r="C98" s="618"/>
      <c r="D98" s="282"/>
      <c r="E98" s="289"/>
    </row>
    <row r="99" spans="1:5" ht="33" customHeight="1" x14ac:dyDescent="0.25">
      <c r="A99" s="615"/>
      <c r="B99" s="617" t="s">
        <v>318</v>
      </c>
      <c r="C99" s="618"/>
      <c r="D99" s="282"/>
      <c r="E99" s="289"/>
    </row>
    <row r="100" spans="1:5" ht="33" customHeight="1" x14ac:dyDescent="0.25">
      <c r="A100" s="615"/>
      <c r="B100" s="617" t="s">
        <v>319</v>
      </c>
      <c r="C100" s="618"/>
      <c r="D100" s="282"/>
      <c r="E100" s="289"/>
    </row>
    <row r="101" spans="1:5" ht="33" customHeight="1" x14ac:dyDescent="0.25">
      <c r="A101" s="615"/>
      <c r="B101" s="617" t="s">
        <v>320</v>
      </c>
      <c r="C101" s="618"/>
      <c r="D101" s="282"/>
      <c r="E101" s="289"/>
    </row>
    <row r="102" spans="1:5" ht="33" customHeight="1" x14ac:dyDescent="0.25">
      <c r="A102" s="615"/>
      <c r="B102" s="617" t="s">
        <v>321</v>
      </c>
      <c r="C102" s="618"/>
      <c r="D102" s="282"/>
      <c r="E102" s="289"/>
    </row>
    <row r="103" spans="1:5" ht="33" customHeight="1" x14ac:dyDescent="0.25">
      <c r="A103" s="615"/>
      <c r="B103" s="617" t="s">
        <v>322</v>
      </c>
      <c r="C103" s="618"/>
      <c r="D103" s="282"/>
      <c r="E103" s="289"/>
    </row>
    <row r="104" spans="1:5" ht="33" customHeight="1" x14ac:dyDescent="0.25">
      <c r="A104" s="615"/>
      <c r="B104" s="617" t="s">
        <v>323</v>
      </c>
      <c r="C104" s="618"/>
      <c r="D104" s="282"/>
      <c r="E104" s="289"/>
    </row>
    <row r="105" spans="1:5" ht="33" customHeight="1" x14ac:dyDescent="0.25">
      <c r="A105" s="615"/>
      <c r="B105" s="617" t="s">
        <v>324</v>
      </c>
      <c r="C105" s="618"/>
      <c r="D105" s="282"/>
      <c r="E105" s="289"/>
    </row>
    <row r="106" spans="1:5" ht="33" customHeight="1" x14ac:dyDescent="0.25">
      <c r="A106" s="615"/>
      <c r="B106" s="617" t="s">
        <v>325</v>
      </c>
      <c r="C106" s="618"/>
      <c r="D106" s="282"/>
      <c r="E106" s="289"/>
    </row>
    <row r="107" spans="1:5" ht="33" customHeight="1" x14ac:dyDescent="0.25">
      <c r="A107" s="615"/>
      <c r="B107" s="617" t="s">
        <v>326</v>
      </c>
      <c r="C107" s="618"/>
      <c r="D107" s="282"/>
      <c r="E107" s="289"/>
    </row>
    <row r="108" spans="1:5" ht="33" customHeight="1" x14ac:dyDescent="0.25">
      <c r="A108" s="615"/>
      <c r="B108" s="617" t="s">
        <v>327</v>
      </c>
      <c r="C108" s="618"/>
      <c r="D108" s="282"/>
      <c r="E108" s="289"/>
    </row>
    <row r="109" spans="1:5" ht="33" customHeight="1" x14ac:dyDescent="0.25">
      <c r="A109" s="615"/>
      <c r="B109" s="529" t="s">
        <v>328</v>
      </c>
      <c r="C109" s="529"/>
      <c r="D109" s="282"/>
      <c r="E109" s="289"/>
    </row>
    <row r="110" spans="1:5" ht="33" customHeight="1" x14ac:dyDescent="0.25">
      <c r="A110" s="615"/>
      <c r="B110" s="617" t="s">
        <v>329</v>
      </c>
      <c r="C110" s="618"/>
      <c r="D110" s="282"/>
      <c r="E110" s="289"/>
    </row>
    <row r="111" spans="1:5" ht="33" customHeight="1" x14ac:dyDescent="0.25">
      <c r="A111" s="615"/>
      <c r="B111" s="648" t="s">
        <v>362</v>
      </c>
      <c r="C111" s="648"/>
      <c r="D111" s="648"/>
      <c r="E111" s="649"/>
    </row>
    <row r="112" spans="1:5" ht="33" customHeight="1" x14ac:dyDescent="0.25">
      <c r="A112" s="615"/>
      <c r="B112" s="529" t="s">
        <v>351</v>
      </c>
      <c r="C112" s="529"/>
      <c r="D112" s="282"/>
      <c r="E112" s="286"/>
    </row>
    <row r="113" spans="1:5" ht="33" customHeight="1" x14ac:dyDescent="0.25">
      <c r="A113" s="615"/>
      <c r="B113" s="529" t="s">
        <v>348</v>
      </c>
      <c r="C113" s="529"/>
      <c r="D113" s="282"/>
      <c r="E113" s="286"/>
    </row>
    <row r="114" spans="1:5" ht="33" customHeight="1" x14ac:dyDescent="0.25">
      <c r="A114" s="615"/>
      <c r="B114" s="529" t="s">
        <v>349</v>
      </c>
      <c r="C114" s="529"/>
      <c r="D114" s="282"/>
      <c r="E114" s="286"/>
    </row>
    <row r="115" spans="1:5" ht="33" customHeight="1" x14ac:dyDescent="0.25">
      <c r="A115" s="615"/>
      <c r="B115" s="529" t="s">
        <v>350</v>
      </c>
      <c r="C115" s="529"/>
      <c r="D115" s="282"/>
      <c r="E115" s="286"/>
    </row>
    <row r="116" spans="1:5" ht="33" customHeight="1" x14ac:dyDescent="0.25">
      <c r="A116" s="615"/>
      <c r="B116" s="529" t="s">
        <v>352</v>
      </c>
      <c r="C116" s="529"/>
      <c r="D116" s="282"/>
      <c r="E116" s="286"/>
    </row>
    <row r="117" spans="1:5" ht="33" customHeight="1" x14ac:dyDescent="0.25">
      <c r="A117" s="615"/>
      <c r="B117" s="529" t="s">
        <v>353</v>
      </c>
      <c r="C117" s="529"/>
      <c r="D117" s="282"/>
      <c r="E117" s="286"/>
    </row>
    <row r="118" spans="1:5" ht="33" customHeight="1" x14ac:dyDescent="0.25">
      <c r="A118" s="615"/>
      <c r="B118" s="529" t="s">
        <v>354</v>
      </c>
      <c r="C118" s="529"/>
      <c r="D118" s="282"/>
      <c r="E118" s="286"/>
    </row>
    <row r="119" spans="1:5" ht="33" customHeight="1" x14ac:dyDescent="0.25">
      <c r="A119" s="615"/>
      <c r="B119" s="529" t="s">
        <v>355</v>
      </c>
      <c r="C119" s="529"/>
      <c r="D119" s="282"/>
      <c r="E119" s="286"/>
    </row>
    <row r="120" spans="1:5" ht="33" customHeight="1" x14ac:dyDescent="0.25">
      <c r="A120" s="615"/>
      <c r="B120" s="529" t="s">
        <v>356</v>
      </c>
      <c r="C120" s="529"/>
      <c r="D120" s="282"/>
      <c r="E120" s="286"/>
    </row>
    <row r="121" spans="1:5" ht="33" customHeight="1" x14ac:dyDescent="0.25">
      <c r="A121" s="615"/>
      <c r="B121" s="529" t="s">
        <v>357</v>
      </c>
      <c r="C121" s="529"/>
      <c r="D121" s="282"/>
      <c r="E121" s="286"/>
    </row>
    <row r="122" spans="1:5" ht="33" customHeight="1" x14ac:dyDescent="0.25">
      <c r="A122" s="615"/>
      <c r="B122" s="529" t="s">
        <v>358</v>
      </c>
      <c r="C122" s="529"/>
      <c r="D122" s="282"/>
      <c r="E122" s="286"/>
    </row>
    <row r="123" spans="1:5" ht="33" customHeight="1" x14ac:dyDescent="0.25">
      <c r="A123" s="615"/>
      <c r="B123" s="529" t="s">
        <v>359</v>
      </c>
      <c r="C123" s="529"/>
      <c r="D123" s="282"/>
      <c r="E123" s="286"/>
    </row>
    <row r="124" spans="1:5" ht="33" customHeight="1" x14ac:dyDescent="0.25">
      <c r="A124" s="615"/>
      <c r="B124" s="529" t="s">
        <v>360</v>
      </c>
      <c r="C124" s="529"/>
      <c r="D124" s="282"/>
      <c r="E124" s="286"/>
    </row>
    <row r="125" spans="1:5" ht="33" customHeight="1" thickBot="1" x14ac:dyDescent="0.3">
      <c r="A125" s="616"/>
      <c r="B125" s="619" t="s">
        <v>361</v>
      </c>
      <c r="C125" s="619"/>
      <c r="D125" s="237"/>
      <c r="E125" s="287"/>
    </row>
    <row r="127" spans="1:5" ht="15.75" thickBot="1" x14ac:dyDescent="0.3"/>
    <row r="128" spans="1:5" ht="30" customHeight="1" x14ac:dyDescent="0.25">
      <c r="A128" s="639" t="s">
        <v>364</v>
      </c>
      <c r="B128" s="641" t="s">
        <v>363</v>
      </c>
      <c r="C128" s="641"/>
      <c r="D128" s="643" t="s">
        <v>365</v>
      </c>
      <c r="E128" s="644"/>
    </row>
    <row r="129" spans="1:5" x14ac:dyDescent="0.25">
      <c r="A129" s="640"/>
      <c r="B129" s="642"/>
      <c r="C129" s="642"/>
      <c r="D129" s="106" t="s">
        <v>91</v>
      </c>
      <c r="E129" s="285" t="s">
        <v>92</v>
      </c>
    </row>
    <row r="130" spans="1:5" ht="33" customHeight="1" x14ac:dyDescent="0.25">
      <c r="A130" s="615"/>
      <c r="B130" s="529" t="s">
        <v>310</v>
      </c>
      <c r="C130" s="650"/>
      <c r="D130" s="282"/>
      <c r="E130" s="286"/>
    </row>
    <row r="131" spans="1:5" ht="33" customHeight="1" x14ac:dyDescent="0.25">
      <c r="A131" s="615"/>
      <c r="B131" s="529" t="s">
        <v>314</v>
      </c>
      <c r="C131" s="650"/>
      <c r="D131" s="282"/>
      <c r="E131" s="286"/>
    </row>
    <row r="132" spans="1:5" ht="33" customHeight="1" x14ac:dyDescent="0.25">
      <c r="A132" s="615"/>
      <c r="B132" s="529" t="s">
        <v>311</v>
      </c>
      <c r="C132" s="650"/>
      <c r="D132" s="282"/>
      <c r="E132" s="286"/>
    </row>
    <row r="133" spans="1:5" ht="33" customHeight="1" x14ac:dyDescent="0.25">
      <c r="A133" s="615"/>
      <c r="B133" s="529" t="s">
        <v>312</v>
      </c>
      <c r="C133" s="650"/>
      <c r="D133" s="282"/>
      <c r="E133" s="286"/>
    </row>
    <row r="134" spans="1:5" ht="33" customHeight="1" x14ac:dyDescent="0.25">
      <c r="A134" s="615"/>
      <c r="B134" s="529" t="s">
        <v>313</v>
      </c>
      <c r="C134" s="650"/>
      <c r="D134" s="282"/>
      <c r="E134" s="286"/>
    </row>
    <row r="135" spans="1:5" ht="33" customHeight="1" x14ac:dyDescent="0.25">
      <c r="A135" s="615"/>
      <c r="B135" s="529" t="s">
        <v>315</v>
      </c>
      <c r="C135" s="650"/>
      <c r="D135" s="282"/>
      <c r="E135" s="286"/>
    </row>
    <row r="136" spans="1:5" ht="33" customHeight="1" x14ac:dyDescent="0.25">
      <c r="A136" s="615"/>
      <c r="B136" s="529" t="s">
        <v>316</v>
      </c>
      <c r="C136" s="650"/>
      <c r="D136" s="282"/>
      <c r="E136" s="286"/>
    </row>
    <row r="137" spans="1:5" ht="33" customHeight="1" x14ac:dyDescent="0.25">
      <c r="A137" s="615"/>
      <c r="B137" s="529" t="s">
        <v>317</v>
      </c>
      <c r="C137" s="650"/>
      <c r="D137" s="282"/>
      <c r="E137" s="286"/>
    </row>
    <row r="138" spans="1:5" ht="33" customHeight="1" x14ac:dyDescent="0.25">
      <c r="A138" s="615"/>
      <c r="B138" s="529" t="s">
        <v>318</v>
      </c>
      <c r="C138" s="650"/>
      <c r="D138" s="282"/>
      <c r="E138" s="286"/>
    </row>
    <row r="139" spans="1:5" ht="33" customHeight="1" x14ac:dyDescent="0.25">
      <c r="A139" s="615"/>
      <c r="B139" s="529" t="s">
        <v>319</v>
      </c>
      <c r="C139" s="650"/>
      <c r="D139" s="282"/>
      <c r="E139" s="286"/>
    </row>
    <row r="140" spans="1:5" ht="33" customHeight="1" x14ac:dyDescent="0.25">
      <c r="A140" s="615"/>
      <c r="B140" s="529" t="s">
        <v>320</v>
      </c>
      <c r="C140" s="650"/>
      <c r="D140" s="282"/>
      <c r="E140" s="286"/>
    </row>
    <row r="141" spans="1:5" ht="33" customHeight="1" x14ac:dyDescent="0.25">
      <c r="A141" s="615"/>
      <c r="B141" s="529" t="s">
        <v>321</v>
      </c>
      <c r="C141" s="650"/>
      <c r="D141" s="282"/>
      <c r="E141" s="286"/>
    </row>
    <row r="142" spans="1:5" ht="33" customHeight="1" x14ac:dyDescent="0.25">
      <c r="A142" s="615"/>
      <c r="B142" s="529" t="s">
        <v>322</v>
      </c>
      <c r="C142" s="650"/>
      <c r="D142" s="282"/>
      <c r="E142" s="286"/>
    </row>
    <row r="143" spans="1:5" ht="33" customHeight="1" x14ac:dyDescent="0.25">
      <c r="A143" s="615"/>
      <c r="B143" s="529" t="s">
        <v>323</v>
      </c>
      <c r="C143" s="650"/>
      <c r="D143" s="282"/>
      <c r="E143" s="286"/>
    </row>
    <row r="144" spans="1:5" ht="33" customHeight="1" x14ac:dyDescent="0.25">
      <c r="A144" s="615"/>
      <c r="B144" s="529" t="s">
        <v>324</v>
      </c>
      <c r="C144" s="650"/>
      <c r="D144" s="282"/>
      <c r="E144" s="286"/>
    </row>
    <row r="145" spans="1:5" ht="33" customHeight="1" x14ac:dyDescent="0.25">
      <c r="A145" s="615"/>
      <c r="B145" s="529" t="s">
        <v>325</v>
      </c>
      <c r="C145" s="650"/>
      <c r="D145" s="282"/>
      <c r="E145" s="286"/>
    </row>
    <row r="146" spans="1:5" ht="33" customHeight="1" x14ac:dyDescent="0.25">
      <c r="A146" s="615"/>
      <c r="B146" s="529" t="s">
        <v>326</v>
      </c>
      <c r="C146" s="650"/>
      <c r="D146" s="282"/>
      <c r="E146" s="286"/>
    </row>
    <row r="147" spans="1:5" ht="33" customHeight="1" x14ac:dyDescent="0.25">
      <c r="A147" s="615"/>
      <c r="B147" s="529" t="s">
        <v>327</v>
      </c>
      <c r="C147" s="650"/>
      <c r="D147" s="282"/>
      <c r="E147" s="286"/>
    </row>
    <row r="148" spans="1:5" ht="33" customHeight="1" x14ac:dyDescent="0.25">
      <c r="A148" s="615"/>
      <c r="B148" s="529" t="s">
        <v>328</v>
      </c>
      <c r="C148" s="529"/>
      <c r="D148" s="282"/>
      <c r="E148" s="286"/>
    </row>
    <row r="149" spans="1:5" ht="33" customHeight="1" x14ac:dyDescent="0.25">
      <c r="A149" s="615"/>
      <c r="B149" s="529" t="s">
        <v>329</v>
      </c>
      <c r="C149" s="650"/>
      <c r="D149" s="282"/>
      <c r="E149" s="286"/>
    </row>
    <row r="150" spans="1:5" ht="33" customHeight="1" x14ac:dyDescent="0.25">
      <c r="A150" s="615"/>
      <c r="B150" s="648" t="s">
        <v>362</v>
      </c>
      <c r="C150" s="648"/>
      <c r="D150" s="648"/>
      <c r="E150" s="649"/>
    </row>
    <row r="151" spans="1:5" ht="33" customHeight="1" x14ac:dyDescent="0.25">
      <c r="A151" s="615"/>
      <c r="B151" s="529" t="s">
        <v>351</v>
      </c>
      <c r="C151" s="529"/>
      <c r="D151" s="282"/>
      <c r="E151" s="286"/>
    </row>
    <row r="152" spans="1:5" ht="33" customHeight="1" x14ac:dyDescent="0.25">
      <c r="A152" s="615"/>
      <c r="B152" s="529" t="s">
        <v>348</v>
      </c>
      <c r="C152" s="529"/>
      <c r="D152" s="282"/>
      <c r="E152" s="286"/>
    </row>
    <row r="153" spans="1:5" ht="33" customHeight="1" x14ac:dyDescent="0.25">
      <c r="A153" s="615"/>
      <c r="B153" s="529" t="s">
        <v>349</v>
      </c>
      <c r="C153" s="529"/>
      <c r="D153" s="282"/>
      <c r="E153" s="286"/>
    </row>
    <row r="154" spans="1:5" ht="33" customHeight="1" x14ac:dyDescent="0.25">
      <c r="A154" s="615"/>
      <c r="B154" s="529" t="s">
        <v>350</v>
      </c>
      <c r="C154" s="529"/>
      <c r="D154" s="282"/>
      <c r="E154" s="286"/>
    </row>
    <row r="155" spans="1:5" ht="33" customHeight="1" x14ac:dyDescent="0.25">
      <c r="A155" s="615"/>
      <c r="B155" s="529" t="s">
        <v>352</v>
      </c>
      <c r="C155" s="529"/>
      <c r="D155" s="282"/>
      <c r="E155" s="286"/>
    </row>
    <row r="156" spans="1:5" ht="33" customHeight="1" x14ac:dyDescent="0.25">
      <c r="A156" s="615"/>
      <c r="B156" s="529" t="s">
        <v>353</v>
      </c>
      <c r="C156" s="529"/>
      <c r="D156" s="282"/>
      <c r="E156" s="286"/>
    </row>
    <row r="157" spans="1:5" ht="33" customHeight="1" x14ac:dyDescent="0.25">
      <c r="A157" s="615"/>
      <c r="B157" s="529" t="s">
        <v>354</v>
      </c>
      <c r="C157" s="529"/>
      <c r="D157" s="282"/>
      <c r="E157" s="286"/>
    </row>
    <row r="158" spans="1:5" ht="33" customHeight="1" x14ac:dyDescent="0.25">
      <c r="A158" s="615"/>
      <c r="B158" s="529" t="s">
        <v>355</v>
      </c>
      <c r="C158" s="529"/>
      <c r="D158" s="282"/>
      <c r="E158" s="286"/>
    </row>
    <row r="159" spans="1:5" ht="33" customHeight="1" x14ac:dyDescent="0.25">
      <c r="A159" s="615"/>
      <c r="B159" s="529" t="s">
        <v>356</v>
      </c>
      <c r="C159" s="529"/>
      <c r="D159" s="282"/>
      <c r="E159" s="286"/>
    </row>
    <row r="160" spans="1:5" ht="33" customHeight="1" x14ac:dyDescent="0.25">
      <c r="A160" s="615"/>
      <c r="B160" s="529" t="s">
        <v>357</v>
      </c>
      <c r="C160" s="529"/>
      <c r="D160" s="282"/>
      <c r="E160" s="286"/>
    </row>
    <row r="161" spans="1:5" ht="33" customHeight="1" x14ac:dyDescent="0.25">
      <c r="A161" s="615"/>
      <c r="B161" s="529" t="s">
        <v>358</v>
      </c>
      <c r="C161" s="529"/>
      <c r="D161" s="282"/>
      <c r="E161" s="286"/>
    </row>
    <row r="162" spans="1:5" ht="33" customHeight="1" x14ac:dyDescent="0.25">
      <c r="A162" s="615"/>
      <c r="B162" s="529" t="s">
        <v>359</v>
      </c>
      <c r="C162" s="529"/>
      <c r="D162" s="282"/>
      <c r="E162" s="286"/>
    </row>
    <row r="163" spans="1:5" ht="33" customHeight="1" x14ac:dyDescent="0.25">
      <c r="A163" s="615"/>
      <c r="B163" s="529" t="s">
        <v>360</v>
      </c>
      <c r="C163" s="529"/>
      <c r="D163" s="282"/>
      <c r="E163" s="286"/>
    </row>
    <row r="164" spans="1:5" ht="33" customHeight="1" thickBot="1" x14ac:dyDescent="0.3">
      <c r="A164" s="616"/>
      <c r="B164" s="619" t="s">
        <v>361</v>
      </c>
      <c r="C164" s="619"/>
      <c r="D164" s="237"/>
      <c r="E164" s="287"/>
    </row>
    <row r="166" spans="1:5" ht="15.75" thickBot="1" x14ac:dyDescent="0.3"/>
    <row r="167" spans="1:5" ht="30" customHeight="1" x14ac:dyDescent="0.25">
      <c r="A167" s="639" t="s">
        <v>364</v>
      </c>
      <c r="B167" s="641" t="s">
        <v>363</v>
      </c>
      <c r="C167" s="641"/>
      <c r="D167" s="643" t="s">
        <v>365</v>
      </c>
      <c r="E167" s="644"/>
    </row>
    <row r="168" spans="1:5" x14ac:dyDescent="0.25">
      <c r="A168" s="640"/>
      <c r="B168" s="642"/>
      <c r="C168" s="642"/>
      <c r="D168" s="106" t="s">
        <v>91</v>
      </c>
      <c r="E168" s="285" t="s">
        <v>92</v>
      </c>
    </row>
    <row r="169" spans="1:5" ht="33" customHeight="1" x14ac:dyDescent="0.25">
      <c r="A169" s="615"/>
      <c r="B169" s="529" t="s">
        <v>310</v>
      </c>
      <c r="C169" s="650"/>
      <c r="D169" s="282"/>
      <c r="E169" s="286"/>
    </row>
    <row r="170" spans="1:5" ht="33" customHeight="1" x14ac:dyDescent="0.25">
      <c r="A170" s="615"/>
      <c r="B170" s="529" t="s">
        <v>314</v>
      </c>
      <c r="C170" s="650"/>
      <c r="D170" s="282"/>
      <c r="E170" s="286"/>
    </row>
    <row r="171" spans="1:5" ht="33" customHeight="1" x14ac:dyDescent="0.25">
      <c r="A171" s="615"/>
      <c r="B171" s="529" t="s">
        <v>311</v>
      </c>
      <c r="C171" s="650"/>
      <c r="D171" s="282"/>
      <c r="E171" s="286"/>
    </row>
    <row r="172" spans="1:5" ht="33" customHeight="1" x14ac:dyDescent="0.25">
      <c r="A172" s="615"/>
      <c r="B172" s="529" t="s">
        <v>312</v>
      </c>
      <c r="C172" s="650"/>
      <c r="D172" s="282"/>
      <c r="E172" s="286"/>
    </row>
    <row r="173" spans="1:5" ht="33" customHeight="1" x14ac:dyDescent="0.25">
      <c r="A173" s="615"/>
      <c r="B173" s="529" t="s">
        <v>313</v>
      </c>
      <c r="C173" s="650"/>
      <c r="D173" s="282"/>
      <c r="E173" s="286"/>
    </row>
    <row r="174" spans="1:5" ht="33" customHeight="1" x14ac:dyDescent="0.25">
      <c r="A174" s="615"/>
      <c r="B174" s="529" t="s">
        <v>315</v>
      </c>
      <c r="C174" s="650"/>
      <c r="D174" s="282"/>
      <c r="E174" s="286"/>
    </row>
    <row r="175" spans="1:5" ht="33" customHeight="1" x14ac:dyDescent="0.25">
      <c r="A175" s="615"/>
      <c r="B175" s="529" t="s">
        <v>316</v>
      </c>
      <c r="C175" s="650"/>
      <c r="D175" s="282"/>
      <c r="E175" s="286"/>
    </row>
    <row r="176" spans="1:5" ht="33" customHeight="1" x14ac:dyDescent="0.25">
      <c r="A176" s="615"/>
      <c r="B176" s="529" t="s">
        <v>317</v>
      </c>
      <c r="C176" s="650"/>
      <c r="D176" s="282"/>
      <c r="E176" s="286"/>
    </row>
    <row r="177" spans="1:5" ht="33" customHeight="1" x14ac:dyDescent="0.25">
      <c r="A177" s="615"/>
      <c r="B177" s="529" t="s">
        <v>318</v>
      </c>
      <c r="C177" s="650"/>
      <c r="D177" s="282"/>
      <c r="E177" s="286"/>
    </row>
    <row r="178" spans="1:5" ht="33" customHeight="1" x14ac:dyDescent="0.25">
      <c r="A178" s="615"/>
      <c r="B178" s="529" t="s">
        <v>319</v>
      </c>
      <c r="C178" s="650"/>
      <c r="D178" s="282"/>
      <c r="E178" s="286"/>
    </row>
    <row r="179" spans="1:5" ht="33" customHeight="1" x14ac:dyDescent="0.25">
      <c r="A179" s="615"/>
      <c r="B179" s="529" t="s">
        <v>320</v>
      </c>
      <c r="C179" s="650"/>
      <c r="D179" s="282"/>
      <c r="E179" s="286"/>
    </row>
    <row r="180" spans="1:5" ht="33" customHeight="1" x14ac:dyDescent="0.25">
      <c r="A180" s="615"/>
      <c r="B180" s="529" t="s">
        <v>321</v>
      </c>
      <c r="C180" s="650"/>
      <c r="D180" s="282"/>
      <c r="E180" s="286"/>
    </row>
    <row r="181" spans="1:5" ht="33" customHeight="1" x14ac:dyDescent="0.25">
      <c r="A181" s="615"/>
      <c r="B181" s="529" t="s">
        <v>322</v>
      </c>
      <c r="C181" s="650"/>
      <c r="D181" s="282"/>
      <c r="E181" s="286"/>
    </row>
    <row r="182" spans="1:5" ht="33" customHeight="1" x14ac:dyDescent="0.25">
      <c r="A182" s="615"/>
      <c r="B182" s="529" t="s">
        <v>323</v>
      </c>
      <c r="C182" s="650"/>
      <c r="D182" s="282"/>
      <c r="E182" s="286"/>
    </row>
    <row r="183" spans="1:5" ht="33" customHeight="1" x14ac:dyDescent="0.25">
      <c r="A183" s="615"/>
      <c r="B183" s="529" t="s">
        <v>324</v>
      </c>
      <c r="C183" s="650"/>
      <c r="D183" s="282"/>
      <c r="E183" s="286"/>
    </row>
    <row r="184" spans="1:5" ht="33" customHeight="1" x14ac:dyDescent="0.25">
      <c r="A184" s="615"/>
      <c r="B184" s="529" t="s">
        <v>325</v>
      </c>
      <c r="C184" s="650"/>
      <c r="D184" s="282"/>
      <c r="E184" s="286"/>
    </row>
    <row r="185" spans="1:5" ht="33" customHeight="1" x14ac:dyDescent="0.25">
      <c r="A185" s="615"/>
      <c r="B185" s="529" t="s">
        <v>326</v>
      </c>
      <c r="C185" s="650"/>
      <c r="D185" s="282"/>
      <c r="E185" s="286"/>
    </row>
    <row r="186" spans="1:5" ht="33" customHeight="1" x14ac:dyDescent="0.25">
      <c r="A186" s="615"/>
      <c r="B186" s="529" t="s">
        <v>327</v>
      </c>
      <c r="C186" s="650"/>
      <c r="D186" s="282"/>
      <c r="E186" s="286"/>
    </row>
    <row r="187" spans="1:5" ht="33" customHeight="1" x14ac:dyDescent="0.25">
      <c r="A187" s="615"/>
      <c r="B187" s="529" t="s">
        <v>328</v>
      </c>
      <c r="C187" s="529"/>
      <c r="D187" s="282"/>
      <c r="E187" s="286"/>
    </row>
    <row r="188" spans="1:5" ht="33" customHeight="1" x14ac:dyDescent="0.25">
      <c r="A188" s="615"/>
      <c r="B188" s="529" t="s">
        <v>329</v>
      </c>
      <c r="C188" s="650"/>
      <c r="D188" s="282"/>
      <c r="E188" s="286"/>
    </row>
    <row r="189" spans="1:5" ht="33" customHeight="1" x14ac:dyDescent="0.25">
      <c r="A189" s="615"/>
      <c r="B189" s="648" t="s">
        <v>362</v>
      </c>
      <c r="C189" s="648"/>
      <c r="D189" s="648"/>
      <c r="E189" s="649"/>
    </row>
    <row r="190" spans="1:5" ht="33" customHeight="1" x14ac:dyDescent="0.25">
      <c r="A190" s="615"/>
      <c r="B190" s="529" t="s">
        <v>351</v>
      </c>
      <c r="C190" s="529"/>
      <c r="D190" s="282"/>
      <c r="E190" s="286"/>
    </row>
    <row r="191" spans="1:5" ht="33" customHeight="1" x14ac:dyDescent="0.25">
      <c r="A191" s="615"/>
      <c r="B191" s="529" t="s">
        <v>348</v>
      </c>
      <c r="C191" s="529"/>
      <c r="D191" s="282"/>
      <c r="E191" s="286"/>
    </row>
    <row r="192" spans="1:5" ht="33" customHeight="1" x14ac:dyDescent="0.25">
      <c r="A192" s="615"/>
      <c r="B192" s="529" t="s">
        <v>349</v>
      </c>
      <c r="C192" s="529"/>
      <c r="D192" s="282"/>
      <c r="E192" s="286"/>
    </row>
    <row r="193" spans="1:5" ht="33" customHeight="1" x14ac:dyDescent="0.25">
      <c r="A193" s="615"/>
      <c r="B193" s="529" t="s">
        <v>350</v>
      </c>
      <c r="C193" s="529"/>
      <c r="D193" s="282"/>
      <c r="E193" s="286"/>
    </row>
    <row r="194" spans="1:5" ht="33" customHeight="1" x14ac:dyDescent="0.25">
      <c r="A194" s="615"/>
      <c r="B194" s="529" t="s">
        <v>352</v>
      </c>
      <c r="C194" s="529"/>
      <c r="D194" s="282"/>
      <c r="E194" s="286"/>
    </row>
    <row r="195" spans="1:5" ht="33" customHeight="1" x14ac:dyDescent="0.25">
      <c r="A195" s="615"/>
      <c r="B195" s="529" t="s">
        <v>353</v>
      </c>
      <c r="C195" s="529"/>
      <c r="D195" s="282"/>
      <c r="E195" s="286"/>
    </row>
    <row r="196" spans="1:5" ht="33" customHeight="1" x14ac:dyDescent="0.25">
      <c r="A196" s="615"/>
      <c r="B196" s="529" t="s">
        <v>354</v>
      </c>
      <c r="C196" s="529"/>
      <c r="D196" s="282"/>
      <c r="E196" s="286"/>
    </row>
    <row r="197" spans="1:5" ht="33" customHeight="1" x14ac:dyDescent="0.25">
      <c r="A197" s="615"/>
      <c r="B197" s="529" t="s">
        <v>355</v>
      </c>
      <c r="C197" s="529"/>
      <c r="D197" s="282"/>
      <c r="E197" s="286"/>
    </row>
    <row r="198" spans="1:5" ht="33" customHeight="1" x14ac:dyDescent="0.25">
      <c r="A198" s="615"/>
      <c r="B198" s="529" t="s">
        <v>356</v>
      </c>
      <c r="C198" s="529"/>
      <c r="D198" s="282"/>
      <c r="E198" s="286"/>
    </row>
    <row r="199" spans="1:5" ht="33" customHeight="1" x14ac:dyDescent="0.25">
      <c r="A199" s="615"/>
      <c r="B199" s="529" t="s">
        <v>357</v>
      </c>
      <c r="C199" s="529"/>
      <c r="D199" s="282"/>
      <c r="E199" s="286"/>
    </row>
    <row r="200" spans="1:5" ht="33" customHeight="1" x14ac:dyDescent="0.25">
      <c r="A200" s="615"/>
      <c r="B200" s="529" t="s">
        <v>358</v>
      </c>
      <c r="C200" s="529"/>
      <c r="D200" s="282"/>
      <c r="E200" s="286"/>
    </row>
    <row r="201" spans="1:5" ht="33" customHeight="1" x14ac:dyDescent="0.25">
      <c r="A201" s="615"/>
      <c r="B201" s="529" t="s">
        <v>359</v>
      </c>
      <c r="C201" s="529"/>
      <c r="D201" s="282"/>
      <c r="E201" s="286"/>
    </row>
    <row r="202" spans="1:5" ht="33" customHeight="1" x14ac:dyDescent="0.25">
      <c r="A202" s="615"/>
      <c r="B202" s="529" t="s">
        <v>360</v>
      </c>
      <c r="C202" s="529"/>
      <c r="D202" s="282"/>
      <c r="E202" s="286"/>
    </row>
    <row r="203" spans="1:5" ht="33" customHeight="1" thickBot="1" x14ac:dyDescent="0.3">
      <c r="A203" s="616"/>
      <c r="B203" s="619" t="s">
        <v>361</v>
      </c>
      <c r="C203" s="619"/>
      <c r="D203" s="237"/>
      <c r="E203" s="287"/>
    </row>
    <row r="205" spans="1:5" ht="15.75" thickBot="1" x14ac:dyDescent="0.3"/>
    <row r="206" spans="1:5" ht="29.25" customHeight="1" x14ac:dyDescent="0.25">
      <c r="A206" s="639" t="s">
        <v>364</v>
      </c>
      <c r="B206" s="641" t="s">
        <v>363</v>
      </c>
      <c r="C206" s="641"/>
      <c r="D206" s="643" t="s">
        <v>365</v>
      </c>
      <c r="E206" s="644"/>
    </row>
    <row r="207" spans="1:5" x14ac:dyDescent="0.25">
      <c r="A207" s="640"/>
      <c r="B207" s="642"/>
      <c r="C207" s="642"/>
      <c r="D207" s="106" t="s">
        <v>91</v>
      </c>
      <c r="E207" s="285" t="s">
        <v>92</v>
      </c>
    </row>
    <row r="208" spans="1:5" ht="33" customHeight="1" x14ac:dyDescent="0.25">
      <c r="A208" s="615"/>
      <c r="B208" s="529" t="s">
        <v>310</v>
      </c>
      <c r="C208" s="650"/>
      <c r="D208" s="282"/>
      <c r="E208" s="286"/>
    </row>
    <row r="209" spans="1:5" ht="33" customHeight="1" x14ac:dyDescent="0.25">
      <c r="A209" s="615"/>
      <c r="B209" s="529" t="s">
        <v>314</v>
      </c>
      <c r="C209" s="650"/>
      <c r="D209" s="282"/>
      <c r="E209" s="286"/>
    </row>
    <row r="210" spans="1:5" ht="33" customHeight="1" x14ac:dyDescent="0.25">
      <c r="A210" s="615"/>
      <c r="B210" s="529" t="s">
        <v>311</v>
      </c>
      <c r="C210" s="650"/>
      <c r="D210" s="282"/>
      <c r="E210" s="286"/>
    </row>
    <row r="211" spans="1:5" ht="33" customHeight="1" x14ac:dyDescent="0.25">
      <c r="A211" s="615"/>
      <c r="B211" s="529" t="s">
        <v>312</v>
      </c>
      <c r="C211" s="650"/>
      <c r="D211" s="282"/>
      <c r="E211" s="286"/>
    </row>
    <row r="212" spans="1:5" ht="33" customHeight="1" x14ac:dyDescent="0.25">
      <c r="A212" s="615"/>
      <c r="B212" s="529" t="s">
        <v>313</v>
      </c>
      <c r="C212" s="650"/>
      <c r="D212" s="282"/>
      <c r="E212" s="286"/>
    </row>
    <row r="213" spans="1:5" ht="33" customHeight="1" x14ac:dyDescent="0.25">
      <c r="A213" s="615"/>
      <c r="B213" s="529" t="s">
        <v>315</v>
      </c>
      <c r="C213" s="650"/>
      <c r="D213" s="282"/>
      <c r="E213" s="286"/>
    </row>
    <row r="214" spans="1:5" ht="33" customHeight="1" x14ac:dyDescent="0.25">
      <c r="A214" s="615"/>
      <c r="B214" s="529" t="s">
        <v>316</v>
      </c>
      <c r="C214" s="650"/>
      <c r="D214" s="282"/>
      <c r="E214" s="286"/>
    </row>
    <row r="215" spans="1:5" ht="33" customHeight="1" x14ac:dyDescent="0.25">
      <c r="A215" s="615"/>
      <c r="B215" s="529" t="s">
        <v>317</v>
      </c>
      <c r="C215" s="650"/>
      <c r="D215" s="282"/>
      <c r="E215" s="286"/>
    </row>
    <row r="216" spans="1:5" ht="33" customHeight="1" x14ac:dyDescent="0.25">
      <c r="A216" s="615"/>
      <c r="B216" s="529" t="s">
        <v>318</v>
      </c>
      <c r="C216" s="650"/>
      <c r="D216" s="282"/>
      <c r="E216" s="286"/>
    </row>
    <row r="217" spans="1:5" ht="33" customHeight="1" x14ac:dyDescent="0.25">
      <c r="A217" s="615"/>
      <c r="B217" s="529" t="s">
        <v>319</v>
      </c>
      <c r="C217" s="650"/>
      <c r="D217" s="282"/>
      <c r="E217" s="286"/>
    </row>
    <row r="218" spans="1:5" ht="33" customHeight="1" x14ac:dyDescent="0.25">
      <c r="A218" s="615"/>
      <c r="B218" s="529" t="s">
        <v>320</v>
      </c>
      <c r="C218" s="650"/>
      <c r="D218" s="282"/>
      <c r="E218" s="286"/>
    </row>
    <row r="219" spans="1:5" ht="33" customHeight="1" x14ac:dyDescent="0.25">
      <c r="A219" s="615"/>
      <c r="B219" s="529" t="s">
        <v>321</v>
      </c>
      <c r="C219" s="650"/>
      <c r="D219" s="282"/>
      <c r="E219" s="286"/>
    </row>
    <row r="220" spans="1:5" ht="33" customHeight="1" x14ac:dyDescent="0.25">
      <c r="A220" s="615"/>
      <c r="B220" s="529" t="s">
        <v>322</v>
      </c>
      <c r="C220" s="650"/>
      <c r="D220" s="282"/>
      <c r="E220" s="286"/>
    </row>
    <row r="221" spans="1:5" ht="33" customHeight="1" x14ac:dyDescent="0.25">
      <c r="A221" s="615"/>
      <c r="B221" s="529" t="s">
        <v>323</v>
      </c>
      <c r="C221" s="650"/>
      <c r="D221" s="282"/>
      <c r="E221" s="286"/>
    </row>
    <row r="222" spans="1:5" ht="33" customHeight="1" x14ac:dyDescent="0.25">
      <c r="A222" s="615"/>
      <c r="B222" s="529" t="s">
        <v>324</v>
      </c>
      <c r="C222" s="650"/>
      <c r="D222" s="282"/>
      <c r="E222" s="286"/>
    </row>
    <row r="223" spans="1:5" ht="33" customHeight="1" x14ac:dyDescent="0.25">
      <c r="A223" s="615"/>
      <c r="B223" s="529" t="s">
        <v>325</v>
      </c>
      <c r="C223" s="650"/>
      <c r="D223" s="282"/>
      <c r="E223" s="286"/>
    </row>
    <row r="224" spans="1:5" ht="33" customHeight="1" x14ac:dyDescent="0.25">
      <c r="A224" s="615"/>
      <c r="B224" s="529" t="s">
        <v>326</v>
      </c>
      <c r="C224" s="650"/>
      <c r="D224" s="282"/>
      <c r="E224" s="286"/>
    </row>
    <row r="225" spans="1:5" ht="33" customHeight="1" x14ac:dyDescent="0.25">
      <c r="A225" s="615"/>
      <c r="B225" s="529" t="s">
        <v>327</v>
      </c>
      <c r="C225" s="650"/>
      <c r="D225" s="282"/>
      <c r="E225" s="286"/>
    </row>
    <row r="226" spans="1:5" ht="33" customHeight="1" x14ac:dyDescent="0.25">
      <c r="A226" s="615"/>
      <c r="B226" s="529" t="s">
        <v>328</v>
      </c>
      <c r="C226" s="529"/>
      <c r="D226" s="282"/>
      <c r="E226" s="286"/>
    </row>
    <row r="227" spans="1:5" ht="33" customHeight="1" x14ac:dyDescent="0.25">
      <c r="A227" s="615"/>
      <c r="B227" s="529" t="s">
        <v>329</v>
      </c>
      <c r="C227" s="650"/>
      <c r="D227" s="282"/>
      <c r="E227" s="286"/>
    </row>
    <row r="228" spans="1:5" ht="33" customHeight="1" x14ac:dyDescent="0.25">
      <c r="A228" s="615"/>
      <c r="B228" s="648" t="s">
        <v>362</v>
      </c>
      <c r="C228" s="648"/>
      <c r="D228" s="648"/>
      <c r="E228" s="649"/>
    </row>
    <row r="229" spans="1:5" ht="33" customHeight="1" x14ac:dyDescent="0.25">
      <c r="A229" s="615"/>
      <c r="B229" s="529" t="s">
        <v>351</v>
      </c>
      <c r="C229" s="529"/>
      <c r="D229" s="282"/>
      <c r="E229" s="286"/>
    </row>
    <row r="230" spans="1:5" ht="33" customHeight="1" x14ac:dyDescent="0.25">
      <c r="A230" s="615"/>
      <c r="B230" s="529" t="s">
        <v>348</v>
      </c>
      <c r="C230" s="529"/>
      <c r="D230" s="282"/>
      <c r="E230" s="286"/>
    </row>
    <row r="231" spans="1:5" ht="33" customHeight="1" x14ac:dyDescent="0.25">
      <c r="A231" s="615"/>
      <c r="B231" s="529" t="s">
        <v>349</v>
      </c>
      <c r="C231" s="529"/>
      <c r="D231" s="282"/>
      <c r="E231" s="286"/>
    </row>
    <row r="232" spans="1:5" ht="33" customHeight="1" x14ac:dyDescent="0.25">
      <c r="A232" s="615"/>
      <c r="B232" s="529" t="s">
        <v>350</v>
      </c>
      <c r="C232" s="529"/>
      <c r="D232" s="282"/>
      <c r="E232" s="286"/>
    </row>
    <row r="233" spans="1:5" ht="33" customHeight="1" x14ac:dyDescent="0.25">
      <c r="A233" s="615"/>
      <c r="B233" s="529" t="s">
        <v>352</v>
      </c>
      <c r="C233" s="529"/>
      <c r="D233" s="282"/>
      <c r="E233" s="286"/>
    </row>
    <row r="234" spans="1:5" ht="33" customHeight="1" x14ac:dyDescent="0.25">
      <c r="A234" s="615"/>
      <c r="B234" s="529" t="s">
        <v>353</v>
      </c>
      <c r="C234" s="529"/>
      <c r="D234" s="282"/>
      <c r="E234" s="286"/>
    </row>
    <row r="235" spans="1:5" ht="33" customHeight="1" x14ac:dyDescent="0.25">
      <c r="A235" s="615"/>
      <c r="B235" s="529" t="s">
        <v>354</v>
      </c>
      <c r="C235" s="529"/>
      <c r="D235" s="282"/>
      <c r="E235" s="286"/>
    </row>
    <row r="236" spans="1:5" ht="33" customHeight="1" x14ac:dyDescent="0.25">
      <c r="A236" s="615"/>
      <c r="B236" s="529" t="s">
        <v>355</v>
      </c>
      <c r="C236" s="529"/>
      <c r="D236" s="282"/>
      <c r="E236" s="286"/>
    </row>
    <row r="237" spans="1:5" ht="33" customHeight="1" x14ac:dyDescent="0.25">
      <c r="A237" s="615"/>
      <c r="B237" s="529" t="s">
        <v>356</v>
      </c>
      <c r="C237" s="529"/>
      <c r="D237" s="282"/>
      <c r="E237" s="286"/>
    </row>
    <row r="238" spans="1:5" ht="33" customHeight="1" x14ac:dyDescent="0.25">
      <c r="A238" s="615"/>
      <c r="B238" s="529" t="s">
        <v>357</v>
      </c>
      <c r="C238" s="529"/>
      <c r="D238" s="282"/>
      <c r="E238" s="286"/>
    </row>
    <row r="239" spans="1:5" ht="33" customHeight="1" x14ac:dyDescent="0.25">
      <c r="A239" s="615"/>
      <c r="B239" s="529" t="s">
        <v>358</v>
      </c>
      <c r="C239" s="529"/>
      <c r="D239" s="282"/>
      <c r="E239" s="286"/>
    </row>
    <row r="240" spans="1:5" ht="33" customHeight="1" x14ac:dyDescent="0.25">
      <c r="A240" s="615"/>
      <c r="B240" s="529" t="s">
        <v>359</v>
      </c>
      <c r="C240" s="529"/>
      <c r="D240" s="282"/>
      <c r="E240" s="286"/>
    </row>
    <row r="241" spans="1:5" ht="33" customHeight="1" x14ac:dyDescent="0.25">
      <c r="A241" s="615"/>
      <c r="B241" s="529" t="s">
        <v>360</v>
      </c>
      <c r="C241" s="529"/>
      <c r="D241" s="282"/>
      <c r="E241" s="286"/>
    </row>
    <row r="242" spans="1:5" ht="33" customHeight="1" thickBot="1" x14ac:dyDescent="0.3">
      <c r="A242" s="616"/>
      <c r="B242" s="619" t="s">
        <v>361</v>
      </c>
      <c r="C242" s="619"/>
      <c r="D242" s="237"/>
      <c r="E242" s="287"/>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3</vt:i4>
      </vt:variant>
    </vt:vector>
  </HeadingPairs>
  <TitlesOfParts>
    <vt:vector size="27" baseType="lpstr">
      <vt:lpstr>INSTRUCTIVO</vt:lpstr>
      <vt:lpstr>CONTEXTO</vt:lpstr>
      <vt:lpstr>Hoja1</vt:lpstr>
      <vt:lpstr>LISTAS CONTEXTO</vt:lpstr>
      <vt:lpstr>PRIORIZACIÓN DE CAUSA</vt:lpstr>
      <vt:lpstr>matriz definicion riesgo</vt:lpstr>
      <vt:lpstr>IDENTIFICACION</vt:lpstr>
      <vt:lpstr>DOFA</vt:lpstr>
      <vt:lpstr>PRIORIZ CAUSA R CORUP TRÁMITES</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EVALUACIÓN SOLIDEZ CONTROLES</vt:lpstr>
      <vt:lpstr>CONTROLES Y EVALUACIÓN</vt:lpstr>
      <vt:lpstr>VALORACIÓN RIESGOS RESIDUAL</vt:lpstr>
      <vt:lpstr>MAPA DE RIESGO ADMON</vt:lpstr>
      <vt:lpstr>NOO</vt:lpstr>
      <vt:lpstr>NO</vt:lpstr>
      <vt:lpstr>'MAPA DE RIESGO ADMON'!Área_de_impresión</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2022-05-03T17:01:47Z</cp:lastPrinted>
  <dcterms:created xsi:type="dcterms:W3CDTF">2014-12-30T19:27:19Z</dcterms:created>
  <dcterms:modified xsi:type="dcterms:W3CDTF">2024-05-03T16:41:28Z</dcterms:modified>
</cp:coreProperties>
</file>