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codeName="ThisWorkbook" defaultThemeVersion="124226"/>
  <mc:AlternateContent xmlns:mc="http://schemas.openxmlformats.org/markup-compatibility/2006">
    <mc:Choice Requires="x15">
      <x15ac:absPath xmlns:x15ac="http://schemas.microsoft.com/office/spreadsheetml/2010/11/ac" url="D:\Desktop\"/>
    </mc:Choice>
  </mc:AlternateContent>
  <xr:revisionPtr revIDLastSave="0" documentId="8_{8817800B-CA6E-4A88-8768-46A783A90779}" xr6:coauthVersionLast="47" xr6:coauthVersionMax="47" xr10:uidLastSave="{00000000-0000-0000-0000-000000000000}"/>
  <bookViews>
    <workbookView xWindow="-120" yWindow="-120" windowWidth="20730" windowHeight="11160" tabRatio="763" firstSheet="27"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Hoja13" sheetId="46" r:id="rId31"/>
    <sheet name="NOO" sheetId="33" state="hidden" r:id="rId32"/>
    <sheet name="NO" sheetId="32" state="hidden" r:id="rId33"/>
  </sheets>
  <externalReferences>
    <externalReference r:id="rId34"/>
  </externalReferences>
  <definedNames>
    <definedName name="_xlnm.Print_Titles" localSheetId="10">DESCRIPCION!$1:$9</definedName>
    <definedName name="_xlnm.Print_Titles" localSheetId="9">'IDENTIFICACION DE RIESGOS'!$1:$11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0" i="1" l="1"/>
  <c r="C20" i="1"/>
  <c r="I14" i="1"/>
  <c r="I13" i="1"/>
  <c r="B13" i="20"/>
  <c r="I11" i="1"/>
  <c r="I10" i="1"/>
  <c r="E10" i="1"/>
  <c r="B31" i="24"/>
  <c r="B10" i="20" s="1"/>
  <c r="B11" i="20"/>
  <c r="B12" i="20"/>
  <c r="J10" i="20"/>
  <c r="C10" i="1" s="1"/>
  <c r="C44" i="23"/>
  <c r="C43" i="23"/>
  <c r="C42" i="23"/>
  <c r="C41" i="23"/>
  <c r="S12" i="24"/>
  <c r="S13" i="24"/>
  <c r="S14" i="24"/>
  <c r="S15" i="24"/>
  <c r="S16" i="24"/>
  <c r="S17" i="24"/>
  <c r="S18" i="24"/>
  <c r="S19" i="24"/>
  <c r="S20" i="24"/>
  <c r="S21" i="24"/>
  <c r="S22" i="24"/>
  <c r="S23" i="24"/>
  <c r="S24" i="24"/>
  <c r="S25" i="24"/>
  <c r="S26" i="24"/>
  <c r="S27" i="24"/>
  <c r="S28" i="24"/>
  <c r="S29" i="24"/>
  <c r="S30" i="24"/>
  <c r="S31" i="24"/>
  <c r="S32" i="24"/>
  <c r="S33" i="24"/>
  <c r="S34" i="24"/>
  <c r="S11" i="24"/>
  <c r="S41" i="24" s="1"/>
  <c r="S42" i="24" s="1"/>
  <c r="B1" i="34"/>
  <c r="F10" i="1" l="1"/>
  <c r="F44" i="1"/>
  <c r="E44" i="1"/>
  <c r="F40" i="1"/>
  <c r="E40" i="1"/>
  <c r="F36" i="1"/>
  <c r="E36" i="1"/>
  <c r="F32" i="1"/>
  <c r="E32" i="1"/>
  <c r="F28" i="1"/>
  <c r="E28" i="1"/>
  <c r="F24" i="1"/>
  <c r="E24" i="1"/>
  <c r="F20" i="1"/>
  <c r="E20" i="1"/>
  <c r="F16" i="1"/>
  <c r="E16" i="1"/>
  <c r="F13" i="1"/>
  <c r="E13" i="1"/>
  <c r="E11" i="26" l="1"/>
  <c r="E12" i="26" l="1"/>
  <c r="A8" i="34" l="1"/>
  <c r="A6" i="34"/>
  <c r="S40" i="24" l="1"/>
  <c r="R40" i="24"/>
  <c r="S35" i="24"/>
  <c r="S36" i="24"/>
  <c r="S37" i="24"/>
  <c r="S38" i="24"/>
  <c r="S39" i="24"/>
  <c r="R35" i="24"/>
  <c r="R36" i="24"/>
  <c r="R37" i="24"/>
  <c r="R38" i="24"/>
  <c r="R39" i="2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8" i="26"/>
  <c r="E47" i="26"/>
  <c r="E46" i="26"/>
  <c r="E44" i="26"/>
  <c r="E43" i="26"/>
  <c r="E42" i="26"/>
  <c r="E40" i="26"/>
  <c r="E39" i="26"/>
  <c r="E38" i="26"/>
  <c r="E36" i="26"/>
  <c r="E35" i="26"/>
  <c r="E34" i="26"/>
  <c r="E32" i="26"/>
  <c r="E31" i="26"/>
  <c r="E30" i="26"/>
  <c r="E28" i="26"/>
  <c r="E27" i="26"/>
  <c r="E26" i="26"/>
  <c r="E24" i="26"/>
  <c r="E23" i="26"/>
  <c r="E22" i="26"/>
  <c r="E20" i="26"/>
  <c r="E19" i="26"/>
  <c r="E18" i="26"/>
  <c r="E16" i="26"/>
  <c r="E15" i="26"/>
  <c r="E14" i="26"/>
  <c r="C48" i="26"/>
  <c r="C47" i="26"/>
  <c r="C46" i="26"/>
  <c r="C44" i="26"/>
  <c r="C43" i="26"/>
  <c r="C42" i="26"/>
  <c r="C40" i="26"/>
  <c r="C39" i="26"/>
  <c r="C38" i="26"/>
  <c r="C36" i="26"/>
  <c r="C35" i="26"/>
  <c r="C34" i="26"/>
  <c r="C32" i="26"/>
  <c r="C31" i="26"/>
  <c r="C30" i="26"/>
  <c r="C28" i="26"/>
  <c r="C27" i="26"/>
  <c r="C26" i="26"/>
  <c r="C24" i="26"/>
  <c r="C23" i="26"/>
  <c r="C22" i="26"/>
  <c r="C20" i="26"/>
  <c r="C19" i="26"/>
  <c r="C18" i="26"/>
  <c r="C16" i="26"/>
  <c r="C15" i="26"/>
  <c r="C14" i="26"/>
  <c r="C12" i="26"/>
  <c r="D32" i="16" l="1"/>
  <c r="G44" i="1" l="1"/>
  <c r="G40" i="1"/>
  <c r="G36" i="1"/>
  <c r="G32" i="1"/>
  <c r="G28" i="1"/>
  <c r="G24" i="1"/>
  <c r="G20" i="1"/>
  <c r="G16" i="1"/>
  <c r="G13" i="1"/>
  <c r="G10" i="1"/>
  <c r="A9" i="29"/>
  <c r="A8" i="29"/>
  <c r="C1" i="29"/>
  <c r="J27" i="20" l="1"/>
  <c r="C32" i="1" s="1"/>
  <c r="C11" i="26"/>
  <c r="B32" i="26"/>
  <c r="B31"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8" i="22"/>
  <c r="E37" i="22"/>
  <c r="E36" i="22"/>
  <c r="D38" i="22"/>
  <c r="D37" i="22"/>
  <c r="D36" i="22"/>
  <c r="E35" i="22"/>
  <c r="E34" i="22"/>
  <c r="E33" i="22"/>
  <c r="D35" i="22"/>
  <c r="D42" i="1" s="1"/>
  <c r="D34" i="22"/>
  <c r="D41" i="1" s="1"/>
  <c r="D33" i="22"/>
  <c r="D40" i="1" s="1"/>
  <c r="E32" i="22"/>
  <c r="E31" i="22"/>
  <c r="E30" i="22"/>
  <c r="D32" i="22"/>
  <c r="D31" i="22"/>
  <c r="D30" i="22"/>
  <c r="E29" i="22"/>
  <c r="E28" i="22"/>
  <c r="E27" i="22"/>
  <c r="D29" i="22"/>
  <c r="D34" i="1" s="1"/>
  <c r="D28" i="22"/>
  <c r="D33" i="1" s="1"/>
  <c r="D27" i="22"/>
  <c r="D32" i="1" s="1"/>
  <c r="E26" i="22"/>
  <c r="E25" i="22"/>
  <c r="E24" i="22"/>
  <c r="D26" i="22"/>
  <c r="D30" i="1" s="1"/>
  <c r="D25" i="22"/>
  <c r="D24" i="22"/>
  <c r="E23" i="22"/>
  <c r="E22" i="22"/>
  <c r="E21" i="22"/>
  <c r="D23" i="22"/>
  <c r="D26" i="1" s="1"/>
  <c r="D22" i="22"/>
  <c r="D25" i="1" s="1"/>
  <c r="D21" i="22"/>
  <c r="D24" i="1" s="1"/>
  <c r="E20" i="22"/>
  <c r="E19" i="22"/>
  <c r="E18" i="22"/>
  <c r="D20" i="22"/>
  <c r="D22" i="1" s="1"/>
  <c r="D19" i="22"/>
  <c r="D18" i="22"/>
  <c r="D20" i="1" s="1"/>
  <c r="E17" i="22"/>
  <c r="E16" i="22"/>
  <c r="E15" i="22"/>
  <c r="D17" i="22"/>
  <c r="D18" i="1" s="1"/>
  <c r="D16" i="22"/>
  <c r="D15" i="22"/>
  <c r="E14" i="22"/>
  <c r="E13" i="22"/>
  <c r="E12" i="22"/>
  <c r="D14" i="22"/>
  <c r="D13" i="22"/>
  <c r="D12" i="22"/>
  <c r="D13" i="1" s="1"/>
  <c r="E11" i="22"/>
  <c r="E10" i="22"/>
  <c r="D11" i="22"/>
  <c r="D10" i="22"/>
  <c r="D10" i="1" s="1"/>
  <c r="J12" i="20"/>
  <c r="C13" i="1" s="1"/>
  <c r="J15" i="20"/>
  <c r="C16" i="1" s="1"/>
  <c r="J18" i="20"/>
  <c r="J21" i="20"/>
  <c r="C24" i="1" s="1"/>
  <c r="J24" i="20"/>
  <c r="C28" i="1" s="1"/>
  <c r="J30" i="20"/>
  <c r="C36" i="1" s="1"/>
  <c r="J33" i="20"/>
  <c r="C40" i="1" s="1"/>
  <c r="J36" i="20"/>
  <c r="C44" i="1" s="1"/>
  <c r="C36" i="22"/>
  <c r="B22" i="3" l="1"/>
  <c r="D11" i="1"/>
  <c r="B44" i="3"/>
  <c r="D14" i="1"/>
  <c r="B23" i="26"/>
  <c r="D21" i="1"/>
  <c r="B30" i="26"/>
  <c r="D28" i="1"/>
  <c r="B187" i="3"/>
  <c r="D29" i="1"/>
  <c r="B38" i="26"/>
  <c r="D36" i="1"/>
  <c r="B39" i="26"/>
  <c r="D37" i="1"/>
  <c r="B40" i="26"/>
  <c r="D38" i="1"/>
  <c r="B46" i="26"/>
  <c r="D44" i="1"/>
  <c r="B47" i="26"/>
  <c r="D45" i="1"/>
  <c r="B48" i="26"/>
  <c r="D46" i="1"/>
  <c r="B11" i="3"/>
  <c r="B14" i="26"/>
  <c r="B33" i="3"/>
  <c r="G128" i="3"/>
  <c r="H121" i="3" s="1"/>
  <c r="J121" i="3" s="1"/>
  <c r="G194" i="3"/>
  <c r="H187" i="3" s="1"/>
  <c r="J187" i="3" s="1"/>
  <c r="G216" i="3"/>
  <c r="H209" i="3" s="1"/>
  <c r="G260" i="3"/>
  <c r="H253" i="3" s="1"/>
  <c r="D39" i="26" s="1"/>
  <c r="G304" i="3"/>
  <c r="H297" i="3" s="1"/>
  <c r="J297" i="3" s="1"/>
  <c r="G326" i="3"/>
  <c r="H319" i="3" s="1"/>
  <c r="J319" i="3" s="1"/>
  <c r="B330" i="3"/>
  <c r="B132" i="3"/>
  <c r="B18" i="26"/>
  <c r="B34" i="26"/>
  <c r="B198" i="3"/>
  <c r="B26" i="26"/>
  <c r="B42" i="26"/>
  <c r="C27" i="22"/>
  <c r="B264" i="3"/>
  <c r="B176" i="3"/>
  <c r="B308" i="3"/>
  <c r="B110" i="3"/>
  <c r="B242" i="3"/>
  <c r="B11" i="26"/>
  <c r="G183" i="3"/>
  <c r="H176" i="3" s="1"/>
  <c r="G293" i="3"/>
  <c r="H286" i="3" s="1"/>
  <c r="G150" i="3"/>
  <c r="H143" i="3" s="1"/>
  <c r="G172" i="3"/>
  <c r="H165" i="3" s="1"/>
  <c r="G238" i="3"/>
  <c r="H231" i="3" s="1"/>
  <c r="G282" i="3"/>
  <c r="H275" i="3" s="1"/>
  <c r="B99" i="3"/>
  <c r="B121" i="3"/>
  <c r="B143" i="3"/>
  <c r="B165" i="3"/>
  <c r="B209" i="3"/>
  <c r="B231" i="3"/>
  <c r="B253" i="3"/>
  <c r="B275" i="3"/>
  <c r="B297" i="3"/>
  <c r="B319" i="3"/>
  <c r="B12" i="26"/>
  <c r="B15" i="26"/>
  <c r="B19" i="26"/>
  <c r="B27" i="26"/>
  <c r="B35" i="26"/>
  <c r="B43" i="26"/>
  <c r="C30" i="22"/>
  <c r="B154" i="3"/>
  <c r="B286" i="3"/>
  <c r="C24" i="22"/>
  <c r="C33" i="22"/>
  <c r="C21" i="22"/>
  <c r="G73" i="3"/>
  <c r="H66" i="3" s="1"/>
  <c r="G139" i="3"/>
  <c r="H132" i="3" s="1"/>
  <c r="G161" i="3"/>
  <c r="H154" i="3" s="1"/>
  <c r="G205" i="3"/>
  <c r="H198" i="3" s="1"/>
  <c r="G227" i="3"/>
  <c r="H220" i="3" s="1"/>
  <c r="G271" i="3"/>
  <c r="H264" i="3" s="1"/>
  <c r="G315" i="3"/>
  <c r="H308" i="3" s="1"/>
  <c r="G337" i="3"/>
  <c r="H330" i="3" s="1"/>
  <c r="B16" i="26"/>
  <c r="B20" i="26"/>
  <c r="B24" i="26"/>
  <c r="B28" i="26"/>
  <c r="B36" i="26"/>
  <c r="B44" i="26"/>
  <c r="J209" i="3"/>
  <c r="D34" i="26"/>
  <c r="B88" i="3"/>
  <c r="B220" i="3"/>
  <c r="G249" i="3"/>
  <c r="H242" i="3" s="1"/>
  <c r="B22" i="26"/>
  <c r="G12" i="3"/>
  <c r="J253" i="3" l="1"/>
  <c r="K253" i="3" s="1"/>
  <c r="D23" i="26"/>
  <c r="D47" i="26"/>
  <c r="D44" i="26"/>
  <c r="D31" i="26"/>
  <c r="J264" i="3"/>
  <c r="D40" i="26"/>
  <c r="J275" i="3"/>
  <c r="D42" i="26"/>
  <c r="J220" i="3"/>
  <c r="D35" i="26"/>
  <c r="J242" i="3"/>
  <c r="D38" i="26"/>
  <c r="J132" i="3"/>
  <c r="D24" i="26"/>
  <c r="J286" i="3"/>
  <c r="D43" i="26"/>
  <c r="K319" i="3"/>
  <c r="F47" i="26"/>
  <c r="G47" i="26" s="1"/>
  <c r="K209" i="3"/>
  <c r="F34" i="26"/>
  <c r="J330" i="3"/>
  <c r="D48" i="26"/>
  <c r="J198" i="3"/>
  <c r="D32" i="26"/>
  <c r="J165" i="3"/>
  <c r="D28" i="26"/>
  <c r="J308" i="3"/>
  <c r="D46" i="26"/>
  <c r="J154" i="3"/>
  <c r="D27" i="26"/>
  <c r="K297" i="3"/>
  <c r="F44" i="26"/>
  <c r="G44" i="26" s="1"/>
  <c r="J143" i="3"/>
  <c r="D26" i="26"/>
  <c r="K187" i="3"/>
  <c r="F31" i="26"/>
  <c r="G31" i="26" s="1"/>
  <c r="J66" i="3"/>
  <c r="D16" i="26"/>
  <c r="J231" i="3"/>
  <c r="D36" i="26"/>
  <c r="J176" i="3"/>
  <c r="D30" i="26"/>
  <c r="K121" i="3"/>
  <c r="F23" i="26"/>
  <c r="G23" i="26" s="1"/>
  <c r="C18" i="22"/>
  <c r="C15" i="22"/>
  <c r="C12" i="22"/>
  <c r="C10" i="22"/>
  <c r="G34" i="26" l="1"/>
  <c r="F39" i="26"/>
  <c r="G39" i="26" s="1"/>
  <c r="K176" i="3"/>
  <c r="F30" i="26"/>
  <c r="K330" i="3"/>
  <c r="F48" i="26"/>
  <c r="G48" i="26" s="1"/>
  <c r="K231" i="3"/>
  <c r="F36" i="26"/>
  <c r="G36" i="26" s="1"/>
  <c r="K198" i="3"/>
  <c r="F32" i="26"/>
  <c r="G32" i="26" s="1"/>
  <c r="K143" i="3"/>
  <c r="F26" i="26"/>
  <c r="K66" i="3"/>
  <c r="F16" i="26"/>
  <c r="G16" i="26" s="1"/>
  <c r="K165" i="3"/>
  <c r="F28" i="26"/>
  <c r="G28" i="26" s="1"/>
  <c r="K220" i="3"/>
  <c r="F35" i="26"/>
  <c r="G35" i="26" s="1"/>
  <c r="K264" i="3"/>
  <c r="F40" i="26"/>
  <c r="G40" i="26" s="1"/>
  <c r="K154" i="3"/>
  <c r="F27" i="26"/>
  <c r="G27" i="26" s="1"/>
  <c r="K132" i="3"/>
  <c r="F24" i="26"/>
  <c r="G24" i="26" s="1"/>
  <c r="K308" i="3"/>
  <c r="F46" i="26"/>
  <c r="K286" i="3"/>
  <c r="F43" i="26"/>
  <c r="G43" i="26" s="1"/>
  <c r="K242" i="3"/>
  <c r="F38" i="26"/>
  <c r="K275" i="3"/>
  <c r="F42" i="26"/>
  <c r="B1" i="1"/>
  <c r="B1" i="26"/>
  <c r="B1" i="3"/>
  <c r="C1" i="16"/>
  <c r="B1" i="25"/>
  <c r="A36" i="22"/>
  <c r="A33" i="22"/>
  <c r="B40" i="1" s="1"/>
  <c r="A30" i="22"/>
  <c r="B36" i="1" s="1"/>
  <c r="A27" i="22"/>
  <c r="B32" i="1" s="1"/>
  <c r="A24" i="22"/>
  <c r="B28" i="1" s="1"/>
  <c r="A21" i="22"/>
  <c r="B24" i="1" s="1"/>
  <c r="A18" i="22"/>
  <c r="B20" i="1" s="1"/>
  <c r="A10" i="22"/>
  <c r="B10" i="1" s="1"/>
  <c r="B1" i="8"/>
  <c r="A15" i="22"/>
  <c r="A12" i="22"/>
  <c r="B13" i="1" s="1"/>
  <c r="B1" i="22"/>
  <c r="B1" i="20"/>
  <c r="A6" i="23"/>
  <c r="A6" i="3"/>
  <c r="A9" i="16"/>
  <c r="A8" i="16"/>
  <c r="A7" i="8"/>
  <c r="A6" i="8"/>
  <c r="A7" i="22"/>
  <c r="A6" i="22"/>
  <c r="A6" i="20"/>
  <c r="A7" i="20"/>
  <c r="A46" i="26" l="1"/>
  <c r="B44" i="1"/>
  <c r="A13" i="25"/>
  <c r="A22" i="3"/>
  <c r="A11" i="3"/>
  <c r="G37" i="26"/>
  <c r="H34" i="26" s="1"/>
  <c r="K139" i="29" s="1"/>
  <c r="A36" i="25"/>
  <c r="A44" i="3"/>
  <c r="A33" i="3"/>
  <c r="G46" i="26"/>
  <c r="G49" i="26" s="1"/>
  <c r="H46" i="26" s="1"/>
  <c r="K203" i="29" s="1"/>
  <c r="G42" i="26"/>
  <c r="G45" i="26" s="1"/>
  <c r="H42" i="26" s="1"/>
  <c r="K182" i="29" s="1"/>
  <c r="G38" i="26"/>
  <c r="G41" i="26" s="1"/>
  <c r="H38" i="26" s="1"/>
  <c r="K160" i="29" s="1"/>
  <c r="G30" i="26"/>
  <c r="G33" i="26" s="1"/>
  <c r="H30" i="26" s="1"/>
  <c r="K118" i="29" s="1"/>
  <c r="G26" i="26"/>
  <c r="G29" i="26" s="1"/>
  <c r="H26" i="26" s="1"/>
  <c r="K97" i="29" s="1"/>
  <c r="A14" i="8"/>
  <c r="B74" i="29"/>
  <c r="A121" i="3"/>
  <c r="A22" i="26"/>
  <c r="B71" i="16"/>
  <c r="A132" i="3"/>
  <c r="A110" i="3"/>
  <c r="A18" i="8"/>
  <c r="B158" i="29"/>
  <c r="A253" i="3"/>
  <c r="A38" i="26"/>
  <c r="B151" i="16"/>
  <c r="A264" i="3"/>
  <c r="A242" i="3"/>
  <c r="A11" i="8"/>
  <c r="B11" i="29"/>
  <c r="B11" i="16"/>
  <c r="A11" i="26"/>
  <c r="A17" i="8"/>
  <c r="B137" i="29"/>
  <c r="A231" i="3"/>
  <c r="A209" i="3"/>
  <c r="A34" i="26"/>
  <c r="A220" i="3"/>
  <c r="B131" i="16"/>
  <c r="A13" i="8"/>
  <c r="B53" i="29"/>
  <c r="A99" i="3"/>
  <c r="A18" i="26"/>
  <c r="A88" i="3"/>
  <c r="B51" i="16"/>
  <c r="A15" i="8"/>
  <c r="B95" i="29"/>
  <c r="A165" i="3"/>
  <c r="A143" i="3"/>
  <c r="A26" i="26"/>
  <c r="A154" i="3"/>
  <c r="B91" i="16"/>
  <c r="A19" i="8"/>
  <c r="B180" i="29"/>
  <c r="A297" i="3"/>
  <c r="A275" i="3"/>
  <c r="B172" i="16"/>
  <c r="A42" i="26"/>
  <c r="A286" i="3"/>
  <c r="B32" i="29"/>
  <c r="A12" i="8"/>
  <c r="B31" i="16"/>
  <c r="A14" i="26"/>
  <c r="A16" i="8"/>
  <c r="B116" i="29"/>
  <c r="B111" i="16"/>
  <c r="A187" i="3"/>
  <c r="A30" i="26"/>
  <c r="A198" i="3"/>
  <c r="A176" i="3"/>
  <c r="A20" i="8"/>
  <c r="B201" i="29"/>
  <c r="B192" i="16"/>
  <c r="A319" i="3"/>
  <c r="A330" i="3"/>
  <c r="A308" i="3"/>
  <c r="A1" i="23"/>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17" i="3"/>
  <c r="H110" i="3" s="1"/>
  <c r="B100" i="21"/>
  <c r="D78" i="25" s="1"/>
  <c r="F59" i="25" s="1"/>
  <c r="B123" i="21"/>
  <c r="D101" i="25" s="1"/>
  <c r="F82" i="25" s="1"/>
  <c r="B146" i="21"/>
  <c r="D124" i="25" s="1"/>
  <c r="F105" i="25" s="1"/>
  <c r="G106" i="3"/>
  <c r="H99" i="3" s="1"/>
  <c r="G95" i="3"/>
  <c r="H88" i="3" s="1"/>
  <c r="G84" i="3"/>
  <c r="H77" i="3" s="1"/>
  <c r="G62" i="3"/>
  <c r="H55" i="3" s="1"/>
  <c r="J55" i="3" s="1"/>
  <c r="K55" i="3" s="1"/>
  <c r="G51" i="3"/>
  <c r="H44" i="3" s="1"/>
  <c r="J44" i="3" s="1"/>
  <c r="K44" i="3" s="1"/>
  <c r="G40" i="3"/>
  <c r="H33" i="3" s="1"/>
  <c r="J33" i="3" s="1"/>
  <c r="K33" i="3" s="1"/>
  <c r="G29" i="3"/>
  <c r="H22" i="3" s="1"/>
  <c r="J22" i="3" s="1"/>
  <c r="K22" i="3" s="1"/>
  <c r="G18" i="3"/>
  <c r="H11" i="3" s="1"/>
  <c r="J11" i="3" s="1"/>
  <c r="K11" i="3" s="1"/>
  <c r="B77" i="21"/>
  <c r="D55" i="25" s="1"/>
  <c r="F36" i="25" s="1"/>
  <c r="B54" i="21"/>
  <c r="D32" i="25" s="1"/>
  <c r="F13" i="25" s="1"/>
  <c r="D12" i="26" l="1"/>
  <c r="F12" i="26" s="1"/>
  <c r="G12" i="26" s="1"/>
  <c r="D14" i="26"/>
  <c r="J99" i="3"/>
  <c r="D20" i="26"/>
  <c r="J77" i="3"/>
  <c r="D18" i="26"/>
  <c r="J88" i="3"/>
  <c r="D19" i="26"/>
  <c r="J110" i="3"/>
  <c r="D22" i="26"/>
  <c r="D11" i="26" l="1"/>
  <c r="F11" i="26" s="1"/>
  <c r="G11" i="26" s="1"/>
  <c r="K110" i="3"/>
  <c r="F22" i="26"/>
  <c r="K88" i="3"/>
  <c r="F19" i="26"/>
  <c r="G19" i="26" s="1"/>
  <c r="K77" i="3"/>
  <c r="F18" i="26"/>
  <c r="F14" i="26"/>
  <c r="D15" i="26"/>
  <c r="K99" i="3"/>
  <c r="F20" i="26"/>
  <c r="G20" i="26" s="1"/>
  <c r="G18" i="26" l="1"/>
  <c r="G21" i="26" s="1"/>
  <c r="H18" i="26" s="1"/>
  <c r="K55" i="29" s="1"/>
  <c r="G22" i="26"/>
  <c r="G25" i="26" s="1"/>
  <c r="H22" i="26" s="1"/>
  <c r="K76" i="29" s="1"/>
  <c r="G14" i="26"/>
  <c r="G13" i="26"/>
  <c r="H11" i="26" s="1"/>
  <c r="F15" i="26"/>
  <c r="G15" i="26" s="1"/>
  <c r="K13" i="29" l="1"/>
  <c r="G17" i="26"/>
  <c r="H14" i="26" l="1"/>
  <c r="K34" i="29" s="1"/>
</calcChain>
</file>

<file path=xl/sharedStrings.xml><?xml version="1.0" encoding="utf-8"?>
<sst xmlns="http://schemas.openxmlformats.org/spreadsheetml/2006/main" count="2494" uniqueCount="495">
  <si>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</si>
  <si>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</si>
  <si>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</si>
  <si>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</si>
  <si>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</si>
  <si>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</si>
  <si>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</si>
  <si>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</si>
  <si>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</si>
  <si>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</si>
  <si>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</si>
  <si>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</si>
  <si>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</si>
  <si>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</si>
  <si>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</si>
  <si>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</si>
  <si>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</si>
  <si>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</si>
  <si>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</si>
  <si>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</si>
  <si>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</si>
  <si>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</si>
  <si>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</si>
  <si>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</si>
  <si>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</si>
  <si>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</si>
  <si>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</si>
  <si>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</si>
  <si>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</si>
  <si>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</si>
  <si>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</si>
  <si>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</si>
  <si>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</si>
  <si>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</si>
  <si>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</si>
  <si>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</si>
  <si>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</si>
  <si>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</si>
  <si>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</si>
  <si>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</si>
  <si>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</si>
  <si>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</si>
  <si>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</si>
  <si>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</si>
  <si>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</si>
  <si>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</si>
  <si>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</si>
  <si>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</si>
  <si>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</si>
  <si>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</si>
  <si>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</si>
  <si>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</si>
  <si>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</si>
  <si>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</si>
  <si>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</si>
  <si>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</si>
  <si>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</si>
  <si>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</si>
  <si>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</si>
  <si>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</si>
  <si>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</si>
  <si>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</si>
  <si>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</si>
  <si>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</si>
  <si>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</si>
  <si>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</si>
  <si>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</si>
  <si>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</si>
  <si>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</si>
  <si>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</si>
  <si>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</si>
  <si>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</si>
  <si>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</si>
  <si>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</si>
  <si>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</si>
  <si>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</si>
  <si>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</si>
  <si>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</si>
  <si>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</si>
  <si>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</si>
  <si>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</si>
  <si>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</si>
  <si>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</si>
  <si>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</si>
  <si>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</si>
  <si>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</si>
  <si>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</si>
  <si>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</si>
  <si>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</si>
  <si>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</si>
  <si>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</si>
  <si>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</si>
  <si>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</si>
  <si>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</si>
  <si>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</si>
  <si>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</si>
  <si>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</si>
  <si>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</si>
  <si>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</si>
  <si>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</si>
  <si>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</si>
  <si>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</si>
  <si>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</si>
  <si>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</si>
  <si>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</si>
  <si>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</si>
  <si>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</si>
  <si>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</si>
  <si>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</si>
  <si>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</si>
  <si>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</si>
  <si>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</si>
  <si>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</si>
  <si>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</si>
  <si>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</si>
  <si>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</si>
  <si>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</si>
  <si>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</si>
  <si>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</si>
  <si>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</si>
  <si>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</si>
  <si>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</si>
  <si>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</si>
  <si>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</si>
  <si>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</si>
  <si>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</si>
  <si>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</si>
  <si>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</si>
  <si>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</si>
  <si>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</si>
  <si>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</si>
  <si>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</si>
  <si>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</si>
  <si>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</si>
  <si>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</si>
  <si>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</si>
  <si>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</si>
  <si>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</si>
  <si>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</si>
  <si>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</si>
  <si>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</si>
  <si>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</si>
  <si>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</si>
  <si>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</si>
  <si>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</si>
  <si>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</si>
  <si>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</si>
  <si>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</si>
  <si>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</si>
  <si>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</si>
  <si>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</si>
  <si>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</si>
  <si>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</si>
  <si>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</si>
  <si>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</si>
  <si>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</si>
  <si>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</si>
  <si>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</si>
  <si>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</si>
  <si>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</si>
  <si>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</si>
  <si>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</si>
  <si>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</si>
  <si>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</si>
  <si>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</si>
  <si>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</si>
  <si>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</si>
  <si>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</si>
  <si>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</si>
  <si>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</si>
  <si>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</si>
  <si>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</si>
  <si>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</si>
  <si>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</si>
  <si>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</si>
  <si>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</si>
  <si>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</si>
  <si>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</si>
  <si>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</si>
  <si>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</si>
  <si>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</si>
  <si>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</si>
  <si>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</si>
  <si>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</si>
  <si>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</si>
  <si>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</si>
  <si>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</si>
  <si>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</si>
  <si>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</si>
  <si>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</si>
  <si>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</si>
  <si>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</si>
  <si>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</si>
  <si>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</si>
  <si>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</si>
  <si>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</si>
  <si>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</si>
  <si>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</si>
  <si>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</si>
  <si>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</si>
  <si>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</si>
  <si>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</si>
  <si>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</si>
  <si>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</si>
  <si>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</si>
  <si>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</si>
  <si>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</si>
  <si>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</si>
  <si>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</si>
  <si>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</si>
  <si>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</si>
  <si>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</si>
  <si>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</si>
  <si>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</si>
  <si>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</si>
  <si>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</si>
  <si>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</si>
  <si>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</si>
  <si>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</si>
  <si>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</si>
  <si>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</si>
  <si>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</si>
  <si>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</si>
  <si>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</si>
  <si>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</si>
  <si>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</si>
  <si>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</si>
  <si>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</si>
  <si>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</si>
  <si>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</si>
  <si>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</si>
  <si>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</si>
  <si>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</si>
  <si>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</si>
  <si>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</si>
  <si>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</si>
  <si>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</si>
  <si>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</si>
  <si>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</si>
  <si>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</si>
  <si>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</si>
  <si>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</si>
  <si>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</si>
  <si>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</si>
  <si>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</si>
  <si>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</si>
  <si>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</si>
  <si>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</si>
  <si>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</si>
  <si>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</si>
  <si>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</si>
  <si>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</si>
  <si>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</si>
  <si>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</si>
  <si>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</si>
  <si>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</si>
  <si>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</si>
  <si>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</si>
  <si>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</si>
  <si>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</si>
  <si>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</si>
  <si>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</si>
  <si>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</si>
  <si>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</si>
  <si>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</si>
  <si>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</si>
  <si>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</si>
  <si>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</si>
  <si>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</si>
  <si>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</si>
  <si>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</si>
  <si>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</si>
  <si>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</si>
  <si>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</si>
  <si>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</si>
  <si>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</si>
  <si>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</si>
  <si>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</si>
  <si>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</si>
  <si>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</si>
  <si>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</si>
  <si>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</si>
  <si>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</si>
  <si>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</si>
  <si>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</si>
  <si>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</si>
  <si>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</si>
  <si>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</si>
  <si>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</si>
  <si>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</si>
  <si>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</si>
  <si>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</si>
  <si>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</si>
  <si>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</si>
  <si>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</si>
  <si>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</si>
  <si>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</si>
  <si>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</si>
  <si>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</si>
  <si>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</si>
  <si>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</si>
  <si>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</si>
  <si>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</si>
  <si>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</si>
  <si>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</si>
  <si>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</si>
  <si>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</si>
  <si>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</si>
  <si>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</si>
  <si>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</si>
  <si>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</si>
  <si>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</si>
  <si>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</si>
  <si>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</si>
  <si>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</si>
  <si>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</si>
  <si>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</si>
  <si>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</si>
  <si>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</si>
  <si>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</si>
  <si>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</si>
  <si>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</si>
  <si>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</si>
  <si>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</si>
  <si>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</si>
  <si>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</si>
  <si>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</si>
  <si>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</si>
  <si>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</si>
  <si>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</si>
  <si>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</si>
  <si>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</si>
  <si>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</si>
  <si>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</si>
  <si>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</si>
  <si>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</si>
  <si>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</si>
  <si>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</si>
  <si>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</si>
  <si>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</si>
  <si>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</si>
  <si>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</si>
  <si>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</si>
  <si>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</si>
  <si>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</si>
  <si>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</si>
  <si>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</si>
  <si>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</si>
  <si>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</si>
  <si>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</si>
  <si>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</si>
  <si>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</si>
  <si>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</si>
  <si>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</si>
  <si>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</si>
  <si>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</si>
  <si>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</si>
  <si>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</si>
  <si>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</si>
  <si>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</si>
  <si>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</si>
  <si>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</si>
  <si>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</si>
  <si>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</si>
  <si>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</si>
  <si>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</si>
  <si>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</si>
  <si>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</si>
  <si>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</si>
  <si>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</si>
  <si>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</si>
  <si>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</si>
  <si>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</si>
  <si>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</si>
  <si>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</si>
  <si>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</si>
  <si>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</si>
  <si>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</si>
  <si>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</si>
  <si>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</si>
  <si>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</si>
  <si>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</si>
  <si>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</si>
  <si>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</si>
  <si>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</si>
  <si>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</si>
  <si>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</si>
  <si>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</si>
  <si>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</si>
  <si>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</si>
  <si>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</si>
  <si>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</si>
  <si>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</si>
  <si>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</si>
  <si>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</si>
  <si>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</si>
  <si>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</si>
  <si>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</si>
  <si>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</si>
  <si>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</si>
  <si>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</si>
  <si>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 xml:space="preserve">La falta de acceso a internet y/o informacion digital por parte de la comunidad para poder visualizar las publicaciones propias del proceso de interes publico.  </t>
  </si>
  <si>
    <t>Desconocimiento de la informacion y/o requisitos previos para acceder a las  beneficios de orden nacional brindados a la comunidad</t>
  </si>
  <si>
    <t>La falta de continuidad en la ejecucion de las politicas publicas, programas y proyectos ocasionados por cambios en los gobernantes por periodos establecidos</t>
  </si>
  <si>
    <t>Constantes cambios y actualizacion normativa</t>
  </si>
  <si>
    <t>Escasa disponibilidad de recursos de orden nacional y departamental para ejecutar los diferentes programas y proyectos previstos</t>
  </si>
  <si>
    <t>Carencia pautas de comportamiento social para la convivencia en colectividad</t>
  </si>
  <si>
    <t>Declaratoria de emergencia producto de pandemia o catástrofe naturales</t>
  </si>
  <si>
    <t>Riesgos biológicos en el archivo histórico de la entidad</t>
  </si>
  <si>
    <t xml:space="preserve">Falta de actualizacion y mantenimiento de los equipos de computo.    </t>
  </si>
  <si>
    <t xml:space="preserve">Carencia de sistemas de informacion, softfware, hardware y aplicaciones e internet para el desarrollo de las diferentes actividades del proceso. </t>
  </si>
  <si>
    <t xml:space="preserve">Desequilibrio en la distribucion del personal de las diferentes areas del proceso. </t>
  </si>
  <si>
    <t>Falta de apropiación del Codigo de Integridad y Buen gobierno; y el código Unico Disciplinario por parte del personal encargado de prestar el servicio</t>
  </si>
  <si>
    <t>Limitacion en el presupuesto de inversion destinado para la entrega de  beneficios a los programas y prestacion de servicios.</t>
  </si>
  <si>
    <t xml:space="preserve">Insuficiencia de equipos de oficina para el buen ejercicio de las labores. . </t>
  </si>
  <si>
    <t>Desconocimiento de la actualización normativa por parte de algunos funcionarios</t>
  </si>
  <si>
    <t xml:space="preserve">Personal contratado sin perfil o demora en el proceso contractual requerido para ejercer las obligaciones </t>
  </si>
  <si>
    <t xml:space="preserve">Falta personal zona rural en la red de bibliotecas publicas </t>
  </si>
  <si>
    <t>Falta de articulacion entre politicas públicas, planes y programas con las srias de desarrollo economico, social y comuntario, IMDRI entre otro</t>
  </si>
  <si>
    <t>Deficiencias en el flujo de la informacion interna y/o entre dependencias</t>
  </si>
  <si>
    <t>El cambio de directrices y/o formas de llevar a cabo la ejecucion de los procesos genera cambios en el desarrollo de los mismos</t>
  </si>
  <si>
    <t>Falta de articulacion entre politicas públicas, planes y programas con las srias de desarrollo economico, social y comunitario, IMDRI entre otros</t>
  </si>
  <si>
    <t>1.Personal idóneo en el área.</t>
  </si>
  <si>
    <t>2.Personal comprometido</t>
  </si>
  <si>
    <t>3.Toma de decisiones en coordinación con el sector cultural</t>
  </si>
  <si>
    <t>Carencia pautas de comportamiento social para la convivencia en conectividad</t>
  </si>
  <si>
    <t>4.Personal altamente capacitado y comprometido para las diferentes áreas.</t>
  </si>
  <si>
    <t>5.Alta oferta cultural y formativa en las diferentes comunas y atención al sector rural de forma permanente.</t>
  </si>
  <si>
    <t>6. Inclusion  en los diferentes servicios ofertados.</t>
  </si>
  <si>
    <t>7.Recepcion de recursos debido al pago de estampilla propia del municipio PROCULTURA</t>
  </si>
  <si>
    <t xml:space="preserve">8.Voluntad de la alta dirección en aportar recursos para el sector cultura </t>
  </si>
  <si>
    <t xml:space="preserve">9.Ampliación en la cobertura en formacion artistica en la ciudad </t>
  </si>
  <si>
    <t>1. Alianzas estratégicas nacionales e internacionales con entes no gubernamentales.</t>
  </si>
  <si>
    <t>D3 O1 O2. GESTIONAR AL MENOS UN CONVENIO  CON  ENTIDADES GUBERNAMENTALES Y NO GUBERNAMENTALES PARA CONSECUCIÓN DE RECURSOS ADICIONALES</t>
  </si>
  <si>
    <t>F4. 05. MENSUALMENTE REALIZAR REUNIONES FISICAS O VIRTALES CON LOS RESPRESENTNTES DEL SECTOR CULTURAL, PARA CONSULTAR LOS TEMAS CLAVES DEL PROCESO</t>
  </si>
  <si>
    <t>2. Gestión con respecto a los lineamientos de los Beneficios económicos periódicos para sector cultural.</t>
  </si>
  <si>
    <t>3. Alianzas estratégicas y hermanamiento internacional.</t>
  </si>
  <si>
    <t>4. Reconocimiento y visibilización de los procesos ofertados por la Secretaría.</t>
  </si>
  <si>
    <t>D8 O6. Elaborar un proyecto de Inversión para el fortalecimiento institucional de la Secretaría de Cultura</t>
  </si>
  <si>
    <t>5. Alta participación del sector cultural en programas de estímulos y agenda</t>
  </si>
  <si>
    <t>D5 O5. DAR ESTRICTO CUMPLIMIENTO A LAS DIRECTRICES NACIONALES RESOLUCIÓN 666 DEL 24 DE ABRIL DEL 2020 Y A LOS PROTOCOLOS DE BIOSEGURIDAD EMITIDOS POR LAS DIFERENTES ENTIDADES.</t>
  </si>
  <si>
    <t>6. Dotación de equipos tecnológicos por parte de Ministerio de Cultura para la Red de Bibliotecas y procesos de formación</t>
  </si>
  <si>
    <t xml:space="preserve">D11 O3. REALIZAR EN LOS ESTUDIOS PREVIOS LA DEFINICIÓN DE PERFILES ENFOCADO SOBRE TODO EN  EXPERIENCIA Y CAPACITACIÓN RELACIONADA </t>
  </si>
  <si>
    <t xml:space="preserve">7. Ventajas competitivas por la ubicación geográfica y de biodiversidad. </t>
  </si>
  <si>
    <t>8. Consolidar red de formación artística cultural con diferentes entidades y dependencias del municipio .</t>
  </si>
  <si>
    <t>9. Posibilidad de consolidar Alianzas con entidades como la ESAP para temas de capacitación</t>
  </si>
  <si>
    <t>10. Orotgamiento de la ciudad como parte de la Red de ciudades Creativas de la UNESCO en el componente de la Música</t>
  </si>
  <si>
    <t xml:space="preserve">11. Implementación de las Zonas ADN (áreas de Desarrollo Naranja) para la articulación artística, cultural, gastronómica, social, creativa en el Municipio de Ibagué. </t>
  </si>
  <si>
    <t xml:space="preserve">12. Estratégias institucionales para la conservación de Bienes de Interés Cultural </t>
  </si>
  <si>
    <t>D11 A6. INICIAR CON EL DEBIDO PROCESO EN LO REFERENTE A LAS DENUNCIAS A LOS ENTES DE CONTROL SEGÚN CORRESPONDA</t>
  </si>
  <si>
    <t xml:space="preserve">D11 A6 Promover a menos un convenio para la consecusion de recursos a nivel local, regional, nacional, internacional y/o  acuerdos de voluntades </t>
  </si>
  <si>
    <t>D9 A3. DEFINIR UN PLAN DE CHOQUE EN DONDE SE CONJUGUEN PRESUPUESTO, ACTIVIDADES , RESPONSABLES Y FECHAS ESTRICTAS DE CUMPLIMIENTO</t>
  </si>
  <si>
    <t>D7D8 A1. INFORMAR Y SEGUIR LAS DIRECTRICES EMITIDAS POR LA SECRETARÍA DE LAS TIC Y GESTIÓN DOCUMENTAL</t>
  </si>
  <si>
    <t>D5 O4.  LLEVAR EL TEMA DE BIBLIOTECAS PÚBLICAS A UN CONSEJO DE GOBIERNO, PARA QUE SE DEFINA CLARAMENTE LA IMPORTANCIA DE LAS BIBLIOTECAS EN EL DESARROLLO SOCIAL Y CUALTURAL DEL MUNICIPIO</t>
  </si>
  <si>
    <t xml:space="preserve">Desconocimiento del Codigo de Etica y Buen Gobierno </t>
  </si>
  <si>
    <t>Insuficiente personal de planta para el cumplimiento de las metas</t>
  </si>
  <si>
    <t xml:space="preserve">En el momento de asignar el estimulos los jurados pueden  dejarse manipular para otorgar un  estimulos que no cumplan los requisitos </t>
  </si>
  <si>
    <t xml:space="preserve">Cuando se esta realizando la evaluacion de los estimulos por parte de los jurados </t>
  </si>
  <si>
    <t>Posibilidad de recibir y/o solicitar dadivas para el otorgamiento de estimulo sin el lleno de los requisitos.</t>
  </si>
  <si>
    <t>SEMESTRAL</t>
  </si>
  <si>
    <t>Indicador de eficacia:                                          Indice de Cumplimiento = (Actividades ejecutadas /Actividades programadas)*100.                                                                                                                                                                        
Indicador de efectividad = Efectividad del plan de manejo del riesgo=(# de casos en que se materializo el riesgo en el periodo actual - # de casos en que se materializo el riesgo en el periodo anterior) / # de casos  en que se materializo el riesgo en el periodo anterior x 100</t>
  </si>
  <si>
    <t>PROCESO: GESTIÓN ARTÍSTICA Y CULTURAL</t>
  </si>
  <si>
    <t>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t>
  </si>
  <si>
    <t>Falta de conciencia sobre la moralidad del servidor publico</t>
  </si>
  <si>
    <t xml:space="preserve">Perdida de bienes asignados al proceso gestion artistica y cultural </t>
  </si>
  <si>
    <t xml:space="preserve">en el ejercicio de las actividades propias del proceso </t>
  </si>
  <si>
    <t xml:space="preserve">dificultad en la continuidad de los programas del proceso gestion artistica y cultural </t>
  </si>
  <si>
    <t xml:space="preserve">sanciones disciplinarias </t>
  </si>
  <si>
    <t xml:space="preserve">afectacion economica para la entidad </t>
  </si>
  <si>
    <t xml:space="preserve">Posibilidad de apropiacion o uso indebido de bienes publicos por parte de un funcionaro o contratista con el fin de obtener un provecho propio o para un tercero </t>
  </si>
  <si>
    <t xml:space="preserve">La direccion de Talento Humano anualmente realiza proceso de induccion y reiduccion con el fin de dar a conocer el codigo de integridad y buen gobierno con el que cuenta la entidad, medienate socializaciones dejando como evidencia registro de asistencia y actas, en caso de observacion o desviacion no exite una actividad establecida.  </t>
  </si>
  <si>
    <t>Secretario y Director</t>
  </si>
  <si>
    <t xml:space="preserve">semestral </t>
  </si>
  <si>
    <t>Limitacion en el presupuesto de inversion destinado para la entrega de  beneficios a los programas</t>
  </si>
  <si>
    <t>Perdida de imagen institucional, inconformidad en el sector cultura</t>
  </si>
  <si>
    <t>Procesos juridicos en contra de la entidad, Reprocesos</t>
  </si>
  <si>
    <t>Definciencia de la planeación adecuada para desarrollar las actividades en el tiempo definido</t>
  </si>
  <si>
    <t xml:space="preserve"> la combinacion de factores como: Deficiencia en la planeación adecuada para desarrollar las actividdes en el tiempo definido y , el desconocimiento de la actualización normativa de algunos funcionarios puede llevara a la posiblidad de recibir y /o solicitar dadivas para el otorgamiento de estimulo sin el lleno de requisitos originando como consecuncia procesos juridicos, reprocesos, perdida de imagen institucional e inconformidad en el sector</t>
  </si>
  <si>
    <t>1,El secretario, director y funcionario responsable 2,trimestralmente 3,hace seguimiento al plan de acción con el fin de revisar el avance de las actividades, 4, comparando los programado con lo ejecutado 5. Si no se están cumpliendo las metas se evalua un plan de choque. 6. dejando como evidencia el plan de acción y envío a la secretaría de planeación</t>
  </si>
  <si>
    <t>el profesional especializado de manera trimestral, revisa y valida la información contenida en el normograma del proceso, con el fin de actualizarlo siguiendo lo indicado en el procedimiento establecido, si hay normas que requieran ser actualizadas o incluidas se incorporan en el documento. Dejando como evidencia el normograma y correo de envío a la dirección de fortalecimiento institucional</t>
  </si>
  <si>
    <t>Cronograma de estimulos</t>
  </si>
  <si>
    <t>D10, O8. El secretario y/o director de manera semestral realizarán cronograma para desarrollar adecuadamente el programa de estimulos, con el fin de planificar las actiividades y recursos asignados-</t>
  </si>
  <si>
    <t>Acta comité Técncio - Normograma Actualizado</t>
  </si>
  <si>
    <t>Trimestral</t>
  </si>
  <si>
    <t>Realizar las denuncias pertinentes, Informar a la dirección de fortalecimiento institucional y oficina de control interno. Actualizar el mapa de riesgos</t>
  </si>
  <si>
    <t>Oficios, Memorandos y Correos</t>
  </si>
  <si>
    <t>D2 D4, 09. Realizar comité técnico de manera trimestral, con el fin de socialzar los cambios normativos establecidos en el normograma y que estan relacionados con el sector cultural</t>
  </si>
  <si>
    <t>Falta de seguimiento y control de los inventarios devolutivos adscritos al proceso gestion artistica y cultural</t>
  </si>
  <si>
    <t xml:space="preserve">Posibilidad de apropiacion o uso indebido de bienes pubublicos por parte de un funcionario o contratisra con el fin de obtener un beneficio propio o para un tercero, debido a la combinacion de factores como la Falta de apropiación del Codigo de Integridad y Buen gobierno; y el código Unico Disciplinario por parte del personal encargado de prestar el servicio y Desconocimiento de los funcionarios y contratistas de los procedimientos existentes enmarcados en el control de inventarios, que puede ocasionar; dificultad en la continuidad de los programas del proceso gestion artistica y cultural, sanciones disciplinarias, afectacion economica para la entidad.  </t>
  </si>
  <si>
    <t xml:space="preserve">Desconocimiento de los funcionarios y contratistas de las actividades existentes enmarcados en el control de inventarios.  </t>
  </si>
  <si>
    <t>No exite control en el momento</t>
  </si>
  <si>
    <t>acta</t>
  </si>
  <si>
    <t>Acta de Socializacion</t>
  </si>
  <si>
    <t>D2 D4, 09. Realizar capacitación semestral personal de planta y contratistas sobre Código de Integridad y Buen gobierno y Código único discipinario</t>
  </si>
  <si>
    <t>D4 O9Socializar a personal de planta y contratistas sobre la responsabilidad de bienes tangibles, Implementación de formato para el control de uso interno de los bienes y la política de uso adecuado de bienes del municipio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</si>
</sst>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6" tint="0.39997558519241921"/>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48">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1" fillId="25" borderId="7" xfId="0" applyFont="1" applyFill="1" applyBorder="1" applyAlignment="1">
      <alignment horizontal="left" vertical="center" wrapText="1"/>
    </xf>
    <xf numFmtId="0" fontId="1" fillId="0" borderId="1" xfId="0" applyFont="1" applyBorder="1" applyAlignment="1" applyProtection="1">
      <alignment horizontal="center" vertical="center"/>
      <protection locked="0"/>
    </xf>
    <xf numFmtId="0" fontId="1" fillId="25" borderId="1" xfId="0" applyFont="1" applyFill="1" applyBorder="1" applyAlignment="1">
      <alignment horizontal="left" vertical="center" wrapText="1"/>
    </xf>
    <xf numFmtId="0" fontId="1" fillId="26" borderId="7" xfId="0" applyFont="1" applyFill="1" applyBorder="1" applyAlignment="1">
      <alignment horizontal="left" vertical="center" wrapText="1"/>
    </xf>
    <xf numFmtId="0" fontId="1" fillId="26" borderId="1" xfId="0" applyFont="1" applyFill="1" applyBorder="1" applyAlignment="1">
      <alignment horizontal="left" vertical="center" wrapText="1"/>
    </xf>
    <xf numFmtId="0" fontId="43" fillId="26" borderId="1" xfId="0" applyFont="1" applyFill="1" applyBorder="1" applyAlignment="1">
      <alignment horizontal="left" vertical="center" wrapText="1"/>
    </xf>
    <xf numFmtId="0" fontId="1" fillId="27" borderId="9" xfId="0" applyFont="1" applyFill="1" applyBorder="1" applyAlignment="1">
      <alignment horizontal="left" vertical="center" wrapText="1"/>
    </xf>
    <xf numFmtId="0" fontId="1" fillId="27" borderId="3" xfId="0" applyFont="1" applyFill="1" applyBorder="1" applyAlignment="1">
      <alignment horizontal="left" vertical="center" wrapText="1"/>
    </xf>
    <xf numFmtId="0" fontId="1" fillId="0" borderId="1" xfId="0" applyFont="1" applyBorder="1" applyAlignment="1" applyProtection="1">
      <alignment horizontal="center" vertical="center" wrapText="1"/>
      <protection locked="0"/>
    </xf>
    <xf numFmtId="0" fontId="1" fillId="4" borderId="3" xfId="0"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3" borderId="1" xfId="0" applyFont="1" applyFill="1" applyBorder="1" applyAlignment="1" applyProtection="1">
      <alignment horizontal="center" vertical="center" wrapText="1"/>
      <protection locked="0"/>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43" fillId="0" borderId="60" xfId="0" applyFont="1" applyBorder="1" applyAlignment="1" applyProtection="1">
      <alignment horizontal="center" vertical="center" wrapText="1"/>
      <protection locked="0"/>
    </xf>
    <xf numFmtId="0" fontId="43" fillId="0" borderId="62" xfId="0" applyFont="1" applyBorder="1" applyAlignment="1" applyProtection="1">
      <alignment horizontal="center" vertical="center" wrapText="1"/>
      <protection locked="0"/>
    </xf>
    <xf numFmtId="0" fontId="43" fillId="0" borderId="60" xfId="0" applyFont="1" applyBorder="1" applyAlignment="1" applyProtection="1">
      <alignment horizontal="left" vertical="center" wrapText="1"/>
      <protection locked="0"/>
    </xf>
    <xf numFmtId="0" fontId="43" fillId="0" borderId="62" xfId="0" applyFont="1" applyBorder="1" applyAlignment="1" applyProtection="1">
      <alignment horizontal="left" vertical="center" wrapText="1"/>
      <protection locked="0"/>
    </xf>
    <xf numFmtId="0" fontId="1" fillId="3" borderId="1" xfId="0" applyFont="1" applyFill="1" applyBorder="1" applyAlignment="1" applyProtection="1">
      <alignment horizontal="left" vertical="center"/>
      <protection locked="0"/>
    </xf>
    <xf numFmtId="0" fontId="43" fillId="0" borderId="1" xfId="0" applyFont="1" applyBorder="1" applyAlignment="1" applyProtection="1">
      <alignment horizontal="center" vertical="center" wrapText="1"/>
      <protection locked="0"/>
    </xf>
    <xf numFmtId="0" fontId="23" fillId="3" borderId="1"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43" fillId="0" borderId="1" xfId="0" applyFont="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43" fillId="0" borderId="60" xfId="0" applyFont="1" applyBorder="1" applyAlignment="1" applyProtection="1">
      <alignment vertical="center" wrapText="1"/>
      <protection locked="0"/>
    </xf>
    <xf numFmtId="0" fontId="43" fillId="0" borderId="56" xfId="0" applyFont="1" applyBorder="1" applyAlignment="1" applyProtection="1">
      <alignment vertical="center" wrapText="1"/>
      <protection locked="0"/>
    </xf>
    <xf numFmtId="0" fontId="43" fillId="0" borderId="62" xfId="0" applyFont="1" applyBorder="1" applyAlignment="1" applyProtection="1">
      <alignmen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1" fillId="0" borderId="60" xfId="0" applyFont="1" applyBorder="1" applyAlignment="1" applyProtection="1">
      <alignment vertical="center" wrapText="1"/>
      <protection locked="0"/>
    </xf>
    <xf numFmtId="0" fontId="1" fillId="0" borderId="56" xfId="0" applyFont="1" applyBorder="1" applyAlignment="1" applyProtection="1">
      <alignment vertical="center" wrapText="1"/>
      <protection locked="0"/>
    </xf>
    <xf numFmtId="0" fontId="1" fillId="0" borderId="62" xfId="0" applyFont="1" applyBorder="1" applyAlignment="1" applyProtection="1">
      <alignment vertical="center" wrapText="1"/>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8"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8" xfId="0" applyFont="1" applyBorder="1" applyAlignment="1">
      <alignment horizontal="left" vertical="center"/>
    </xf>
    <xf numFmtId="0" fontId="7" fillId="0" borderId="2" xfId="0" applyFont="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8" xfId="0" applyFont="1" applyBorder="1" applyAlignment="1">
      <alignment horizontal="left" vertical="center"/>
    </xf>
    <xf numFmtId="0" fontId="5" fillId="0" borderId="65"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35" fillId="7" borderId="74"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7" borderId="71" xfId="0" applyFont="1" applyFill="1" applyBorder="1" applyAlignment="1" applyProtection="1">
      <alignment horizontal="center" vertical="center"/>
      <protection locked="0"/>
    </xf>
    <xf numFmtId="0" fontId="35" fillId="8" borderId="71" xfId="0" applyFont="1" applyFill="1" applyBorder="1" applyAlignment="1" applyProtection="1">
      <alignment horizontal="center" vertical="center" wrapText="1"/>
      <protection locked="0"/>
    </xf>
    <xf numFmtId="0" fontId="35" fillId="8" borderId="71" xfId="0" applyFont="1" applyFill="1" applyBorder="1" applyAlignment="1" applyProtection="1">
      <alignment horizontal="center" vertical="center"/>
      <protection locked="0"/>
    </xf>
    <xf numFmtId="0" fontId="35" fillId="9" borderId="71" xfId="0" applyFont="1" applyFill="1" applyBorder="1" applyAlignment="1" applyProtection="1">
      <alignment horizontal="center" vertical="center" wrapText="1"/>
      <protection locked="0"/>
    </xf>
    <xf numFmtId="0" fontId="35" fillId="9" borderId="71" xfId="0" applyFont="1" applyFill="1" applyBorder="1" applyAlignment="1" applyProtection="1">
      <alignment horizontal="center" vertical="center"/>
      <protection locked="0"/>
    </xf>
    <xf numFmtId="0" fontId="35" fillId="10" borderId="71"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8"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5" fillId="10" borderId="71"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1" xfId="0" applyFont="1" applyFill="1" applyBorder="1" applyAlignment="1">
      <alignment horizontal="left" vertical="center" wrapText="1"/>
    </xf>
    <xf numFmtId="0" fontId="35" fillId="7" borderId="73" xfId="0" applyFont="1" applyFill="1" applyBorder="1" applyAlignment="1" applyProtection="1">
      <alignment horizontal="center" vertical="center"/>
      <protection locked="0"/>
    </xf>
    <xf numFmtId="0" fontId="35" fillId="7" borderId="75"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6" fillId="8" borderId="75"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6" fillId="9" borderId="75"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4"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8"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protection locked="0"/>
    </xf>
    <xf numFmtId="0" fontId="41" fillId="8" borderId="74"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10" borderId="71" xfId="0" applyFont="1" applyFill="1" applyBorder="1" applyAlignment="1" applyProtection="1">
      <alignment horizontal="center" vertical="center" wrapText="1"/>
      <protection locked="0"/>
    </xf>
    <xf numFmtId="0" fontId="41" fillId="7" borderId="74" xfId="0" applyFont="1" applyFill="1" applyBorder="1" applyAlignment="1" applyProtection="1">
      <alignment horizontal="center" vertical="center"/>
      <protection locked="0"/>
    </xf>
    <xf numFmtId="0" fontId="41" fillId="7" borderId="72"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5"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2" fillId="8" borderId="75"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2" fillId="9" borderId="75"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1" xfId="0" applyFont="1" applyFill="1" applyBorder="1" applyAlignment="1" applyProtection="1">
      <alignment horizontal="center" vertical="center" wrapText="1"/>
      <protection locked="0"/>
    </xf>
    <xf numFmtId="0" fontId="41" fillId="7" borderId="71" xfId="0" applyFont="1" applyFill="1" applyBorder="1" applyAlignment="1" applyProtection="1">
      <alignment horizontal="center" vertical="center"/>
      <protection locked="0"/>
    </xf>
    <xf numFmtId="0" fontId="41" fillId="8" borderId="71"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43" xfId="0" applyFont="1" applyBorder="1" applyAlignment="1">
      <alignment horizontal="center" vertical="center" wrapText="1"/>
    </xf>
    <xf numFmtId="0" fontId="5" fillId="0" borderId="7" xfId="0" applyFont="1" applyBorder="1" applyAlignment="1" applyProtection="1">
      <alignment horizontal="center" vertical="center" wrapText="1"/>
      <protection locked="0"/>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3" fillId="0" borderId="29" xfId="0" applyFont="1" applyBorder="1" applyAlignment="1">
      <alignment horizontal="center" vertical="center"/>
    </xf>
    <xf numFmtId="0" fontId="33" fillId="0" borderId="3" xfId="0" applyFont="1" applyBorder="1" applyAlignment="1">
      <alignment horizontal="center" vertic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5" fillId="0" borderId="70"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0"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79"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8" fillId="16" borderId="82"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8" xfId="0" applyFont="1" applyFill="1" applyBorder="1" applyAlignment="1" applyProtection="1">
      <alignment horizontal="center" vertical="center"/>
      <protection locked="0"/>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7" xfId="0" applyFont="1" applyBorder="1" applyAlignment="1">
      <alignment horizontal="center" vertical="center"/>
    </xf>
    <xf numFmtId="0" fontId="8" fillId="0" borderId="30" xfId="0" applyFont="1" applyBorder="1" applyAlignment="1">
      <alignment horizontal="left" vertical="top" wrapText="1"/>
    </xf>
    <xf numFmtId="0" fontId="8" fillId="0" borderId="20" xfId="0" applyFont="1" applyBorder="1" applyAlignment="1">
      <alignment horizontal="left" vertical="top" wrapText="1"/>
    </xf>
    <xf numFmtId="0" fontId="8" fillId="0" borderId="45" xfId="0" applyFont="1" applyBorder="1" applyAlignment="1">
      <alignment horizontal="left" vertical="top"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274320</xdr:colOff>
      <xdr:row>10</xdr:row>
      <xdr:rowOff>79737</xdr:rowOff>
    </xdr:from>
    <xdr:to>
      <xdr:col>19</xdr:col>
      <xdr:colOff>600552</xdr:colOff>
      <xdr:row>17</xdr:row>
      <xdr:rowOff>143691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944100" y="2457177"/>
          <a:ext cx="5873592" cy="215183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12</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GAMI/Documents/FORTAL%20INSTITU%20A&#209;O%202020/riesgos/monitoreo%20abril%2030/Mapa%20de%20riesgos%20Gestion%20artisrica%20y%20cultu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Hoja3"/>
      <sheetName val="CONTROLES Y EVALUACION"/>
      <sheetName val="SOLIDEZ DE LOS CONTROLES"/>
      <sheetName val="MAPA DE RIESGO ADMON"/>
      <sheetName val="Hoja1"/>
    </sheetNames>
    <sheetDataSet>
      <sheetData sheetId="0" refreshError="1"/>
      <sheetData sheetId="1" refreshError="1"/>
      <sheetData sheetId="2" refreshError="1"/>
      <sheetData sheetId="3" refreshError="1">
        <row r="20">
          <cell r="B20" t="str">
            <v xml:space="preserve">Personal insuficiente para apoyar la totalidad de procesos </v>
          </cell>
        </row>
        <row r="22">
          <cell r="B22" t="str">
            <v xml:space="preserve">Dificultad de planificacion y trabajo en equipo. </v>
          </cell>
        </row>
        <row r="23">
          <cell r="B23" t="str">
            <v>El cambio de directrices y/o formas de llevar a cabo la ejecucion de los procesos genera cambios en el desarrollo de los mismos.</v>
          </cell>
        </row>
        <row r="24">
          <cell r="B24" t="str">
            <v xml:space="preserve"> Limitacion en el presupuesto de inversion destinado para la entrega de  beneficios a los programas y prestacion de servicios.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image" Target="../media/image16.emf"/><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E4" sqref="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58"/>
      <c r="B1" s="364" t="s">
        <v>268</v>
      </c>
      <c r="C1" s="365"/>
      <c r="D1" s="366"/>
      <c r="E1" s="290" t="s">
        <v>381</v>
      </c>
      <c r="F1" s="361"/>
    </row>
    <row r="2" spans="1:7" x14ac:dyDescent="0.2">
      <c r="A2" s="359"/>
      <c r="B2" s="367"/>
      <c r="C2" s="368"/>
      <c r="D2" s="369"/>
      <c r="E2" s="291" t="s">
        <v>379</v>
      </c>
      <c r="F2" s="362"/>
    </row>
    <row r="3" spans="1:7" ht="15" customHeight="1" x14ac:dyDescent="0.2">
      <c r="A3" s="359"/>
      <c r="B3" s="367"/>
      <c r="C3" s="368"/>
      <c r="D3" s="369"/>
      <c r="E3" s="291" t="s">
        <v>380</v>
      </c>
      <c r="F3" s="362"/>
    </row>
    <row r="4" spans="1:7" ht="15" thickBot="1" x14ac:dyDescent="0.25">
      <c r="A4" s="360"/>
      <c r="B4" s="370"/>
      <c r="C4" s="371"/>
      <c r="D4" s="372"/>
      <c r="E4" s="293" t="s">
        <v>387</v>
      </c>
      <c r="F4" s="363"/>
    </row>
    <row r="5" spans="1:7" ht="15" thickBot="1" x14ac:dyDescent="0.25"/>
    <row r="6" spans="1:7" ht="42.75" customHeight="1" x14ac:dyDescent="0.2">
      <c r="A6" s="163" t="s">
        <v>269</v>
      </c>
      <c r="B6" s="373" t="s">
        <v>276</v>
      </c>
      <c r="C6" s="373"/>
      <c r="D6" s="373"/>
      <c r="E6" s="373"/>
      <c r="F6" s="374"/>
    </row>
    <row r="7" spans="1:7" ht="50.25" customHeight="1" thickBot="1" x14ac:dyDescent="0.25">
      <c r="A7" s="164" t="s">
        <v>270</v>
      </c>
      <c r="B7" s="323" t="s">
        <v>271</v>
      </c>
      <c r="C7" s="323"/>
      <c r="D7" s="323"/>
      <c r="E7" s="323"/>
      <c r="F7" s="324"/>
    </row>
    <row r="8" spans="1:7" ht="17.25" customHeight="1" x14ac:dyDescent="0.2">
      <c r="A8" s="376"/>
      <c r="B8" s="376"/>
      <c r="C8" s="376"/>
      <c r="D8" s="376"/>
      <c r="E8" s="376"/>
      <c r="F8" s="376"/>
    </row>
    <row r="9" spans="1:7" ht="54.75" customHeight="1" x14ac:dyDescent="0.2">
      <c r="A9" s="375" t="s">
        <v>372</v>
      </c>
      <c r="B9" s="375"/>
      <c r="C9" s="375"/>
      <c r="D9" s="375"/>
      <c r="E9" s="375"/>
      <c r="F9" s="375"/>
    </row>
    <row r="10" spans="1:7" ht="18" customHeight="1" thickBot="1" x14ac:dyDescent="0.25">
      <c r="A10" s="356"/>
      <c r="B10" s="357"/>
      <c r="C10" s="357"/>
      <c r="D10" s="357"/>
      <c r="E10" s="357"/>
      <c r="F10" s="357"/>
      <c r="G10" s="357"/>
    </row>
    <row r="11" spans="1:7" ht="24.75" customHeight="1" x14ac:dyDescent="0.2">
      <c r="A11" s="306" t="s">
        <v>272</v>
      </c>
      <c r="B11" s="307"/>
      <c r="C11" s="307"/>
      <c r="D11" s="307"/>
      <c r="E11" s="307"/>
      <c r="F11" s="308"/>
    </row>
    <row r="12" spans="1:7" ht="229.5" customHeight="1" thickBot="1" x14ac:dyDescent="0.25">
      <c r="A12" s="322" t="s">
        <v>371</v>
      </c>
      <c r="B12" s="323"/>
      <c r="C12" s="323"/>
      <c r="D12" s="323"/>
      <c r="E12" s="323"/>
      <c r="F12" s="324"/>
    </row>
    <row r="13" spans="1:7" ht="18" customHeight="1" thickBot="1" x14ac:dyDescent="0.25">
      <c r="A13" s="321"/>
      <c r="B13" s="321"/>
      <c r="C13" s="321"/>
      <c r="D13" s="321"/>
      <c r="E13" s="321"/>
      <c r="F13" s="321"/>
    </row>
    <row r="14" spans="1:7" ht="26.25" customHeight="1" x14ac:dyDescent="0.2">
      <c r="A14" s="306" t="s">
        <v>273</v>
      </c>
      <c r="B14" s="307"/>
      <c r="C14" s="307"/>
      <c r="D14" s="307"/>
      <c r="E14" s="307"/>
      <c r="F14" s="308"/>
    </row>
    <row r="15" spans="1:7" ht="284.25" customHeight="1" thickBot="1" x14ac:dyDescent="0.25">
      <c r="A15" s="322" t="s">
        <v>374</v>
      </c>
      <c r="B15" s="323"/>
      <c r="C15" s="323"/>
      <c r="D15" s="323"/>
      <c r="E15" s="323"/>
      <c r="F15" s="324"/>
    </row>
    <row r="16" spans="1:7" ht="21.75" customHeight="1" thickBot="1" x14ac:dyDescent="0.25">
      <c r="A16" s="144"/>
      <c r="B16" s="144"/>
      <c r="C16" s="144"/>
      <c r="D16" s="144"/>
      <c r="E16" s="144"/>
      <c r="F16" s="144"/>
    </row>
    <row r="17" spans="1:6" ht="23.25" customHeight="1" thickBot="1" x14ac:dyDescent="0.25">
      <c r="A17" s="306" t="s">
        <v>377</v>
      </c>
      <c r="B17" s="307"/>
      <c r="C17" s="307"/>
      <c r="D17" s="307"/>
      <c r="E17" s="307"/>
      <c r="F17" s="308"/>
    </row>
    <row r="18" spans="1:6" ht="81.75" customHeight="1" x14ac:dyDescent="0.2">
      <c r="A18" s="309" t="s">
        <v>378</v>
      </c>
      <c r="B18" s="310"/>
      <c r="C18" s="310"/>
      <c r="D18" s="310"/>
      <c r="E18" s="310"/>
      <c r="F18" s="311"/>
    </row>
    <row r="19" spans="1:6" ht="71.25" customHeight="1" thickBot="1" x14ac:dyDescent="0.25">
      <c r="A19" s="312"/>
      <c r="B19" s="313"/>
      <c r="C19" s="313"/>
      <c r="D19" s="313"/>
      <c r="E19" s="313"/>
      <c r="F19" s="314"/>
    </row>
    <row r="20" spans="1:6" ht="15" thickBot="1" x14ac:dyDescent="0.25"/>
    <row r="21" spans="1:6" ht="27" customHeight="1" x14ac:dyDescent="0.2">
      <c r="A21" s="325" t="s">
        <v>333</v>
      </c>
      <c r="B21" s="326"/>
      <c r="C21" s="326"/>
      <c r="D21" s="326"/>
      <c r="E21" s="326"/>
      <c r="F21" s="327"/>
    </row>
    <row r="22" spans="1:6" ht="363" customHeight="1" thickBot="1" x14ac:dyDescent="0.25">
      <c r="A22" s="328" t="s">
        <v>343</v>
      </c>
      <c r="B22" s="329"/>
      <c r="C22" s="329"/>
      <c r="D22" s="329"/>
      <c r="E22" s="329"/>
      <c r="F22" s="330"/>
    </row>
    <row r="23" spans="1:6" ht="15" thickBot="1" x14ac:dyDescent="0.25"/>
    <row r="24" spans="1:6" ht="28.5" customHeight="1" thickBot="1" x14ac:dyDescent="0.25">
      <c r="A24" s="331" t="s">
        <v>334</v>
      </c>
      <c r="B24" s="332"/>
      <c r="C24" s="332"/>
      <c r="D24" s="332"/>
      <c r="E24" s="332"/>
      <c r="F24" s="333"/>
    </row>
    <row r="25" spans="1:6" ht="375" customHeight="1" x14ac:dyDescent="0.2">
      <c r="A25" s="341" t="s">
        <v>312</v>
      </c>
      <c r="B25" s="342"/>
      <c r="C25" s="342"/>
      <c r="D25" s="342"/>
      <c r="E25" s="342"/>
      <c r="F25" s="343"/>
    </row>
    <row r="26" spans="1:6" ht="27.6" customHeight="1" thickBot="1" x14ac:dyDescent="0.25">
      <c r="A26" s="344"/>
      <c r="B26" s="345"/>
      <c r="C26" s="345"/>
      <c r="D26" s="345"/>
      <c r="E26" s="345"/>
      <c r="F26" s="346"/>
    </row>
    <row r="27" spans="1:6" ht="25.5" customHeight="1" thickBot="1" x14ac:dyDescent="0.25">
      <c r="A27" s="144"/>
      <c r="B27" s="144"/>
      <c r="C27" s="144"/>
      <c r="D27" s="144"/>
      <c r="E27" s="144"/>
      <c r="F27" s="144"/>
    </row>
    <row r="28" spans="1:6" ht="27" customHeight="1" x14ac:dyDescent="0.2">
      <c r="A28" s="334" t="s">
        <v>335</v>
      </c>
      <c r="B28" s="335"/>
      <c r="C28" s="335"/>
      <c r="D28" s="335"/>
      <c r="E28" s="335"/>
      <c r="F28" s="336"/>
    </row>
    <row r="29" spans="1:6" ht="210.75" customHeight="1" thickBot="1" x14ac:dyDescent="0.25">
      <c r="A29" s="337" t="s">
        <v>309</v>
      </c>
      <c r="B29" s="323"/>
      <c r="C29" s="323"/>
      <c r="D29" s="323"/>
      <c r="E29" s="323"/>
      <c r="F29" s="324"/>
    </row>
    <row r="30" spans="1:6" ht="15" thickBot="1" x14ac:dyDescent="0.25"/>
    <row r="31" spans="1:6" ht="30.75" customHeight="1" x14ac:dyDescent="0.2">
      <c r="A31" s="338" t="s">
        <v>336</v>
      </c>
      <c r="B31" s="339"/>
      <c r="C31" s="339"/>
      <c r="D31" s="339"/>
      <c r="E31" s="339"/>
      <c r="F31" s="340"/>
    </row>
    <row r="32" spans="1:6" ht="138" customHeight="1" thickBot="1" x14ac:dyDescent="0.25">
      <c r="A32" s="383" t="s">
        <v>310</v>
      </c>
      <c r="B32" s="384"/>
      <c r="C32" s="384"/>
      <c r="D32" s="384"/>
      <c r="E32" s="384"/>
      <c r="F32" s="385"/>
    </row>
    <row r="33" spans="1:6" ht="15" thickBot="1" x14ac:dyDescent="0.25"/>
    <row r="34" spans="1:6" ht="28.5" customHeight="1" x14ac:dyDescent="0.2">
      <c r="A34" s="386" t="s">
        <v>337</v>
      </c>
      <c r="B34" s="387"/>
      <c r="C34" s="387"/>
      <c r="D34" s="387"/>
      <c r="E34" s="387"/>
      <c r="F34" s="388"/>
    </row>
    <row r="35" spans="1:6" ht="219" customHeight="1" thickBot="1" x14ac:dyDescent="0.25">
      <c r="A35" s="337" t="s">
        <v>303</v>
      </c>
      <c r="B35" s="323"/>
      <c r="C35" s="323"/>
      <c r="D35" s="323"/>
      <c r="E35" s="323"/>
      <c r="F35" s="324"/>
    </row>
    <row r="36" spans="1:6" ht="15" thickBot="1" x14ac:dyDescent="0.25"/>
    <row r="37" spans="1:6" ht="27.75" customHeight="1" x14ac:dyDescent="0.2">
      <c r="A37" s="386" t="s">
        <v>338</v>
      </c>
      <c r="B37" s="387"/>
      <c r="C37" s="387"/>
      <c r="D37" s="387"/>
      <c r="E37" s="387"/>
      <c r="F37" s="388"/>
    </row>
    <row r="38" spans="1:6" ht="170.25" customHeight="1" thickBot="1" x14ac:dyDescent="0.25">
      <c r="A38" s="337" t="s">
        <v>304</v>
      </c>
      <c r="B38" s="323"/>
      <c r="C38" s="323"/>
      <c r="D38" s="323"/>
      <c r="E38" s="323"/>
      <c r="F38" s="324"/>
    </row>
    <row r="39" spans="1:6" ht="15" thickBot="1" x14ac:dyDescent="0.25"/>
    <row r="40" spans="1:6" ht="27.75" customHeight="1" x14ac:dyDescent="0.2">
      <c r="A40" s="347" t="s">
        <v>339</v>
      </c>
      <c r="B40" s="348"/>
      <c r="C40" s="348"/>
      <c r="D40" s="348"/>
      <c r="E40" s="348"/>
      <c r="F40" s="349"/>
    </row>
    <row r="41" spans="1:6" ht="208.5" customHeight="1" thickBot="1" x14ac:dyDescent="0.25">
      <c r="A41" s="322" t="s">
        <v>370</v>
      </c>
      <c r="B41" s="323"/>
      <c r="C41" s="323"/>
      <c r="D41" s="323"/>
      <c r="E41" s="323"/>
      <c r="F41" s="324"/>
    </row>
    <row r="42" spans="1:6" ht="15" thickBot="1" x14ac:dyDescent="0.25"/>
    <row r="43" spans="1:6" ht="29.25" customHeight="1" x14ac:dyDescent="0.2">
      <c r="A43" s="377" t="s">
        <v>375</v>
      </c>
      <c r="B43" s="378"/>
      <c r="C43" s="378"/>
      <c r="D43" s="378"/>
      <c r="E43" s="378"/>
      <c r="F43" s="379"/>
    </row>
    <row r="44" spans="1:6" ht="274.5" customHeight="1" thickBot="1" x14ac:dyDescent="0.25">
      <c r="A44" s="337" t="s">
        <v>297</v>
      </c>
      <c r="B44" s="323"/>
      <c r="C44" s="323"/>
      <c r="D44" s="323"/>
      <c r="E44" s="323"/>
      <c r="F44" s="324"/>
    </row>
    <row r="45" spans="1:6" ht="15" thickBot="1" x14ac:dyDescent="0.25"/>
    <row r="46" spans="1:6" ht="29.25" customHeight="1" x14ac:dyDescent="0.2">
      <c r="A46" s="377" t="s">
        <v>340</v>
      </c>
      <c r="B46" s="378"/>
      <c r="C46" s="378"/>
      <c r="D46" s="378"/>
      <c r="E46" s="378"/>
      <c r="F46" s="379"/>
    </row>
    <row r="47" spans="1:6" s="217" customFormat="1" ht="181.5" customHeight="1" thickBot="1" x14ac:dyDescent="0.3">
      <c r="A47" s="380" t="s">
        <v>298</v>
      </c>
      <c r="B47" s="381"/>
      <c r="C47" s="381"/>
      <c r="D47" s="381"/>
      <c r="E47" s="381"/>
      <c r="F47" s="382"/>
    </row>
    <row r="48" spans="1:6" ht="15.75" customHeight="1" thickBot="1" x14ac:dyDescent="0.25">
      <c r="A48" s="144"/>
      <c r="B48" s="144"/>
      <c r="C48" s="144"/>
      <c r="D48" s="144"/>
      <c r="E48" s="144"/>
      <c r="F48" s="144"/>
    </row>
    <row r="49" spans="1:6" ht="19.5" customHeight="1" x14ac:dyDescent="0.2">
      <c r="A49" s="350" t="s">
        <v>341</v>
      </c>
      <c r="B49" s="351"/>
      <c r="C49" s="351"/>
      <c r="D49" s="351"/>
      <c r="E49" s="351"/>
      <c r="F49" s="352"/>
    </row>
    <row r="50" spans="1:6" ht="363" customHeight="1" thickBot="1" x14ac:dyDescent="0.25">
      <c r="A50" s="353" t="s">
        <v>305</v>
      </c>
      <c r="B50" s="354"/>
      <c r="C50" s="354"/>
      <c r="D50" s="354"/>
      <c r="E50" s="354"/>
      <c r="F50" s="355"/>
    </row>
    <row r="51" spans="1:6" ht="15" thickBot="1" x14ac:dyDescent="0.25"/>
    <row r="52" spans="1:6" ht="27.75" customHeight="1" x14ac:dyDescent="0.2">
      <c r="A52" s="315" t="s">
        <v>342</v>
      </c>
      <c r="B52" s="316"/>
      <c r="C52" s="316"/>
      <c r="D52" s="316"/>
      <c r="E52" s="316"/>
      <c r="F52" s="317"/>
    </row>
    <row r="53" spans="1:6" ht="409.6" customHeight="1" x14ac:dyDescent="0.2">
      <c r="A53" s="318" t="s">
        <v>308</v>
      </c>
      <c r="B53" s="319"/>
      <c r="C53" s="319"/>
      <c r="D53" s="319"/>
      <c r="E53" s="319"/>
      <c r="F53" s="320"/>
    </row>
    <row r="54" spans="1:6" ht="77.25" customHeight="1" thickBot="1" x14ac:dyDescent="0.25">
      <c r="A54" s="312"/>
      <c r="B54" s="313"/>
      <c r="C54" s="313"/>
      <c r="D54" s="313"/>
      <c r="E54" s="313"/>
      <c r="F54" s="314"/>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J40"/>
  <sheetViews>
    <sheetView topLeftCell="B12" zoomScale="120" zoomScaleNormal="120" workbookViewId="0">
      <selection activeCell="E12" sqref="E12:E1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0" ht="28.5" customHeight="1" x14ac:dyDescent="0.2">
      <c r="A1" s="433"/>
      <c r="B1" s="390" t="str">
        <f>CONTEXTO!B1</f>
        <v xml:space="preserve">PROCESO: </v>
      </c>
      <c r="C1" s="390"/>
      <c r="D1" s="390"/>
      <c r="E1" s="390"/>
      <c r="F1" s="409" t="s">
        <v>381</v>
      </c>
      <c r="G1" s="373"/>
      <c r="H1" s="373"/>
      <c r="I1" s="373"/>
      <c r="J1" s="559"/>
    </row>
    <row r="2" spans="1:10" x14ac:dyDescent="0.2">
      <c r="A2" s="434"/>
      <c r="B2" s="391" t="s">
        <v>68</v>
      </c>
      <c r="C2" s="391"/>
      <c r="D2" s="391"/>
      <c r="E2" s="391"/>
      <c r="F2" s="410" t="s">
        <v>379</v>
      </c>
      <c r="G2" s="411"/>
      <c r="H2" s="411"/>
      <c r="I2" s="411"/>
      <c r="J2" s="560"/>
    </row>
    <row r="3" spans="1:10" ht="15" customHeight="1" x14ac:dyDescent="0.2">
      <c r="A3" s="434"/>
      <c r="B3" s="391"/>
      <c r="C3" s="391"/>
      <c r="D3" s="391"/>
      <c r="E3" s="391"/>
      <c r="F3" s="410" t="s">
        <v>380</v>
      </c>
      <c r="G3" s="411"/>
      <c r="H3" s="411"/>
      <c r="I3" s="411"/>
      <c r="J3" s="560"/>
    </row>
    <row r="4" spans="1:10" ht="15" thickBot="1" x14ac:dyDescent="0.25">
      <c r="A4" s="434"/>
      <c r="B4" s="391"/>
      <c r="C4" s="391"/>
      <c r="D4" s="391"/>
      <c r="E4" s="391"/>
      <c r="F4" s="410" t="s">
        <v>392</v>
      </c>
      <c r="G4" s="411"/>
      <c r="H4" s="411"/>
      <c r="I4" s="411"/>
      <c r="J4" s="561"/>
    </row>
    <row r="5" spans="1:10" ht="15.75" x14ac:dyDescent="0.2">
      <c r="A5" s="569"/>
      <c r="B5" s="389"/>
      <c r="C5" s="389"/>
      <c r="D5" s="389"/>
      <c r="E5" s="389"/>
      <c r="F5" s="389"/>
      <c r="G5" s="389"/>
      <c r="H5" s="389"/>
      <c r="I5" s="389"/>
      <c r="J5" s="570"/>
    </row>
    <row r="6" spans="1:10" ht="39.75" customHeight="1" x14ac:dyDescent="0.2">
      <c r="A6" s="565" t="str">
        <f>CONTEXTO!A8</f>
        <v>PROCESO: GESTIÓN ARTÍSTICA Y CULTURAL</v>
      </c>
      <c r="B6" s="566"/>
      <c r="C6" s="566"/>
      <c r="D6" s="566"/>
      <c r="E6" s="566"/>
      <c r="F6" s="566"/>
      <c r="G6" s="566"/>
      <c r="H6" s="566"/>
      <c r="I6" s="566"/>
      <c r="J6" s="567"/>
    </row>
    <row r="7" spans="1:10" s="74" customFormat="1" ht="63" customHeight="1" thickBot="1" x14ac:dyDescent="0.25">
      <c r="A7" s="562"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563"/>
      <c r="C7" s="563"/>
      <c r="D7" s="563"/>
      <c r="E7" s="563"/>
      <c r="F7" s="563"/>
      <c r="G7" s="563"/>
      <c r="H7" s="563"/>
      <c r="I7" s="563"/>
      <c r="J7" s="564"/>
    </row>
    <row r="8" spans="1:10" s="74" customFormat="1" ht="25.5" customHeight="1" thickBot="1" x14ac:dyDescent="0.25">
      <c r="A8" s="568"/>
      <c r="B8" s="568"/>
      <c r="C8" s="568"/>
      <c r="D8" s="568"/>
      <c r="E8" s="568"/>
      <c r="F8" s="568"/>
      <c r="G8" s="568"/>
      <c r="H8" s="568"/>
      <c r="I8" s="568"/>
      <c r="J8" s="568"/>
    </row>
    <row r="9" spans="1:10" s="74" customFormat="1" ht="69" customHeight="1" x14ac:dyDescent="0.2">
      <c r="A9" s="88" t="s">
        <v>259</v>
      </c>
      <c r="B9" s="89" t="s">
        <v>258</v>
      </c>
      <c r="C9" s="90" t="s">
        <v>260</v>
      </c>
      <c r="D9" s="91" t="s">
        <v>79</v>
      </c>
      <c r="E9" s="92" t="s">
        <v>69</v>
      </c>
      <c r="F9" s="93" t="s">
        <v>70</v>
      </c>
      <c r="G9" s="93" t="s">
        <v>71</v>
      </c>
      <c r="H9" s="93" t="s">
        <v>72</v>
      </c>
      <c r="I9" s="93" t="s">
        <v>73</v>
      </c>
      <c r="J9" s="94" t="s">
        <v>74</v>
      </c>
    </row>
    <row r="10" spans="1:10" s="74" customFormat="1" ht="77.45" customHeight="1" x14ac:dyDescent="0.2">
      <c r="A10" s="557" t="s">
        <v>456</v>
      </c>
      <c r="B10" s="238" t="str">
        <f>+'PRIORIZACIÓN DE CAUSA'!B31</f>
        <v>Definciencia de la planeación adecuada para desarrollar las actividades en el tiempo definido</v>
      </c>
      <c r="C10" s="558" t="s">
        <v>457</v>
      </c>
      <c r="D10" s="239" t="s">
        <v>475</v>
      </c>
      <c r="E10" s="558" t="s">
        <v>458</v>
      </c>
      <c r="F10" s="552" t="s">
        <v>133</v>
      </c>
      <c r="G10" s="552" t="s">
        <v>133</v>
      </c>
      <c r="H10" s="552" t="s">
        <v>133</v>
      </c>
      <c r="I10" s="552" t="s">
        <v>133</v>
      </c>
      <c r="J10" s="553" t="str">
        <f>IF(F10="NA","GESTION",IF(G10="NA","GESTION",IF(H10="NA","GESTION",IF(I10="NA","GESTION",IF(F10&lt;&gt;"X"," ",IF(G10&lt;&gt;"X"," ",IF(H10&lt;&gt;"X"," ",IF(I10&lt;&gt;"X"," ","CORRUPCION"))))))))</f>
        <v>CORRUPCION</v>
      </c>
    </row>
    <row r="11" spans="1:10" ht="90.6" customHeight="1" x14ac:dyDescent="0.2">
      <c r="A11" s="557"/>
      <c r="B11" s="238" t="str">
        <f>+'PRIORIZACIÓN DE CAUSA'!B25</f>
        <v>Desconocimiento de la actualización normativa por parte de algunos funcionarios</v>
      </c>
      <c r="C11" s="558"/>
      <c r="D11" s="239" t="s">
        <v>474</v>
      </c>
      <c r="E11" s="558"/>
      <c r="F11" s="552"/>
      <c r="G11" s="552"/>
      <c r="H11" s="552"/>
      <c r="I11" s="552"/>
      <c r="J11" s="553"/>
    </row>
    <row r="12" spans="1:10" ht="97.9" customHeight="1" x14ac:dyDescent="0.2">
      <c r="A12" s="574" t="s">
        <v>464</v>
      </c>
      <c r="B12" s="238" t="str">
        <f>CONTEXTO!D15</f>
        <v>Falta de apropiación del Codigo de Integridad y Buen gobierno; y el código Unico Disciplinario por parte del personal encargado de prestar el servicio</v>
      </c>
      <c r="C12" s="554" t="s">
        <v>465</v>
      </c>
      <c r="D12" s="241" t="s">
        <v>466</v>
      </c>
      <c r="E12" s="554" t="s">
        <v>469</v>
      </c>
      <c r="F12" s="552" t="s">
        <v>133</v>
      </c>
      <c r="G12" s="552" t="s">
        <v>133</v>
      </c>
      <c r="H12" s="552" t="s">
        <v>133</v>
      </c>
      <c r="I12" s="552" t="s">
        <v>133</v>
      </c>
      <c r="J12" s="553" t="str">
        <f t="shared" ref="J12" si="0">IF(F12="NA","GESTION",IF(G12="NA","GESTION",IF(H12="NA","GESTION",IF(I12="NA","GESTION",IF(F12&lt;&gt;"X"," ",IF(G12&lt;&gt;"X"," ",IF(H12&lt;&gt;"X"," ",IF(I12&lt;&gt;"X"," ","CORRUPCION"))))))))</f>
        <v>CORRUPCION</v>
      </c>
    </row>
    <row r="13" spans="1:10" ht="76.150000000000006" customHeight="1" x14ac:dyDescent="0.2">
      <c r="A13" s="575"/>
      <c r="B13" s="238" t="str">
        <f>CONTEXTO!F16</f>
        <v xml:space="preserve">Desconocimiento de los funcionarios y contratistas de las actividades existentes enmarcados en el control de inventarios.  </v>
      </c>
      <c r="C13" s="555"/>
      <c r="D13" s="241" t="s">
        <v>467</v>
      </c>
      <c r="E13" s="555"/>
      <c r="F13" s="552"/>
      <c r="G13" s="552"/>
      <c r="H13" s="552"/>
      <c r="I13" s="552"/>
      <c r="J13" s="553"/>
    </row>
    <row r="14" spans="1:10" ht="64.5" customHeight="1" x14ac:dyDescent="0.2">
      <c r="A14" s="576"/>
      <c r="B14" s="238"/>
      <c r="C14" s="556"/>
      <c r="D14" s="242" t="s">
        <v>468</v>
      </c>
      <c r="E14" s="556"/>
      <c r="F14" s="552"/>
      <c r="G14" s="552"/>
      <c r="H14" s="552"/>
      <c r="I14" s="552"/>
      <c r="J14" s="553"/>
    </row>
    <row r="15" spans="1:10" ht="64.5" customHeight="1" x14ac:dyDescent="0.2">
      <c r="A15" s="557"/>
      <c r="B15" s="238"/>
      <c r="C15" s="558"/>
      <c r="D15" s="240"/>
      <c r="E15" s="558" t="s">
        <v>265</v>
      </c>
      <c r="F15" s="552"/>
      <c r="G15" s="552"/>
      <c r="H15" s="552"/>
      <c r="I15" s="552"/>
      <c r="J15" s="553" t="str">
        <f t="shared" ref="J15" si="1">IF(F15="NA","GESTION",IF(G15="NA","GESTION",IF(H15="NA","GESTION",IF(I15="NA","GESTION",IF(F15&lt;&gt;"X"," ",IF(G15&lt;&gt;"X"," ",IF(H15&lt;&gt;"X"," ",IF(I15&lt;&gt;"X"," ","CORRUPCION"))))))))</f>
        <v xml:space="preserve"> </v>
      </c>
    </row>
    <row r="16" spans="1:10" ht="63.75" customHeight="1" x14ac:dyDescent="0.2">
      <c r="A16" s="557"/>
      <c r="B16" s="238"/>
      <c r="C16" s="558"/>
      <c r="D16" s="238"/>
      <c r="E16" s="558"/>
      <c r="F16" s="552"/>
      <c r="G16" s="552"/>
      <c r="H16" s="552"/>
      <c r="I16" s="552"/>
      <c r="J16" s="553"/>
    </row>
    <row r="17" spans="1:10" ht="50.25" customHeight="1" x14ac:dyDescent="0.2">
      <c r="A17" s="557"/>
      <c r="B17" s="238"/>
      <c r="C17" s="558"/>
      <c r="D17" s="238"/>
      <c r="E17" s="558"/>
      <c r="F17" s="552"/>
      <c r="G17" s="552"/>
      <c r="H17" s="552"/>
      <c r="I17" s="552"/>
      <c r="J17" s="553"/>
    </row>
    <row r="18" spans="1:10" ht="58.5" customHeight="1" x14ac:dyDescent="0.2">
      <c r="A18" s="243"/>
      <c r="B18" s="244"/>
      <c r="C18" s="244"/>
      <c r="D18" s="244"/>
      <c r="E18" s="571" t="s">
        <v>266</v>
      </c>
      <c r="F18" s="244"/>
      <c r="G18" s="244"/>
      <c r="H18" s="244"/>
      <c r="I18" s="244"/>
      <c r="J18" s="553" t="str">
        <f t="shared" ref="J18" si="2">IF(F18="NA","GESTION",IF(G18="NA","GESTION",IF(H18="NA","GESTION",IF(I18="NA","GESTION",IF(F18&lt;&gt;"X"," ",IF(G18&lt;&gt;"X"," ",IF(H18&lt;&gt;"X"," ",IF(I18&lt;&gt;"X"," ","CORRUPCION"))))))))</f>
        <v xml:space="preserve"> </v>
      </c>
    </row>
    <row r="19" spans="1:10" ht="67.5" customHeight="1" x14ac:dyDescent="0.2">
      <c r="A19" s="243"/>
      <c r="B19" s="244"/>
      <c r="C19" s="244"/>
      <c r="D19" s="244"/>
      <c r="E19" s="572"/>
      <c r="F19" s="244"/>
      <c r="G19" s="244"/>
      <c r="H19" s="244"/>
      <c r="I19" s="244"/>
      <c r="J19" s="553"/>
    </row>
    <row r="20" spans="1:10" ht="78.75" customHeight="1" x14ac:dyDescent="0.2">
      <c r="A20" s="243"/>
      <c r="B20" s="244"/>
      <c r="C20" s="244"/>
      <c r="D20" s="244"/>
      <c r="E20" s="573"/>
      <c r="F20" s="244"/>
      <c r="G20" s="244"/>
      <c r="H20" s="244"/>
      <c r="I20" s="244"/>
      <c r="J20" s="553"/>
    </row>
    <row r="21" spans="1:10" ht="71.25" customHeight="1" x14ac:dyDescent="0.2">
      <c r="A21" s="243"/>
      <c r="B21" s="244"/>
      <c r="C21" s="244"/>
      <c r="D21" s="244"/>
      <c r="E21" s="571" t="s">
        <v>247</v>
      </c>
      <c r="F21" s="244"/>
      <c r="G21" s="244"/>
      <c r="H21" s="244"/>
      <c r="I21" s="244"/>
      <c r="J21" s="553" t="str">
        <f t="shared" ref="J21" si="3">IF(F21="NA","GESTION",IF(G21="NA","GESTION",IF(H21="NA","GESTION",IF(I21="NA","GESTION",IF(F21&lt;&gt;"X"," ",IF(G21&lt;&gt;"X"," ",IF(H21&lt;&gt;"X"," ",IF(I21&lt;&gt;"X"," ","CORRUPCION"))))))))</f>
        <v xml:space="preserve"> </v>
      </c>
    </row>
    <row r="22" spans="1:10" ht="80.25" customHeight="1" x14ac:dyDescent="0.2">
      <c r="A22" s="243"/>
      <c r="B22" s="244"/>
      <c r="C22" s="244"/>
      <c r="D22" s="244"/>
      <c r="E22" s="572"/>
      <c r="F22" s="244"/>
      <c r="G22" s="244"/>
      <c r="H22" s="244"/>
      <c r="I22" s="244"/>
      <c r="J22" s="553"/>
    </row>
    <row r="23" spans="1:10" ht="69.75" customHeight="1" x14ac:dyDescent="0.2">
      <c r="A23" s="243"/>
      <c r="B23" s="244"/>
      <c r="C23" s="244"/>
      <c r="D23" s="244"/>
      <c r="E23" s="573"/>
      <c r="F23" s="244"/>
      <c r="G23" s="244"/>
      <c r="H23" s="244"/>
      <c r="I23" s="244"/>
      <c r="J23" s="553"/>
    </row>
    <row r="24" spans="1:10" ht="54.75" customHeight="1" x14ac:dyDescent="0.2">
      <c r="A24" s="243"/>
      <c r="B24" s="244"/>
      <c r="C24" s="244"/>
      <c r="D24" s="244"/>
      <c r="E24" s="571" t="s">
        <v>267</v>
      </c>
      <c r="F24" s="244"/>
      <c r="G24" s="244"/>
      <c r="H24" s="244"/>
      <c r="I24" s="244"/>
      <c r="J24" s="553" t="str">
        <f t="shared" ref="J24" si="4">IF(F24="NA","GESTION",IF(G24="NA","GESTION",IF(H24="NA","GESTION",IF(I24="NA","GESTION",IF(F24&lt;&gt;"X"," ",IF(G24&lt;&gt;"X"," ",IF(H24&lt;&gt;"X"," ",IF(I24&lt;&gt;"X"," ","CORRUPCION"))))))))</f>
        <v xml:space="preserve"> </v>
      </c>
    </row>
    <row r="25" spans="1:10" ht="65.25" customHeight="1" x14ac:dyDescent="0.2">
      <c r="A25" s="243"/>
      <c r="B25" s="244"/>
      <c r="C25" s="244"/>
      <c r="D25" s="244"/>
      <c r="E25" s="572"/>
      <c r="F25" s="244"/>
      <c r="G25" s="244"/>
      <c r="H25" s="244"/>
      <c r="I25" s="244"/>
      <c r="J25" s="553"/>
    </row>
    <row r="26" spans="1:10" ht="69.75" customHeight="1" x14ac:dyDescent="0.2">
      <c r="A26" s="243"/>
      <c r="B26" s="244"/>
      <c r="C26" s="244"/>
      <c r="D26" s="244"/>
      <c r="E26" s="573"/>
      <c r="F26" s="244"/>
      <c r="G26" s="244"/>
      <c r="H26" s="244"/>
      <c r="I26" s="244"/>
      <c r="J26" s="553"/>
    </row>
    <row r="27" spans="1:10" ht="68.25" customHeight="1" x14ac:dyDescent="0.2">
      <c r="A27" s="243"/>
      <c r="B27" s="244"/>
      <c r="C27" s="244"/>
      <c r="D27" s="244"/>
      <c r="E27" s="571" t="s">
        <v>261</v>
      </c>
      <c r="F27" s="244"/>
      <c r="G27" s="244"/>
      <c r="H27" s="244"/>
      <c r="I27" s="244"/>
      <c r="J27" s="553" t="str">
        <f>IF(F27="NA","GESTION",IF(G27="NA","GESTION",IF(H27="NA","GESTION",IF(I27="NA","GESTION",IF(F27&lt;&gt;"X"," ",IF(G27&lt;&gt;"X"," ",IF(H27&lt;&gt;"X"," ",IF(I27&lt;&gt;"X"," ","CORRUPCION"))))))))</f>
        <v xml:space="preserve"> </v>
      </c>
    </row>
    <row r="28" spans="1:10" ht="69" customHeight="1" x14ac:dyDescent="0.2">
      <c r="A28" s="243"/>
      <c r="B28" s="244"/>
      <c r="C28" s="244"/>
      <c r="D28" s="244"/>
      <c r="E28" s="572"/>
      <c r="F28" s="244"/>
      <c r="G28" s="244"/>
      <c r="H28" s="244"/>
      <c r="I28" s="244"/>
      <c r="J28" s="553"/>
    </row>
    <row r="29" spans="1:10" ht="59.25" customHeight="1" x14ac:dyDescent="0.2">
      <c r="A29" s="243"/>
      <c r="B29" s="244"/>
      <c r="C29" s="244"/>
      <c r="D29" s="244"/>
      <c r="E29" s="573"/>
      <c r="F29" s="244"/>
      <c r="G29" s="244"/>
      <c r="H29" s="244"/>
      <c r="I29" s="244"/>
      <c r="J29" s="553"/>
    </row>
    <row r="30" spans="1:10" ht="57" customHeight="1" x14ac:dyDescent="0.2">
      <c r="A30" s="243"/>
      <c r="B30" s="244"/>
      <c r="C30" s="244"/>
      <c r="D30" s="244"/>
      <c r="E30" s="571" t="s">
        <v>262</v>
      </c>
      <c r="F30" s="244"/>
      <c r="G30" s="244"/>
      <c r="H30" s="244"/>
      <c r="I30" s="244"/>
      <c r="J30" s="553" t="str">
        <f t="shared" ref="J30" si="5">IF(F30="NA","GESTION",IF(G30="NA","GESTION",IF(H30="NA","GESTION",IF(I30="NA","GESTION",IF(F30&lt;&gt;"X"," ",IF(G30&lt;&gt;"X"," ",IF(H30&lt;&gt;"X"," ",IF(I30&lt;&gt;"X"," ","CORRUPCION"))))))))</f>
        <v xml:space="preserve"> </v>
      </c>
    </row>
    <row r="31" spans="1:10" ht="61.5" customHeight="1" x14ac:dyDescent="0.2">
      <c r="A31" s="243"/>
      <c r="B31" s="244"/>
      <c r="C31" s="244"/>
      <c r="D31" s="244"/>
      <c r="E31" s="572"/>
      <c r="F31" s="244"/>
      <c r="G31" s="244"/>
      <c r="H31" s="244"/>
      <c r="I31" s="244"/>
      <c r="J31" s="553"/>
    </row>
    <row r="32" spans="1:10" ht="71.25" customHeight="1" x14ac:dyDescent="0.2">
      <c r="A32" s="243"/>
      <c r="B32" s="244"/>
      <c r="C32" s="244"/>
      <c r="D32" s="244"/>
      <c r="E32" s="573"/>
      <c r="F32" s="244"/>
      <c r="G32" s="244"/>
      <c r="H32" s="244"/>
      <c r="I32" s="244"/>
      <c r="J32" s="553"/>
    </row>
    <row r="33" spans="1:10" ht="64.5" customHeight="1" x14ac:dyDescent="0.2">
      <c r="A33" s="245"/>
      <c r="B33" s="246"/>
      <c r="C33" s="246"/>
      <c r="D33" s="246"/>
      <c r="E33" s="577" t="s">
        <v>263</v>
      </c>
      <c r="F33" s="246"/>
      <c r="G33" s="246"/>
      <c r="H33" s="246"/>
      <c r="I33" s="246"/>
      <c r="J33" s="553" t="str">
        <f t="shared" ref="J33" si="6">IF(F33="NA","GESTION",IF(G33="NA","GESTION",IF(H33="NA","GESTION",IF(I33="NA","GESTION",IF(F33&lt;&gt;"X"," ",IF(G33&lt;&gt;"X"," ",IF(H33&lt;&gt;"X"," ",IF(I33&lt;&gt;"X"," ","CORRUPCION"))))))))</f>
        <v xml:space="preserve"> </v>
      </c>
    </row>
    <row r="34" spans="1:10" ht="74.25" customHeight="1" x14ac:dyDescent="0.2">
      <c r="A34" s="247"/>
      <c r="B34" s="248"/>
      <c r="C34" s="248"/>
      <c r="D34" s="248"/>
      <c r="E34" s="578"/>
      <c r="F34" s="248"/>
      <c r="G34" s="248"/>
      <c r="H34" s="248"/>
      <c r="I34" s="248"/>
      <c r="J34" s="553"/>
    </row>
    <row r="35" spans="1:10" ht="54.75" customHeight="1" x14ac:dyDescent="0.2">
      <c r="A35" s="247"/>
      <c r="B35" s="248"/>
      <c r="C35" s="248"/>
      <c r="D35" s="248"/>
      <c r="E35" s="580"/>
      <c r="F35" s="248"/>
      <c r="G35" s="248"/>
      <c r="H35" s="248"/>
      <c r="I35" s="248"/>
      <c r="J35" s="553"/>
    </row>
    <row r="36" spans="1:10" ht="77.25" customHeight="1" x14ac:dyDescent="0.2">
      <c r="A36" s="247"/>
      <c r="B36" s="248"/>
      <c r="C36" s="248"/>
      <c r="D36" s="248"/>
      <c r="E36" s="577" t="s">
        <v>264</v>
      </c>
      <c r="F36" s="248"/>
      <c r="G36" s="248"/>
      <c r="H36" s="248"/>
      <c r="I36" s="248"/>
      <c r="J36" s="553" t="str">
        <f t="shared" ref="J36" si="7">IF(F36="NA","GESTION",IF(G36="NA","GESTION",IF(H36="NA","GESTION",IF(I36="NA","GESTION",IF(F36&lt;&gt;"X"," ",IF(G36&lt;&gt;"X"," ",IF(H36&lt;&gt;"X"," ",IF(I36&lt;&gt;"X"," ","CORRUPCION"))))))))</f>
        <v xml:space="preserve"> </v>
      </c>
    </row>
    <row r="37" spans="1:10" ht="66.75" customHeight="1" x14ac:dyDescent="0.2">
      <c r="A37" s="247"/>
      <c r="B37" s="248"/>
      <c r="C37" s="248"/>
      <c r="D37" s="248"/>
      <c r="E37" s="578"/>
      <c r="F37" s="248"/>
      <c r="G37" s="248"/>
      <c r="H37" s="248"/>
      <c r="I37" s="248"/>
      <c r="J37" s="553"/>
    </row>
    <row r="38" spans="1:10" ht="52.5" customHeight="1" thickBot="1" x14ac:dyDescent="0.25">
      <c r="A38" s="249"/>
      <c r="B38" s="250"/>
      <c r="C38" s="250"/>
      <c r="D38" s="250"/>
      <c r="E38" s="579"/>
      <c r="F38" s="250"/>
      <c r="G38" s="250"/>
      <c r="H38" s="250"/>
      <c r="I38" s="250"/>
      <c r="J38" s="553"/>
    </row>
    <row r="39" spans="1:10" ht="66" customHeight="1" x14ac:dyDescent="0.2"/>
    <row r="40" spans="1:10" ht="76.5" customHeight="1" x14ac:dyDescent="0.2"/>
  </sheetData>
  <sheetProtection selectLockedCells="1"/>
  <mergeCells count="50">
    <mergeCell ref="E30:E32"/>
    <mergeCell ref="J30:J32"/>
    <mergeCell ref="E36:E38"/>
    <mergeCell ref="J36:J38"/>
    <mergeCell ref="E33:E35"/>
    <mergeCell ref="J33:J35"/>
    <mergeCell ref="E21:E23"/>
    <mergeCell ref="J21:J23"/>
    <mergeCell ref="E24:E26"/>
    <mergeCell ref="J24:J26"/>
    <mergeCell ref="E27:E29"/>
    <mergeCell ref="J27:J29"/>
    <mergeCell ref="A7:J7"/>
    <mergeCell ref="A6:J6"/>
    <mergeCell ref="A8:J8"/>
    <mergeCell ref="A5:J5"/>
    <mergeCell ref="E18:E20"/>
    <mergeCell ref="J18:J20"/>
    <mergeCell ref="C12:C14"/>
    <mergeCell ref="G15:G17"/>
    <mergeCell ref="H15:H17"/>
    <mergeCell ref="A12:A14"/>
    <mergeCell ref="A10:A11"/>
    <mergeCell ref="E10:E11"/>
    <mergeCell ref="F10:F11"/>
    <mergeCell ref="G10:G11"/>
    <mergeCell ref="C10:C11"/>
    <mergeCell ref="F12:F14"/>
    <mergeCell ref="A1:A4"/>
    <mergeCell ref="J1:J4"/>
    <mergeCell ref="F1:I1"/>
    <mergeCell ref="F2:I2"/>
    <mergeCell ref="F3:I3"/>
    <mergeCell ref="F4:I4"/>
    <mergeCell ref="B1:E1"/>
    <mergeCell ref="B2:E4"/>
    <mergeCell ref="E12:E14"/>
    <mergeCell ref="G12:G14"/>
    <mergeCell ref="H12:H14"/>
    <mergeCell ref="A15:A17"/>
    <mergeCell ref="C15:C17"/>
    <mergeCell ref="E15:E17"/>
    <mergeCell ref="F15:F17"/>
    <mergeCell ref="H10:H11"/>
    <mergeCell ref="I15:I17"/>
    <mergeCell ref="J15:J17"/>
    <mergeCell ref="I10:I11"/>
    <mergeCell ref="J10:J11"/>
    <mergeCell ref="J12:J14"/>
    <mergeCell ref="I12:I14"/>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NOOO!$A$2:$A$4</xm:f>
          </x14:formula1>
          <xm:sqref>F10:I17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38"/>
  <sheetViews>
    <sheetView topLeftCell="A12" zoomScale="120" zoomScaleNormal="120" workbookViewId="0">
      <selection activeCell="C12" sqref="C12:C1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33"/>
      <c r="B1" s="390" t="str">
        <f>CONTEXTO!B1</f>
        <v xml:space="preserve">PROCESO: </v>
      </c>
      <c r="C1" s="390"/>
      <c r="D1" s="409" t="s">
        <v>381</v>
      </c>
      <c r="E1" s="373"/>
      <c r="F1" s="559"/>
    </row>
    <row r="2" spans="1:6" x14ac:dyDescent="0.2">
      <c r="A2" s="434"/>
      <c r="B2" s="391" t="s">
        <v>75</v>
      </c>
      <c r="C2" s="391"/>
      <c r="D2" s="410" t="s">
        <v>379</v>
      </c>
      <c r="E2" s="411"/>
      <c r="F2" s="560"/>
    </row>
    <row r="3" spans="1:6" ht="15" customHeight="1" x14ac:dyDescent="0.2">
      <c r="A3" s="434"/>
      <c r="B3" s="391"/>
      <c r="C3" s="391"/>
      <c r="D3" s="410" t="s">
        <v>380</v>
      </c>
      <c r="E3" s="411"/>
      <c r="F3" s="560"/>
    </row>
    <row r="4" spans="1:6" ht="15" thickBot="1" x14ac:dyDescent="0.25">
      <c r="A4" s="434"/>
      <c r="B4" s="391"/>
      <c r="C4" s="391"/>
      <c r="D4" s="410" t="s">
        <v>393</v>
      </c>
      <c r="E4" s="411"/>
      <c r="F4" s="561"/>
    </row>
    <row r="5" spans="1:6" ht="15.75" x14ac:dyDescent="0.2">
      <c r="A5" s="569"/>
      <c r="B5" s="389"/>
      <c r="C5" s="389"/>
      <c r="D5" s="389"/>
      <c r="E5" s="389"/>
      <c r="F5" s="570"/>
    </row>
    <row r="6" spans="1:6" s="74" customFormat="1" ht="25.5" customHeight="1" x14ac:dyDescent="0.2">
      <c r="A6" s="602" t="str">
        <f>CONTEXTO!A8</f>
        <v>PROCESO: GESTIÓN ARTÍSTICA Y CULTURAL</v>
      </c>
      <c r="B6" s="603"/>
      <c r="C6" s="603"/>
      <c r="D6" s="603"/>
      <c r="E6" s="603"/>
      <c r="F6" s="604"/>
    </row>
    <row r="7" spans="1:6" s="74" customFormat="1" ht="65.25" customHeight="1" thickBot="1" x14ac:dyDescent="0.25">
      <c r="A7" s="605"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606"/>
      <c r="C7" s="606"/>
      <c r="D7" s="606"/>
      <c r="E7" s="606"/>
      <c r="F7" s="607"/>
    </row>
    <row r="8" spans="1:6" s="74" customFormat="1" ht="18.75" customHeight="1" thickBot="1" x14ac:dyDescent="0.25">
      <c r="A8" s="568"/>
      <c r="B8" s="568"/>
      <c r="C8" s="568"/>
      <c r="D8" s="568"/>
      <c r="E8" s="568"/>
      <c r="F8" s="596"/>
    </row>
    <row r="9" spans="1:6" ht="31.5" customHeight="1" x14ac:dyDescent="0.2">
      <c r="A9" s="95" t="s">
        <v>69</v>
      </c>
      <c r="B9" s="96" t="s">
        <v>76</v>
      </c>
      <c r="C9" s="96" t="s">
        <v>77</v>
      </c>
      <c r="D9" s="158" t="s">
        <v>78</v>
      </c>
      <c r="E9" s="443" t="s">
        <v>79</v>
      </c>
      <c r="F9" s="444"/>
    </row>
    <row r="10" spans="1:6" ht="110.45" customHeight="1" x14ac:dyDescent="0.2">
      <c r="A10" s="599" t="str">
        <f>'IDENTIFICACION DE RIESGOS'!E10:E11</f>
        <v>Posibilidad de recibir y/o solicitar dadivas para el otorgamiento de estimulo sin el lleno de los requisitos.</v>
      </c>
      <c r="B10" s="600" t="s">
        <v>477</v>
      </c>
      <c r="C10" s="601" t="str">
        <f>'IDENTIFICACION DE RIESGOS'!J10:J11</f>
        <v>CORRUPCION</v>
      </c>
      <c r="D10" s="108" t="str">
        <f>'IDENTIFICACION DE RIESGOS'!B10</f>
        <v>Definciencia de la planeación adecuada para desarrollar las actividades en el tiempo definido</v>
      </c>
      <c r="E10" s="581" t="str">
        <f>'IDENTIFICACION DE RIESGOS'!D10</f>
        <v>Procesos juridicos en contra de la entidad, Reprocesos</v>
      </c>
      <c r="F10" s="582"/>
    </row>
    <row r="11" spans="1:6" ht="115.9" customHeight="1" x14ac:dyDescent="0.2">
      <c r="A11" s="599"/>
      <c r="B11" s="600"/>
      <c r="C11" s="601"/>
      <c r="D11" s="108" t="str">
        <f>'IDENTIFICACION DE RIESGOS'!B11</f>
        <v>Desconocimiento de la actualización normativa por parte de algunos funcionarios</v>
      </c>
      <c r="E11" s="581" t="str">
        <f>'IDENTIFICACION DE RIESGOS'!D11</f>
        <v>Perdida de imagen institucional, inconformidad en el sector cultura</v>
      </c>
      <c r="F11" s="582"/>
    </row>
    <row r="12" spans="1:6" ht="78.599999999999994" customHeight="1" x14ac:dyDescent="0.2">
      <c r="A12" s="585" t="str">
        <f>'IDENTIFICACION DE RIESGOS'!E12:E14</f>
        <v xml:space="preserve">Posibilidad de apropiacion o uso indebido de bienes publicos por parte de un funcionaro o contratista con el fin de obtener un provecho propio o para un tercero </v>
      </c>
      <c r="B12" s="588" t="s">
        <v>488</v>
      </c>
      <c r="C12" s="593" t="str">
        <f>'IDENTIFICACION DE RIESGOS'!J12:J14</f>
        <v>CORRUPCION</v>
      </c>
      <c r="D12" s="108" t="str">
        <f>'IDENTIFICACION DE RIESGOS'!B12</f>
        <v>Falta de apropiación del Codigo de Integridad y Buen gobierno; y el código Unico Disciplinario por parte del personal encargado de prestar el servicio</v>
      </c>
      <c r="E12" s="591" t="str">
        <f>'IDENTIFICACION DE RIESGOS'!D12</f>
        <v xml:space="preserve">dificultad en la continuidad de los programas del proceso gestion artistica y cultural </v>
      </c>
      <c r="F12" s="592"/>
    </row>
    <row r="13" spans="1:6" ht="97.15" customHeight="1" x14ac:dyDescent="0.2">
      <c r="A13" s="586"/>
      <c r="B13" s="589"/>
      <c r="C13" s="594"/>
      <c r="D13" s="304" t="str">
        <f>'IDENTIFICACION DE RIESGOS'!B13</f>
        <v xml:space="preserve">Desconocimiento de los funcionarios y contratistas de las actividades existentes enmarcados en el control de inventarios.  </v>
      </c>
      <c r="E13" s="591" t="str">
        <f>'IDENTIFICACION DE RIESGOS'!D13</f>
        <v xml:space="preserve">sanciones disciplinarias </v>
      </c>
      <c r="F13" s="592"/>
    </row>
    <row r="14" spans="1:6" ht="84" customHeight="1" x14ac:dyDescent="0.2">
      <c r="A14" s="587"/>
      <c r="B14" s="590"/>
      <c r="C14" s="595"/>
      <c r="D14" s="304">
        <f>'IDENTIFICACION DE RIESGOS'!B14</f>
        <v>0</v>
      </c>
      <c r="E14" s="591" t="str">
        <f>'IDENTIFICACION DE RIESGOS'!D14</f>
        <v xml:space="preserve">afectacion economica para la entidad </v>
      </c>
      <c r="F14" s="592"/>
    </row>
    <row r="15" spans="1:6" ht="53.25" customHeight="1" x14ac:dyDescent="0.2">
      <c r="A15" s="599" t="str">
        <f>'IDENTIFICACION DE RIESGOS'!E15:E17</f>
        <v>c</v>
      </c>
      <c r="B15" s="608"/>
      <c r="C15" s="601" t="str">
        <f>'IDENTIFICACION DE RIESGOS'!J15:J17</f>
        <v xml:space="preserve"> </v>
      </c>
      <c r="D15" s="108">
        <f>'IDENTIFICACION DE RIESGOS'!B15</f>
        <v>0</v>
      </c>
      <c r="E15" s="581">
        <f>'IDENTIFICACION DE RIESGOS'!D15</f>
        <v>0</v>
      </c>
      <c r="F15" s="582"/>
    </row>
    <row r="16" spans="1:6" ht="42.75" customHeight="1" x14ac:dyDescent="0.2">
      <c r="A16" s="599"/>
      <c r="B16" s="608"/>
      <c r="C16" s="601"/>
      <c r="D16" s="108">
        <f>'IDENTIFICACION DE RIESGOS'!B16</f>
        <v>0</v>
      </c>
      <c r="E16" s="583">
        <f>'IDENTIFICACION DE RIESGOS'!D16</f>
        <v>0</v>
      </c>
      <c r="F16" s="584"/>
    </row>
    <row r="17" spans="1:6" ht="63" customHeight="1" x14ac:dyDescent="0.2">
      <c r="A17" s="599"/>
      <c r="B17" s="608"/>
      <c r="C17" s="601"/>
      <c r="D17" s="108">
        <f>'IDENTIFICACION DE RIESGOS'!B17</f>
        <v>0</v>
      </c>
      <c r="E17" s="581">
        <f>'IDENTIFICACION DE RIESGOS'!D17</f>
        <v>0</v>
      </c>
      <c r="F17" s="582"/>
    </row>
    <row r="18" spans="1:6" ht="57" customHeight="1" x14ac:dyDescent="0.2">
      <c r="A18" s="609" t="str">
        <f>'IDENTIFICACION DE RIESGOS'!E18</f>
        <v>d</v>
      </c>
      <c r="B18" s="612"/>
      <c r="C18" s="593" t="str">
        <f>'IDENTIFICACION DE RIESGOS'!J18</f>
        <v xml:space="preserve"> </v>
      </c>
      <c r="D18" s="113">
        <f>'IDENTIFICACION DE RIESGOS'!B18</f>
        <v>0</v>
      </c>
      <c r="E18" s="597">
        <f>'IDENTIFICACION DE RIESGOS'!D18</f>
        <v>0</v>
      </c>
      <c r="F18" s="598"/>
    </row>
    <row r="19" spans="1:6" ht="57" customHeight="1" x14ac:dyDescent="0.2">
      <c r="A19" s="610"/>
      <c r="B19" s="613"/>
      <c r="C19" s="594"/>
      <c r="D19" s="113">
        <f>'IDENTIFICACION DE RIESGOS'!B19</f>
        <v>0</v>
      </c>
      <c r="E19" s="597">
        <f>'IDENTIFICACION DE RIESGOS'!D19</f>
        <v>0</v>
      </c>
      <c r="F19" s="598"/>
    </row>
    <row r="20" spans="1:6" ht="57" customHeight="1" x14ac:dyDescent="0.2">
      <c r="A20" s="611"/>
      <c r="B20" s="614"/>
      <c r="C20" s="595"/>
      <c r="D20" s="113">
        <f>'IDENTIFICACION DE RIESGOS'!B20</f>
        <v>0</v>
      </c>
      <c r="E20" s="597">
        <f>'IDENTIFICACION DE RIESGOS'!D20</f>
        <v>0</v>
      </c>
      <c r="F20" s="598"/>
    </row>
    <row r="21" spans="1:6" ht="63" customHeight="1" x14ac:dyDescent="0.2">
      <c r="A21" s="609" t="str">
        <f>'IDENTIFICACION DE RIESGOS'!E21</f>
        <v>e</v>
      </c>
      <c r="B21" s="612"/>
      <c r="C21" s="593" t="str">
        <f>'IDENTIFICACION DE RIESGOS'!J21</f>
        <v xml:space="preserve"> </v>
      </c>
      <c r="D21" s="113">
        <f>'IDENTIFICACION DE RIESGOS'!B21</f>
        <v>0</v>
      </c>
      <c r="E21" s="597">
        <f>'IDENTIFICACION DE RIESGOS'!D21</f>
        <v>0</v>
      </c>
      <c r="F21" s="598"/>
    </row>
    <row r="22" spans="1:6" ht="54.75" customHeight="1" x14ac:dyDescent="0.2">
      <c r="A22" s="610"/>
      <c r="B22" s="613"/>
      <c r="C22" s="594"/>
      <c r="D22" s="113">
        <f>'IDENTIFICACION DE RIESGOS'!B22</f>
        <v>0</v>
      </c>
      <c r="E22" s="597">
        <f>'IDENTIFICACION DE RIESGOS'!D22</f>
        <v>0</v>
      </c>
      <c r="F22" s="598"/>
    </row>
    <row r="23" spans="1:6" ht="54.75" customHeight="1" x14ac:dyDescent="0.2">
      <c r="A23" s="611"/>
      <c r="B23" s="614"/>
      <c r="C23" s="595"/>
      <c r="D23" s="113">
        <f>'IDENTIFICACION DE RIESGOS'!B23</f>
        <v>0</v>
      </c>
      <c r="E23" s="597">
        <f>'IDENTIFICACION DE RIESGOS'!D23</f>
        <v>0</v>
      </c>
      <c r="F23" s="598"/>
    </row>
    <row r="24" spans="1:6" ht="47.25" customHeight="1" x14ac:dyDescent="0.2">
      <c r="A24" s="609" t="str">
        <f>'IDENTIFICACION DE RIESGOS'!E24</f>
        <v>f</v>
      </c>
      <c r="B24" s="612"/>
      <c r="C24" s="593" t="str">
        <f>'IDENTIFICACION DE RIESGOS'!J24</f>
        <v xml:space="preserve"> </v>
      </c>
      <c r="D24" s="113">
        <f>'IDENTIFICACION DE RIESGOS'!B24</f>
        <v>0</v>
      </c>
      <c r="E24" s="597">
        <f>'IDENTIFICACION DE RIESGOS'!D24</f>
        <v>0</v>
      </c>
      <c r="F24" s="598"/>
    </row>
    <row r="25" spans="1:6" ht="44.25" customHeight="1" x14ac:dyDescent="0.2">
      <c r="A25" s="610"/>
      <c r="B25" s="613"/>
      <c r="C25" s="594"/>
      <c r="D25" s="113">
        <f>'IDENTIFICACION DE RIESGOS'!B25</f>
        <v>0</v>
      </c>
      <c r="E25" s="597">
        <f>'IDENTIFICACION DE RIESGOS'!D25</f>
        <v>0</v>
      </c>
      <c r="F25" s="598"/>
    </row>
    <row r="26" spans="1:6" ht="45" customHeight="1" x14ac:dyDescent="0.2">
      <c r="A26" s="611"/>
      <c r="B26" s="614"/>
      <c r="C26" s="595"/>
      <c r="D26" s="113">
        <f>'IDENTIFICACION DE RIESGOS'!B26</f>
        <v>0</v>
      </c>
      <c r="E26" s="597">
        <f>'IDENTIFICACION DE RIESGOS'!D26</f>
        <v>0</v>
      </c>
      <c r="F26" s="598"/>
    </row>
    <row r="27" spans="1:6" ht="58.5" customHeight="1" x14ac:dyDescent="0.2">
      <c r="A27" s="609" t="str">
        <f>'IDENTIFICACION DE RIESGOS'!E27</f>
        <v>g</v>
      </c>
      <c r="B27" s="612"/>
      <c r="C27" s="593" t="str">
        <f>'IDENTIFICACION DE RIESGOS'!J27</f>
        <v xml:space="preserve"> </v>
      </c>
      <c r="D27" s="113">
        <f>'IDENTIFICACION DE RIESGOS'!B27</f>
        <v>0</v>
      </c>
      <c r="E27" s="597">
        <f>'IDENTIFICACION DE RIESGOS'!D27</f>
        <v>0</v>
      </c>
      <c r="F27" s="598"/>
    </row>
    <row r="28" spans="1:6" ht="55.5" customHeight="1" x14ac:dyDescent="0.2">
      <c r="A28" s="610"/>
      <c r="B28" s="613"/>
      <c r="C28" s="594"/>
      <c r="D28" s="113">
        <f>'IDENTIFICACION DE RIESGOS'!B28</f>
        <v>0</v>
      </c>
      <c r="E28" s="597">
        <f>'IDENTIFICACION DE RIESGOS'!D28</f>
        <v>0</v>
      </c>
      <c r="F28" s="598"/>
    </row>
    <row r="29" spans="1:6" ht="63.75" customHeight="1" x14ac:dyDescent="0.2">
      <c r="A29" s="611"/>
      <c r="B29" s="614"/>
      <c r="C29" s="595"/>
      <c r="D29" s="113">
        <f>'IDENTIFICACION DE RIESGOS'!B29</f>
        <v>0</v>
      </c>
      <c r="E29" s="597">
        <f>'IDENTIFICACION DE RIESGOS'!D29</f>
        <v>0</v>
      </c>
      <c r="F29" s="598"/>
    </row>
    <row r="30" spans="1:6" ht="47.25" customHeight="1" x14ac:dyDescent="0.2">
      <c r="A30" s="609" t="str">
        <f>'IDENTIFICACION DE RIESGOS'!E30</f>
        <v>h</v>
      </c>
      <c r="B30" s="612"/>
      <c r="C30" s="593" t="str">
        <f>'IDENTIFICACION DE RIESGOS'!J30</f>
        <v xml:space="preserve"> </v>
      </c>
      <c r="D30" s="113">
        <f>'IDENTIFICACION DE RIESGOS'!B30</f>
        <v>0</v>
      </c>
      <c r="E30" s="597">
        <f>'IDENTIFICACION DE RIESGOS'!D30</f>
        <v>0</v>
      </c>
      <c r="F30" s="598"/>
    </row>
    <row r="31" spans="1:6" ht="55.5" customHeight="1" x14ac:dyDescent="0.2">
      <c r="A31" s="610"/>
      <c r="B31" s="613"/>
      <c r="C31" s="594"/>
      <c r="D31" s="113">
        <f>'IDENTIFICACION DE RIESGOS'!B31</f>
        <v>0</v>
      </c>
      <c r="E31" s="597">
        <f>'IDENTIFICACION DE RIESGOS'!D31</f>
        <v>0</v>
      </c>
      <c r="F31" s="598"/>
    </row>
    <row r="32" spans="1:6" ht="57.75" customHeight="1" x14ac:dyDescent="0.2">
      <c r="A32" s="611"/>
      <c r="B32" s="614"/>
      <c r="C32" s="595"/>
      <c r="D32" s="113">
        <f>'IDENTIFICACION DE RIESGOS'!B32</f>
        <v>0</v>
      </c>
      <c r="E32" s="597">
        <f>'IDENTIFICACION DE RIESGOS'!D32</f>
        <v>0</v>
      </c>
      <c r="F32" s="598"/>
    </row>
    <row r="33" spans="1:6" ht="45.75" customHeight="1" x14ac:dyDescent="0.2">
      <c r="A33" s="615" t="str">
        <f>'IDENTIFICACION DE RIESGOS'!E33</f>
        <v>i</v>
      </c>
      <c r="B33" s="627"/>
      <c r="C33" s="618" t="str">
        <f>'IDENTIFICACION DE RIESGOS'!J33</f>
        <v xml:space="preserve"> </v>
      </c>
      <c r="D33" s="114">
        <f>'IDENTIFICACION DE RIESGOS'!B33</f>
        <v>0</v>
      </c>
      <c r="E33" s="621">
        <f>'IDENTIFICACION DE RIESGOS'!D33</f>
        <v>0</v>
      </c>
      <c r="F33" s="622"/>
    </row>
    <row r="34" spans="1:6" ht="57.75" customHeight="1" x14ac:dyDescent="0.2">
      <c r="A34" s="616"/>
      <c r="B34" s="628"/>
      <c r="C34" s="619"/>
      <c r="D34" s="115">
        <f>'IDENTIFICACION DE RIESGOS'!B34</f>
        <v>0</v>
      </c>
      <c r="E34" s="621">
        <f>'IDENTIFICACION DE RIESGOS'!D34</f>
        <v>0</v>
      </c>
      <c r="F34" s="622"/>
    </row>
    <row r="35" spans="1:6" ht="51" customHeight="1" x14ac:dyDescent="0.2">
      <c r="A35" s="617"/>
      <c r="B35" s="629"/>
      <c r="C35" s="620"/>
      <c r="D35" s="115">
        <f>'IDENTIFICACION DE RIESGOS'!B35</f>
        <v>0</v>
      </c>
      <c r="E35" s="621">
        <f>'IDENTIFICACION DE RIESGOS'!D35</f>
        <v>0</v>
      </c>
      <c r="F35" s="622"/>
    </row>
    <row r="36" spans="1:6" ht="51" customHeight="1" x14ac:dyDescent="0.2">
      <c r="A36" s="615" t="str">
        <f>'IDENTIFICACION DE RIESGOS'!E36</f>
        <v>j</v>
      </c>
      <c r="B36" s="627"/>
      <c r="C36" s="618">
        <f>'IDENTIFICACION DE RIESGOS'!J38</f>
        <v>0</v>
      </c>
      <c r="D36" s="115">
        <f>'IDENTIFICACION DE RIESGOS'!B36</f>
        <v>0</v>
      </c>
      <c r="E36" s="621">
        <f>'IDENTIFICACION DE RIESGOS'!D36</f>
        <v>0</v>
      </c>
      <c r="F36" s="622"/>
    </row>
    <row r="37" spans="1:6" ht="51" customHeight="1" x14ac:dyDescent="0.2">
      <c r="A37" s="616"/>
      <c r="B37" s="628"/>
      <c r="C37" s="619"/>
      <c r="D37" s="115">
        <f>'IDENTIFICACION DE RIESGOS'!B37</f>
        <v>0</v>
      </c>
      <c r="E37" s="621">
        <f>'IDENTIFICACION DE RIESGOS'!D37</f>
        <v>0</v>
      </c>
      <c r="F37" s="622"/>
    </row>
    <row r="38" spans="1:6" ht="54" customHeight="1" thickBot="1" x14ac:dyDescent="0.25">
      <c r="A38" s="624"/>
      <c r="B38" s="630"/>
      <c r="C38" s="623"/>
      <c r="D38" s="116">
        <f>'IDENTIFICACION DE RIESGOS'!B38</f>
        <v>0</v>
      </c>
      <c r="E38" s="625">
        <f>'IDENTIFICACION DE RIESGOS'!D38</f>
        <v>0</v>
      </c>
      <c r="F38" s="626"/>
    </row>
  </sheetData>
  <sheetProtection selectLockedCells="1"/>
  <mergeCells count="72">
    <mergeCell ref="A33:A35"/>
    <mergeCell ref="C33:C35"/>
    <mergeCell ref="E34:F34"/>
    <mergeCell ref="E35:F35"/>
    <mergeCell ref="C36:C38"/>
    <mergeCell ref="A36:A38"/>
    <mergeCell ref="E36:F36"/>
    <mergeCell ref="E37:F37"/>
    <mergeCell ref="E33:F33"/>
    <mergeCell ref="E38:F38"/>
    <mergeCell ref="B33:B35"/>
    <mergeCell ref="B36:B38"/>
    <mergeCell ref="A27:A29"/>
    <mergeCell ref="C27:C29"/>
    <mergeCell ref="E28:F28"/>
    <mergeCell ref="E29:F29"/>
    <mergeCell ref="A30:A32"/>
    <mergeCell ref="C30:C32"/>
    <mergeCell ref="E31:F31"/>
    <mergeCell ref="E32:F32"/>
    <mergeCell ref="E27:F27"/>
    <mergeCell ref="E30:F30"/>
    <mergeCell ref="B27:B29"/>
    <mergeCell ref="B30:B32"/>
    <mergeCell ref="A24:A26"/>
    <mergeCell ref="C24:C26"/>
    <mergeCell ref="E22:F22"/>
    <mergeCell ref="E23:F23"/>
    <mergeCell ref="E25:F25"/>
    <mergeCell ref="E26:F26"/>
    <mergeCell ref="B24:B26"/>
    <mergeCell ref="E19:F19"/>
    <mergeCell ref="E20:F20"/>
    <mergeCell ref="A21:A23"/>
    <mergeCell ref="C18:C20"/>
    <mergeCell ref="C21:C23"/>
    <mergeCell ref="B18:B20"/>
    <mergeCell ref="B21:B23"/>
    <mergeCell ref="A8:F8"/>
    <mergeCell ref="A5:F5"/>
    <mergeCell ref="E18:F18"/>
    <mergeCell ref="E21:F21"/>
    <mergeCell ref="E24:F24"/>
    <mergeCell ref="A10:A11"/>
    <mergeCell ref="B10:B11"/>
    <mergeCell ref="E9:F9"/>
    <mergeCell ref="E10:F10"/>
    <mergeCell ref="C10:C11"/>
    <mergeCell ref="A6:F6"/>
    <mergeCell ref="A7:F7"/>
    <mergeCell ref="A15:A17"/>
    <mergeCell ref="B15:B17"/>
    <mergeCell ref="C15:C17"/>
    <mergeCell ref="A18:A20"/>
    <mergeCell ref="A1:A4"/>
    <mergeCell ref="B1:C1"/>
    <mergeCell ref="D1:E1"/>
    <mergeCell ref="F1:F4"/>
    <mergeCell ref="B2:C4"/>
    <mergeCell ref="D2:E2"/>
    <mergeCell ref="D3:E3"/>
    <mergeCell ref="D4:E4"/>
    <mergeCell ref="E15:F15"/>
    <mergeCell ref="E16:F16"/>
    <mergeCell ref="E17:F17"/>
    <mergeCell ref="E11:F11"/>
    <mergeCell ref="A12:A14"/>
    <mergeCell ref="B12:B14"/>
    <mergeCell ref="E12:F12"/>
    <mergeCell ref="E14:F14"/>
    <mergeCell ref="C12:C14"/>
    <mergeCell ref="E13:F13"/>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7" zoomScale="110" zoomScaleNormal="110" workbookViewId="0">
      <selection activeCell="T12" sqref="T12"/>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7" customWidth="1"/>
    <col min="20" max="20" width="18.85546875" style="1" customWidth="1"/>
    <col min="21" max="16384" width="11.42578125" style="1"/>
  </cols>
  <sheetData>
    <row r="1" spans="1:23" ht="27.75" customHeight="1" x14ac:dyDescent="0.2">
      <c r="A1" s="433"/>
      <c r="B1" s="364" t="str">
        <f>CONTEXTO!B1</f>
        <v xml:space="preserve">PROCESO: </v>
      </c>
      <c r="C1" s="365"/>
      <c r="D1" s="365"/>
      <c r="E1" s="365"/>
      <c r="F1" s="365"/>
      <c r="G1" s="365"/>
      <c r="H1" s="365"/>
      <c r="I1" s="365"/>
      <c r="J1" s="365"/>
      <c r="K1" s="365"/>
      <c r="L1" s="365"/>
      <c r="M1" s="365"/>
      <c r="N1" s="365"/>
      <c r="O1" s="365"/>
      <c r="P1" s="366"/>
      <c r="Q1" s="409" t="s">
        <v>383</v>
      </c>
      <c r="R1" s="373"/>
      <c r="S1" s="373"/>
      <c r="T1" s="559"/>
    </row>
    <row r="2" spans="1:23" ht="20.25" customHeight="1" x14ac:dyDescent="0.2">
      <c r="A2" s="434"/>
      <c r="B2" s="436"/>
      <c r="C2" s="421"/>
      <c r="D2" s="421"/>
      <c r="E2" s="421"/>
      <c r="F2" s="421"/>
      <c r="G2" s="421"/>
      <c r="H2" s="421"/>
      <c r="I2" s="421"/>
      <c r="J2" s="421"/>
      <c r="K2" s="421"/>
      <c r="L2" s="421"/>
      <c r="M2" s="421"/>
      <c r="N2" s="421"/>
      <c r="O2" s="421"/>
      <c r="P2" s="422"/>
      <c r="Q2" s="410" t="s">
        <v>379</v>
      </c>
      <c r="R2" s="411"/>
      <c r="S2" s="411"/>
      <c r="T2" s="560"/>
    </row>
    <row r="3" spans="1:23" ht="18.75" customHeight="1" x14ac:dyDescent="0.2">
      <c r="A3" s="434"/>
      <c r="B3" s="440" t="s">
        <v>81</v>
      </c>
      <c r="C3" s="441"/>
      <c r="D3" s="441"/>
      <c r="E3" s="441"/>
      <c r="F3" s="441"/>
      <c r="G3" s="441"/>
      <c r="H3" s="441"/>
      <c r="I3" s="441"/>
      <c r="J3" s="441"/>
      <c r="K3" s="441"/>
      <c r="L3" s="441"/>
      <c r="M3" s="441"/>
      <c r="N3" s="441"/>
      <c r="O3" s="441"/>
      <c r="P3" s="635"/>
      <c r="Q3" s="410" t="s">
        <v>380</v>
      </c>
      <c r="R3" s="411"/>
      <c r="S3" s="411"/>
      <c r="T3" s="560"/>
    </row>
    <row r="4" spans="1:23" ht="19.5" customHeight="1" thickBot="1" x14ac:dyDescent="0.25">
      <c r="A4" s="435"/>
      <c r="B4" s="370"/>
      <c r="C4" s="371"/>
      <c r="D4" s="371"/>
      <c r="E4" s="371"/>
      <c r="F4" s="371"/>
      <c r="G4" s="371"/>
      <c r="H4" s="371"/>
      <c r="I4" s="371"/>
      <c r="J4" s="371"/>
      <c r="K4" s="371"/>
      <c r="L4" s="371"/>
      <c r="M4" s="371"/>
      <c r="N4" s="371"/>
      <c r="O4" s="371"/>
      <c r="P4" s="372"/>
      <c r="Q4" s="410" t="s">
        <v>394</v>
      </c>
      <c r="R4" s="411"/>
      <c r="S4" s="411"/>
      <c r="T4" s="561"/>
    </row>
    <row r="5" spans="1:23" ht="19.5" customHeight="1" x14ac:dyDescent="0.2">
      <c r="A5" s="569"/>
      <c r="B5" s="389"/>
      <c r="C5" s="389"/>
      <c r="D5" s="389"/>
      <c r="E5" s="389"/>
      <c r="F5" s="389"/>
      <c r="G5" s="389"/>
      <c r="H5" s="389"/>
      <c r="I5" s="389"/>
      <c r="J5" s="389"/>
      <c r="K5" s="389"/>
      <c r="L5" s="389"/>
      <c r="M5" s="389"/>
      <c r="N5" s="389"/>
      <c r="O5" s="389"/>
      <c r="P5" s="389"/>
      <c r="Q5" s="389"/>
      <c r="R5" s="389"/>
      <c r="S5" s="389"/>
      <c r="T5" s="570"/>
    </row>
    <row r="6" spans="1:23" ht="24.75" customHeight="1" x14ac:dyDescent="0.2">
      <c r="A6" s="602" t="str">
        <f>CONTEXTO!A8</f>
        <v>PROCESO: GESTIÓN ARTÍSTICA Y CULTURAL</v>
      </c>
      <c r="B6" s="603"/>
      <c r="C6" s="603"/>
      <c r="D6" s="603"/>
      <c r="E6" s="603"/>
      <c r="F6" s="603"/>
      <c r="G6" s="603"/>
      <c r="H6" s="603"/>
      <c r="I6" s="603"/>
      <c r="J6" s="603"/>
      <c r="K6" s="603"/>
      <c r="L6" s="603"/>
      <c r="M6" s="603"/>
      <c r="N6" s="603"/>
      <c r="O6" s="603"/>
      <c r="P6" s="603"/>
      <c r="Q6" s="603"/>
      <c r="R6" s="603"/>
      <c r="S6" s="603"/>
      <c r="T6" s="604"/>
    </row>
    <row r="7" spans="1:23" ht="66.75" customHeight="1" thickBot="1" x14ac:dyDescent="0.25">
      <c r="A7" s="647"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648"/>
      <c r="C7" s="648"/>
      <c r="D7" s="648"/>
      <c r="E7" s="648"/>
      <c r="F7" s="648"/>
      <c r="G7" s="648"/>
      <c r="H7" s="648"/>
      <c r="I7" s="648"/>
      <c r="J7" s="648"/>
      <c r="K7" s="648"/>
      <c r="L7" s="648"/>
      <c r="M7" s="648"/>
      <c r="N7" s="648"/>
      <c r="O7" s="648"/>
      <c r="P7" s="648"/>
      <c r="Q7" s="648"/>
      <c r="R7" s="648"/>
      <c r="S7" s="648"/>
      <c r="T7" s="649"/>
    </row>
    <row r="8" spans="1:23" ht="19.5" customHeight="1" thickBot="1" x14ac:dyDescent="0.25">
      <c r="A8" s="568"/>
      <c r="B8" s="568"/>
      <c r="C8" s="568"/>
      <c r="D8" s="568"/>
      <c r="E8" s="568"/>
      <c r="F8" s="568"/>
      <c r="G8" s="568"/>
      <c r="H8" s="568"/>
      <c r="I8" s="568"/>
      <c r="J8" s="568"/>
      <c r="K8" s="568"/>
      <c r="L8" s="568"/>
      <c r="M8" s="568"/>
      <c r="N8" s="568"/>
      <c r="O8" s="568"/>
      <c r="P8" s="568"/>
      <c r="Q8" s="568"/>
      <c r="R8" s="568"/>
      <c r="S8" s="568"/>
      <c r="T8" s="596"/>
    </row>
    <row r="9" spans="1:23" ht="37.5" customHeight="1" x14ac:dyDescent="0.2">
      <c r="A9" s="636" t="s">
        <v>69</v>
      </c>
      <c r="B9" s="637"/>
      <c r="C9" s="640" t="s">
        <v>82</v>
      </c>
      <c r="D9" s="641"/>
      <c r="E9" s="641"/>
      <c r="F9" s="641"/>
      <c r="G9" s="641"/>
      <c r="H9" s="641"/>
      <c r="I9" s="641"/>
      <c r="J9" s="641"/>
      <c r="K9" s="641"/>
      <c r="L9" s="641"/>
      <c r="M9" s="641"/>
      <c r="N9" s="641"/>
      <c r="O9" s="641"/>
      <c r="P9" s="641"/>
      <c r="Q9" s="641"/>
      <c r="R9" s="641"/>
      <c r="S9" s="641"/>
      <c r="T9" s="642"/>
    </row>
    <row r="10" spans="1:23" ht="25.5" customHeight="1" x14ac:dyDescent="0.2">
      <c r="A10" s="638"/>
      <c r="B10" s="639"/>
      <c r="C10" s="71" t="s">
        <v>43</v>
      </c>
      <c r="D10" s="71" t="s">
        <v>44</v>
      </c>
      <c r="E10" s="71" t="s">
        <v>45</v>
      </c>
      <c r="F10" s="71" t="s">
        <v>46</v>
      </c>
      <c r="G10" s="71" t="s">
        <v>47</v>
      </c>
      <c r="H10" s="71" t="s">
        <v>48</v>
      </c>
      <c r="I10" s="71" t="s">
        <v>49</v>
      </c>
      <c r="J10" s="71" t="s">
        <v>50</v>
      </c>
      <c r="K10" s="71" t="s">
        <v>51</v>
      </c>
      <c r="L10" s="71" t="s">
        <v>52</v>
      </c>
      <c r="M10" s="71" t="s">
        <v>53</v>
      </c>
      <c r="N10" s="71" t="s">
        <v>54</v>
      </c>
      <c r="O10" s="71" t="s">
        <v>55</v>
      </c>
      <c r="P10" s="71" t="s">
        <v>56</v>
      </c>
      <c r="Q10" s="71" t="s">
        <v>57</v>
      </c>
      <c r="R10" s="72" t="s">
        <v>58</v>
      </c>
      <c r="S10" s="75" t="s">
        <v>59</v>
      </c>
      <c r="T10" s="97" t="s">
        <v>83</v>
      </c>
    </row>
    <row r="11" spans="1:23" ht="44.25" customHeight="1" x14ac:dyDescent="0.2">
      <c r="A11" s="643" t="str">
        <f>DESCRIPCION!A10</f>
        <v>Posibilidad de recibir y/o solicitar dadivas para el otorgamiento de estimulo sin el lleno de los requisitos.</v>
      </c>
      <c r="B11" s="644"/>
      <c r="C11" s="223">
        <v>3</v>
      </c>
      <c r="D11" s="223">
        <v>3</v>
      </c>
      <c r="E11" s="223">
        <v>3</v>
      </c>
      <c r="F11" s="223">
        <v>3</v>
      </c>
      <c r="G11" s="223">
        <v>3</v>
      </c>
      <c r="H11" s="223">
        <v>2</v>
      </c>
      <c r="I11" s="223">
        <v>2</v>
      </c>
      <c r="J11" s="223">
        <v>2</v>
      </c>
      <c r="K11" s="223"/>
      <c r="L11" s="223"/>
      <c r="M11" s="223"/>
      <c r="N11" s="223"/>
      <c r="O11" s="223"/>
      <c r="P11" s="223"/>
      <c r="Q11" s="223"/>
      <c r="R11" s="111">
        <f>SUM(C11:Q11)</f>
        <v>21</v>
      </c>
      <c r="S11" s="118">
        <f t="shared" ref="S11:S20" si="0">IF(ISERROR(AVERAGE(C11:Q11)),0,AVERAGE(C11:Q11))</f>
        <v>2.625</v>
      </c>
      <c r="T11" s="78" t="str">
        <f>IF(AND(S11&gt;=1,S11&lt;1.5),"Rara Vez",IF(AND(S11&gt;=1.6,S11&lt;2.5),"Improbable",IF(AND(S11&gt;=2.6,S11&lt;3.5),"Posible",IF(AND(S11&gt;=3.6,S11&lt;4.5),"Probable",IF(AND(S11&gt;=4.6),"Casi Seguro"," ")))))</f>
        <v>Posible</v>
      </c>
      <c r="W11" s="76"/>
    </row>
    <row r="12" spans="1:23" ht="38.25" customHeight="1" x14ac:dyDescent="0.2">
      <c r="A12" s="645" t="str">
        <f>DESCRIPCION!A12</f>
        <v xml:space="preserve">Posibilidad de apropiacion o uso indebido de bienes publicos por parte de un funcionaro o contratista con el fin de obtener un provecho propio o para un tercero </v>
      </c>
      <c r="B12" s="646"/>
      <c r="C12" s="223">
        <v>4</v>
      </c>
      <c r="D12" s="223">
        <v>5</v>
      </c>
      <c r="E12" s="223">
        <v>5</v>
      </c>
      <c r="F12" s="223">
        <v>4</v>
      </c>
      <c r="G12" s="223">
        <v>5</v>
      </c>
      <c r="H12" s="223">
        <v>5</v>
      </c>
      <c r="I12" s="223">
        <v>5</v>
      </c>
      <c r="J12" s="223">
        <v>5</v>
      </c>
      <c r="K12" s="223"/>
      <c r="L12" s="223"/>
      <c r="M12" s="223"/>
      <c r="N12" s="223"/>
      <c r="O12" s="223"/>
      <c r="P12" s="223"/>
      <c r="Q12" s="223"/>
      <c r="R12" s="111">
        <f>SUM(C12:Q12)</f>
        <v>38</v>
      </c>
      <c r="S12" s="118">
        <f t="shared" si="0"/>
        <v>4.75</v>
      </c>
      <c r="T12" s="78" t="str">
        <f>IF(AND(S12&gt;=1,S12&lt;1.5),"Rara Vez",IF(AND(S12&gt;=1.6,S12&lt;2.5),"Improbable",IF(AND(S12&gt;=2.6,S12&lt;3.5),"Posible",IF(AND(S12&gt;=3.6,S12&lt;4.5),"Probable",IF(AND(S12&gt;=4.6),"Casi Seguro"," ")))))</f>
        <v>Casi Seguro</v>
      </c>
      <c r="W12" s="76"/>
    </row>
    <row r="13" spans="1:23" ht="39.75" customHeight="1" x14ac:dyDescent="0.2">
      <c r="A13" s="643" t="str">
        <f>DESCRIPCION!A15</f>
        <v>c</v>
      </c>
      <c r="B13" s="644"/>
      <c r="C13" s="223"/>
      <c r="D13" s="223"/>
      <c r="E13" s="223"/>
      <c r="F13" s="223"/>
      <c r="G13" s="223"/>
      <c r="H13" s="223"/>
      <c r="I13" s="223"/>
      <c r="J13" s="223"/>
      <c r="K13" s="223"/>
      <c r="L13" s="223"/>
      <c r="M13" s="223"/>
      <c r="N13" s="223"/>
      <c r="O13" s="223"/>
      <c r="P13" s="223"/>
      <c r="Q13" s="223"/>
      <c r="R13" s="111">
        <f t="shared" ref="R13:R20" si="1">SUM(C13:Q13)</f>
        <v>0</v>
      </c>
      <c r="S13" s="118">
        <f t="shared" si="0"/>
        <v>0</v>
      </c>
      <c r="T13" s="78" t="str">
        <f t="shared" ref="T13:T20" si="2">IF(AND(S13&gt;=1,S13&lt;1.5),"Rara Vez",IF(AND(S13&gt;=1.6,S13&lt;2.5),"Improbable",IF(AND(S13&gt;=2.6,S13&lt;3.5),"Posible",IF(AND(S13&gt;=3.6,S13&lt;4.5),"Probable",IF(AND(S13&gt;=4.6),"Casi Seguro"," ")))))</f>
        <v xml:space="preserve"> </v>
      </c>
    </row>
    <row r="14" spans="1:23" ht="39.75" customHeight="1" x14ac:dyDescent="0.2">
      <c r="A14" s="631" t="str">
        <f>DESCRIPCION!A18</f>
        <v>d</v>
      </c>
      <c r="B14" s="632"/>
      <c r="C14" s="223"/>
      <c r="D14" s="223"/>
      <c r="E14" s="223"/>
      <c r="F14" s="223"/>
      <c r="G14" s="223"/>
      <c r="H14" s="223"/>
      <c r="I14" s="223"/>
      <c r="J14" s="223"/>
      <c r="K14" s="223"/>
      <c r="L14" s="223"/>
      <c r="M14" s="223"/>
      <c r="N14" s="223"/>
      <c r="O14" s="223"/>
      <c r="P14" s="223"/>
      <c r="Q14" s="223"/>
      <c r="R14" s="111">
        <f t="shared" si="1"/>
        <v>0</v>
      </c>
      <c r="S14" s="118">
        <f t="shared" si="0"/>
        <v>0</v>
      </c>
      <c r="T14" s="78" t="str">
        <f t="shared" si="2"/>
        <v xml:space="preserve"> </v>
      </c>
    </row>
    <row r="15" spans="1:23" ht="39.75" customHeight="1" x14ac:dyDescent="0.2">
      <c r="A15" s="631" t="str">
        <f>DESCRIPCION!A21</f>
        <v>e</v>
      </c>
      <c r="B15" s="632"/>
      <c r="C15" s="223"/>
      <c r="D15" s="223"/>
      <c r="E15" s="223"/>
      <c r="F15" s="223"/>
      <c r="G15" s="223"/>
      <c r="H15" s="223"/>
      <c r="I15" s="223"/>
      <c r="J15" s="223"/>
      <c r="K15" s="223"/>
      <c r="L15" s="223"/>
      <c r="M15" s="223"/>
      <c r="N15" s="223"/>
      <c r="O15" s="223"/>
      <c r="P15" s="223"/>
      <c r="Q15" s="223"/>
      <c r="R15" s="111">
        <f t="shared" si="1"/>
        <v>0</v>
      </c>
      <c r="S15" s="118">
        <f t="shared" si="0"/>
        <v>0</v>
      </c>
      <c r="T15" s="78" t="str">
        <f t="shared" si="2"/>
        <v xml:space="preserve"> </v>
      </c>
    </row>
    <row r="16" spans="1:23" ht="39.75" customHeight="1" x14ac:dyDescent="0.2">
      <c r="A16" s="631" t="str">
        <f>DESCRIPCION!A24</f>
        <v>f</v>
      </c>
      <c r="B16" s="632"/>
      <c r="C16" s="223"/>
      <c r="D16" s="223"/>
      <c r="E16" s="223"/>
      <c r="F16" s="223"/>
      <c r="G16" s="223"/>
      <c r="H16" s="223"/>
      <c r="I16" s="223"/>
      <c r="J16" s="223"/>
      <c r="K16" s="223"/>
      <c r="L16" s="223"/>
      <c r="M16" s="223"/>
      <c r="N16" s="223"/>
      <c r="O16" s="223"/>
      <c r="P16" s="223"/>
      <c r="Q16" s="223"/>
      <c r="R16" s="111">
        <f t="shared" si="1"/>
        <v>0</v>
      </c>
      <c r="S16" s="118">
        <f t="shared" si="0"/>
        <v>0</v>
      </c>
      <c r="T16" s="78" t="str">
        <f t="shared" si="2"/>
        <v xml:space="preserve"> </v>
      </c>
    </row>
    <row r="17" spans="1:20" ht="39.75" customHeight="1" x14ac:dyDescent="0.2">
      <c r="A17" s="631" t="str">
        <f>DESCRIPCION!A27</f>
        <v>g</v>
      </c>
      <c r="B17" s="632"/>
      <c r="C17" s="223"/>
      <c r="D17" s="223"/>
      <c r="E17" s="223"/>
      <c r="F17" s="223"/>
      <c r="G17" s="223"/>
      <c r="H17" s="223"/>
      <c r="I17" s="223"/>
      <c r="J17" s="223"/>
      <c r="K17" s="223"/>
      <c r="L17" s="223"/>
      <c r="M17" s="223"/>
      <c r="N17" s="223"/>
      <c r="O17" s="223"/>
      <c r="P17" s="223"/>
      <c r="Q17" s="223"/>
      <c r="R17" s="111">
        <f t="shared" si="1"/>
        <v>0</v>
      </c>
      <c r="S17" s="118">
        <f t="shared" si="0"/>
        <v>0</v>
      </c>
      <c r="T17" s="78" t="str">
        <f t="shared" si="2"/>
        <v xml:space="preserve"> </v>
      </c>
    </row>
    <row r="18" spans="1:20" ht="39.75" customHeight="1" x14ac:dyDescent="0.2">
      <c r="A18" s="631" t="str">
        <f>DESCRIPCION!A30</f>
        <v>h</v>
      </c>
      <c r="B18" s="632"/>
      <c r="C18" s="223"/>
      <c r="D18" s="223"/>
      <c r="E18" s="223"/>
      <c r="F18" s="223"/>
      <c r="G18" s="223"/>
      <c r="H18" s="223"/>
      <c r="I18" s="223"/>
      <c r="J18" s="223"/>
      <c r="K18" s="223"/>
      <c r="L18" s="223"/>
      <c r="M18" s="223"/>
      <c r="N18" s="223"/>
      <c r="O18" s="223"/>
      <c r="P18" s="223"/>
      <c r="Q18" s="223"/>
      <c r="R18" s="111">
        <f t="shared" si="1"/>
        <v>0</v>
      </c>
      <c r="S18" s="118">
        <f t="shared" si="0"/>
        <v>0</v>
      </c>
      <c r="T18" s="78" t="str">
        <f t="shared" si="2"/>
        <v xml:space="preserve"> </v>
      </c>
    </row>
    <row r="19" spans="1:20" ht="39.75" customHeight="1" x14ac:dyDescent="0.2">
      <c r="A19" s="631" t="str">
        <f>DESCRIPCION!A33</f>
        <v>i</v>
      </c>
      <c r="B19" s="632"/>
      <c r="C19" s="223"/>
      <c r="D19" s="223"/>
      <c r="E19" s="223"/>
      <c r="F19" s="223"/>
      <c r="G19" s="223"/>
      <c r="H19" s="223"/>
      <c r="I19" s="223"/>
      <c r="J19" s="223"/>
      <c r="K19" s="223"/>
      <c r="L19" s="223"/>
      <c r="M19" s="223"/>
      <c r="N19" s="223"/>
      <c r="O19" s="223"/>
      <c r="P19" s="223"/>
      <c r="Q19" s="223"/>
      <c r="R19" s="111">
        <f t="shared" si="1"/>
        <v>0</v>
      </c>
      <c r="S19" s="118">
        <f t="shared" si="0"/>
        <v>0</v>
      </c>
      <c r="T19" s="78" t="str">
        <f t="shared" si="2"/>
        <v xml:space="preserve"> </v>
      </c>
    </row>
    <row r="20" spans="1:20" ht="39.75" customHeight="1" thickBot="1" x14ac:dyDescent="0.25">
      <c r="A20" s="633" t="str">
        <f>DESCRIPCION!A36</f>
        <v>j</v>
      </c>
      <c r="B20" s="634"/>
      <c r="C20" s="223"/>
      <c r="D20" s="223"/>
      <c r="E20" s="223"/>
      <c r="F20" s="223"/>
      <c r="G20" s="223"/>
      <c r="H20" s="223"/>
      <c r="I20" s="223"/>
      <c r="J20" s="223"/>
      <c r="K20" s="223"/>
      <c r="L20" s="223"/>
      <c r="M20" s="223"/>
      <c r="N20" s="223"/>
      <c r="O20" s="223"/>
      <c r="P20" s="223"/>
      <c r="Q20" s="223"/>
      <c r="R20" s="112">
        <f t="shared" si="1"/>
        <v>0</v>
      </c>
      <c r="S20" s="119">
        <f t="shared" si="0"/>
        <v>0</v>
      </c>
      <c r="T20" s="98"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B39" zoomScale="130" zoomScaleNormal="130" workbookViewId="0">
      <selection activeCell="D54" sqref="D5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21.140625" style="1" customWidth="1"/>
    <col min="7" max="16384" width="11.42578125" style="1"/>
  </cols>
  <sheetData>
    <row r="1" spans="1:6" ht="22.5" customHeight="1" x14ac:dyDescent="0.2">
      <c r="A1" s="461"/>
      <c r="B1" s="390" t="str">
        <f>CONTEXTO!B1</f>
        <v xml:space="preserve">PROCESO: </v>
      </c>
      <c r="C1" s="669" t="s">
        <v>384</v>
      </c>
      <c r="D1" s="669"/>
      <c r="E1" s="669"/>
      <c r="F1" s="670"/>
    </row>
    <row r="2" spans="1:6" ht="15.75" customHeight="1" x14ac:dyDescent="0.2">
      <c r="A2" s="462"/>
      <c r="B2" s="391"/>
      <c r="C2" s="581" t="s">
        <v>379</v>
      </c>
      <c r="D2" s="581"/>
      <c r="E2" s="581"/>
      <c r="F2" s="671"/>
    </row>
    <row r="3" spans="1:6" ht="15" customHeight="1" x14ac:dyDescent="0.2">
      <c r="A3" s="462"/>
      <c r="B3" s="391" t="s">
        <v>88</v>
      </c>
      <c r="C3" s="581" t="s">
        <v>380</v>
      </c>
      <c r="D3" s="581"/>
      <c r="E3" s="581"/>
      <c r="F3" s="671"/>
    </row>
    <row r="4" spans="1:6" ht="15.75" customHeight="1" x14ac:dyDescent="0.2">
      <c r="A4" s="462"/>
      <c r="B4" s="391"/>
      <c r="C4" s="581" t="s">
        <v>395</v>
      </c>
      <c r="D4" s="581"/>
      <c r="E4" s="581"/>
      <c r="F4" s="671"/>
    </row>
    <row r="5" spans="1:6" ht="15.75" customHeight="1" x14ac:dyDescent="0.2">
      <c r="A5" s="663"/>
      <c r="B5" s="664"/>
      <c r="C5" s="664"/>
      <c r="D5" s="664"/>
      <c r="E5" s="664"/>
      <c r="F5" s="665"/>
    </row>
    <row r="6" spans="1:6" x14ac:dyDescent="0.2">
      <c r="A6" s="470" t="str">
        <f>+CONTEXTO!A8</f>
        <v>PROCESO: GESTIÓN ARTÍSTICA Y CULTURAL</v>
      </c>
      <c r="B6" s="471"/>
      <c r="C6" s="471"/>
      <c r="D6" s="471"/>
      <c r="E6" s="471"/>
      <c r="F6" s="472"/>
    </row>
    <row r="7" spans="1:6" ht="12.75" customHeight="1" x14ac:dyDescent="0.2">
      <c r="A7" s="470"/>
      <c r="B7" s="471"/>
      <c r="C7" s="471"/>
      <c r="D7" s="471"/>
      <c r="E7" s="471"/>
      <c r="F7" s="472"/>
    </row>
    <row r="8" spans="1:6" ht="60.75" customHeight="1" x14ac:dyDescent="0.2">
      <c r="A8" s="473"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74"/>
      <c r="C8" s="474"/>
      <c r="D8" s="474"/>
      <c r="E8" s="474"/>
      <c r="F8" s="475"/>
    </row>
    <row r="9" spans="1:6" ht="3.75" customHeight="1" thickBot="1" x14ac:dyDescent="0.25">
      <c r="A9" s="476"/>
      <c r="B9" s="477"/>
      <c r="C9" s="477"/>
      <c r="D9" s="477"/>
      <c r="E9" s="477"/>
      <c r="F9" s="478"/>
    </row>
    <row r="10" spans="1:6" ht="13.5" customHeight="1" thickBot="1" x14ac:dyDescent="0.25">
      <c r="A10" s="479"/>
      <c r="B10" s="479"/>
      <c r="C10" s="479"/>
      <c r="D10" s="479"/>
      <c r="E10" s="479"/>
      <c r="F10" s="479"/>
    </row>
    <row r="11" spans="1:6" ht="34.5" customHeight="1" x14ac:dyDescent="0.25">
      <c r="A11" s="656" t="s">
        <v>89</v>
      </c>
      <c r="B11" s="448" t="s">
        <v>90</v>
      </c>
      <c r="C11" s="448"/>
      <c r="D11" s="658" t="s">
        <v>91</v>
      </c>
      <c r="E11" s="658"/>
      <c r="F11" s="654" t="s">
        <v>92</v>
      </c>
    </row>
    <row r="12" spans="1:6" ht="21" customHeight="1" x14ac:dyDescent="0.2">
      <c r="A12" s="657"/>
      <c r="B12" s="449"/>
      <c r="C12" s="449"/>
      <c r="D12" s="103" t="s">
        <v>93</v>
      </c>
      <c r="E12" s="103" t="s">
        <v>94</v>
      </c>
      <c r="F12" s="655"/>
    </row>
    <row r="13" spans="1:6" ht="26.25" customHeight="1" x14ac:dyDescent="0.2">
      <c r="A13" s="452" t="str">
        <f>DESCRIPCION!A10</f>
        <v>Posibilidad de recibir y/o solicitar dadivas para el otorgamiento de estimulo sin el lleno de los requisitos.</v>
      </c>
      <c r="B13" s="457" t="s">
        <v>95</v>
      </c>
      <c r="C13" s="457"/>
      <c r="D13" s="221" t="s">
        <v>133</v>
      </c>
      <c r="E13" s="221"/>
      <c r="F13" s="666" t="str">
        <f>IF(D28="X","CATASTROFICO",IF(AND(D32&gt;0,D32&lt;=5),"MODERADO",IF(AND(D32&gt;=6,D32&lt;=11),"MAYOR",IF(AND(D32&gt;=12,D32&lt;=19),"CATASTROFICO",IF(AND(D32=0),"MENOR")))))</f>
        <v>CATASTROFICO</v>
      </c>
    </row>
    <row r="14" spans="1:6" ht="26.25" customHeight="1" x14ac:dyDescent="0.2">
      <c r="A14" s="452"/>
      <c r="B14" s="457" t="s">
        <v>96</v>
      </c>
      <c r="C14" s="457"/>
      <c r="D14" s="221" t="s">
        <v>133</v>
      </c>
      <c r="E14" s="221"/>
      <c r="F14" s="667"/>
    </row>
    <row r="15" spans="1:6" ht="26.25" customHeight="1" x14ac:dyDescent="0.2">
      <c r="A15" s="452"/>
      <c r="B15" s="457" t="s">
        <v>97</v>
      </c>
      <c r="C15" s="457"/>
      <c r="D15" s="221"/>
      <c r="E15" s="221" t="s">
        <v>133</v>
      </c>
      <c r="F15" s="667"/>
    </row>
    <row r="16" spans="1:6" ht="26.25" customHeight="1" x14ac:dyDescent="0.2">
      <c r="A16" s="452"/>
      <c r="B16" s="457" t="s">
        <v>98</v>
      </c>
      <c r="C16" s="457"/>
      <c r="D16" s="221" t="s">
        <v>133</v>
      </c>
      <c r="E16" s="221"/>
      <c r="F16" s="667"/>
    </row>
    <row r="17" spans="1:6" ht="26.25" customHeight="1" x14ac:dyDescent="0.2">
      <c r="A17" s="452"/>
      <c r="B17" s="457" t="s">
        <v>99</v>
      </c>
      <c r="C17" s="457"/>
      <c r="D17" s="221" t="s">
        <v>133</v>
      </c>
      <c r="E17" s="221"/>
      <c r="F17" s="667"/>
    </row>
    <row r="18" spans="1:6" ht="26.25" customHeight="1" x14ac:dyDescent="0.2">
      <c r="A18" s="452"/>
      <c r="B18" s="457" t="s">
        <v>100</v>
      </c>
      <c r="C18" s="457"/>
      <c r="D18" s="221" t="s">
        <v>133</v>
      </c>
      <c r="E18" s="221"/>
      <c r="F18" s="667"/>
    </row>
    <row r="19" spans="1:6" ht="26.25" customHeight="1" x14ac:dyDescent="0.2">
      <c r="A19" s="452"/>
      <c r="B19" s="457" t="s">
        <v>101</v>
      </c>
      <c r="C19" s="457"/>
      <c r="D19" s="221" t="s">
        <v>133</v>
      </c>
      <c r="E19" s="221"/>
      <c r="F19" s="667"/>
    </row>
    <row r="20" spans="1:6" ht="33" customHeight="1" x14ac:dyDescent="0.2">
      <c r="A20" s="452"/>
      <c r="B20" s="457" t="s">
        <v>102</v>
      </c>
      <c r="C20" s="457"/>
      <c r="D20" s="221"/>
      <c r="E20" s="221" t="s">
        <v>133</v>
      </c>
      <c r="F20" s="667"/>
    </row>
    <row r="21" spans="1:6" ht="26.25" customHeight="1" x14ac:dyDescent="0.2">
      <c r="A21" s="452"/>
      <c r="B21" s="457" t="s">
        <v>103</v>
      </c>
      <c r="C21" s="457"/>
      <c r="D21" s="221"/>
      <c r="E21" s="221" t="s">
        <v>133</v>
      </c>
      <c r="F21" s="667"/>
    </row>
    <row r="22" spans="1:6" ht="26.25" customHeight="1" x14ac:dyDescent="0.2">
      <c r="A22" s="452"/>
      <c r="B22" s="457" t="s">
        <v>104</v>
      </c>
      <c r="C22" s="457"/>
      <c r="D22" s="221" t="s">
        <v>133</v>
      </c>
      <c r="E22" s="221"/>
      <c r="F22" s="667"/>
    </row>
    <row r="23" spans="1:6" ht="26.25" customHeight="1" x14ac:dyDescent="0.2">
      <c r="A23" s="452"/>
      <c r="B23" s="457" t="s">
        <v>105</v>
      </c>
      <c r="C23" s="457"/>
      <c r="D23" s="221" t="s">
        <v>133</v>
      </c>
      <c r="E23" s="221"/>
      <c r="F23" s="667"/>
    </row>
    <row r="24" spans="1:6" ht="26.25" customHeight="1" x14ac:dyDescent="0.2">
      <c r="A24" s="452"/>
      <c r="B24" s="457" t="s">
        <v>106</v>
      </c>
      <c r="C24" s="457"/>
      <c r="D24" s="221" t="s">
        <v>133</v>
      </c>
      <c r="E24" s="221"/>
      <c r="F24" s="667"/>
    </row>
    <row r="25" spans="1:6" ht="26.25" customHeight="1" x14ac:dyDescent="0.2">
      <c r="A25" s="452"/>
      <c r="B25" s="457" t="s">
        <v>107</v>
      </c>
      <c r="C25" s="457"/>
      <c r="D25" s="221" t="s">
        <v>133</v>
      </c>
      <c r="E25" s="221"/>
      <c r="F25" s="667"/>
    </row>
    <row r="26" spans="1:6" ht="26.25" customHeight="1" x14ac:dyDescent="0.2">
      <c r="A26" s="452"/>
      <c r="B26" s="457" t="s">
        <v>108</v>
      </c>
      <c r="C26" s="457"/>
      <c r="D26" s="221" t="s">
        <v>133</v>
      </c>
      <c r="E26" s="221"/>
      <c r="F26" s="667"/>
    </row>
    <row r="27" spans="1:6" ht="26.25" customHeight="1" x14ac:dyDescent="0.2">
      <c r="A27" s="452"/>
      <c r="B27" s="457" t="s">
        <v>109</v>
      </c>
      <c r="C27" s="457"/>
      <c r="D27" s="221" t="s">
        <v>133</v>
      </c>
      <c r="E27" s="221"/>
      <c r="F27" s="667"/>
    </row>
    <row r="28" spans="1:6" ht="26.25" customHeight="1" x14ac:dyDescent="0.2">
      <c r="A28" s="452"/>
      <c r="B28" s="457" t="s">
        <v>110</v>
      </c>
      <c r="C28" s="457"/>
      <c r="D28" s="221"/>
      <c r="E28" s="221" t="s">
        <v>133</v>
      </c>
      <c r="F28" s="667"/>
    </row>
    <row r="29" spans="1:6" ht="26.25" customHeight="1" x14ac:dyDescent="0.2">
      <c r="A29" s="452"/>
      <c r="B29" s="457" t="s">
        <v>111</v>
      </c>
      <c r="C29" s="457"/>
      <c r="D29" s="221"/>
      <c r="E29" s="221" t="s">
        <v>133</v>
      </c>
      <c r="F29" s="667"/>
    </row>
    <row r="30" spans="1:6" ht="26.25" customHeight="1" x14ac:dyDescent="0.2">
      <c r="A30" s="452"/>
      <c r="B30" s="457" t="s">
        <v>112</v>
      </c>
      <c r="C30" s="457"/>
      <c r="D30" s="221"/>
      <c r="E30" s="221" t="s">
        <v>133</v>
      </c>
      <c r="F30" s="667"/>
    </row>
    <row r="31" spans="1:6" ht="26.25" customHeight="1" x14ac:dyDescent="0.2">
      <c r="A31" s="452"/>
      <c r="B31" s="457" t="s">
        <v>113</v>
      </c>
      <c r="C31" s="457"/>
      <c r="D31" s="221"/>
      <c r="E31" s="221" t="s">
        <v>133</v>
      </c>
      <c r="F31" s="667"/>
    </row>
    <row r="32" spans="1:6" ht="16.5" thickBot="1" x14ac:dyDescent="0.3">
      <c r="A32" s="453"/>
      <c r="B32" s="659" t="s">
        <v>58</v>
      </c>
      <c r="C32" s="660"/>
      <c r="D32" s="99">
        <f>+NOOO!B54</f>
        <v>12</v>
      </c>
      <c r="E32" s="100"/>
      <c r="F32" s="668"/>
    </row>
    <row r="33" spans="1:6" ht="15.75" customHeight="1" thickBot="1" x14ac:dyDescent="0.25">
      <c r="A33" s="661"/>
      <c r="B33" s="321"/>
      <c r="C33" s="321"/>
      <c r="D33" s="321"/>
      <c r="E33" s="321"/>
      <c r="F33" s="662"/>
    </row>
    <row r="34" spans="1:6" ht="34.5" customHeight="1" x14ac:dyDescent="0.25">
      <c r="A34" s="656" t="s">
        <v>89</v>
      </c>
      <c r="B34" s="448" t="s">
        <v>90</v>
      </c>
      <c r="C34" s="448"/>
      <c r="D34" s="658" t="s">
        <v>91</v>
      </c>
      <c r="E34" s="658"/>
      <c r="F34" s="654" t="s">
        <v>92</v>
      </c>
    </row>
    <row r="35" spans="1:6" ht="21" customHeight="1" x14ac:dyDescent="0.25">
      <c r="A35" s="657"/>
      <c r="B35" s="449"/>
      <c r="C35" s="449"/>
      <c r="D35" s="79" t="s">
        <v>93</v>
      </c>
      <c r="E35" s="79" t="s">
        <v>94</v>
      </c>
      <c r="F35" s="655"/>
    </row>
    <row r="36" spans="1:6" ht="26.25" customHeight="1" x14ac:dyDescent="0.2">
      <c r="A36" s="452" t="str">
        <f>DESCRIPCION!A12</f>
        <v xml:space="preserve">Posibilidad de apropiacion o uso indebido de bienes publicos por parte de un funcionaro o contratista con el fin de obtener un provecho propio o para un tercero </v>
      </c>
      <c r="B36" s="457" t="s">
        <v>95</v>
      </c>
      <c r="C36" s="457"/>
      <c r="D36" s="221" t="s">
        <v>133</v>
      </c>
      <c r="E36" s="221"/>
      <c r="F36" s="652" t="str">
        <f>IF(D51="X","CATASTROFICO",IF(AND(D55&gt;0,D55&lt;=5),"MODERADO",IF(AND(D55&gt;=6,D55&lt;=11),"MAYOR",IF(AND(D55&gt;=12,D55&lt;=19),"CATASTROFICO"," "))))</f>
        <v>CATASTROFICO</v>
      </c>
    </row>
    <row r="37" spans="1:6" ht="26.25" customHeight="1" x14ac:dyDescent="0.2">
      <c r="A37" s="452"/>
      <c r="B37" s="457" t="s">
        <v>96</v>
      </c>
      <c r="C37" s="457"/>
      <c r="D37" s="221" t="s">
        <v>133</v>
      </c>
      <c r="E37" s="221"/>
      <c r="F37" s="652"/>
    </row>
    <row r="38" spans="1:6" ht="26.25" customHeight="1" x14ac:dyDescent="0.2">
      <c r="A38" s="452"/>
      <c r="B38" s="457" t="s">
        <v>97</v>
      </c>
      <c r="C38" s="457"/>
      <c r="D38" s="221"/>
      <c r="E38" s="221" t="s">
        <v>133</v>
      </c>
      <c r="F38" s="652"/>
    </row>
    <row r="39" spans="1:6" ht="26.25" customHeight="1" x14ac:dyDescent="0.2">
      <c r="A39" s="452"/>
      <c r="B39" s="457" t="s">
        <v>98</v>
      </c>
      <c r="C39" s="457"/>
      <c r="D39" s="221" t="s">
        <v>133</v>
      </c>
      <c r="E39" s="221"/>
      <c r="F39" s="652"/>
    </row>
    <row r="40" spans="1:6" ht="26.25" customHeight="1" x14ac:dyDescent="0.2">
      <c r="A40" s="452"/>
      <c r="B40" s="457" t="s">
        <v>99</v>
      </c>
      <c r="C40" s="457"/>
      <c r="D40" s="221" t="s">
        <v>133</v>
      </c>
      <c r="E40" s="221"/>
      <c r="F40" s="652"/>
    </row>
    <row r="41" spans="1:6" ht="26.25" customHeight="1" x14ac:dyDescent="0.2">
      <c r="A41" s="452"/>
      <c r="B41" s="457" t="s">
        <v>100</v>
      </c>
      <c r="C41" s="457"/>
      <c r="D41" s="221" t="s">
        <v>133</v>
      </c>
      <c r="E41" s="221"/>
      <c r="F41" s="652"/>
    </row>
    <row r="42" spans="1:6" ht="26.25" customHeight="1" x14ac:dyDescent="0.2">
      <c r="A42" s="452"/>
      <c r="B42" s="457" t="s">
        <v>101</v>
      </c>
      <c r="C42" s="457"/>
      <c r="D42" s="221" t="s">
        <v>133</v>
      </c>
      <c r="E42" s="221"/>
      <c r="F42" s="652"/>
    </row>
    <row r="43" spans="1:6" ht="33" customHeight="1" x14ac:dyDescent="0.2">
      <c r="A43" s="452"/>
      <c r="B43" s="457" t="s">
        <v>102</v>
      </c>
      <c r="C43" s="457"/>
      <c r="D43" s="221" t="s">
        <v>133</v>
      </c>
      <c r="E43" s="221"/>
      <c r="F43" s="652"/>
    </row>
    <row r="44" spans="1:6" ht="26.25" customHeight="1" x14ac:dyDescent="0.2">
      <c r="A44" s="452"/>
      <c r="B44" s="457" t="s">
        <v>103</v>
      </c>
      <c r="C44" s="457"/>
      <c r="D44" s="221"/>
      <c r="E44" s="221" t="s">
        <v>133</v>
      </c>
      <c r="F44" s="652"/>
    </row>
    <row r="45" spans="1:6" ht="26.25" customHeight="1" x14ac:dyDescent="0.2">
      <c r="A45" s="452"/>
      <c r="B45" s="457" t="s">
        <v>104</v>
      </c>
      <c r="C45" s="457"/>
      <c r="D45" s="221" t="s">
        <v>133</v>
      </c>
      <c r="E45" s="221"/>
      <c r="F45" s="652"/>
    </row>
    <row r="46" spans="1:6" ht="26.25" customHeight="1" x14ac:dyDescent="0.2">
      <c r="A46" s="452"/>
      <c r="B46" s="457" t="s">
        <v>105</v>
      </c>
      <c r="C46" s="457"/>
      <c r="D46" s="221" t="s">
        <v>133</v>
      </c>
      <c r="E46" s="221"/>
      <c r="F46" s="652"/>
    </row>
    <row r="47" spans="1:6" ht="26.25" customHeight="1" x14ac:dyDescent="0.2">
      <c r="A47" s="452"/>
      <c r="B47" s="457" t="s">
        <v>106</v>
      </c>
      <c r="C47" s="457"/>
      <c r="D47" s="227" t="s">
        <v>133</v>
      </c>
      <c r="E47" s="227"/>
      <c r="F47" s="652"/>
    </row>
    <row r="48" spans="1:6" ht="26.25" customHeight="1" x14ac:dyDescent="0.2">
      <c r="A48" s="452"/>
      <c r="B48" s="457" t="s">
        <v>107</v>
      </c>
      <c r="C48" s="457"/>
      <c r="D48" s="227" t="s">
        <v>133</v>
      </c>
      <c r="E48" s="227"/>
      <c r="F48" s="652"/>
    </row>
    <row r="49" spans="1:6" ht="26.25" customHeight="1" x14ac:dyDescent="0.2">
      <c r="A49" s="452"/>
      <c r="B49" s="457" t="s">
        <v>108</v>
      </c>
      <c r="C49" s="457"/>
      <c r="D49" s="227" t="s">
        <v>133</v>
      </c>
      <c r="E49" s="227"/>
      <c r="F49" s="652"/>
    </row>
    <row r="50" spans="1:6" ht="26.25" customHeight="1" x14ac:dyDescent="0.2">
      <c r="A50" s="452"/>
      <c r="B50" s="457" t="s">
        <v>109</v>
      </c>
      <c r="C50" s="457"/>
      <c r="D50" s="227" t="s">
        <v>133</v>
      </c>
      <c r="E50" s="227"/>
      <c r="F50" s="652"/>
    </row>
    <row r="51" spans="1:6" ht="26.25" customHeight="1" x14ac:dyDescent="0.2">
      <c r="A51" s="452"/>
      <c r="B51" s="457" t="s">
        <v>110</v>
      </c>
      <c r="C51" s="457"/>
      <c r="D51" s="227"/>
      <c r="E51" s="227" t="s">
        <v>133</v>
      </c>
      <c r="F51" s="652"/>
    </row>
    <row r="52" spans="1:6" ht="26.25" customHeight="1" x14ac:dyDescent="0.2">
      <c r="A52" s="452"/>
      <c r="B52" s="457" t="s">
        <v>111</v>
      </c>
      <c r="C52" s="457"/>
      <c r="D52" s="227"/>
      <c r="E52" s="227" t="s">
        <v>133</v>
      </c>
      <c r="F52" s="652"/>
    </row>
    <row r="53" spans="1:6" ht="26.25" customHeight="1" x14ac:dyDescent="0.2">
      <c r="A53" s="452"/>
      <c r="B53" s="457" t="s">
        <v>112</v>
      </c>
      <c r="C53" s="457"/>
      <c r="D53" s="227"/>
      <c r="E53" s="227" t="s">
        <v>133</v>
      </c>
      <c r="F53" s="652"/>
    </row>
    <row r="54" spans="1:6" ht="26.25" customHeight="1" x14ac:dyDescent="0.2">
      <c r="A54" s="452"/>
      <c r="B54" s="457" t="s">
        <v>113</v>
      </c>
      <c r="C54" s="457"/>
      <c r="D54" s="227"/>
      <c r="E54" s="227" t="s">
        <v>133</v>
      </c>
      <c r="F54" s="652"/>
    </row>
    <row r="55" spans="1:6" ht="16.5" thickBot="1" x14ac:dyDescent="0.3">
      <c r="A55" s="453"/>
      <c r="B55" s="659" t="s">
        <v>58</v>
      </c>
      <c r="C55" s="660"/>
      <c r="D55" s="99">
        <f>+NOOO!B77</f>
        <v>13</v>
      </c>
      <c r="E55" s="100"/>
      <c r="F55" s="653"/>
    </row>
    <row r="56" spans="1:6" ht="15" thickBot="1" x14ac:dyDescent="0.25"/>
    <row r="57" spans="1:6" ht="34.5" customHeight="1" x14ac:dyDescent="0.25">
      <c r="A57" s="656" t="s">
        <v>89</v>
      </c>
      <c r="B57" s="448" t="s">
        <v>90</v>
      </c>
      <c r="C57" s="448"/>
      <c r="D57" s="658" t="s">
        <v>91</v>
      </c>
      <c r="E57" s="658"/>
      <c r="F57" s="654" t="s">
        <v>92</v>
      </c>
    </row>
    <row r="58" spans="1:6" ht="21" customHeight="1" x14ac:dyDescent="0.25">
      <c r="A58" s="657"/>
      <c r="B58" s="449"/>
      <c r="C58" s="449"/>
      <c r="D58" s="79" t="s">
        <v>93</v>
      </c>
      <c r="E58" s="79" t="s">
        <v>94</v>
      </c>
      <c r="F58" s="655"/>
    </row>
    <row r="59" spans="1:6" ht="26.25" customHeight="1" x14ac:dyDescent="0.2">
      <c r="A59" s="650"/>
      <c r="B59" s="457" t="s">
        <v>95</v>
      </c>
      <c r="C59" s="457"/>
      <c r="D59" s="228"/>
      <c r="E59" s="228"/>
      <c r="F59" s="652" t="str">
        <f>IF(D74="X","CATASTROFICO",IF(AND(D78&gt;0,D78&lt;=5),"MODERADO",IF(AND(D78&gt;=6,D78&lt;=11),"MAYOR",IF(AND(D78&gt;=12,D78&lt;=19),"CATASTROFICO"," "))))</f>
        <v xml:space="preserve"> </v>
      </c>
    </row>
    <row r="60" spans="1:6" ht="26.25" customHeight="1" x14ac:dyDescent="0.2">
      <c r="A60" s="650"/>
      <c r="B60" s="457" t="s">
        <v>96</v>
      </c>
      <c r="C60" s="457"/>
      <c r="D60" s="228"/>
      <c r="E60" s="228"/>
      <c r="F60" s="652"/>
    </row>
    <row r="61" spans="1:6" ht="26.25" customHeight="1" x14ac:dyDescent="0.2">
      <c r="A61" s="650"/>
      <c r="B61" s="457" t="s">
        <v>97</v>
      </c>
      <c r="C61" s="457"/>
      <c r="D61" s="228"/>
      <c r="E61" s="228"/>
      <c r="F61" s="652"/>
    </row>
    <row r="62" spans="1:6" ht="26.25" customHeight="1" x14ac:dyDescent="0.2">
      <c r="A62" s="650"/>
      <c r="B62" s="457" t="s">
        <v>98</v>
      </c>
      <c r="C62" s="457"/>
      <c r="D62" s="228"/>
      <c r="E62" s="228"/>
      <c r="F62" s="652"/>
    </row>
    <row r="63" spans="1:6" ht="26.25" customHeight="1" x14ac:dyDescent="0.2">
      <c r="A63" s="650"/>
      <c r="B63" s="457" t="s">
        <v>99</v>
      </c>
      <c r="C63" s="457"/>
      <c r="D63" s="228"/>
      <c r="E63" s="228"/>
      <c r="F63" s="652"/>
    </row>
    <row r="64" spans="1:6" ht="26.25" customHeight="1" x14ac:dyDescent="0.2">
      <c r="A64" s="650"/>
      <c r="B64" s="457" t="s">
        <v>100</v>
      </c>
      <c r="C64" s="457"/>
      <c r="D64" s="228"/>
      <c r="E64" s="228"/>
      <c r="F64" s="652"/>
    </row>
    <row r="65" spans="1:6" ht="26.25" customHeight="1" x14ac:dyDescent="0.2">
      <c r="A65" s="650"/>
      <c r="B65" s="457" t="s">
        <v>101</v>
      </c>
      <c r="C65" s="457"/>
      <c r="D65" s="228"/>
      <c r="E65" s="228"/>
      <c r="F65" s="652"/>
    </row>
    <row r="66" spans="1:6" ht="32.25" customHeight="1" x14ac:dyDescent="0.2">
      <c r="A66" s="650"/>
      <c r="B66" s="457" t="s">
        <v>102</v>
      </c>
      <c r="C66" s="457"/>
      <c r="D66" s="228"/>
      <c r="E66" s="228"/>
      <c r="F66" s="652"/>
    </row>
    <row r="67" spans="1:6" ht="26.25" customHeight="1" x14ac:dyDescent="0.2">
      <c r="A67" s="650"/>
      <c r="B67" s="457" t="s">
        <v>103</v>
      </c>
      <c r="C67" s="457"/>
      <c r="D67" s="228"/>
      <c r="E67" s="228"/>
      <c r="F67" s="652"/>
    </row>
    <row r="68" spans="1:6" ht="26.25" customHeight="1" x14ac:dyDescent="0.2">
      <c r="A68" s="650"/>
      <c r="B68" s="457" t="s">
        <v>104</v>
      </c>
      <c r="C68" s="457"/>
      <c r="D68" s="228"/>
      <c r="E68" s="228"/>
      <c r="F68" s="652"/>
    </row>
    <row r="69" spans="1:6" ht="26.25" customHeight="1" x14ac:dyDescent="0.2">
      <c r="A69" s="650"/>
      <c r="B69" s="457" t="s">
        <v>105</v>
      </c>
      <c r="C69" s="457"/>
      <c r="D69" s="228"/>
      <c r="E69" s="228"/>
      <c r="F69" s="652"/>
    </row>
    <row r="70" spans="1:6" ht="26.25" customHeight="1" x14ac:dyDescent="0.2">
      <c r="A70" s="650"/>
      <c r="B70" s="457" t="s">
        <v>106</v>
      </c>
      <c r="C70" s="457"/>
      <c r="D70" s="228"/>
      <c r="E70" s="228"/>
      <c r="F70" s="652"/>
    </row>
    <row r="71" spans="1:6" ht="26.25" customHeight="1" x14ac:dyDescent="0.2">
      <c r="A71" s="650"/>
      <c r="B71" s="457" t="s">
        <v>107</v>
      </c>
      <c r="C71" s="457"/>
      <c r="D71" s="228"/>
      <c r="E71" s="228"/>
      <c r="F71" s="652"/>
    </row>
    <row r="72" spans="1:6" ht="26.25" customHeight="1" x14ac:dyDescent="0.2">
      <c r="A72" s="650"/>
      <c r="B72" s="457" t="s">
        <v>108</v>
      </c>
      <c r="C72" s="457"/>
      <c r="D72" s="228"/>
      <c r="E72" s="228"/>
      <c r="F72" s="652"/>
    </row>
    <row r="73" spans="1:6" ht="26.25" customHeight="1" x14ac:dyDescent="0.2">
      <c r="A73" s="650"/>
      <c r="B73" s="457" t="s">
        <v>109</v>
      </c>
      <c r="C73" s="457"/>
      <c r="D73" s="228"/>
      <c r="E73" s="228"/>
      <c r="F73" s="652"/>
    </row>
    <row r="74" spans="1:6" ht="26.25" customHeight="1" x14ac:dyDescent="0.2">
      <c r="A74" s="650"/>
      <c r="B74" s="457" t="s">
        <v>110</v>
      </c>
      <c r="C74" s="457"/>
      <c r="D74" s="228"/>
      <c r="E74" s="228"/>
      <c r="F74" s="652"/>
    </row>
    <row r="75" spans="1:6" ht="26.25" customHeight="1" x14ac:dyDescent="0.2">
      <c r="A75" s="650"/>
      <c r="B75" s="457" t="s">
        <v>111</v>
      </c>
      <c r="C75" s="457"/>
      <c r="D75" s="228"/>
      <c r="E75" s="228"/>
      <c r="F75" s="652"/>
    </row>
    <row r="76" spans="1:6" ht="26.25" customHeight="1" x14ac:dyDescent="0.2">
      <c r="A76" s="650"/>
      <c r="B76" s="457" t="s">
        <v>112</v>
      </c>
      <c r="C76" s="457"/>
      <c r="D76" s="228"/>
      <c r="E76" s="228"/>
      <c r="F76" s="652"/>
    </row>
    <row r="77" spans="1:6" ht="26.25" customHeight="1" x14ac:dyDescent="0.2">
      <c r="A77" s="650"/>
      <c r="B77" s="457" t="s">
        <v>113</v>
      </c>
      <c r="C77" s="457"/>
      <c r="D77" s="228"/>
      <c r="E77" s="228"/>
      <c r="F77" s="652"/>
    </row>
    <row r="78" spans="1:6" ht="16.5" thickBot="1" x14ac:dyDescent="0.3">
      <c r="A78" s="651"/>
      <c r="B78" s="659" t="s">
        <v>58</v>
      </c>
      <c r="C78" s="660"/>
      <c r="D78" s="99">
        <f>+NOOO!B100</f>
        <v>0</v>
      </c>
      <c r="E78" s="100"/>
      <c r="F78" s="653"/>
    </row>
    <row r="79" spans="1:6" ht="15" thickBot="1" x14ac:dyDescent="0.25"/>
    <row r="80" spans="1:6" ht="34.5" customHeight="1" x14ac:dyDescent="0.25">
      <c r="A80" s="656" t="s">
        <v>89</v>
      </c>
      <c r="B80" s="448" t="s">
        <v>90</v>
      </c>
      <c r="C80" s="448"/>
      <c r="D80" s="658" t="s">
        <v>91</v>
      </c>
      <c r="E80" s="658"/>
      <c r="F80" s="654" t="s">
        <v>92</v>
      </c>
    </row>
    <row r="81" spans="1:6" ht="21" customHeight="1" x14ac:dyDescent="0.25">
      <c r="A81" s="657"/>
      <c r="B81" s="449"/>
      <c r="C81" s="449"/>
      <c r="D81" s="79" t="s">
        <v>93</v>
      </c>
      <c r="E81" s="79" t="s">
        <v>94</v>
      </c>
      <c r="F81" s="655"/>
    </row>
    <row r="82" spans="1:6" ht="26.25" customHeight="1" x14ac:dyDescent="0.2">
      <c r="A82" s="650"/>
      <c r="B82" s="457" t="s">
        <v>95</v>
      </c>
      <c r="C82" s="457"/>
      <c r="D82" s="228"/>
      <c r="E82" s="228"/>
      <c r="F82" s="652" t="str">
        <f>IF(D97="X","CATASTROFICO",IF(AND(D101&gt;0,D101&lt;=5),"MODERADO",IF(AND(D101&gt;=6,D101&lt;=11),"MAYOR",IF(AND(D101&gt;=12,D101&lt;=19),"CATASTROFICO"," "))))</f>
        <v xml:space="preserve"> </v>
      </c>
    </row>
    <row r="83" spans="1:6" ht="26.25" customHeight="1" x14ac:dyDescent="0.2">
      <c r="A83" s="650"/>
      <c r="B83" s="457" t="s">
        <v>96</v>
      </c>
      <c r="C83" s="457"/>
      <c r="D83" s="228"/>
      <c r="E83" s="228"/>
      <c r="F83" s="652"/>
    </row>
    <row r="84" spans="1:6" ht="26.25" customHeight="1" x14ac:dyDescent="0.2">
      <c r="A84" s="650"/>
      <c r="B84" s="457" t="s">
        <v>97</v>
      </c>
      <c r="C84" s="457"/>
      <c r="D84" s="228"/>
      <c r="E84" s="228"/>
      <c r="F84" s="652"/>
    </row>
    <row r="85" spans="1:6" ht="26.25" customHeight="1" x14ac:dyDescent="0.2">
      <c r="A85" s="650"/>
      <c r="B85" s="457" t="s">
        <v>98</v>
      </c>
      <c r="C85" s="457"/>
      <c r="D85" s="228"/>
      <c r="E85" s="228"/>
      <c r="F85" s="652"/>
    </row>
    <row r="86" spans="1:6" ht="26.25" customHeight="1" x14ac:dyDescent="0.2">
      <c r="A86" s="650"/>
      <c r="B86" s="457" t="s">
        <v>99</v>
      </c>
      <c r="C86" s="457"/>
      <c r="D86" s="228"/>
      <c r="E86" s="228"/>
      <c r="F86" s="652"/>
    </row>
    <row r="87" spans="1:6" ht="26.25" customHeight="1" x14ac:dyDescent="0.2">
      <c r="A87" s="650"/>
      <c r="B87" s="457" t="s">
        <v>100</v>
      </c>
      <c r="C87" s="457"/>
      <c r="D87" s="228"/>
      <c r="E87" s="228"/>
      <c r="F87" s="652"/>
    </row>
    <row r="88" spans="1:6" ht="26.25" customHeight="1" x14ac:dyDescent="0.2">
      <c r="A88" s="650"/>
      <c r="B88" s="457" t="s">
        <v>101</v>
      </c>
      <c r="C88" s="457"/>
      <c r="D88" s="228"/>
      <c r="E88" s="228"/>
      <c r="F88" s="652"/>
    </row>
    <row r="89" spans="1:6" ht="33" customHeight="1" x14ac:dyDescent="0.2">
      <c r="A89" s="650"/>
      <c r="B89" s="457" t="s">
        <v>102</v>
      </c>
      <c r="C89" s="457"/>
      <c r="D89" s="228"/>
      <c r="E89" s="228"/>
      <c r="F89" s="652"/>
    </row>
    <row r="90" spans="1:6" ht="26.25" customHeight="1" x14ac:dyDescent="0.2">
      <c r="A90" s="650"/>
      <c r="B90" s="457" t="s">
        <v>103</v>
      </c>
      <c r="C90" s="457"/>
      <c r="D90" s="228"/>
      <c r="E90" s="228"/>
      <c r="F90" s="652"/>
    </row>
    <row r="91" spans="1:6" ht="26.25" customHeight="1" x14ac:dyDescent="0.2">
      <c r="A91" s="650"/>
      <c r="B91" s="457" t="s">
        <v>104</v>
      </c>
      <c r="C91" s="457"/>
      <c r="D91" s="228"/>
      <c r="E91" s="228"/>
      <c r="F91" s="652"/>
    </row>
    <row r="92" spans="1:6" ht="26.25" customHeight="1" x14ac:dyDescent="0.2">
      <c r="A92" s="650"/>
      <c r="B92" s="457" t="s">
        <v>105</v>
      </c>
      <c r="C92" s="457"/>
      <c r="D92" s="228"/>
      <c r="E92" s="228"/>
      <c r="F92" s="652"/>
    </row>
    <row r="93" spans="1:6" ht="26.25" customHeight="1" x14ac:dyDescent="0.2">
      <c r="A93" s="650"/>
      <c r="B93" s="457" t="s">
        <v>106</v>
      </c>
      <c r="C93" s="457"/>
      <c r="D93" s="228"/>
      <c r="E93" s="228"/>
      <c r="F93" s="652"/>
    </row>
    <row r="94" spans="1:6" ht="26.25" customHeight="1" x14ac:dyDescent="0.2">
      <c r="A94" s="650"/>
      <c r="B94" s="457" t="s">
        <v>107</v>
      </c>
      <c r="C94" s="457"/>
      <c r="D94" s="228"/>
      <c r="E94" s="228"/>
      <c r="F94" s="652"/>
    </row>
    <row r="95" spans="1:6" ht="26.25" customHeight="1" x14ac:dyDescent="0.2">
      <c r="A95" s="650"/>
      <c r="B95" s="457" t="s">
        <v>108</v>
      </c>
      <c r="C95" s="457"/>
      <c r="D95" s="228"/>
      <c r="E95" s="228"/>
      <c r="F95" s="652"/>
    </row>
    <row r="96" spans="1:6" ht="26.25" customHeight="1" x14ac:dyDescent="0.2">
      <c r="A96" s="650"/>
      <c r="B96" s="457" t="s">
        <v>109</v>
      </c>
      <c r="C96" s="457"/>
      <c r="D96" s="228"/>
      <c r="E96" s="228"/>
      <c r="F96" s="652"/>
    </row>
    <row r="97" spans="1:6" ht="26.25" customHeight="1" x14ac:dyDescent="0.2">
      <c r="A97" s="650"/>
      <c r="B97" s="457" t="s">
        <v>110</v>
      </c>
      <c r="C97" s="457"/>
      <c r="D97" s="228"/>
      <c r="E97" s="228"/>
      <c r="F97" s="652"/>
    </row>
    <row r="98" spans="1:6" ht="26.25" customHeight="1" x14ac:dyDescent="0.2">
      <c r="A98" s="650"/>
      <c r="B98" s="457" t="s">
        <v>111</v>
      </c>
      <c r="C98" s="457"/>
      <c r="D98" s="228"/>
      <c r="E98" s="228"/>
      <c r="F98" s="652"/>
    </row>
    <row r="99" spans="1:6" ht="26.25" customHeight="1" x14ac:dyDescent="0.2">
      <c r="A99" s="650"/>
      <c r="B99" s="457" t="s">
        <v>112</v>
      </c>
      <c r="C99" s="457"/>
      <c r="D99" s="228"/>
      <c r="E99" s="228"/>
      <c r="F99" s="652"/>
    </row>
    <row r="100" spans="1:6" ht="26.25" customHeight="1" x14ac:dyDescent="0.2">
      <c r="A100" s="650"/>
      <c r="B100" s="457" t="s">
        <v>113</v>
      </c>
      <c r="C100" s="457"/>
      <c r="D100" s="228"/>
      <c r="E100" s="228"/>
      <c r="F100" s="652"/>
    </row>
    <row r="101" spans="1:6" ht="16.5" thickBot="1" x14ac:dyDescent="0.3">
      <c r="A101" s="651"/>
      <c r="B101" s="659" t="s">
        <v>58</v>
      </c>
      <c r="C101" s="660"/>
      <c r="D101" s="99">
        <f>+NOOO!B123</f>
        <v>0</v>
      </c>
      <c r="E101" s="100"/>
      <c r="F101" s="653"/>
    </row>
    <row r="102" spans="1:6" ht="15" thickBot="1" x14ac:dyDescent="0.25"/>
    <row r="103" spans="1:6" ht="34.5" customHeight="1" x14ac:dyDescent="0.25">
      <c r="A103" s="656" t="s">
        <v>89</v>
      </c>
      <c r="B103" s="448" t="s">
        <v>90</v>
      </c>
      <c r="C103" s="448"/>
      <c r="D103" s="658" t="s">
        <v>91</v>
      </c>
      <c r="E103" s="658"/>
      <c r="F103" s="654" t="s">
        <v>92</v>
      </c>
    </row>
    <row r="104" spans="1:6" ht="21" customHeight="1" x14ac:dyDescent="0.25">
      <c r="A104" s="657"/>
      <c r="B104" s="449"/>
      <c r="C104" s="449"/>
      <c r="D104" s="79" t="s">
        <v>93</v>
      </c>
      <c r="E104" s="79" t="s">
        <v>94</v>
      </c>
      <c r="F104" s="655"/>
    </row>
    <row r="105" spans="1:6" ht="26.25" customHeight="1" x14ac:dyDescent="0.2">
      <c r="A105" s="650"/>
      <c r="B105" s="457" t="s">
        <v>95</v>
      </c>
      <c r="C105" s="457"/>
      <c r="D105" s="228"/>
      <c r="E105" s="228"/>
      <c r="F105" s="652" t="str">
        <f>IF(D120="X","CATASTROFICO",IF(AND(D124&gt;0,D124&lt;=5),"MODERADO",IF(AND(D124&gt;=6,D124&lt;=11),"MAYOR",IF(AND(D124&gt;=12,D124&lt;=19),"CATASTROFICO"," "))))</f>
        <v xml:space="preserve"> </v>
      </c>
    </row>
    <row r="106" spans="1:6" ht="26.25" customHeight="1" x14ac:dyDescent="0.2">
      <c r="A106" s="650"/>
      <c r="B106" s="457" t="s">
        <v>96</v>
      </c>
      <c r="C106" s="457"/>
      <c r="D106" s="228"/>
      <c r="E106" s="228"/>
      <c r="F106" s="652"/>
    </row>
    <row r="107" spans="1:6" ht="26.25" customHeight="1" x14ac:dyDescent="0.2">
      <c r="A107" s="650"/>
      <c r="B107" s="457" t="s">
        <v>97</v>
      </c>
      <c r="C107" s="457"/>
      <c r="D107" s="228"/>
      <c r="E107" s="228"/>
      <c r="F107" s="652"/>
    </row>
    <row r="108" spans="1:6" ht="26.25" customHeight="1" x14ac:dyDescent="0.2">
      <c r="A108" s="650"/>
      <c r="B108" s="457" t="s">
        <v>98</v>
      </c>
      <c r="C108" s="457"/>
      <c r="D108" s="228"/>
      <c r="E108" s="228"/>
      <c r="F108" s="652"/>
    </row>
    <row r="109" spans="1:6" ht="26.25" customHeight="1" x14ac:dyDescent="0.2">
      <c r="A109" s="650"/>
      <c r="B109" s="457" t="s">
        <v>99</v>
      </c>
      <c r="C109" s="457"/>
      <c r="D109" s="228"/>
      <c r="E109" s="228"/>
      <c r="F109" s="652"/>
    </row>
    <row r="110" spans="1:6" ht="26.25" customHeight="1" x14ac:dyDescent="0.2">
      <c r="A110" s="650"/>
      <c r="B110" s="457" t="s">
        <v>100</v>
      </c>
      <c r="C110" s="457"/>
      <c r="D110" s="228"/>
      <c r="E110" s="228"/>
      <c r="F110" s="652"/>
    </row>
    <row r="111" spans="1:6" ht="26.25" customHeight="1" x14ac:dyDescent="0.2">
      <c r="A111" s="650"/>
      <c r="B111" s="457" t="s">
        <v>101</v>
      </c>
      <c r="C111" s="457"/>
      <c r="D111" s="228"/>
      <c r="E111" s="228"/>
      <c r="F111" s="652"/>
    </row>
    <row r="112" spans="1:6" ht="36" customHeight="1" x14ac:dyDescent="0.2">
      <c r="A112" s="650"/>
      <c r="B112" s="457" t="s">
        <v>102</v>
      </c>
      <c r="C112" s="457"/>
      <c r="D112" s="228"/>
      <c r="E112" s="228"/>
      <c r="F112" s="652"/>
    </row>
    <row r="113" spans="1:6" ht="26.25" customHeight="1" x14ac:dyDescent="0.2">
      <c r="A113" s="650"/>
      <c r="B113" s="457" t="s">
        <v>103</v>
      </c>
      <c r="C113" s="457"/>
      <c r="D113" s="228"/>
      <c r="E113" s="228"/>
      <c r="F113" s="652"/>
    </row>
    <row r="114" spans="1:6" ht="26.25" customHeight="1" x14ac:dyDescent="0.2">
      <c r="A114" s="650"/>
      <c r="B114" s="457" t="s">
        <v>104</v>
      </c>
      <c r="C114" s="457"/>
      <c r="D114" s="228"/>
      <c r="E114" s="228"/>
      <c r="F114" s="652"/>
    </row>
    <row r="115" spans="1:6" ht="26.25" customHeight="1" x14ac:dyDescent="0.2">
      <c r="A115" s="650"/>
      <c r="B115" s="457" t="s">
        <v>105</v>
      </c>
      <c r="C115" s="457"/>
      <c r="D115" s="228"/>
      <c r="E115" s="228"/>
      <c r="F115" s="652"/>
    </row>
    <row r="116" spans="1:6" ht="26.25" customHeight="1" x14ac:dyDescent="0.2">
      <c r="A116" s="650"/>
      <c r="B116" s="457" t="s">
        <v>106</v>
      </c>
      <c r="C116" s="457"/>
      <c r="D116" s="228"/>
      <c r="E116" s="228"/>
      <c r="F116" s="652"/>
    </row>
    <row r="117" spans="1:6" ht="26.25" customHeight="1" x14ac:dyDescent="0.2">
      <c r="A117" s="650"/>
      <c r="B117" s="457" t="s">
        <v>107</v>
      </c>
      <c r="C117" s="457"/>
      <c r="D117" s="228"/>
      <c r="E117" s="228"/>
      <c r="F117" s="652"/>
    </row>
    <row r="118" spans="1:6" ht="26.25" customHeight="1" x14ac:dyDescent="0.2">
      <c r="A118" s="650"/>
      <c r="B118" s="457" t="s">
        <v>108</v>
      </c>
      <c r="C118" s="457"/>
      <c r="D118" s="228"/>
      <c r="E118" s="228"/>
      <c r="F118" s="652"/>
    </row>
    <row r="119" spans="1:6" ht="26.25" customHeight="1" x14ac:dyDescent="0.2">
      <c r="A119" s="650"/>
      <c r="B119" s="457" t="s">
        <v>109</v>
      </c>
      <c r="C119" s="457"/>
      <c r="D119" s="228"/>
      <c r="E119" s="228"/>
      <c r="F119" s="652"/>
    </row>
    <row r="120" spans="1:6" ht="26.25" customHeight="1" x14ac:dyDescent="0.2">
      <c r="A120" s="650"/>
      <c r="B120" s="457" t="s">
        <v>110</v>
      </c>
      <c r="C120" s="457"/>
      <c r="D120" s="228"/>
      <c r="E120" s="228"/>
      <c r="F120" s="652"/>
    </row>
    <row r="121" spans="1:6" ht="26.25" customHeight="1" x14ac:dyDescent="0.2">
      <c r="A121" s="650"/>
      <c r="B121" s="457" t="s">
        <v>111</v>
      </c>
      <c r="C121" s="457"/>
      <c r="D121" s="228"/>
      <c r="E121" s="228"/>
      <c r="F121" s="652"/>
    </row>
    <row r="122" spans="1:6" ht="26.25" customHeight="1" x14ac:dyDescent="0.2">
      <c r="A122" s="650"/>
      <c r="B122" s="457" t="s">
        <v>112</v>
      </c>
      <c r="C122" s="457"/>
      <c r="D122" s="228"/>
      <c r="E122" s="228"/>
      <c r="F122" s="652"/>
    </row>
    <row r="123" spans="1:6" ht="26.25" customHeight="1" x14ac:dyDescent="0.2">
      <c r="A123" s="650"/>
      <c r="B123" s="457" t="s">
        <v>113</v>
      </c>
      <c r="C123" s="457"/>
      <c r="D123" s="228"/>
      <c r="E123" s="228"/>
      <c r="F123" s="652"/>
    </row>
    <row r="124" spans="1:6" ht="16.5" thickBot="1" x14ac:dyDescent="0.3">
      <c r="A124" s="651"/>
      <c r="B124" s="659" t="s">
        <v>58</v>
      </c>
      <c r="C124" s="660"/>
      <c r="D124" s="99">
        <f>+NOOO!B146</f>
        <v>0</v>
      </c>
      <c r="E124" s="100"/>
      <c r="F124" s="653"/>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topLeftCell="C14" zoomScale="110" zoomScaleNormal="110" workbookViewId="0">
      <selection activeCell="I15" sqref="I15"/>
    </sheetView>
  </sheetViews>
  <sheetFormatPr baseColWidth="10" defaultColWidth="11.42578125" defaultRowHeight="14.25" x14ac:dyDescent="0.2"/>
  <cols>
    <col min="1" max="1" width="29.42578125" style="1" customWidth="1"/>
    <col min="2" max="2" width="37.57031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58"/>
      <c r="B1" s="390" t="s">
        <v>369</v>
      </c>
      <c r="C1" s="390"/>
      <c r="D1" s="390"/>
      <c r="E1" s="290" t="s">
        <v>381</v>
      </c>
      <c r="F1" s="361"/>
      <c r="G1" s="2"/>
      <c r="J1" s="389"/>
    </row>
    <row r="2" spans="1:10" ht="15" customHeight="1" x14ac:dyDescent="0.2">
      <c r="A2" s="359"/>
      <c r="B2" s="391"/>
      <c r="C2" s="391"/>
      <c r="D2" s="391"/>
      <c r="E2" s="291" t="s">
        <v>379</v>
      </c>
      <c r="F2" s="362"/>
      <c r="G2" s="2"/>
      <c r="J2" s="389"/>
    </row>
    <row r="3" spans="1:10" ht="15" customHeight="1" x14ac:dyDescent="0.2">
      <c r="A3" s="359"/>
      <c r="B3" s="391" t="s">
        <v>3</v>
      </c>
      <c r="C3" s="391"/>
      <c r="D3" s="391"/>
      <c r="E3" s="291" t="s">
        <v>380</v>
      </c>
      <c r="F3" s="362"/>
      <c r="G3" s="2"/>
      <c r="J3" s="389"/>
    </row>
    <row r="4" spans="1:10" ht="15.75" customHeight="1" x14ac:dyDescent="0.2">
      <c r="A4" s="359"/>
      <c r="B4" s="391"/>
      <c r="C4" s="391"/>
      <c r="D4" s="391"/>
      <c r="E4" s="291" t="s">
        <v>388</v>
      </c>
      <c r="F4" s="362"/>
      <c r="G4" s="2"/>
      <c r="J4" s="389"/>
    </row>
    <row r="5" spans="1:10" ht="15.75" customHeight="1" x14ac:dyDescent="0.2">
      <c r="A5" s="393"/>
      <c r="B5" s="394"/>
      <c r="C5" s="394"/>
      <c r="D5" s="394"/>
      <c r="E5" s="394"/>
      <c r="F5" s="395"/>
      <c r="G5" s="2"/>
      <c r="J5" s="65"/>
    </row>
    <row r="6" spans="1:10" ht="15" customHeight="1" x14ac:dyDescent="0.2">
      <c r="A6" s="402" t="s">
        <v>6</v>
      </c>
      <c r="B6" s="403"/>
      <c r="C6" s="403"/>
      <c r="D6" s="403"/>
      <c r="E6" s="403"/>
      <c r="F6" s="404"/>
    </row>
    <row r="7" spans="1:10" ht="15.75" customHeight="1" x14ac:dyDescent="0.2">
      <c r="A7" s="402"/>
      <c r="B7" s="403"/>
      <c r="C7" s="403"/>
      <c r="D7" s="403"/>
      <c r="E7" s="403"/>
      <c r="F7" s="404"/>
    </row>
    <row r="8" spans="1:10" ht="27" customHeight="1" x14ac:dyDescent="0.2">
      <c r="A8" s="396" t="s">
        <v>461</v>
      </c>
      <c r="B8" s="397"/>
      <c r="C8" s="397"/>
      <c r="D8" s="397"/>
      <c r="E8" s="397"/>
      <c r="F8" s="398"/>
    </row>
    <row r="9" spans="1:10" ht="77.25" customHeight="1" thickBot="1" x14ac:dyDescent="0.25">
      <c r="A9" s="399" t="s">
        <v>462</v>
      </c>
      <c r="B9" s="400"/>
      <c r="C9" s="400"/>
      <c r="D9" s="400"/>
      <c r="E9" s="400"/>
      <c r="F9" s="401"/>
    </row>
    <row r="10" spans="1:10" ht="18.75" customHeight="1" thickBot="1" x14ac:dyDescent="0.25">
      <c r="A10" s="392"/>
      <c r="B10" s="392"/>
      <c r="C10" s="392"/>
      <c r="D10" s="392"/>
      <c r="E10" s="392"/>
      <c r="F10" s="392"/>
    </row>
    <row r="11" spans="1:10" ht="22.5" customHeight="1" thickBot="1" x14ac:dyDescent="0.25">
      <c r="A11" s="207" t="s">
        <v>7</v>
      </c>
      <c r="B11" s="208" t="s">
        <v>8</v>
      </c>
      <c r="C11" s="208" t="s">
        <v>9</v>
      </c>
      <c r="D11" s="208" t="s">
        <v>8</v>
      </c>
      <c r="E11" s="208" t="s">
        <v>10</v>
      </c>
      <c r="F11" s="209" t="s">
        <v>8</v>
      </c>
    </row>
    <row r="12" spans="1:10" ht="75" customHeight="1" x14ac:dyDescent="0.2">
      <c r="A12" s="289" t="s">
        <v>282</v>
      </c>
      <c r="B12" s="285" t="s">
        <v>401</v>
      </c>
      <c r="C12" s="214" t="s">
        <v>294</v>
      </c>
      <c r="D12" s="285" t="s">
        <v>409</v>
      </c>
      <c r="E12" s="214" t="s">
        <v>288</v>
      </c>
      <c r="F12" s="287" t="s">
        <v>418</v>
      </c>
    </row>
    <row r="13" spans="1:10" ht="87" customHeight="1" x14ac:dyDescent="0.2">
      <c r="A13" s="212" t="s">
        <v>307</v>
      </c>
      <c r="B13" s="286" t="s">
        <v>402</v>
      </c>
      <c r="C13" s="215" t="s">
        <v>294</v>
      </c>
      <c r="D13" s="284" t="s">
        <v>410</v>
      </c>
      <c r="E13" s="215" t="s">
        <v>251</v>
      </c>
      <c r="F13" s="288" t="s">
        <v>419</v>
      </c>
    </row>
    <row r="14" spans="1:10" ht="82.5" customHeight="1" x14ac:dyDescent="0.2">
      <c r="A14" s="212" t="s">
        <v>278</v>
      </c>
      <c r="B14" s="286" t="s">
        <v>403</v>
      </c>
      <c r="C14" s="215" t="s">
        <v>295</v>
      </c>
      <c r="D14" s="284" t="s">
        <v>411</v>
      </c>
      <c r="E14" s="215" t="s">
        <v>252</v>
      </c>
      <c r="F14" s="288" t="s">
        <v>420</v>
      </c>
    </row>
    <row r="15" spans="1:10" ht="73.5" customHeight="1" x14ac:dyDescent="0.2">
      <c r="A15" s="212" t="s">
        <v>279</v>
      </c>
      <c r="B15" s="284" t="s">
        <v>404</v>
      </c>
      <c r="C15" s="215" t="s">
        <v>295</v>
      </c>
      <c r="D15" s="284" t="s">
        <v>412</v>
      </c>
      <c r="E15" s="215" t="s">
        <v>288</v>
      </c>
      <c r="F15" s="303" t="s">
        <v>487</v>
      </c>
    </row>
    <row r="16" spans="1:10" ht="71.45" customHeight="1" x14ac:dyDescent="0.2">
      <c r="A16" s="212" t="s">
        <v>281</v>
      </c>
      <c r="B16" s="284" t="s">
        <v>405</v>
      </c>
      <c r="C16" s="215" t="s">
        <v>283</v>
      </c>
      <c r="D16" s="284" t="s">
        <v>413</v>
      </c>
      <c r="E16" s="215" t="s">
        <v>307</v>
      </c>
      <c r="F16" s="303" t="s">
        <v>489</v>
      </c>
    </row>
    <row r="17" spans="1:6" ht="69.75" customHeight="1" x14ac:dyDescent="0.2">
      <c r="A17" s="212" t="s">
        <v>278</v>
      </c>
      <c r="B17" s="284" t="s">
        <v>406</v>
      </c>
      <c r="C17" s="215" t="s">
        <v>283</v>
      </c>
      <c r="D17" s="284" t="s">
        <v>414</v>
      </c>
      <c r="E17" s="215"/>
      <c r="F17" s="117"/>
    </row>
    <row r="18" spans="1:6" ht="66.75" customHeight="1" x14ac:dyDescent="0.2">
      <c r="A18" s="212" t="s">
        <v>307</v>
      </c>
      <c r="B18" s="284" t="s">
        <v>407</v>
      </c>
      <c r="C18" s="215" t="s">
        <v>295</v>
      </c>
      <c r="D18" s="284" t="s">
        <v>415</v>
      </c>
      <c r="E18" s="215"/>
      <c r="F18" s="117"/>
    </row>
    <row r="19" spans="1:6" ht="73.5" customHeight="1" x14ac:dyDescent="0.2">
      <c r="A19" s="212" t="s">
        <v>280</v>
      </c>
      <c r="B19" s="284" t="s">
        <v>408</v>
      </c>
      <c r="C19" s="215" t="s">
        <v>295</v>
      </c>
      <c r="D19" s="284" t="s">
        <v>416</v>
      </c>
      <c r="E19" s="215"/>
      <c r="F19" s="117"/>
    </row>
    <row r="20" spans="1:6" ht="65.25" customHeight="1" x14ac:dyDescent="0.2">
      <c r="A20" s="212"/>
      <c r="B20" s="104"/>
      <c r="C20" s="215" t="s">
        <v>295</v>
      </c>
      <c r="D20" s="210" t="s">
        <v>417</v>
      </c>
      <c r="E20" s="215"/>
      <c r="F20" s="117"/>
    </row>
    <row r="21" spans="1:6" ht="66.75" customHeight="1" x14ac:dyDescent="0.2">
      <c r="A21" s="212"/>
      <c r="B21" s="104"/>
      <c r="C21" s="215" t="s">
        <v>295</v>
      </c>
      <c r="D21" s="210" t="s">
        <v>463</v>
      </c>
      <c r="E21" s="215"/>
      <c r="F21" s="117"/>
    </row>
    <row r="22" spans="1:6" ht="69" customHeight="1" x14ac:dyDescent="0.2">
      <c r="A22" s="212"/>
      <c r="B22" s="104"/>
      <c r="C22" s="215" t="s">
        <v>286</v>
      </c>
      <c r="D22" s="210" t="s">
        <v>476</v>
      </c>
      <c r="E22" s="215"/>
      <c r="F22" s="117"/>
    </row>
    <row r="23" spans="1:6" ht="61.5" customHeight="1" x14ac:dyDescent="0.2">
      <c r="A23" s="212"/>
      <c r="B23" s="104"/>
      <c r="C23" s="215"/>
      <c r="D23" s="210"/>
      <c r="E23" s="215"/>
      <c r="F23" s="117"/>
    </row>
    <row r="24" spans="1:6" ht="57.75" customHeight="1" x14ac:dyDescent="0.2">
      <c r="A24" s="212"/>
      <c r="B24" s="104"/>
      <c r="C24" s="215"/>
      <c r="D24" s="210"/>
      <c r="E24" s="215"/>
      <c r="F24" s="117"/>
    </row>
    <row r="25" spans="1:6" ht="62.25" customHeight="1" x14ac:dyDescent="0.2">
      <c r="A25" s="212"/>
      <c r="B25" s="104"/>
      <c r="C25" s="215"/>
      <c r="D25" s="210"/>
      <c r="E25" s="215"/>
      <c r="F25" s="117"/>
    </row>
    <row r="26" spans="1:6" ht="56.25" customHeight="1" thickBot="1" x14ac:dyDescent="0.25">
      <c r="A26" s="213"/>
      <c r="B26" s="165"/>
      <c r="C26" s="216"/>
      <c r="D26" s="211"/>
      <c r="E26" s="216"/>
      <c r="F26" s="166"/>
    </row>
    <row r="27" spans="1:6" ht="65.25" customHeight="1" x14ac:dyDescent="0.2">
      <c r="A27" s="201"/>
      <c r="B27" s="144"/>
      <c r="C27" s="201"/>
      <c r="D27" s="202"/>
      <c r="E27" s="201"/>
      <c r="F27" s="202"/>
    </row>
    <row r="28" spans="1:6" ht="62.25" customHeight="1" x14ac:dyDescent="0.2">
      <c r="A28" s="201"/>
      <c r="B28" s="144"/>
      <c r="C28" s="201"/>
      <c r="D28" s="202"/>
      <c r="E28" s="201"/>
      <c r="F28" s="202"/>
    </row>
    <row r="29" spans="1:6" ht="63" customHeight="1" x14ac:dyDescent="0.2">
      <c r="A29" s="201"/>
      <c r="B29" s="144"/>
      <c r="C29" s="201"/>
      <c r="D29" s="202"/>
      <c r="E29" s="201"/>
      <c r="F29" s="144"/>
    </row>
    <row r="30" spans="1:6" ht="51.75" customHeight="1" x14ac:dyDescent="0.2">
      <c r="A30" s="201"/>
      <c r="B30" s="144"/>
      <c r="C30" s="201"/>
      <c r="D30" s="202"/>
      <c r="E30" s="201"/>
      <c r="F30" s="144"/>
    </row>
    <row r="31" spans="1:6" ht="52.5" customHeight="1" x14ac:dyDescent="0.2">
      <c r="A31" s="201"/>
      <c r="B31" s="202"/>
      <c r="C31" s="201"/>
      <c r="D31" s="202"/>
      <c r="E31" s="201"/>
      <c r="F31" s="202"/>
    </row>
    <row r="32" spans="1:6" ht="63.75" customHeight="1" x14ac:dyDescent="0.2">
      <c r="A32" s="201"/>
      <c r="B32" s="202"/>
      <c r="C32" s="201"/>
      <c r="D32" s="202"/>
      <c r="E32" s="201"/>
      <c r="F32" s="202"/>
    </row>
    <row r="33" spans="1:6" ht="66" customHeight="1" x14ac:dyDescent="0.2">
      <c r="A33" s="201"/>
      <c r="B33" s="203"/>
      <c r="C33" s="201"/>
      <c r="D33" s="204"/>
      <c r="E33" s="201"/>
      <c r="F33" s="203"/>
    </row>
    <row r="34" spans="1:6" ht="55.5" customHeight="1" x14ac:dyDescent="0.2">
      <c r="A34" s="201"/>
      <c r="B34" s="203"/>
      <c r="C34" s="201"/>
      <c r="D34" s="204"/>
      <c r="E34" s="201"/>
      <c r="F34" s="205"/>
    </row>
    <row r="35" spans="1:6" ht="51.75" customHeight="1" x14ac:dyDescent="0.2">
      <c r="A35" s="201"/>
      <c r="B35" s="205"/>
      <c r="C35" s="201"/>
      <c r="D35" s="206"/>
      <c r="E35" s="201"/>
      <c r="F35" s="205"/>
    </row>
    <row r="36" spans="1:6" ht="55.5" customHeight="1" x14ac:dyDescent="0.2">
      <c r="A36" s="201"/>
      <c r="B36" s="205"/>
      <c r="C36" s="201"/>
      <c r="D36" s="205"/>
      <c r="E36" s="201"/>
      <c r="F36" s="205"/>
    </row>
    <row r="37" spans="1:6" ht="55.5" customHeight="1" x14ac:dyDescent="0.2">
      <c r="A37" s="201"/>
      <c r="B37" s="205"/>
      <c r="C37" s="201"/>
      <c r="D37" s="205"/>
      <c r="E37" s="201"/>
      <c r="F37" s="205"/>
    </row>
    <row r="38" spans="1:6" ht="54.75" customHeight="1" x14ac:dyDescent="0.2">
      <c r="A38" s="201"/>
      <c r="B38" s="205"/>
      <c r="C38" s="201"/>
      <c r="D38" s="205"/>
      <c r="E38" s="201"/>
      <c r="F38" s="205"/>
    </row>
    <row r="39" spans="1:6" ht="56.25" customHeight="1" x14ac:dyDescent="0.2">
      <c r="A39" s="201"/>
      <c r="B39" s="205"/>
      <c r="C39" s="201"/>
      <c r="D39" s="205"/>
      <c r="E39" s="201"/>
      <c r="F39" s="205"/>
    </row>
    <row r="40" spans="1:6" ht="54.75" customHeight="1" x14ac:dyDescent="0.2">
      <c r="A40" s="201"/>
      <c r="B40" s="203"/>
      <c r="C40" s="201"/>
      <c r="D40" s="204"/>
      <c r="E40" s="201"/>
      <c r="F40" s="203"/>
    </row>
    <row r="41" spans="1:6" ht="55.5" customHeight="1" x14ac:dyDescent="0.2">
      <c r="A41" s="201"/>
      <c r="B41" s="203"/>
      <c r="C41" s="201"/>
      <c r="D41" s="204"/>
      <c r="E41" s="201"/>
      <c r="F41" s="205"/>
    </row>
    <row r="42" spans="1:6" ht="54.75" customHeight="1" x14ac:dyDescent="0.2">
      <c r="A42" s="201"/>
      <c r="B42" s="205"/>
      <c r="C42" s="201"/>
      <c r="D42" s="206"/>
      <c r="E42" s="201"/>
      <c r="F42" s="205"/>
    </row>
    <row r="43" spans="1:6" ht="55.5" customHeight="1" x14ac:dyDescent="0.2">
      <c r="A43" s="201"/>
      <c r="B43" s="205"/>
      <c r="C43" s="201"/>
      <c r="D43" s="205"/>
      <c r="E43" s="201"/>
      <c r="F43" s="205"/>
    </row>
    <row r="44" spans="1:6" ht="56.25" customHeight="1" x14ac:dyDescent="0.2">
      <c r="A44" s="201"/>
      <c r="B44" s="205"/>
      <c r="C44" s="201"/>
      <c r="D44" s="205"/>
      <c r="E44" s="201"/>
      <c r="F44" s="205"/>
    </row>
    <row r="45" spans="1:6" ht="59.25" customHeight="1" x14ac:dyDescent="0.2">
      <c r="A45" s="201"/>
      <c r="B45" s="205"/>
      <c r="C45" s="201"/>
      <c r="D45" s="205"/>
      <c r="E45" s="201"/>
      <c r="F45" s="205"/>
    </row>
    <row r="46" spans="1:6" ht="55.5" customHeight="1" x14ac:dyDescent="0.2">
      <c r="A46" s="201"/>
      <c r="B46" s="205"/>
      <c r="C46" s="201"/>
      <c r="D46" s="205"/>
      <c r="E46" s="201"/>
      <c r="F46" s="205"/>
    </row>
    <row r="47" spans="1:6" ht="55.5" customHeight="1" x14ac:dyDescent="0.2">
      <c r="A47" s="201"/>
      <c r="B47" s="203"/>
      <c r="C47" s="201"/>
      <c r="D47" s="204"/>
      <c r="E47" s="201"/>
      <c r="F47" s="203"/>
    </row>
    <row r="48" spans="1:6" ht="56.25" customHeight="1" x14ac:dyDescent="0.2">
      <c r="A48" s="201"/>
      <c r="B48" s="203"/>
      <c r="C48" s="201"/>
      <c r="D48" s="204"/>
      <c r="E48" s="201"/>
      <c r="F48" s="205"/>
    </row>
    <row r="49" spans="1:6" ht="54" customHeight="1" x14ac:dyDescent="0.2">
      <c r="A49" s="201"/>
      <c r="B49" s="205"/>
      <c r="C49" s="201"/>
      <c r="D49" s="206"/>
      <c r="E49" s="201"/>
      <c r="F49" s="205"/>
    </row>
    <row r="50" spans="1:6" ht="56.25" customHeight="1" x14ac:dyDescent="0.2">
      <c r="A50" s="201"/>
      <c r="B50" s="205"/>
      <c r="C50" s="201"/>
      <c r="D50" s="205"/>
      <c r="E50" s="201"/>
      <c r="F50" s="205"/>
    </row>
    <row r="51" spans="1:6" ht="59.25" customHeight="1" x14ac:dyDescent="0.2">
      <c r="A51" s="201"/>
      <c r="B51" s="205"/>
      <c r="C51" s="201"/>
      <c r="D51" s="205"/>
      <c r="E51" s="201"/>
      <c r="F51" s="205"/>
    </row>
    <row r="52" spans="1:6" ht="54.75" customHeight="1" x14ac:dyDescent="0.2">
      <c r="A52" s="201"/>
      <c r="B52" s="205"/>
      <c r="C52" s="201"/>
      <c r="D52" s="205"/>
      <c r="E52" s="201"/>
      <c r="F52" s="205"/>
    </row>
    <row r="53" spans="1:6" ht="55.5" customHeight="1" x14ac:dyDescent="0.2">
      <c r="A53" s="201"/>
      <c r="B53" s="205"/>
      <c r="C53" s="201"/>
      <c r="D53" s="205"/>
      <c r="E53" s="201"/>
      <c r="F53" s="205"/>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C12:C26</xm:sqref>
        </x14:dataValidation>
        <x14:dataValidation type="list" allowBlank="1" showInputMessage="1" showErrorMessage="1" xr:uid="{00000000-0002-0000-0100-000002000000}">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B33" zoomScale="120" zoomScaleNormal="120" workbookViewId="0">
      <selection activeCell="M38" sqref="M38"/>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33"/>
      <c r="B1" s="722"/>
      <c r="C1" s="390" t="str">
        <f>CONTEXTO!B1</f>
        <v xml:space="preserve">PROCESO: </v>
      </c>
      <c r="D1" s="390"/>
      <c r="E1" s="390"/>
      <c r="F1" s="390"/>
      <c r="G1" s="409" t="s">
        <v>381</v>
      </c>
      <c r="H1" s="373"/>
      <c r="I1" s="373"/>
      <c r="J1" s="720"/>
      <c r="K1" s="361"/>
    </row>
    <row r="2" spans="1:11" ht="15" customHeight="1" x14ac:dyDescent="0.2">
      <c r="A2" s="434"/>
      <c r="B2" s="428"/>
      <c r="C2" s="391"/>
      <c r="D2" s="391"/>
      <c r="E2" s="391"/>
      <c r="F2" s="391"/>
      <c r="G2" s="410" t="s">
        <v>385</v>
      </c>
      <c r="H2" s="411"/>
      <c r="I2" s="411"/>
      <c r="J2" s="721"/>
      <c r="K2" s="362"/>
    </row>
    <row r="3" spans="1:11" ht="34.5" customHeight="1" x14ac:dyDescent="0.2">
      <c r="A3" s="434"/>
      <c r="B3" s="428"/>
      <c r="C3" s="391" t="s">
        <v>32</v>
      </c>
      <c r="D3" s="391"/>
      <c r="E3" s="391"/>
      <c r="F3" s="391"/>
      <c r="G3" s="410" t="s">
        <v>380</v>
      </c>
      <c r="H3" s="411"/>
      <c r="I3" s="411"/>
      <c r="J3" s="721"/>
      <c r="K3" s="362"/>
    </row>
    <row r="4" spans="1:11" ht="15.75" customHeight="1" x14ac:dyDescent="0.2">
      <c r="A4" s="434"/>
      <c r="B4" s="428"/>
      <c r="C4" s="391"/>
      <c r="D4" s="391"/>
      <c r="E4" s="391"/>
      <c r="F4" s="391"/>
      <c r="G4" s="410" t="s">
        <v>396</v>
      </c>
      <c r="H4" s="411"/>
      <c r="I4" s="411"/>
      <c r="J4" s="721"/>
      <c r="K4" s="362"/>
    </row>
    <row r="5" spans="1:11" ht="15.75" customHeight="1" x14ac:dyDescent="0.2">
      <c r="A5" s="393"/>
      <c r="B5" s="394"/>
      <c r="C5" s="394"/>
      <c r="D5" s="394"/>
      <c r="E5" s="394"/>
      <c r="F5" s="394"/>
      <c r="G5" s="394"/>
      <c r="H5" s="394"/>
      <c r="I5" s="394"/>
      <c r="J5" s="394"/>
      <c r="K5" s="395"/>
    </row>
    <row r="6" spans="1:11" x14ac:dyDescent="0.2">
      <c r="A6" s="729" t="s">
        <v>114</v>
      </c>
      <c r="B6" s="730"/>
      <c r="C6" s="730"/>
      <c r="D6" s="730"/>
      <c r="E6" s="730"/>
      <c r="F6" s="730"/>
      <c r="G6" s="730"/>
      <c r="H6" s="730"/>
      <c r="I6" s="730"/>
      <c r="J6" s="730"/>
      <c r="K6" s="731"/>
    </row>
    <row r="7" spans="1:11" ht="11.25" customHeight="1" x14ac:dyDescent="0.2">
      <c r="A7" s="729"/>
      <c r="B7" s="730"/>
      <c r="C7" s="730"/>
      <c r="D7" s="730"/>
      <c r="E7" s="730"/>
      <c r="F7" s="730"/>
      <c r="G7" s="730"/>
      <c r="H7" s="730"/>
      <c r="I7" s="730"/>
      <c r="J7" s="730"/>
      <c r="K7" s="731"/>
    </row>
    <row r="8" spans="1:11" ht="24" customHeight="1" x14ac:dyDescent="0.2">
      <c r="A8" s="725" t="str">
        <f>CONTEXTO!A8</f>
        <v>PROCESO: GESTIÓN ARTÍSTICA Y CULTURAL</v>
      </c>
      <c r="B8" s="397"/>
      <c r="C8" s="397"/>
      <c r="D8" s="397"/>
      <c r="E8" s="397"/>
      <c r="F8" s="397"/>
      <c r="G8" s="397"/>
      <c r="H8" s="397"/>
      <c r="I8" s="397"/>
      <c r="J8" s="397"/>
      <c r="K8" s="398"/>
    </row>
    <row r="9" spans="1:11" ht="56.25" customHeight="1" thickBot="1" x14ac:dyDescent="0.25">
      <c r="A9" s="726"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727"/>
      <c r="C9" s="727"/>
      <c r="D9" s="727"/>
      <c r="E9" s="727"/>
      <c r="F9" s="727"/>
      <c r="G9" s="727"/>
      <c r="H9" s="727"/>
      <c r="I9" s="727"/>
      <c r="J9" s="727"/>
      <c r="K9" s="728"/>
    </row>
    <row r="10" spans="1:11" ht="19.5" customHeight="1" thickBot="1" x14ac:dyDescent="0.25">
      <c r="A10" s="723"/>
      <c r="B10" s="724"/>
      <c r="C10" s="724"/>
      <c r="D10" s="724"/>
      <c r="E10" s="724"/>
      <c r="F10" s="724"/>
      <c r="G10" s="724"/>
      <c r="H10" s="724"/>
      <c r="I10" s="724"/>
      <c r="J10" s="724"/>
      <c r="K10" s="724"/>
    </row>
    <row r="11" spans="1:11" ht="29.25" customHeight="1" thickBot="1" x14ac:dyDescent="0.25">
      <c r="A11" s="147" t="s">
        <v>115</v>
      </c>
      <c r="B11" s="691" t="str">
        <f>DESCRIPCION!A10</f>
        <v>Posibilidad de recibir y/o solicitar dadivas para el otorgamiento de estimulo sin el lleno de los requisitos.</v>
      </c>
      <c r="C11" s="692"/>
      <c r="D11" s="692"/>
      <c r="E11" s="692"/>
      <c r="F11" s="692"/>
      <c r="G11" s="692"/>
      <c r="H11" s="692"/>
      <c r="I11" s="693"/>
      <c r="J11" s="148" t="s">
        <v>347</v>
      </c>
      <c r="K11" s="151" t="str">
        <f>IF(J17="x","EXTREMA",IF(J19="x","ALTA",IF(J21="x","MODERADA",IF(J23="x","BAJA",""))))</f>
        <v>EXTREMA</v>
      </c>
    </row>
    <row r="12" spans="1:11" ht="16.5" customHeight="1" thickBot="1" x14ac:dyDescent="0.25">
      <c r="A12" s="672" t="s">
        <v>117</v>
      </c>
      <c r="B12" s="673"/>
      <c r="C12" s="673"/>
      <c r="D12" s="674" t="str">
        <f>PROBABILIDAD!T11</f>
        <v>Posible</v>
      </c>
      <c r="E12" s="675"/>
      <c r="F12" s="672" t="s">
        <v>348</v>
      </c>
      <c r="G12" s="673"/>
      <c r="H12" s="673"/>
      <c r="I12" s="676"/>
      <c r="J12" s="677" t="s">
        <v>130</v>
      </c>
      <c r="K12" s="678"/>
    </row>
    <row r="13" spans="1:11" x14ac:dyDescent="0.2">
      <c r="A13" s="180"/>
      <c r="B13" s="159"/>
      <c r="C13" s="159"/>
      <c r="D13" s="159"/>
      <c r="E13" s="159"/>
      <c r="F13" s="159"/>
      <c r="G13" s="159"/>
      <c r="H13" s="159"/>
      <c r="I13" s="159"/>
      <c r="J13" s="176"/>
      <c r="K13" s="177"/>
    </row>
    <row r="14" spans="1:11" x14ac:dyDescent="0.2">
      <c r="A14" s="180"/>
      <c r="B14" s="159"/>
      <c r="C14" s="181"/>
      <c r="D14" s="159"/>
      <c r="E14" s="159"/>
      <c r="F14" s="159"/>
      <c r="G14" s="159"/>
      <c r="H14" s="159"/>
      <c r="I14" s="159"/>
      <c r="J14" s="176"/>
      <c r="K14" s="177"/>
    </row>
    <row r="15" spans="1:11" ht="30" customHeight="1" x14ac:dyDescent="0.2">
      <c r="A15" s="688" t="s">
        <v>117</v>
      </c>
      <c r="B15" s="159">
        <v>5</v>
      </c>
      <c r="C15" s="689"/>
      <c r="D15" s="685"/>
      <c r="E15" s="686"/>
      <c r="F15" s="686"/>
      <c r="G15" s="686"/>
      <c r="H15" s="159"/>
      <c r="I15" s="159"/>
      <c r="J15" s="695" t="s">
        <v>116</v>
      </c>
      <c r="K15" s="696"/>
    </row>
    <row r="16" spans="1:11" ht="30" customHeight="1" x14ac:dyDescent="0.2">
      <c r="A16" s="688"/>
      <c r="B16" s="159" t="s">
        <v>119</v>
      </c>
      <c r="C16" s="690"/>
      <c r="D16" s="685"/>
      <c r="E16" s="686"/>
      <c r="F16" s="686"/>
      <c r="G16" s="686"/>
      <c r="H16" s="159"/>
      <c r="I16" s="159"/>
      <c r="J16" s="161"/>
      <c r="K16" s="162"/>
    </row>
    <row r="17" spans="1:11" ht="30" customHeight="1" x14ac:dyDescent="0.2">
      <c r="A17" s="688"/>
      <c r="B17" s="159">
        <v>4</v>
      </c>
      <c r="C17" s="732"/>
      <c r="D17" s="685"/>
      <c r="E17" s="685"/>
      <c r="F17" s="694"/>
      <c r="G17" s="686"/>
      <c r="H17" s="159"/>
      <c r="I17" s="159"/>
      <c r="J17" s="167" t="str">
        <f xml:space="preserve"> IF(OR(E15="X",F15="X",G15="x",F17="x",G17="X",F19="X",G19="X",G21="X" ),"x","")</f>
        <v>x</v>
      </c>
      <c r="K17" s="162" t="s">
        <v>118</v>
      </c>
    </row>
    <row r="18" spans="1:11" ht="30" customHeight="1" x14ac:dyDescent="0.2">
      <c r="A18" s="688"/>
      <c r="B18" s="159" t="s">
        <v>121</v>
      </c>
      <c r="C18" s="733"/>
      <c r="D18" s="685"/>
      <c r="E18" s="685"/>
      <c r="F18" s="694"/>
      <c r="G18" s="686"/>
      <c r="H18" s="159"/>
      <c r="I18" s="159"/>
      <c r="J18" s="168"/>
      <c r="K18" s="162"/>
    </row>
    <row r="19" spans="1:11" ht="30" customHeight="1" x14ac:dyDescent="0.2">
      <c r="A19" s="688"/>
      <c r="B19" s="159">
        <v>3</v>
      </c>
      <c r="C19" s="679"/>
      <c r="D19" s="683"/>
      <c r="E19" s="684"/>
      <c r="F19" s="694"/>
      <c r="G19" s="686" t="s">
        <v>344</v>
      </c>
      <c r="H19" s="159"/>
      <c r="I19" s="159"/>
      <c r="J19" s="169" t="str">
        <f xml:space="preserve"> IF(OR(C15="X",D15="X",D17="x",E17="x",E19="X",F21="X",F23="X",G23="X" ),"x","")</f>
        <v/>
      </c>
      <c r="K19" s="162" t="s">
        <v>120</v>
      </c>
    </row>
    <row r="20" spans="1:11" ht="30" customHeight="1" x14ac:dyDescent="0.2">
      <c r="A20" s="688"/>
      <c r="B20" s="159" t="s">
        <v>123</v>
      </c>
      <c r="C20" s="680"/>
      <c r="D20" s="683"/>
      <c r="E20" s="685"/>
      <c r="F20" s="694"/>
      <c r="G20" s="686"/>
      <c r="H20" s="159"/>
      <c r="I20" s="159"/>
      <c r="J20" s="170"/>
      <c r="K20" s="162"/>
    </row>
    <row r="21" spans="1:11" ht="30" customHeight="1" x14ac:dyDescent="0.2">
      <c r="A21" s="688"/>
      <c r="B21" s="159">
        <v>2</v>
      </c>
      <c r="C21" s="679"/>
      <c r="D21" s="681"/>
      <c r="E21" s="682"/>
      <c r="F21" s="684"/>
      <c r="G21" s="686"/>
      <c r="H21" s="159"/>
      <c r="I21" s="159"/>
      <c r="J21" s="171" t="str">
        <f xml:space="preserve"> IF(OR(C17="X",D19="X",E21="x",E23="x" ),"x","")</f>
        <v/>
      </c>
      <c r="K21" s="162" t="s">
        <v>122</v>
      </c>
    </row>
    <row r="22" spans="1:11" ht="30" customHeight="1" x14ac:dyDescent="0.2">
      <c r="A22" s="688"/>
      <c r="B22" s="159" t="s">
        <v>245</v>
      </c>
      <c r="C22" s="680"/>
      <c r="D22" s="681"/>
      <c r="E22" s="683"/>
      <c r="F22" s="685"/>
      <c r="G22" s="686"/>
      <c r="H22" s="159"/>
      <c r="I22" s="159"/>
      <c r="J22" s="170"/>
      <c r="K22" s="162"/>
    </row>
    <row r="23" spans="1:11" ht="30" customHeight="1" x14ac:dyDescent="0.2">
      <c r="A23" s="688"/>
      <c r="B23" s="159">
        <v>1</v>
      </c>
      <c r="C23" s="679"/>
      <c r="D23" s="710"/>
      <c r="E23" s="712"/>
      <c r="F23" s="714"/>
      <c r="G23" s="716"/>
      <c r="H23" s="159"/>
      <c r="I23" s="159"/>
      <c r="J23" s="172" t="str">
        <f xml:space="preserve"> IF(OR(C19="X",C21="X",C23="x",D21="x",D23="x" ),"x","")</f>
        <v/>
      </c>
      <c r="K23" s="162" t="s">
        <v>124</v>
      </c>
    </row>
    <row r="24" spans="1:11" ht="30" customHeight="1" x14ac:dyDescent="0.2">
      <c r="A24" s="688"/>
      <c r="B24" s="159" t="s">
        <v>125</v>
      </c>
      <c r="C24" s="709"/>
      <c r="D24" s="711"/>
      <c r="E24" s="713"/>
      <c r="F24" s="715"/>
      <c r="G24" s="717"/>
      <c r="H24" s="159"/>
      <c r="I24" s="159"/>
      <c r="J24" s="149"/>
      <c r="K24" s="150"/>
    </row>
    <row r="25" spans="1:11" x14ac:dyDescent="0.2">
      <c r="A25" s="180"/>
      <c r="B25" s="159"/>
      <c r="C25" s="159">
        <v>1</v>
      </c>
      <c r="D25" s="159">
        <v>2</v>
      </c>
      <c r="E25" s="159">
        <v>3</v>
      </c>
      <c r="F25" s="159">
        <v>4</v>
      </c>
      <c r="G25" s="159">
        <v>5</v>
      </c>
      <c r="H25" s="159"/>
      <c r="I25" s="159"/>
      <c r="J25" s="697"/>
      <c r="K25" s="698"/>
    </row>
    <row r="26" spans="1:11" x14ac:dyDescent="0.2">
      <c r="A26" s="180"/>
      <c r="B26" s="159"/>
      <c r="C26" s="159" t="s">
        <v>126</v>
      </c>
      <c r="D26" s="159" t="s">
        <v>127</v>
      </c>
      <c r="E26" s="159" t="s">
        <v>128</v>
      </c>
      <c r="F26" s="159" t="s">
        <v>129</v>
      </c>
      <c r="G26" s="159" t="s">
        <v>130</v>
      </c>
      <c r="H26" s="159"/>
      <c r="I26" s="159"/>
      <c r="J26" s="159"/>
      <c r="K26" s="177"/>
    </row>
    <row r="27" spans="1:11" x14ac:dyDescent="0.2">
      <c r="A27" s="180"/>
      <c r="B27" s="159"/>
      <c r="C27" s="687" t="s">
        <v>131</v>
      </c>
      <c r="D27" s="687"/>
      <c r="E27" s="687"/>
      <c r="F27" s="687"/>
      <c r="G27" s="687"/>
      <c r="H27" s="159"/>
      <c r="I27" s="159"/>
      <c r="J27" s="159"/>
      <c r="K27" s="177"/>
    </row>
    <row r="28" spans="1:11" x14ac:dyDescent="0.2">
      <c r="A28" s="180"/>
      <c r="B28" s="159"/>
      <c r="C28" s="687"/>
      <c r="D28" s="687"/>
      <c r="E28" s="687"/>
      <c r="F28" s="687"/>
      <c r="G28" s="687"/>
      <c r="H28" s="159"/>
      <c r="I28" s="159"/>
      <c r="J28" s="159"/>
      <c r="K28" s="177"/>
    </row>
    <row r="29" spans="1:11" ht="15.75" customHeight="1" thickBot="1" x14ac:dyDescent="0.25">
      <c r="A29" s="182"/>
      <c r="B29" s="183"/>
      <c r="C29" s="183"/>
      <c r="D29" s="183"/>
      <c r="E29" s="183"/>
      <c r="F29" s="183"/>
      <c r="G29" s="183"/>
      <c r="H29" s="183"/>
      <c r="I29" s="183"/>
      <c r="J29" s="183"/>
      <c r="K29" s="184"/>
    </row>
    <row r="30" spans="1:11" ht="15" thickBot="1" x14ac:dyDescent="0.25"/>
    <row r="31" spans="1:11" ht="28.5" customHeight="1" thickBot="1" x14ac:dyDescent="0.25">
      <c r="A31" s="101" t="s">
        <v>115</v>
      </c>
      <c r="B31" s="708" t="str">
        <f>DESCRIPCION!A12</f>
        <v xml:space="preserve">Posibilidad de apropiacion o uso indebido de bienes publicos por parte de un funcionaro o contratista con el fin de obtener un provecho propio o para un tercero </v>
      </c>
      <c r="C31" s="692"/>
      <c r="D31" s="692"/>
      <c r="E31" s="692"/>
      <c r="F31" s="692"/>
      <c r="G31" s="692"/>
      <c r="H31" s="692"/>
      <c r="I31" s="693"/>
      <c r="J31" s="148" t="s">
        <v>347</v>
      </c>
      <c r="K31" s="146" t="str">
        <f>IF(J37="x","EXTREMA",IF(J39="x","ALTA",IF(J41="x","MODERADA",IF(J43="x","BAJA",""))))</f>
        <v>EXTREMA</v>
      </c>
    </row>
    <row r="32" spans="1:11" ht="16.5" thickBot="1" x14ac:dyDescent="0.25">
      <c r="A32" s="672" t="s">
        <v>117</v>
      </c>
      <c r="B32" s="673"/>
      <c r="C32" s="673"/>
      <c r="D32" s="674" t="str">
        <f>PROBABILIDAD!T12</f>
        <v>Casi Seguro</v>
      </c>
      <c r="E32" s="675"/>
      <c r="F32" s="672" t="s">
        <v>348</v>
      </c>
      <c r="G32" s="673"/>
      <c r="H32" s="673"/>
      <c r="I32" s="676"/>
      <c r="J32" s="677" t="s">
        <v>130</v>
      </c>
      <c r="K32" s="678"/>
    </row>
    <row r="33" spans="1:11" ht="15" x14ac:dyDescent="0.2">
      <c r="A33" s="175"/>
      <c r="B33" s="174"/>
      <c r="C33" s="174"/>
      <c r="D33" s="174"/>
      <c r="E33" s="174"/>
      <c r="F33" s="174"/>
      <c r="G33" s="174"/>
      <c r="H33" s="174"/>
      <c r="I33" s="174"/>
      <c r="J33" s="176"/>
      <c r="K33" s="177"/>
    </row>
    <row r="34" spans="1:11" ht="15.75" thickBot="1" x14ac:dyDescent="0.25">
      <c r="A34" s="175"/>
      <c r="B34" s="173"/>
      <c r="C34" s="174"/>
      <c r="D34" s="174"/>
      <c r="E34" s="174"/>
      <c r="F34" s="174"/>
      <c r="G34" s="174"/>
      <c r="H34" s="174"/>
      <c r="I34" s="174"/>
      <c r="J34" s="176"/>
      <c r="K34" s="177"/>
    </row>
    <row r="35" spans="1:11" ht="30.75" customHeight="1" thickBot="1" x14ac:dyDescent="0.25">
      <c r="A35" s="701" t="s">
        <v>117</v>
      </c>
      <c r="B35" s="173">
        <v>5</v>
      </c>
      <c r="C35" s="718"/>
      <c r="D35" s="704"/>
      <c r="E35" s="702"/>
      <c r="F35" s="702"/>
      <c r="G35" s="702" t="s">
        <v>344</v>
      </c>
      <c r="H35" s="174"/>
      <c r="I35" s="174"/>
      <c r="J35" s="699" t="s">
        <v>116</v>
      </c>
      <c r="K35" s="700"/>
    </row>
    <row r="36" spans="1:11" ht="21" customHeight="1" thickBot="1" x14ac:dyDescent="0.25">
      <c r="A36" s="701"/>
      <c r="B36" s="173" t="s">
        <v>119</v>
      </c>
      <c r="C36" s="718"/>
      <c r="D36" s="704"/>
      <c r="E36" s="702"/>
      <c r="F36" s="702"/>
      <c r="G36" s="702"/>
      <c r="H36" s="174"/>
      <c r="I36" s="174"/>
      <c r="J36" s="178"/>
      <c r="K36" s="20"/>
    </row>
    <row r="37" spans="1:11" ht="34.5" customHeight="1" thickBot="1" x14ac:dyDescent="0.25">
      <c r="A37" s="701"/>
      <c r="B37" s="173">
        <v>4</v>
      </c>
      <c r="C37" s="703"/>
      <c r="D37" s="704"/>
      <c r="E37" s="704"/>
      <c r="F37" s="705"/>
      <c r="G37" s="702"/>
      <c r="H37" s="174"/>
      <c r="I37" s="174"/>
      <c r="J37" s="188" t="str">
        <f xml:space="preserve"> IF(OR(E35="X",F35="X",G35="x",F37="x",G37="X",F39="X",G39="X",G41="X" ),"x","")</f>
        <v>x</v>
      </c>
      <c r="K37" s="20" t="s">
        <v>118</v>
      </c>
    </row>
    <row r="38" spans="1:11" ht="29.25" thickBot="1" x14ac:dyDescent="0.25">
      <c r="A38" s="701"/>
      <c r="B38" s="173" t="s">
        <v>121</v>
      </c>
      <c r="C38" s="703"/>
      <c r="D38" s="704"/>
      <c r="E38" s="704"/>
      <c r="F38" s="706"/>
      <c r="G38" s="702"/>
      <c r="H38" s="174"/>
      <c r="I38" s="174"/>
      <c r="J38" s="189"/>
      <c r="K38" s="20"/>
    </row>
    <row r="39" spans="1:11" ht="35.25" customHeight="1" thickBot="1" x14ac:dyDescent="0.25">
      <c r="A39" s="701"/>
      <c r="B39" s="173">
        <v>3</v>
      </c>
      <c r="C39" s="707"/>
      <c r="D39" s="719"/>
      <c r="E39" s="734"/>
      <c r="F39" s="705"/>
      <c r="G39" s="702"/>
      <c r="H39" s="174"/>
      <c r="I39" s="174"/>
      <c r="J39" s="190" t="str">
        <f xml:space="preserve"> IF(OR(C35="X",D35="X",D37="x",E37="x",E39="X",F41="X",F43="X",G43="X" ),"x","")</f>
        <v/>
      </c>
      <c r="K39" s="20" t="s">
        <v>120</v>
      </c>
    </row>
    <row r="40" spans="1:11" ht="29.25" thickBot="1" x14ac:dyDescent="0.25">
      <c r="A40" s="701"/>
      <c r="B40" s="173" t="s">
        <v>123</v>
      </c>
      <c r="C40" s="707"/>
      <c r="D40" s="719"/>
      <c r="E40" s="704"/>
      <c r="F40" s="706"/>
      <c r="G40" s="702"/>
      <c r="H40" s="174"/>
      <c r="I40" s="174"/>
      <c r="J40" s="191"/>
      <c r="K40" s="20"/>
    </row>
    <row r="41" spans="1:11" ht="36" customHeight="1" thickBot="1" x14ac:dyDescent="0.25">
      <c r="A41" s="701"/>
      <c r="B41" s="173">
        <v>2</v>
      </c>
      <c r="C41" s="707"/>
      <c r="D41" s="737"/>
      <c r="E41" s="744"/>
      <c r="F41" s="745"/>
      <c r="G41" s="702"/>
      <c r="H41" s="174"/>
      <c r="I41" s="174"/>
      <c r="J41" s="192" t="str">
        <f xml:space="preserve"> IF(OR(C37="X",D39="X",E41="x",E43="x" ),"x","")</f>
        <v/>
      </c>
      <c r="K41" s="20" t="s">
        <v>122</v>
      </c>
    </row>
    <row r="42" spans="1:11" ht="29.25" thickBot="1" x14ac:dyDescent="0.25">
      <c r="A42" s="701"/>
      <c r="B42" s="173" t="s">
        <v>245</v>
      </c>
      <c r="C42" s="707"/>
      <c r="D42" s="737"/>
      <c r="E42" s="719"/>
      <c r="F42" s="746"/>
      <c r="G42" s="702"/>
      <c r="H42" s="174"/>
      <c r="I42" s="174"/>
      <c r="J42" s="191"/>
      <c r="K42" s="20"/>
    </row>
    <row r="43" spans="1:11" ht="38.25" customHeight="1" thickBot="1" x14ac:dyDescent="0.25">
      <c r="A43" s="701"/>
      <c r="B43" s="173">
        <v>1</v>
      </c>
      <c r="C43" s="707"/>
      <c r="D43" s="737"/>
      <c r="E43" s="739"/>
      <c r="F43" s="741"/>
      <c r="G43" s="704"/>
      <c r="H43" s="174"/>
      <c r="I43" s="174"/>
      <c r="J43" s="193" t="str">
        <f xml:space="preserve"> IF(OR(C39="X",C41="X",D41="x",C43="x",D43="x" ),"x","")</f>
        <v/>
      </c>
      <c r="K43" s="20" t="s">
        <v>124</v>
      </c>
    </row>
    <row r="44" spans="1:11" ht="17.25" customHeight="1" thickBot="1" x14ac:dyDescent="0.25">
      <c r="A44" s="701"/>
      <c r="B44" s="173" t="s">
        <v>125</v>
      </c>
      <c r="C44" s="736"/>
      <c r="D44" s="738"/>
      <c r="E44" s="740"/>
      <c r="F44" s="742"/>
      <c r="G44" s="743"/>
      <c r="H44" s="179"/>
      <c r="I44" s="174"/>
      <c r="J44" s="174"/>
      <c r="K44" s="173"/>
    </row>
    <row r="45" spans="1:11" ht="15" x14ac:dyDescent="0.2">
      <c r="A45" s="175"/>
      <c r="B45" s="174"/>
      <c r="C45" s="174">
        <v>1</v>
      </c>
      <c r="D45" s="174">
        <v>2</v>
      </c>
      <c r="E45" s="174">
        <v>3</v>
      </c>
      <c r="F45" s="174">
        <v>4</v>
      </c>
      <c r="G45" s="174">
        <v>5</v>
      </c>
      <c r="H45" s="174"/>
      <c r="I45" s="174"/>
      <c r="J45" s="174"/>
      <c r="K45" s="173"/>
    </row>
    <row r="46" spans="1:11" ht="15" x14ac:dyDescent="0.2">
      <c r="A46" s="175"/>
      <c r="B46" s="174"/>
      <c r="C46" s="174" t="s">
        <v>126</v>
      </c>
      <c r="D46" s="174" t="s">
        <v>127</v>
      </c>
      <c r="E46" s="174" t="s">
        <v>128</v>
      </c>
      <c r="F46" s="174" t="s">
        <v>129</v>
      </c>
      <c r="G46" s="174" t="s">
        <v>130</v>
      </c>
      <c r="H46" s="174"/>
      <c r="I46" s="174"/>
      <c r="J46" s="174"/>
      <c r="K46" s="173"/>
    </row>
    <row r="47" spans="1:11" ht="15" x14ac:dyDescent="0.2">
      <c r="A47" s="175"/>
      <c r="B47" s="174"/>
      <c r="C47" s="735" t="s">
        <v>131</v>
      </c>
      <c r="D47" s="735"/>
      <c r="E47" s="735"/>
      <c r="F47" s="735"/>
      <c r="G47" s="735"/>
      <c r="H47" s="174"/>
      <c r="I47" s="174"/>
      <c r="J47" s="174"/>
      <c r="K47" s="173"/>
    </row>
    <row r="48" spans="1:11" ht="15" x14ac:dyDescent="0.2">
      <c r="A48" s="175"/>
      <c r="B48" s="174"/>
      <c r="C48" s="735"/>
      <c r="D48" s="735"/>
      <c r="E48" s="735"/>
      <c r="F48" s="735"/>
      <c r="G48" s="735"/>
      <c r="H48" s="174"/>
      <c r="I48" s="174"/>
      <c r="J48" s="174"/>
      <c r="K48" s="173"/>
    </row>
    <row r="49" spans="1:11" ht="22.5" customHeight="1" thickBot="1" x14ac:dyDescent="0.3">
      <c r="A49" s="21"/>
      <c r="B49" s="19"/>
      <c r="C49" s="19"/>
      <c r="D49" s="19"/>
      <c r="E49" s="19"/>
      <c r="F49" s="19"/>
      <c r="G49" s="19"/>
      <c r="H49" s="19"/>
      <c r="I49" s="19"/>
      <c r="J49" s="19"/>
      <c r="K49" s="145"/>
    </row>
    <row r="50" spans="1:11" ht="15" thickBot="1" x14ac:dyDescent="0.25"/>
    <row r="51" spans="1:11" ht="36.75" customHeight="1" thickBot="1" x14ac:dyDescent="0.25">
      <c r="A51" s="152" t="s">
        <v>115</v>
      </c>
      <c r="B51" s="691" t="str">
        <f>DESCRIPCION!A15</f>
        <v>c</v>
      </c>
      <c r="C51" s="692"/>
      <c r="D51" s="692"/>
      <c r="E51" s="692"/>
      <c r="F51" s="692"/>
      <c r="G51" s="692"/>
      <c r="H51" s="692"/>
      <c r="I51" s="693"/>
      <c r="J51" s="148" t="s">
        <v>347</v>
      </c>
      <c r="K51" s="146" t="str">
        <f>IF(J57="x","EXTREMA",IF(J59="x","ALTA",IF(J61="x","MODERADA",IF(J63="x","BAJA",""))))</f>
        <v/>
      </c>
    </row>
    <row r="52" spans="1:11" ht="16.5" thickBot="1" x14ac:dyDescent="0.25">
      <c r="A52" s="672" t="s">
        <v>117</v>
      </c>
      <c r="B52" s="673"/>
      <c r="C52" s="673"/>
      <c r="D52" s="674" t="str">
        <f>PROBABILIDAD!T13</f>
        <v xml:space="preserve"> </v>
      </c>
      <c r="E52" s="675"/>
      <c r="F52" s="672" t="s">
        <v>348</v>
      </c>
      <c r="G52" s="673"/>
      <c r="H52" s="673"/>
      <c r="I52" s="676"/>
      <c r="J52" s="677"/>
      <c r="K52" s="678"/>
    </row>
    <row r="53" spans="1:11" ht="15" x14ac:dyDescent="0.2">
      <c r="A53" s="175"/>
      <c r="B53" s="174"/>
      <c r="C53" s="174"/>
      <c r="D53" s="174"/>
      <c r="E53" s="174"/>
      <c r="F53" s="174"/>
      <c r="G53" s="174"/>
      <c r="H53" s="174"/>
      <c r="I53" s="174"/>
      <c r="J53" s="176"/>
      <c r="K53" s="177"/>
    </row>
    <row r="54" spans="1:11" ht="15.75" thickBot="1" x14ac:dyDescent="0.25">
      <c r="A54" s="175"/>
      <c r="B54" s="173"/>
      <c r="C54" s="174"/>
      <c r="D54" s="174"/>
      <c r="E54" s="174"/>
      <c r="F54" s="174"/>
      <c r="G54" s="174"/>
      <c r="H54" s="174"/>
      <c r="I54" s="174"/>
      <c r="J54" s="176"/>
      <c r="K54" s="177"/>
    </row>
    <row r="55" spans="1:11" ht="26.25" customHeight="1" thickBot="1" x14ac:dyDescent="0.25">
      <c r="A55" s="701" t="s">
        <v>117</v>
      </c>
      <c r="B55" s="173">
        <v>5</v>
      </c>
      <c r="C55" s="718"/>
      <c r="D55" s="704"/>
      <c r="E55" s="702"/>
      <c r="F55" s="702"/>
      <c r="G55" s="702"/>
      <c r="H55" s="174"/>
      <c r="I55" s="174"/>
      <c r="J55" s="699" t="s">
        <v>116</v>
      </c>
      <c r="K55" s="700"/>
    </row>
    <row r="56" spans="1:11" ht="18.75" customHeight="1" thickBot="1" x14ac:dyDescent="0.25">
      <c r="A56" s="701"/>
      <c r="B56" s="173" t="s">
        <v>119</v>
      </c>
      <c r="C56" s="718"/>
      <c r="D56" s="704"/>
      <c r="E56" s="702"/>
      <c r="F56" s="702"/>
      <c r="G56" s="702"/>
      <c r="H56" s="174"/>
      <c r="I56" s="174"/>
      <c r="J56" s="178"/>
      <c r="K56" s="20"/>
    </row>
    <row r="57" spans="1:11" ht="30.75" customHeight="1" thickBot="1" x14ac:dyDescent="0.25">
      <c r="A57" s="701"/>
      <c r="B57" s="173">
        <v>4</v>
      </c>
      <c r="C57" s="703"/>
      <c r="D57" s="704"/>
      <c r="E57" s="704"/>
      <c r="F57" s="705"/>
      <c r="G57" s="702"/>
      <c r="H57" s="174"/>
      <c r="I57" s="174"/>
      <c r="J57" s="188" t="str">
        <f xml:space="preserve"> IF(OR(E55="X",F55="X",G55="x",F57="x",G57="X",F59="X",G59="X",G61="X" ),"x","")</f>
        <v/>
      </c>
      <c r="K57" s="20" t="s">
        <v>118</v>
      </c>
    </row>
    <row r="58" spans="1:11" ht="29.25" thickBot="1" x14ac:dyDescent="0.25">
      <c r="A58" s="701"/>
      <c r="B58" s="173" t="s">
        <v>121</v>
      </c>
      <c r="C58" s="703"/>
      <c r="D58" s="704"/>
      <c r="E58" s="704"/>
      <c r="F58" s="706"/>
      <c r="G58" s="702"/>
      <c r="H58" s="174"/>
      <c r="I58" s="174"/>
      <c r="J58" s="189"/>
      <c r="K58" s="20"/>
    </row>
    <row r="59" spans="1:11" ht="26.25" customHeight="1" thickBot="1" x14ac:dyDescent="0.25">
      <c r="A59" s="701"/>
      <c r="B59" s="173">
        <v>3</v>
      </c>
      <c r="C59" s="707"/>
      <c r="D59" s="719"/>
      <c r="E59" s="734"/>
      <c r="F59" s="705"/>
      <c r="G59" s="702"/>
      <c r="H59" s="174"/>
      <c r="I59" s="174"/>
      <c r="J59" s="190" t="str">
        <f xml:space="preserve"> IF(OR(C55="X",D55="X",D57="x",E57="x",E59="X",F61="X",F63="X",G63="X" ),"x","")</f>
        <v/>
      </c>
      <c r="K59" s="20" t="s">
        <v>120</v>
      </c>
    </row>
    <row r="60" spans="1:11" ht="29.25" thickBot="1" x14ac:dyDescent="0.25">
      <c r="A60" s="701"/>
      <c r="B60" s="173" t="s">
        <v>123</v>
      </c>
      <c r="C60" s="707"/>
      <c r="D60" s="719"/>
      <c r="E60" s="704"/>
      <c r="F60" s="706"/>
      <c r="G60" s="702"/>
      <c r="H60" s="174"/>
      <c r="I60" s="174"/>
      <c r="J60" s="191"/>
      <c r="K60" s="20"/>
    </row>
    <row r="61" spans="1:11" ht="30" customHeight="1" thickBot="1" x14ac:dyDescent="0.25">
      <c r="A61" s="701"/>
      <c r="B61" s="173">
        <v>2</v>
      </c>
      <c r="C61" s="707"/>
      <c r="D61" s="737"/>
      <c r="E61" s="744"/>
      <c r="F61" s="745"/>
      <c r="G61" s="702"/>
      <c r="H61" s="174"/>
      <c r="I61" s="174"/>
      <c r="J61" s="192" t="str">
        <f xml:space="preserve"> IF(OR(C57="X",D59="X",E61="x",E63="x" ),"x","")</f>
        <v/>
      </c>
      <c r="K61" s="20" t="s">
        <v>122</v>
      </c>
    </row>
    <row r="62" spans="1:11" ht="29.25" thickBot="1" x14ac:dyDescent="0.25">
      <c r="A62" s="701"/>
      <c r="B62" s="173" t="s">
        <v>245</v>
      </c>
      <c r="C62" s="707"/>
      <c r="D62" s="737"/>
      <c r="E62" s="719"/>
      <c r="F62" s="746"/>
      <c r="G62" s="702"/>
      <c r="H62" s="174"/>
      <c r="I62" s="174"/>
      <c r="J62" s="191"/>
      <c r="K62" s="20"/>
    </row>
    <row r="63" spans="1:11" ht="30.75" customHeight="1" thickBot="1" x14ac:dyDescent="0.25">
      <c r="A63" s="701"/>
      <c r="B63" s="173">
        <v>1</v>
      </c>
      <c r="C63" s="707"/>
      <c r="D63" s="737"/>
      <c r="E63" s="719"/>
      <c r="F63" s="704"/>
      <c r="G63" s="704"/>
      <c r="H63" s="174"/>
      <c r="I63" s="174"/>
      <c r="J63" s="193" t="str">
        <f xml:space="preserve"> IF(OR(C59="X",C61="X",D61="x",C63="x",D63="x" ),"x","")</f>
        <v/>
      </c>
      <c r="K63" s="20" t="s">
        <v>124</v>
      </c>
    </row>
    <row r="64" spans="1:11" ht="20.25" customHeight="1" thickBot="1" x14ac:dyDescent="0.25">
      <c r="A64" s="701"/>
      <c r="B64" s="173" t="s">
        <v>125</v>
      </c>
      <c r="C64" s="736"/>
      <c r="D64" s="738"/>
      <c r="E64" s="740"/>
      <c r="F64" s="743"/>
      <c r="G64" s="743"/>
      <c r="H64" s="179"/>
      <c r="I64" s="174"/>
      <c r="J64" s="174"/>
      <c r="K64" s="173"/>
    </row>
    <row r="65" spans="1:11" ht="15" x14ac:dyDescent="0.2">
      <c r="A65" s="175"/>
      <c r="B65" s="174"/>
      <c r="C65" s="174">
        <v>1</v>
      </c>
      <c r="D65" s="174">
        <v>2</v>
      </c>
      <c r="E65" s="174">
        <v>3</v>
      </c>
      <c r="F65" s="174">
        <v>4</v>
      </c>
      <c r="G65" s="174">
        <v>5</v>
      </c>
      <c r="H65" s="174"/>
      <c r="I65" s="174"/>
      <c r="J65" s="174"/>
      <c r="K65" s="173"/>
    </row>
    <row r="66" spans="1:11" ht="15" x14ac:dyDescent="0.2">
      <c r="A66" s="175"/>
      <c r="B66" s="174"/>
      <c r="C66" s="174" t="s">
        <v>126</v>
      </c>
      <c r="D66" s="174" t="s">
        <v>127</v>
      </c>
      <c r="E66" s="174" t="s">
        <v>128</v>
      </c>
      <c r="F66" s="174" t="s">
        <v>129</v>
      </c>
      <c r="G66" s="174" t="s">
        <v>130</v>
      </c>
      <c r="H66" s="174"/>
      <c r="I66" s="174"/>
      <c r="J66" s="174"/>
      <c r="K66" s="173"/>
    </row>
    <row r="67" spans="1:11" ht="15" customHeight="1" x14ac:dyDescent="0.2">
      <c r="A67" s="175"/>
      <c r="B67" s="174"/>
      <c r="C67" s="735" t="s">
        <v>131</v>
      </c>
      <c r="D67" s="735"/>
      <c r="E67" s="735"/>
      <c r="F67" s="735"/>
      <c r="G67" s="735"/>
      <c r="H67" s="174"/>
      <c r="I67" s="174"/>
      <c r="J67" s="174"/>
      <c r="K67" s="173"/>
    </row>
    <row r="68" spans="1:11" ht="15" customHeight="1" x14ac:dyDescent="0.2">
      <c r="A68" s="175"/>
      <c r="B68" s="174"/>
      <c r="C68" s="735"/>
      <c r="D68" s="735"/>
      <c r="E68" s="735"/>
      <c r="F68" s="735"/>
      <c r="G68" s="735"/>
      <c r="H68" s="174"/>
      <c r="I68" s="174"/>
      <c r="J68" s="174"/>
      <c r="K68" s="173"/>
    </row>
    <row r="69" spans="1:11" ht="45.75" customHeight="1" thickBot="1" x14ac:dyDescent="0.25">
      <c r="A69" s="185"/>
      <c r="B69" s="186"/>
      <c r="C69" s="186"/>
      <c r="D69" s="186"/>
      <c r="E69" s="186"/>
      <c r="F69" s="186"/>
      <c r="G69" s="186"/>
      <c r="H69" s="186"/>
      <c r="I69" s="186"/>
      <c r="J69" s="186"/>
      <c r="K69" s="187"/>
    </row>
    <row r="70" spans="1:11" ht="15" thickBot="1" x14ac:dyDescent="0.25"/>
    <row r="71" spans="1:11" ht="30.75" customHeight="1" thickBot="1" x14ac:dyDescent="0.25">
      <c r="A71" s="101" t="s">
        <v>115</v>
      </c>
      <c r="B71" s="708" t="str">
        <f>DESCRIPCION!A18</f>
        <v>d</v>
      </c>
      <c r="C71" s="692"/>
      <c r="D71" s="692"/>
      <c r="E71" s="692"/>
      <c r="F71" s="692"/>
      <c r="G71" s="692"/>
      <c r="H71" s="692"/>
      <c r="I71" s="693"/>
      <c r="J71" s="148" t="s">
        <v>347</v>
      </c>
      <c r="K71" s="146" t="str">
        <f>IF(J77="x","EXTREMA",IF(J79="x","ALTA",IF(J81="x","MODERADA",IF(J83="x","BAJA",""))))</f>
        <v/>
      </c>
    </row>
    <row r="72" spans="1:11" ht="16.5" thickBot="1" x14ac:dyDescent="0.25">
      <c r="A72" s="672" t="s">
        <v>117</v>
      </c>
      <c r="B72" s="673"/>
      <c r="C72" s="673"/>
      <c r="D72" s="674" t="str">
        <f>PROBABILIDAD!T14</f>
        <v xml:space="preserve"> </v>
      </c>
      <c r="E72" s="675"/>
      <c r="F72" s="672" t="s">
        <v>348</v>
      </c>
      <c r="G72" s="673"/>
      <c r="H72" s="673"/>
      <c r="I72" s="676"/>
      <c r="J72" s="677"/>
      <c r="K72" s="678"/>
    </row>
    <row r="73" spans="1:11" ht="21.75" customHeight="1" x14ac:dyDescent="0.2">
      <c r="A73" s="180"/>
      <c r="B73" s="159"/>
      <c r="C73" s="159"/>
      <c r="D73" s="159"/>
      <c r="E73" s="159"/>
      <c r="F73" s="159"/>
      <c r="G73" s="159"/>
      <c r="H73" s="159"/>
      <c r="I73" s="159"/>
      <c r="J73" s="176"/>
      <c r="K73" s="177"/>
    </row>
    <row r="74" spans="1:11" ht="18.75" customHeight="1" x14ac:dyDescent="0.2">
      <c r="A74" s="180"/>
      <c r="B74" s="159"/>
      <c r="C74" s="181"/>
      <c r="D74" s="159"/>
      <c r="E74" s="159"/>
      <c r="F74" s="159"/>
      <c r="G74" s="159"/>
      <c r="H74" s="159"/>
      <c r="I74" s="159"/>
      <c r="J74" s="176"/>
      <c r="K74" s="177"/>
    </row>
    <row r="75" spans="1:11" ht="42.75" customHeight="1" x14ac:dyDescent="0.2">
      <c r="A75" s="688" t="s">
        <v>117</v>
      </c>
      <c r="B75" s="159">
        <v>5</v>
      </c>
      <c r="C75" s="689"/>
      <c r="D75" s="685"/>
      <c r="E75" s="686"/>
      <c r="F75" s="686"/>
      <c r="G75" s="686"/>
      <c r="H75" s="159"/>
      <c r="I75" s="159"/>
      <c r="J75" s="695" t="s">
        <v>116</v>
      </c>
      <c r="K75" s="696"/>
    </row>
    <row r="76" spans="1:11" ht="15" x14ac:dyDescent="0.2">
      <c r="A76" s="688"/>
      <c r="B76" s="159" t="s">
        <v>119</v>
      </c>
      <c r="C76" s="690"/>
      <c r="D76" s="685"/>
      <c r="E76" s="686"/>
      <c r="F76" s="686"/>
      <c r="G76" s="686"/>
      <c r="H76" s="159"/>
      <c r="I76" s="159"/>
      <c r="J76" s="161"/>
      <c r="K76" s="162"/>
    </row>
    <row r="77" spans="1:11" ht="29.25" customHeight="1" x14ac:dyDescent="0.2">
      <c r="A77" s="688"/>
      <c r="B77" s="159">
        <v>4</v>
      </c>
      <c r="C77" s="732"/>
      <c r="D77" s="685"/>
      <c r="E77" s="685"/>
      <c r="F77" s="694"/>
      <c r="G77" s="686"/>
      <c r="H77" s="159"/>
      <c r="I77" s="159"/>
      <c r="J77" s="167" t="str">
        <f xml:space="preserve"> IF(OR(E75="X",F75="X",G75="x",F77="x",G77="X",F79="X",G79="X",G81="X" ),"x","")</f>
        <v/>
      </c>
      <c r="K77" s="162" t="s">
        <v>118</v>
      </c>
    </row>
    <row r="78" spans="1:11" ht="27.75" x14ac:dyDescent="0.2">
      <c r="A78" s="688"/>
      <c r="B78" s="159" t="s">
        <v>121</v>
      </c>
      <c r="C78" s="733"/>
      <c r="D78" s="685"/>
      <c r="E78" s="685"/>
      <c r="F78" s="694"/>
      <c r="G78" s="686"/>
      <c r="H78" s="159"/>
      <c r="I78" s="159"/>
      <c r="J78" s="168"/>
      <c r="K78" s="162"/>
    </row>
    <row r="79" spans="1:11" ht="29.25" customHeight="1" x14ac:dyDescent="0.2">
      <c r="A79" s="688"/>
      <c r="B79" s="159">
        <v>3</v>
      </c>
      <c r="C79" s="679"/>
      <c r="D79" s="683"/>
      <c r="E79" s="684"/>
      <c r="F79" s="694"/>
      <c r="G79" s="686"/>
      <c r="H79" s="159"/>
      <c r="I79" s="159"/>
      <c r="J79" s="169" t="str">
        <f xml:space="preserve"> IF(OR(C75="X",D75="X",D77="x",E77="x",E79="X",F81="X",F83="X",G83="X" ),"x","")</f>
        <v/>
      </c>
      <c r="K79" s="162" t="s">
        <v>120</v>
      </c>
    </row>
    <row r="80" spans="1:11" ht="27.75" x14ac:dyDescent="0.2">
      <c r="A80" s="688"/>
      <c r="B80" s="159" t="s">
        <v>123</v>
      </c>
      <c r="C80" s="680"/>
      <c r="D80" s="683"/>
      <c r="E80" s="685"/>
      <c r="F80" s="694"/>
      <c r="G80" s="686"/>
      <c r="H80" s="159"/>
      <c r="I80" s="159"/>
      <c r="J80" s="170"/>
      <c r="K80" s="162"/>
    </row>
    <row r="81" spans="1:11" ht="29.25" customHeight="1" x14ac:dyDescent="0.2">
      <c r="A81" s="688"/>
      <c r="B81" s="159">
        <v>2</v>
      </c>
      <c r="C81" s="679"/>
      <c r="D81" s="681"/>
      <c r="E81" s="682"/>
      <c r="F81" s="684"/>
      <c r="G81" s="686"/>
      <c r="H81" s="159"/>
      <c r="I81" s="159"/>
      <c r="J81" s="171" t="str">
        <f xml:space="preserve"> IF(OR(C77="X",D79="X",E81="x",E83="x" ),"x","")</f>
        <v/>
      </c>
      <c r="K81" s="162" t="s">
        <v>122</v>
      </c>
    </row>
    <row r="82" spans="1:11" ht="27.75" x14ac:dyDescent="0.2">
      <c r="A82" s="688"/>
      <c r="B82" s="159" t="s">
        <v>245</v>
      </c>
      <c r="C82" s="680"/>
      <c r="D82" s="681"/>
      <c r="E82" s="683"/>
      <c r="F82" s="685"/>
      <c r="G82" s="686"/>
      <c r="H82" s="159"/>
      <c r="I82" s="159"/>
      <c r="J82" s="170"/>
      <c r="K82" s="162"/>
    </row>
    <row r="83" spans="1:11" ht="28.5" customHeight="1" x14ac:dyDescent="0.2">
      <c r="A83" s="688"/>
      <c r="B83" s="159">
        <v>1</v>
      </c>
      <c r="C83" s="679"/>
      <c r="D83" s="710"/>
      <c r="E83" s="712"/>
      <c r="F83" s="714"/>
      <c r="G83" s="716"/>
      <c r="H83" s="159"/>
      <c r="I83" s="159"/>
      <c r="J83" s="172" t="str">
        <f xml:space="preserve"> IF(OR(C79="X",C81="X",D81="x",D83="x",C83="x" ),"x","")</f>
        <v/>
      </c>
      <c r="K83" s="162" t="s">
        <v>124</v>
      </c>
    </row>
    <row r="84" spans="1:11" ht="19.5" customHeight="1" x14ac:dyDescent="0.2">
      <c r="A84" s="688"/>
      <c r="B84" s="159" t="s">
        <v>125</v>
      </c>
      <c r="C84" s="709"/>
      <c r="D84" s="711"/>
      <c r="E84" s="713"/>
      <c r="F84" s="715"/>
      <c r="G84" s="717"/>
      <c r="H84" s="159"/>
      <c r="I84" s="159"/>
      <c r="J84" s="159"/>
      <c r="K84" s="160"/>
    </row>
    <row r="85" spans="1:11" x14ac:dyDescent="0.2">
      <c r="A85" s="180"/>
      <c r="B85" s="159"/>
      <c r="C85" s="159">
        <v>1</v>
      </c>
      <c r="D85" s="159">
        <v>2</v>
      </c>
      <c r="E85" s="159">
        <v>3</v>
      </c>
      <c r="F85" s="159">
        <v>4</v>
      </c>
      <c r="G85" s="159">
        <v>5</v>
      </c>
      <c r="H85" s="159"/>
      <c r="I85" s="159"/>
      <c r="J85" s="159"/>
      <c r="K85" s="160"/>
    </row>
    <row r="86" spans="1:11" x14ac:dyDescent="0.2">
      <c r="A86" s="180"/>
      <c r="B86" s="159"/>
      <c r="C86" s="159" t="s">
        <v>126</v>
      </c>
      <c r="D86" s="159" t="s">
        <v>127</v>
      </c>
      <c r="E86" s="159" t="s">
        <v>128</v>
      </c>
      <c r="F86" s="159" t="s">
        <v>129</v>
      </c>
      <c r="G86" s="159" t="s">
        <v>130</v>
      </c>
      <c r="H86" s="159"/>
      <c r="I86" s="159"/>
      <c r="J86" s="159"/>
      <c r="K86" s="160"/>
    </row>
    <row r="87" spans="1:11" x14ac:dyDescent="0.2">
      <c r="A87" s="180"/>
      <c r="B87" s="159"/>
      <c r="C87" s="687" t="s">
        <v>131</v>
      </c>
      <c r="D87" s="687"/>
      <c r="E87" s="687"/>
      <c r="F87" s="687"/>
      <c r="G87" s="687"/>
      <c r="H87" s="159"/>
      <c r="I87" s="159"/>
      <c r="J87" s="159"/>
      <c r="K87" s="160"/>
    </row>
    <row r="88" spans="1:11" x14ac:dyDescent="0.2">
      <c r="A88" s="180"/>
      <c r="B88" s="159"/>
      <c r="C88" s="687"/>
      <c r="D88" s="687"/>
      <c r="E88" s="687"/>
      <c r="F88" s="687"/>
      <c r="G88" s="687"/>
      <c r="H88" s="159"/>
      <c r="I88" s="159"/>
      <c r="J88" s="159"/>
      <c r="K88" s="160"/>
    </row>
    <row r="89" spans="1:11" ht="15" thickBot="1" x14ac:dyDescent="0.25">
      <c r="A89" s="81"/>
      <c r="B89" s="82"/>
      <c r="C89" s="82"/>
      <c r="D89" s="82"/>
      <c r="E89" s="82"/>
      <c r="F89" s="82"/>
      <c r="G89" s="82"/>
      <c r="H89" s="82"/>
      <c r="I89" s="82"/>
      <c r="J89" s="82"/>
      <c r="K89" s="83"/>
    </row>
    <row r="90" spans="1:11" ht="15" thickBot="1" x14ac:dyDescent="0.25"/>
    <row r="91" spans="1:11" ht="33.75" customHeight="1" thickBot="1" x14ac:dyDescent="0.25">
      <c r="A91" s="147" t="s">
        <v>115</v>
      </c>
      <c r="B91" s="691" t="str">
        <f>DESCRIPCION!A21</f>
        <v>e</v>
      </c>
      <c r="C91" s="692"/>
      <c r="D91" s="692"/>
      <c r="E91" s="692"/>
      <c r="F91" s="692"/>
      <c r="G91" s="692"/>
      <c r="H91" s="692"/>
      <c r="I91" s="693"/>
      <c r="J91" s="148" t="s">
        <v>347</v>
      </c>
      <c r="K91" s="146" t="str">
        <f>IF(J97="x","EXTREMA",IF(J99="x","ALTA",IF(J101="x","MODERADA",IF(J103="x","BAJA",""))))</f>
        <v/>
      </c>
    </row>
    <row r="92" spans="1:11" ht="16.5" thickBot="1" x14ac:dyDescent="0.25">
      <c r="A92" s="672" t="s">
        <v>117</v>
      </c>
      <c r="B92" s="673"/>
      <c r="C92" s="673"/>
      <c r="D92" s="674" t="str">
        <f>PROBABILIDAD!T15</f>
        <v xml:space="preserve"> </v>
      </c>
      <c r="E92" s="675"/>
      <c r="F92" s="672" t="s">
        <v>348</v>
      </c>
      <c r="G92" s="673"/>
      <c r="H92" s="673"/>
      <c r="I92" s="676"/>
      <c r="J92" s="677"/>
      <c r="K92" s="678"/>
    </row>
    <row r="93" spans="1:11" x14ac:dyDescent="0.2">
      <c r="A93" s="80"/>
      <c r="B93" s="84"/>
      <c r="C93" s="84"/>
      <c r="D93" s="84"/>
      <c r="E93" s="84"/>
      <c r="F93" s="84"/>
      <c r="G93" s="84"/>
      <c r="H93" s="84"/>
      <c r="I93" s="84"/>
      <c r="K93" s="73"/>
    </row>
    <row r="94" spans="1:11" x14ac:dyDescent="0.2">
      <c r="A94" s="180"/>
      <c r="B94" s="159"/>
      <c r="C94" s="181"/>
      <c r="D94" s="159"/>
      <c r="E94" s="159"/>
      <c r="F94" s="159"/>
      <c r="G94" s="159"/>
      <c r="H94" s="159"/>
      <c r="I94" s="159"/>
      <c r="J94" s="176"/>
      <c r="K94" s="177"/>
    </row>
    <row r="95" spans="1:11" ht="56.25" customHeight="1" x14ac:dyDescent="0.2">
      <c r="A95" s="688" t="s">
        <v>117</v>
      </c>
      <c r="B95" s="159">
        <v>5</v>
      </c>
      <c r="C95" s="689"/>
      <c r="D95" s="685"/>
      <c r="E95" s="686"/>
      <c r="F95" s="686"/>
      <c r="G95" s="686"/>
      <c r="H95" s="159"/>
      <c r="I95" s="159"/>
      <c r="J95" s="695" t="s">
        <v>116</v>
      </c>
      <c r="K95" s="696"/>
    </row>
    <row r="96" spans="1:11" ht="5.25" customHeight="1" x14ac:dyDescent="0.2">
      <c r="A96" s="688"/>
      <c r="B96" s="159" t="s">
        <v>119</v>
      </c>
      <c r="C96" s="690"/>
      <c r="D96" s="685"/>
      <c r="E96" s="686"/>
      <c r="F96" s="686"/>
      <c r="G96" s="686"/>
      <c r="H96" s="159"/>
      <c r="I96" s="159"/>
      <c r="J96" s="161"/>
      <c r="K96" s="162"/>
    </row>
    <row r="97" spans="1:11" ht="27.75" customHeight="1" x14ac:dyDescent="0.2">
      <c r="A97" s="688"/>
      <c r="B97" s="159">
        <v>4</v>
      </c>
      <c r="C97" s="732"/>
      <c r="D97" s="685"/>
      <c r="E97" s="685"/>
      <c r="F97" s="694"/>
      <c r="G97" s="686"/>
      <c r="H97" s="159"/>
      <c r="I97" s="159"/>
      <c r="J97" s="167" t="str">
        <f xml:space="preserve"> IF(OR(E95="X",F95="X",G95="x",F97="x",G97="X",F99="X",G99="X",G101="X" ),"x","")</f>
        <v/>
      </c>
      <c r="K97" s="162" t="s">
        <v>118</v>
      </c>
    </row>
    <row r="98" spans="1:11" ht="27.75" x14ac:dyDescent="0.2">
      <c r="A98" s="688"/>
      <c r="B98" s="159" t="s">
        <v>121</v>
      </c>
      <c r="C98" s="733"/>
      <c r="D98" s="685"/>
      <c r="E98" s="685"/>
      <c r="F98" s="694"/>
      <c r="G98" s="686"/>
      <c r="H98" s="159"/>
      <c r="I98" s="159"/>
      <c r="J98" s="168"/>
      <c r="K98" s="162"/>
    </row>
    <row r="99" spans="1:11" ht="27" customHeight="1" x14ac:dyDescent="0.2">
      <c r="A99" s="688"/>
      <c r="B99" s="159">
        <v>3</v>
      </c>
      <c r="C99" s="679"/>
      <c r="D99" s="683"/>
      <c r="E99" s="684"/>
      <c r="F99" s="694"/>
      <c r="G99" s="686"/>
      <c r="H99" s="159"/>
      <c r="I99" s="159"/>
      <c r="J99" s="169" t="str">
        <f xml:space="preserve"> IF(OR(C95="X",D95="X",D97="x",E97="x",E99="X",F101="X",F103="X",G103="X" ),"x","")</f>
        <v/>
      </c>
      <c r="K99" s="162" t="s">
        <v>120</v>
      </c>
    </row>
    <row r="100" spans="1:11" ht="27.75" x14ac:dyDescent="0.2">
      <c r="A100" s="688"/>
      <c r="B100" s="159" t="s">
        <v>123</v>
      </c>
      <c r="C100" s="680"/>
      <c r="D100" s="683"/>
      <c r="E100" s="685"/>
      <c r="F100" s="694"/>
      <c r="G100" s="686"/>
      <c r="H100" s="159"/>
      <c r="I100" s="159"/>
      <c r="J100" s="170"/>
      <c r="K100" s="162"/>
    </row>
    <row r="101" spans="1:11" ht="25.5" customHeight="1" x14ac:dyDescent="0.2">
      <c r="A101" s="688"/>
      <c r="B101" s="159">
        <v>2</v>
      </c>
      <c r="C101" s="679"/>
      <c r="D101" s="681"/>
      <c r="E101" s="682"/>
      <c r="F101" s="684"/>
      <c r="G101" s="686"/>
      <c r="H101" s="159"/>
      <c r="I101" s="159"/>
      <c r="J101" s="171" t="str">
        <f xml:space="preserve"> IF(OR(C97="X",D99="X",E103="x",E101="x" ),"x","")</f>
        <v/>
      </c>
      <c r="K101" s="162" t="s">
        <v>122</v>
      </c>
    </row>
    <row r="102" spans="1:11" ht="27.75" x14ac:dyDescent="0.2">
      <c r="A102" s="688"/>
      <c r="B102" s="159" t="s">
        <v>245</v>
      </c>
      <c r="C102" s="680"/>
      <c r="D102" s="681"/>
      <c r="E102" s="683"/>
      <c r="F102" s="685"/>
      <c r="G102" s="686"/>
      <c r="H102" s="159"/>
      <c r="I102" s="159"/>
      <c r="J102" s="170"/>
      <c r="K102" s="162"/>
    </row>
    <row r="103" spans="1:11" ht="29.25" customHeight="1" x14ac:dyDescent="0.2">
      <c r="A103" s="688"/>
      <c r="B103" s="159">
        <v>1</v>
      </c>
      <c r="C103" s="679"/>
      <c r="D103" s="710"/>
      <c r="E103" s="712"/>
      <c r="F103" s="714"/>
      <c r="G103" s="716"/>
      <c r="H103" s="159"/>
      <c r="I103" s="159"/>
      <c r="J103" s="172" t="str">
        <f xml:space="preserve"> IF(OR(C99="X",C101="X",C103="x",D101="x",D103="x" ),"x","")</f>
        <v/>
      </c>
      <c r="K103" s="162" t="s">
        <v>124</v>
      </c>
    </row>
    <row r="104" spans="1:11" ht="13.5" customHeight="1" x14ac:dyDescent="0.2">
      <c r="A104" s="688"/>
      <c r="B104" s="159" t="s">
        <v>125</v>
      </c>
      <c r="C104" s="709"/>
      <c r="D104" s="711"/>
      <c r="E104" s="713"/>
      <c r="F104" s="715"/>
      <c r="G104" s="717"/>
      <c r="H104" s="159"/>
      <c r="I104" s="159"/>
      <c r="J104" s="159"/>
      <c r="K104" s="160"/>
    </row>
    <row r="105" spans="1:11" x14ac:dyDescent="0.2">
      <c r="A105" s="180"/>
      <c r="B105" s="159"/>
      <c r="C105" s="159">
        <v>1</v>
      </c>
      <c r="D105" s="159">
        <v>2</v>
      </c>
      <c r="E105" s="159">
        <v>3</v>
      </c>
      <c r="F105" s="159">
        <v>4</v>
      </c>
      <c r="G105" s="159">
        <v>5</v>
      </c>
      <c r="H105" s="159"/>
      <c r="I105" s="159"/>
      <c r="J105" s="159"/>
      <c r="K105" s="160"/>
    </row>
    <row r="106" spans="1:11" x14ac:dyDescent="0.2">
      <c r="A106" s="180"/>
      <c r="B106" s="159"/>
      <c r="C106" s="159" t="s">
        <v>126</v>
      </c>
      <c r="D106" s="159" t="s">
        <v>127</v>
      </c>
      <c r="E106" s="159" t="s">
        <v>128</v>
      </c>
      <c r="F106" s="159" t="s">
        <v>129</v>
      </c>
      <c r="G106" s="159" t="s">
        <v>130</v>
      </c>
      <c r="H106" s="159"/>
      <c r="I106" s="159"/>
      <c r="J106" s="159"/>
      <c r="K106" s="160"/>
    </row>
    <row r="107" spans="1:11" x14ac:dyDescent="0.2">
      <c r="A107" s="180"/>
      <c r="B107" s="159"/>
      <c r="C107" s="687" t="s">
        <v>131</v>
      </c>
      <c r="D107" s="687"/>
      <c r="E107" s="687"/>
      <c r="F107" s="687"/>
      <c r="G107" s="687"/>
      <c r="H107" s="159"/>
      <c r="I107" s="159"/>
      <c r="J107" s="159"/>
      <c r="K107" s="160"/>
    </row>
    <row r="108" spans="1:11" x14ac:dyDescent="0.2">
      <c r="A108" s="180"/>
      <c r="B108" s="159"/>
      <c r="C108" s="687"/>
      <c r="D108" s="687"/>
      <c r="E108" s="687"/>
      <c r="F108" s="687"/>
      <c r="G108" s="687"/>
      <c r="H108" s="159"/>
      <c r="I108" s="159"/>
      <c r="J108" s="159"/>
      <c r="K108" s="160"/>
    </row>
    <row r="109" spans="1:11" ht="15" thickBot="1" x14ac:dyDescent="0.25">
      <c r="A109" s="81"/>
      <c r="B109" s="82"/>
      <c r="C109" s="82"/>
      <c r="D109" s="82"/>
      <c r="E109" s="82"/>
      <c r="F109" s="82"/>
      <c r="G109" s="82"/>
      <c r="H109" s="82"/>
      <c r="I109" s="82"/>
      <c r="J109" s="82"/>
      <c r="K109" s="83"/>
    </row>
    <row r="110" spans="1:11" ht="15" thickBot="1" x14ac:dyDescent="0.25"/>
    <row r="111" spans="1:11" ht="33.75" customHeight="1" thickBot="1" x14ac:dyDescent="0.25">
      <c r="A111" s="147" t="s">
        <v>115</v>
      </c>
      <c r="B111" s="691" t="str">
        <f>DESCRIPCION!A24</f>
        <v>f</v>
      </c>
      <c r="C111" s="692"/>
      <c r="D111" s="692"/>
      <c r="E111" s="692"/>
      <c r="F111" s="692"/>
      <c r="G111" s="692"/>
      <c r="H111" s="692"/>
      <c r="I111" s="693"/>
      <c r="J111" s="148" t="s">
        <v>347</v>
      </c>
      <c r="K111" s="146" t="str">
        <f>IF(J117="x","EXTREMA",IF(J119="x","ALTA",IF(J121="x","MODERADA",IF(J123="x","BAJA",""))))</f>
        <v/>
      </c>
    </row>
    <row r="112" spans="1:11" ht="16.5" thickBot="1" x14ac:dyDescent="0.25">
      <c r="A112" s="672" t="s">
        <v>117</v>
      </c>
      <c r="B112" s="673"/>
      <c r="C112" s="673"/>
      <c r="D112" s="674" t="str">
        <f>PROBABILIDAD!T16</f>
        <v xml:space="preserve"> </v>
      </c>
      <c r="E112" s="675"/>
      <c r="F112" s="672" t="s">
        <v>348</v>
      </c>
      <c r="G112" s="673"/>
      <c r="H112" s="673"/>
      <c r="I112" s="676"/>
      <c r="J112" s="677"/>
      <c r="K112" s="678"/>
    </row>
    <row r="113" spans="1:11" x14ac:dyDescent="0.2">
      <c r="A113" s="180"/>
      <c r="B113" s="159"/>
      <c r="C113" s="159"/>
      <c r="D113" s="159"/>
      <c r="E113" s="159"/>
      <c r="F113" s="159"/>
      <c r="G113" s="159"/>
      <c r="H113" s="159"/>
      <c r="I113" s="159"/>
      <c r="K113" s="73"/>
    </row>
    <row r="114" spans="1:11" x14ac:dyDescent="0.2">
      <c r="A114" s="180"/>
      <c r="B114" s="159"/>
      <c r="C114" s="181"/>
      <c r="D114" s="159"/>
      <c r="E114" s="159"/>
      <c r="F114" s="159"/>
      <c r="G114" s="159"/>
      <c r="H114" s="159"/>
      <c r="I114" s="159"/>
      <c r="K114" s="73"/>
    </row>
    <row r="115" spans="1:11" ht="33" x14ac:dyDescent="0.2">
      <c r="A115" s="688" t="s">
        <v>117</v>
      </c>
      <c r="B115" s="159">
        <v>5</v>
      </c>
      <c r="C115" s="747"/>
      <c r="D115" s="749"/>
      <c r="E115" s="750"/>
      <c r="F115" s="750"/>
      <c r="G115" s="750"/>
      <c r="H115" s="194"/>
      <c r="I115" s="159"/>
      <c r="J115" s="695" t="s">
        <v>116</v>
      </c>
      <c r="K115" s="696"/>
    </row>
    <row r="116" spans="1:11" ht="33" x14ac:dyDescent="0.2">
      <c r="A116" s="688"/>
      <c r="B116" s="159" t="s">
        <v>119</v>
      </c>
      <c r="C116" s="748"/>
      <c r="D116" s="749"/>
      <c r="E116" s="750"/>
      <c r="F116" s="750"/>
      <c r="G116" s="750"/>
      <c r="H116" s="194"/>
      <c r="I116" s="159"/>
      <c r="J116" s="161"/>
      <c r="K116" s="162"/>
    </row>
    <row r="117" spans="1:11" ht="33" x14ac:dyDescent="0.2">
      <c r="A117" s="688"/>
      <c r="B117" s="159">
        <v>4</v>
      </c>
      <c r="C117" s="751"/>
      <c r="D117" s="749"/>
      <c r="E117" s="749"/>
      <c r="F117" s="753"/>
      <c r="G117" s="750"/>
      <c r="H117" s="194"/>
      <c r="I117" s="159"/>
      <c r="J117" s="167" t="str">
        <f xml:space="preserve"> IF(OR(E115="X",F115="X",G115="x",F117="x",G117="X",F119="X",G119="X",G121="X" ),"x","")</f>
        <v/>
      </c>
      <c r="K117" s="162" t="s">
        <v>118</v>
      </c>
    </row>
    <row r="118" spans="1:11" ht="33" x14ac:dyDescent="0.2">
      <c r="A118" s="688"/>
      <c r="B118" s="159" t="s">
        <v>121</v>
      </c>
      <c r="C118" s="752"/>
      <c r="D118" s="749"/>
      <c r="E118" s="749"/>
      <c r="F118" s="753"/>
      <c r="G118" s="750"/>
      <c r="H118" s="194"/>
      <c r="I118" s="159"/>
      <c r="J118" s="168"/>
      <c r="K118" s="162"/>
    </row>
    <row r="119" spans="1:11" ht="33" x14ac:dyDescent="0.2">
      <c r="A119" s="688"/>
      <c r="B119" s="159">
        <v>3</v>
      </c>
      <c r="C119" s="754"/>
      <c r="D119" s="756"/>
      <c r="E119" s="766"/>
      <c r="F119" s="753"/>
      <c r="G119" s="750"/>
      <c r="H119" s="194"/>
      <c r="I119" s="159"/>
      <c r="J119" s="169" t="str">
        <f xml:space="preserve"> IF(OR(C115="X",D115="X",D117="x",E117="x",E119="X",F121="X",F123="X",G123="X" ),"x","")</f>
        <v/>
      </c>
      <c r="K119" s="162" t="s">
        <v>120</v>
      </c>
    </row>
    <row r="120" spans="1:11" ht="33" x14ac:dyDescent="0.2">
      <c r="A120" s="688"/>
      <c r="B120" s="159" t="s">
        <v>123</v>
      </c>
      <c r="C120" s="755"/>
      <c r="D120" s="756"/>
      <c r="E120" s="749"/>
      <c r="F120" s="753"/>
      <c r="G120" s="750"/>
      <c r="H120" s="194"/>
      <c r="I120" s="159"/>
      <c r="J120" s="170"/>
      <c r="K120" s="162"/>
    </row>
    <row r="121" spans="1:11" ht="33" x14ac:dyDescent="0.2">
      <c r="A121" s="688"/>
      <c r="B121" s="159">
        <v>2</v>
      </c>
      <c r="C121" s="754"/>
      <c r="D121" s="767"/>
      <c r="E121" s="768"/>
      <c r="F121" s="766"/>
      <c r="G121" s="750"/>
      <c r="H121" s="194"/>
      <c r="I121" s="159"/>
      <c r="J121" s="171" t="str">
        <f xml:space="preserve"> IF(OR(C117="X",D119="X",E121="x",E123="x" ),"x","")</f>
        <v/>
      </c>
      <c r="K121" s="162" t="s">
        <v>122</v>
      </c>
    </row>
    <row r="122" spans="1:11" ht="33" x14ac:dyDescent="0.2">
      <c r="A122" s="688"/>
      <c r="B122" s="159" t="s">
        <v>245</v>
      </c>
      <c r="C122" s="755"/>
      <c r="D122" s="767"/>
      <c r="E122" s="756"/>
      <c r="F122" s="749"/>
      <c r="G122" s="750"/>
      <c r="H122" s="194"/>
      <c r="I122" s="159"/>
      <c r="J122" s="170"/>
      <c r="K122" s="162"/>
    </row>
    <row r="123" spans="1:11" ht="33" x14ac:dyDescent="0.2">
      <c r="A123" s="688"/>
      <c r="B123" s="159">
        <v>1</v>
      </c>
      <c r="C123" s="754"/>
      <c r="D123" s="758"/>
      <c r="E123" s="760"/>
      <c r="F123" s="762"/>
      <c r="G123" s="764"/>
      <c r="H123" s="194"/>
      <c r="I123" s="159"/>
      <c r="J123" s="172" t="str">
        <f xml:space="preserve"> IF(OR(C119="X",C121="X",D121="x",C123="x",D123="x" ),"x","")</f>
        <v/>
      </c>
      <c r="K123" s="162" t="s">
        <v>124</v>
      </c>
    </row>
    <row r="124" spans="1:11" ht="33" x14ac:dyDescent="0.2">
      <c r="A124" s="688"/>
      <c r="B124" s="159" t="s">
        <v>125</v>
      </c>
      <c r="C124" s="757"/>
      <c r="D124" s="759"/>
      <c r="E124" s="761"/>
      <c r="F124" s="763"/>
      <c r="G124" s="765"/>
      <c r="H124" s="194"/>
      <c r="I124" s="159"/>
      <c r="J124" s="159"/>
      <c r="K124" s="160"/>
    </row>
    <row r="125" spans="1:11" x14ac:dyDescent="0.2">
      <c r="A125" s="180"/>
      <c r="B125" s="159"/>
      <c r="C125" s="159">
        <v>1</v>
      </c>
      <c r="D125" s="159">
        <v>2</v>
      </c>
      <c r="E125" s="159">
        <v>3</v>
      </c>
      <c r="F125" s="159">
        <v>4</v>
      </c>
      <c r="G125" s="159">
        <v>5</v>
      </c>
      <c r="H125" s="159"/>
      <c r="I125" s="159"/>
      <c r="J125" s="159"/>
      <c r="K125" s="160"/>
    </row>
    <row r="126" spans="1:11" x14ac:dyDescent="0.2">
      <c r="A126" s="180"/>
      <c r="B126" s="159"/>
      <c r="C126" s="159" t="s">
        <v>126</v>
      </c>
      <c r="D126" s="159" t="s">
        <v>127</v>
      </c>
      <c r="E126" s="159" t="s">
        <v>128</v>
      </c>
      <c r="F126" s="159" t="s">
        <v>129</v>
      </c>
      <c r="G126" s="159" t="s">
        <v>130</v>
      </c>
      <c r="H126" s="159"/>
      <c r="I126" s="159"/>
      <c r="J126" s="159"/>
      <c r="K126" s="160"/>
    </row>
    <row r="127" spans="1:11" x14ac:dyDescent="0.2">
      <c r="A127" s="180"/>
      <c r="B127" s="159"/>
      <c r="C127" s="687" t="s">
        <v>131</v>
      </c>
      <c r="D127" s="687"/>
      <c r="E127" s="687"/>
      <c r="F127" s="687"/>
      <c r="G127" s="687"/>
      <c r="H127" s="159"/>
      <c r="I127" s="159"/>
      <c r="J127" s="159"/>
      <c r="K127" s="160"/>
    </row>
    <row r="128" spans="1:11" x14ac:dyDescent="0.2">
      <c r="A128" s="180"/>
      <c r="B128" s="159"/>
      <c r="C128" s="687"/>
      <c r="D128" s="687"/>
      <c r="E128" s="687"/>
      <c r="F128" s="687"/>
      <c r="G128" s="687"/>
      <c r="H128" s="159"/>
      <c r="I128" s="159"/>
      <c r="J128" s="159"/>
      <c r="K128" s="160"/>
    </row>
    <row r="129" spans="1:11" ht="15" thickBot="1" x14ac:dyDescent="0.25">
      <c r="A129" s="81"/>
      <c r="B129" s="82"/>
      <c r="C129" s="82"/>
      <c r="D129" s="82"/>
      <c r="E129" s="82"/>
      <c r="F129" s="82"/>
      <c r="G129" s="82"/>
      <c r="H129" s="82"/>
      <c r="I129" s="82"/>
      <c r="J129" s="82"/>
      <c r="K129" s="83"/>
    </row>
    <row r="130" spans="1:11" ht="15" thickBot="1" x14ac:dyDescent="0.25"/>
    <row r="131" spans="1:11" ht="38.25" customHeight="1" thickBot="1" x14ac:dyDescent="0.25">
      <c r="A131" s="147" t="s">
        <v>115</v>
      </c>
      <c r="B131" s="691" t="str">
        <f>DESCRIPCION!A27</f>
        <v>g</v>
      </c>
      <c r="C131" s="692"/>
      <c r="D131" s="692"/>
      <c r="E131" s="692"/>
      <c r="F131" s="692"/>
      <c r="G131" s="692"/>
      <c r="H131" s="692"/>
      <c r="I131" s="693"/>
      <c r="J131" s="148" t="s">
        <v>347</v>
      </c>
      <c r="K131" s="146" t="str">
        <f>IF(J137="x","EXTREMA",IF(J139="x","ALTA",IF(J141="x","MODERADA",IF(J143="x","BAJA",""))))</f>
        <v/>
      </c>
    </row>
    <row r="132" spans="1:11" ht="16.5" thickBot="1" x14ac:dyDescent="0.25">
      <c r="A132" s="672" t="s">
        <v>117</v>
      </c>
      <c r="B132" s="673"/>
      <c r="C132" s="673"/>
      <c r="D132" s="674" t="str">
        <f>PROBABILIDAD!T17</f>
        <v xml:space="preserve"> </v>
      </c>
      <c r="E132" s="675"/>
      <c r="F132" s="672" t="s">
        <v>348</v>
      </c>
      <c r="G132" s="673"/>
      <c r="H132" s="673"/>
      <c r="I132" s="676"/>
      <c r="J132" s="677"/>
      <c r="K132" s="678"/>
    </row>
    <row r="133" spans="1:11" x14ac:dyDescent="0.2">
      <c r="A133" s="180"/>
      <c r="B133" s="159"/>
      <c r="C133" s="159"/>
      <c r="D133" s="159"/>
      <c r="E133" s="159"/>
      <c r="F133" s="159"/>
      <c r="G133" s="159"/>
      <c r="H133" s="159"/>
      <c r="I133" s="159"/>
      <c r="J133" s="176"/>
      <c r="K133" s="177"/>
    </row>
    <row r="134" spans="1:11" x14ac:dyDescent="0.2">
      <c r="A134" s="180"/>
      <c r="B134" s="159"/>
      <c r="C134" s="181"/>
      <c r="D134" s="159"/>
      <c r="E134" s="159"/>
      <c r="F134" s="159"/>
      <c r="G134" s="159"/>
      <c r="H134" s="159"/>
      <c r="I134" s="159"/>
      <c r="J134" s="176"/>
      <c r="K134" s="177"/>
    </row>
    <row r="135" spans="1:11" ht="45.75" customHeight="1" x14ac:dyDescent="0.2">
      <c r="A135" s="688" t="s">
        <v>117</v>
      </c>
      <c r="B135" s="159">
        <v>5</v>
      </c>
      <c r="C135" s="689"/>
      <c r="D135" s="685"/>
      <c r="E135" s="686"/>
      <c r="F135" s="686"/>
      <c r="G135" s="686"/>
      <c r="H135" s="159"/>
      <c r="I135" s="159"/>
      <c r="J135" s="695" t="s">
        <v>116</v>
      </c>
      <c r="K135" s="696"/>
    </row>
    <row r="136" spans="1:11" ht="15" x14ac:dyDescent="0.2">
      <c r="A136" s="688"/>
      <c r="B136" s="159" t="s">
        <v>119</v>
      </c>
      <c r="C136" s="690"/>
      <c r="D136" s="685"/>
      <c r="E136" s="686"/>
      <c r="F136" s="686"/>
      <c r="G136" s="686"/>
      <c r="H136" s="159"/>
      <c r="I136" s="159"/>
      <c r="J136" s="161"/>
      <c r="K136" s="162"/>
    </row>
    <row r="137" spans="1:11" ht="27" customHeight="1" x14ac:dyDescent="0.2">
      <c r="A137" s="688"/>
      <c r="B137" s="159">
        <v>4</v>
      </c>
      <c r="C137" s="732"/>
      <c r="D137" s="685"/>
      <c r="E137" s="685"/>
      <c r="F137" s="694"/>
      <c r="G137" s="686"/>
      <c r="H137" s="159"/>
      <c r="I137" s="159"/>
      <c r="J137" s="167" t="str">
        <f xml:space="preserve"> IF(OR(E135="X",F135="X",G135="x",F137="x",G137="X",F139="X",G139="X",G141="X" ),"x","")</f>
        <v/>
      </c>
      <c r="K137" s="162" t="s">
        <v>118</v>
      </c>
    </row>
    <row r="138" spans="1:11" ht="27.75" x14ac:dyDescent="0.2">
      <c r="A138" s="688"/>
      <c r="B138" s="159" t="s">
        <v>121</v>
      </c>
      <c r="C138" s="733"/>
      <c r="D138" s="685"/>
      <c r="E138" s="685"/>
      <c r="F138" s="694"/>
      <c r="G138" s="686"/>
      <c r="H138" s="159"/>
      <c r="I138" s="159"/>
      <c r="J138" s="168"/>
      <c r="K138" s="162"/>
    </row>
    <row r="139" spans="1:11" ht="32.25" customHeight="1" x14ac:dyDescent="0.2">
      <c r="A139" s="688"/>
      <c r="B139" s="159">
        <v>3</v>
      </c>
      <c r="C139" s="679"/>
      <c r="D139" s="683"/>
      <c r="E139" s="684"/>
      <c r="F139" s="694"/>
      <c r="G139" s="686"/>
      <c r="H139" s="159"/>
      <c r="I139" s="159"/>
      <c r="J139" s="169" t="str">
        <f xml:space="preserve"> IF(OR(C135="X",D135="X",D137="x",E137="x",E139="X",F141="X",F143="X",G143="X" ),"x","")</f>
        <v/>
      </c>
      <c r="K139" s="162" t="s">
        <v>120</v>
      </c>
    </row>
    <row r="140" spans="1:11" ht="27.75" x14ac:dyDescent="0.2">
      <c r="A140" s="688"/>
      <c r="B140" s="159" t="s">
        <v>123</v>
      </c>
      <c r="C140" s="680"/>
      <c r="D140" s="683"/>
      <c r="E140" s="685"/>
      <c r="F140" s="694"/>
      <c r="G140" s="686"/>
      <c r="H140" s="159"/>
      <c r="I140" s="159"/>
      <c r="J140" s="170"/>
      <c r="K140" s="162"/>
    </row>
    <row r="141" spans="1:11" ht="27.75" customHeight="1" x14ac:dyDescent="0.2">
      <c r="A141" s="688"/>
      <c r="B141" s="159">
        <v>2</v>
      </c>
      <c r="C141" s="679"/>
      <c r="D141" s="681"/>
      <c r="E141" s="682"/>
      <c r="F141" s="684"/>
      <c r="G141" s="686"/>
      <c r="H141" s="159"/>
      <c r="I141" s="159"/>
      <c r="J141" s="171" t="str">
        <f xml:space="preserve"> IF(OR(C137="X",D139="X",E141="x",E143="x" ),"x","")</f>
        <v/>
      </c>
      <c r="K141" s="162" t="s">
        <v>122</v>
      </c>
    </row>
    <row r="142" spans="1:11" ht="27.75" x14ac:dyDescent="0.2">
      <c r="A142" s="688"/>
      <c r="B142" s="159" t="s">
        <v>245</v>
      </c>
      <c r="C142" s="680"/>
      <c r="D142" s="681"/>
      <c r="E142" s="683"/>
      <c r="F142" s="685"/>
      <c r="G142" s="686"/>
      <c r="H142" s="159"/>
      <c r="I142" s="159"/>
      <c r="J142" s="170"/>
      <c r="K142" s="162"/>
    </row>
    <row r="143" spans="1:11" ht="30" customHeight="1" x14ac:dyDescent="0.2">
      <c r="A143" s="688"/>
      <c r="B143" s="159">
        <v>1</v>
      </c>
      <c r="C143" s="679"/>
      <c r="D143" s="710"/>
      <c r="E143" s="712"/>
      <c r="F143" s="714"/>
      <c r="G143" s="716"/>
      <c r="H143" s="159"/>
      <c r="I143" s="159"/>
      <c r="J143" s="172" t="str">
        <f xml:space="preserve"> IF(OR(C139="X",C141="X",C143="x",D141="x",D143="x" ),"x","")</f>
        <v/>
      </c>
      <c r="K143" s="162" t="s">
        <v>124</v>
      </c>
    </row>
    <row r="144" spans="1:11" x14ac:dyDescent="0.2">
      <c r="A144" s="688"/>
      <c r="B144" s="159" t="s">
        <v>125</v>
      </c>
      <c r="C144" s="709"/>
      <c r="D144" s="711"/>
      <c r="E144" s="713"/>
      <c r="F144" s="715"/>
      <c r="G144" s="717"/>
      <c r="H144" s="159"/>
      <c r="I144" s="159"/>
      <c r="J144" s="159"/>
      <c r="K144" s="160"/>
    </row>
    <row r="145" spans="1:11" x14ac:dyDescent="0.2">
      <c r="A145" s="180"/>
      <c r="B145" s="159"/>
      <c r="C145" s="159">
        <v>1</v>
      </c>
      <c r="D145" s="159">
        <v>2</v>
      </c>
      <c r="E145" s="159">
        <v>3</v>
      </c>
      <c r="F145" s="159">
        <v>4</v>
      </c>
      <c r="G145" s="159">
        <v>5</v>
      </c>
      <c r="H145" s="159"/>
      <c r="I145" s="159"/>
      <c r="J145" s="159"/>
      <c r="K145" s="160"/>
    </row>
    <row r="146" spans="1:11" x14ac:dyDescent="0.2">
      <c r="A146" s="180"/>
      <c r="B146" s="159"/>
      <c r="C146" s="159" t="s">
        <v>126</v>
      </c>
      <c r="D146" s="159" t="s">
        <v>127</v>
      </c>
      <c r="E146" s="159" t="s">
        <v>128</v>
      </c>
      <c r="F146" s="159" t="s">
        <v>129</v>
      </c>
      <c r="G146" s="159" t="s">
        <v>130</v>
      </c>
      <c r="H146" s="159"/>
      <c r="I146" s="159"/>
      <c r="J146" s="159"/>
      <c r="K146" s="160"/>
    </row>
    <row r="147" spans="1:11" x14ac:dyDescent="0.2">
      <c r="A147" s="180"/>
      <c r="B147" s="159"/>
      <c r="C147" s="687" t="s">
        <v>131</v>
      </c>
      <c r="D147" s="687"/>
      <c r="E147" s="687"/>
      <c r="F147" s="687"/>
      <c r="G147" s="687"/>
      <c r="H147" s="159"/>
      <c r="I147" s="159"/>
      <c r="J147" s="159"/>
      <c r="K147" s="160"/>
    </row>
    <row r="148" spans="1:11" x14ac:dyDescent="0.2">
      <c r="A148" s="180"/>
      <c r="B148" s="159"/>
      <c r="C148" s="687"/>
      <c r="D148" s="687"/>
      <c r="E148" s="687"/>
      <c r="F148" s="687"/>
      <c r="G148" s="687"/>
      <c r="H148" s="159"/>
      <c r="I148" s="159"/>
      <c r="J148" s="159"/>
      <c r="K148" s="160"/>
    </row>
    <row r="149" spans="1:11" ht="15" thickBot="1" x14ac:dyDescent="0.25">
      <c r="A149" s="182"/>
      <c r="B149" s="183"/>
      <c r="C149" s="183"/>
      <c r="D149" s="183"/>
      <c r="E149" s="183"/>
      <c r="F149" s="183"/>
      <c r="G149" s="183"/>
      <c r="H149" s="183"/>
      <c r="I149" s="183"/>
      <c r="J149" s="183"/>
      <c r="K149" s="184"/>
    </row>
    <row r="150" spans="1:11" ht="15" thickBot="1" x14ac:dyDescent="0.25"/>
    <row r="151" spans="1:11" ht="31.5" customHeight="1" thickBot="1" x14ac:dyDescent="0.25">
      <c r="A151" s="147" t="s">
        <v>115</v>
      </c>
      <c r="B151" s="691" t="str">
        <f>DESCRIPCION!A30</f>
        <v>h</v>
      </c>
      <c r="C151" s="692"/>
      <c r="D151" s="692"/>
      <c r="E151" s="692"/>
      <c r="F151" s="692"/>
      <c r="G151" s="692"/>
      <c r="H151" s="692"/>
      <c r="I151" s="693"/>
      <c r="J151" s="148" t="s">
        <v>347</v>
      </c>
      <c r="K151" s="146" t="str">
        <f>IF(J157="x","EXTREMA",IF(J159="x","ALTA",IF(J161="x","MODERADA",IF(J163="x","BAJA",""))))</f>
        <v/>
      </c>
    </row>
    <row r="152" spans="1:11" ht="16.5" thickBot="1" x14ac:dyDescent="0.25">
      <c r="A152" s="672" t="s">
        <v>117</v>
      </c>
      <c r="B152" s="673"/>
      <c r="C152" s="673"/>
      <c r="D152" s="674" t="str">
        <f>PROBABILIDAD!T18</f>
        <v xml:space="preserve"> </v>
      </c>
      <c r="E152" s="675"/>
      <c r="F152" s="672" t="s">
        <v>348</v>
      </c>
      <c r="G152" s="673"/>
      <c r="H152" s="673"/>
      <c r="I152" s="676"/>
      <c r="J152" s="677"/>
      <c r="K152" s="678"/>
    </row>
    <row r="153" spans="1:11" x14ac:dyDescent="0.2">
      <c r="A153" s="180"/>
      <c r="B153" s="159"/>
      <c r="C153" s="159"/>
      <c r="D153" s="159"/>
      <c r="E153" s="159"/>
      <c r="F153" s="159"/>
      <c r="G153" s="159"/>
      <c r="H153" s="159"/>
      <c r="I153" s="159"/>
      <c r="J153" s="176"/>
      <c r="K153" s="177"/>
    </row>
    <row r="154" spans="1:11" x14ac:dyDescent="0.2">
      <c r="A154" s="180"/>
      <c r="B154" s="159"/>
      <c r="C154" s="181"/>
      <c r="D154" s="159"/>
      <c r="E154" s="159"/>
      <c r="F154" s="159"/>
      <c r="G154" s="159"/>
      <c r="H154" s="159"/>
      <c r="I154" s="159"/>
      <c r="J154" s="176"/>
      <c r="K154" s="177"/>
    </row>
    <row r="155" spans="1:11" ht="36" customHeight="1" x14ac:dyDescent="0.2">
      <c r="A155" s="688" t="s">
        <v>117</v>
      </c>
      <c r="B155" s="159">
        <v>5</v>
      </c>
      <c r="C155" s="689"/>
      <c r="D155" s="685"/>
      <c r="E155" s="686"/>
      <c r="F155" s="686"/>
      <c r="G155" s="686"/>
      <c r="H155" s="159"/>
      <c r="I155" s="159"/>
      <c r="J155" s="695" t="s">
        <v>116</v>
      </c>
      <c r="K155" s="696"/>
    </row>
    <row r="156" spans="1:11" ht="15" x14ac:dyDescent="0.2">
      <c r="A156" s="688"/>
      <c r="B156" s="159" t="s">
        <v>119</v>
      </c>
      <c r="C156" s="690"/>
      <c r="D156" s="685"/>
      <c r="E156" s="686"/>
      <c r="F156" s="686"/>
      <c r="G156" s="686"/>
      <c r="H156" s="159"/>
      <c r="I156" s="159"/>
      <c r="J156" s="161"/>
      <c r="K156" s="162"/>
    </row>
    <row r="157" spans="1:11" ht="27" customHeight="1" x14ac:dyDescent="0.2">
      <c r="A157" s="688"/>
      <c r="B157" s="159">
        <v>4</v>
      </c>
      <c r="C157" s="732"/>
      <c r="D157" s="685"/>
      <c r="E157" s="685"/>
      <c r="F157" s="694"/>
      <c r="G157" s="686"/>
      <c r="H157" s="159"/>
      <c r="I157" s="159"/>
      <c r="J157" s="167" t="str">
        <f xml:space="preserve"> IF(OR(E155="X",F155="X",G155="x",F157="x",G157="X",F159="X",G159="X",G161="X" ),"x","")</f>
        <v/>
      </c>
      <c r="K157" s="162" t="s">
        <v>118</v>
      </c>
    </row>
    <row r="158" spans="1:11" ht="27.75" x14ac:dyDescent="0.2">
      <c r="A158" s="688"/>
      <c r="B158" s="159" t="s">
        <v>121</v>
      </c>
      <c r="C158" s="733"/>
      <c r="D158" s="685"/>
      <c r="E158" s="685"/>
      <c r="F158" s="694"/>
      <c r="G158" s="686"/>
      <c r="H158" s="159"/>
      <c r="I158" s="159"/>
      <c r="J158" s="168"/>
      <c r="K158" s="162"/>
    </row>
    <row r="159" spans="1:11" ht="27.75" customHeight="1" x14ac:dyDescent="0.2">
      <c r="A159" s="688"/>
      <c r="B159" s="159">
        <v>3</v>
      </c>
      <c r="C159" s="679"/>
      <c r="D159" s="683"/>
      <c r="E159" s="684"/>
      <c r="F159" s="694"/>
      <c r="G159" s="686"/>
      <c r="H159" s="159"/>
      <c r="I159" s="159"/>
      <c r="J159" s="169" t="str">
        <f xml:space="preserve"> IF(OR(C155="X",D155="X",D157="x",E157="x",E159="X",F161="X",F163="X",G163="X" ),"x","")</f>
        <v/>
      </c>
      <c r="K159" s="162" t="s">
        <v>120</v>
      </c>
    </row>
    <row r="160" spans="1:11" ht="27.75" x14ac:dyDescent="0.2">
      <c r="A160" s="688"/>
      <c r="B160" s="159" t="s">
        <v>123</v>
      </c>
      <c r="C160" s="680"/>
      <c r="D160" s="683"/>
      <c r="E160" s="685"/>
      <c r="F160" s="694"/>
      <c r="G160" s="686"/>
      <c r="H160" s="159"/>
      <c r="I160" s="159"/>
      <c r="J160" s="170"/>
      <c r="K160" s="162"/>
    </row>
    <row r="161" spans="1:11" ht="27.75" customHeight="1" x14ac:dyDescent="0.2">
      <c r="A161" s="688"/>
      <c r="B161" s="159">
        <v>2</v>
      </c>
      <c r="C161" s="679"/>
      <c r="D161" s="681"/>
      <c r="E161" s="682"/>
      <c r="F161" s="684"/>
      <c r="G161" s="686"/>
      <c r="H161" s="159"/>
      <c r="I161" s="159"/>
      <c r="J161" s="171" t="str">
        <f xml:space="preserve"> IF(OR(C157="X",D159="X",E161="x",E163="x" ),"x","")</f>
        <v/>
      </c>
      <c r="K161" s="162" t="s">
        <v>122</v>
      </c>
    </row>
    <row r="162" spans="1:11" ht="27.75" x14ac:dyDescent="0.2">
      <c r="A162" s="688"/>
      <c r="B162" s="159" t="s">
        <v>245</v>
      </c>
      <c r="C162" s="680"/>
      <c r="D162" s="681"/>
      <c r="E162" s="683"/>
      <c r="F162" s="685"/>
      <c r="G162" s="686"/>
      <c r="H162" s="159"/>
      <c r="I162" s="159"/>
      <c r="J162" s="170"/>
      <c r="K162" s="162"/>
    </row>
    <row r="163" spans="1:11" ht="27.75" x14ac:dyDescent="0.2">
      <c r="A163" s="688"/>
      <c r="B163" s="159">
        <v>1</v>
      </c>
      <c r="C163" s="679"/>
      <c r="D163" s="710"/>
      <c r="E163" s="712"/>
      <c r="F163" s="714"/>
      <c r="G163" s="716"/>
      <c r="H163" s="159"/>
      <c r="I163" s="159"/>
      <c r="J163" s="172" t="str">
        <f xml:space="preserve"> IF(OR(C159="X",C161="X",C163="x",D161="x",D163="x" ),"x","")</f>
        <v/>
      </c>
      <c r="K163" s="162" t="s">
        <v>124</v>
      </c>
    </row>
    <row r="164" spans="1:11" ht="26.25" customHeight="1" x14ac:dyDescent="0.2">
      <c r="A164" s="688"/>
      <c r="B164" s="159" t="s">
        <v>125</v>
      </c>
      <c r="C164" s="709"/>
      <c r="D164" s="711"/>
      <c r="E164" s="713"/>
      <c r="F164" s="715"/>
      <c r="G164" s="717"/>
      <c r="H164" s="159"/>
      <c r="I164" s="159"/>
      <c r="J164" s="159"/>
      <c r="K164" s="160"/>
    </row>
    <row r="165" spans="1:11" x14ac:dyDescent="0.2">
      <c r="A165" s="180"/>
      <c r="B165" s="159"/>
      <c r="C165" s="159">
        <v>1</v>
      </c>
      <c r="D165" s="159">
        <v>2</v>
      </c>
      <c r="E165" s="159">
        <v>3</v>
      </c>
      <c r="F165" s="159">
        <v>4</v>
      </c>
      <c r="G165" s="159">
        <v>5</v>
      </c>
      <c r="H165" s="159"/>
      <c r="I165" s="159"/>
      <c r="J165" s="159"/>
      <c r="K165" s="160"/>
    </row>
    <row r="166" spans="1:11" x14ac:dyDescent="0.2">
      <c r="A166" s="180"/>
      <c r="B166" s="159"/>
      <c r="C166" s="159" t="s">
        <v>126</v>
      </c>
      <c r="D166" s="159" t="s">
        <v>127</v>
      </c>
      <c r="E166" s="159" t="s">
        <v>128</v>
      </c>
      <c r="F166" s="159" t="s">
        <v>129</v>
      </c>
      <c r="G166" s="159" t="s">
        <v>130</v>
      </c>
      <c r="H166" s="159"/>
      <c r="I166" s="159"/>
      <c r="J166" s="159"/>
      <c r="K166" s="160"/>
    </row>
    <row r="167" spans="1:11" x14ac:dyDescent="0.2">
      <c r="A167" s="180"/>
      <c r="B167" s="159"/>
      <c r="C167" s="687" t="s">
        <v>131</v>
      </c>
      <c r="D167" s="687"/>
      <c r="E167" s="687"/>
      <c r="F167" s="687"/>
      <c r="G167" s="687"/>
      <c r="H167" s="159"/>
      <c r="I167" s="159"/>
      <c r="J167" s="159"/>
      <c r="K167" s="160"/>
    </row>
    <row r="168" spans="1:11" x14ac:dyDescent="0.2">
      <c r="A168" s="180"/>
      <c r="B168" s="159"/>
      <c r="C168" s="687"/>
      <c r="D168" s="687"/>
      <c r="E168" s="687"/>
      <c r="F168" s="687"/>
      <c r="G168" s="687"/>
      <c r="H168" s="159"/>
      <c r="I168" s="159"/>
      <c r="J168" s="159"/>
      <c r="K168" s="160"/>
    </row>
    <row r="169" spans="1:11" ht="15" thickBot="1" x14ac:dyDescent="0.25">
      <c r="A169" s="182"/>
      <c r="B169" s="183"/>
      <c r="C169" s="183"/>
      <c r="D169" s="183"/>
      <c r="E169" s="183"/>
      <c r="F169" s="183"/>
      <c r="G169" s="183"/>
      <c r="H169" s="183"/>
      <c r="I169" s="183"/>
      <c r="J169" s="183"/>
      <c r="K169" s="184"/>
    </row>
    <row r="171" spans="1:11" ht="15" thickBot="1" x14ac:dyDescent="0.25"/>
    <row r="172" spans="1:11" ht="33.75" customHeight="1" thickBot="1" x14ac:dyDescent="0.25">
      <c r="A172" s="147" t="s">
        <v>115</v>
      </c>
      <c r="B172" s="769" t="str">
        <f>DESCRIPCION!A33</f>
        <v>i</v>
      </c>
      <c r="C172" s="770"/>
      <c r="D172" s="770"/>
      <c r="E172" s="770"/>
      <c r="F172" s="770"/>
      <c r="G172" s="770"/>
      <c r="H172" s="770"/>
      <c r="I172" s="771"/>
      <c r="J172" s="148" t="s">
        <v>347</v>
      </c>
      <c r="K172" s="146" t="str">
        <f>IF(J178="x","EXTREMA",IF(J180="x","ALTA",IF(J182="x","MODERADA",IF(J184="x","BAJA",""))))</f>
        <v/>
      </c>
    </row>
    <row r="173" spans="1:11" ht="16.5" thickBot="1" x14ac:dyDescent="0.25">
      <c r="A173" s="672" t="s">
        <v>117</v>
      </c>
      <c r="B173" s="673"/>
      <c r="C173" s="673"/>
      <c r="D173" s="674" t="str">
        <f>PROBABILIDAD!T19</f>
        <v xml:space="preserve"> </v>
      </c>
      <c r="E173" s="675"/>
      <c r="F173" s="672" t="s">
        <v>348</v>
      </c>
      <c r="G173" s="673"/>
      <c r="H173" s="673"/>
      <c r="I173" s="676"/>
      <c r="J173" s="677"/>
      <c r="K173" s="678"/>
    </row>
    <row r="174" spans="1:11" x14ac:dyDescent="0.2">
      <c r="A174" s="180"/>
      <c r="B174" s="159"/>
      <c r="C174" s="159"/>
      <c r="D174" s="159"/>
      <c r="E174" s="159"/>
      <c r="F174" s="159"/>
      <c r="G174" s="159"/>
      <c r="H174" s="159"/>
      <c r="I174" s="159"/>
      <c r="J174" s="176"/>
      <c r="K174" s="177"/>
    </row>
    <row r="175" spans="1:11" x14ac:dyDescent="0.2">
      <c r="A175" s="180"/>
      <c r="B175" s="159"/>
      <c r="C175" s="181"/>
      <c r="D175" s="159"/>
      <c r="E175" s="159"/>
      <c r="F175" s="159"/>
      <c r="G175" s="159"/>
      <c r="H175" s="159"/>
      <c r="I175" s="159"/>
      <c r="J175" s="176"/>
      <c r="K175" s="177"/>
    </row>
    <row r="176" spans="1:11" ht="31.5" customHeight="1" x14ac:dyDescent="0.2">
      <c r="A176" s="688" t="s">
        <v>117</v>
      </c>
      <c r="B176" s="159">
        <v>5</v>
      </c>
      <c r="C176" s="689"/>
      <c r="D176" s="685"/>
      <c r="E176" s="686"/>
      <c r="F176" s="686"/>
      <c r="G176" s="686"/>
      <c r="H176" s="159"/>
      <c r="I176" s="159"/>
      <c r="J176" s="695" t="s">
        <v>116</v>
      </c>
      <c r="K176" s="696"/>
    </row>
    <row r="177" spans="1:11" ht="15" x14ac:dyDescent="0.2">
      <c r="A177" s="688"/>
      <c r="B177" s="159" t="s">
        <v>119</v>
      </c>
      <c r="C177" s="690"/>
      <c r="D177" s="685"/>
      <c r="E177" s="686"/>
      <c r="F177" s="686"/>
      <c r="G177" s="686"/>
      <c r="H177" s="159"/>
      <c r="I177" s="159"/>
      <c r="J177" s="161"/>
      <c r="K177" s="162"/>
    </row>
    <row r="178" spans="1:11" ht="27.75" customHeight="1" x14ac:dyDescent="0.2">
      <c r="A178" s="688"/>
      <c r="B178" s="159">
        <v>4</v>
      </c>
      <c r="C178" s="732"/>
      <c r="D178" s="685"/>
      <c r="E178" s="685"/>
      <c r="F178" s="694"/>
      <c r="G178" s="686"/>
      <c r="H178" s="159"/>
      <c r="I178" s="159"/>
      <c r="J178" s="167" t="str">
        <f xml:space="preserve"> IF(OR(E176="X",F176="X",G176="x",F178="x",G178="X",F180="X",G180="X",G182="X" ),"x","")</f>
        <v/>
      </c>
      <c r="K178" s="162" t="s">
        <v>118</v>
      </c>
    </row>
    <row r="179" spans="1:11" ht="27.75" x14ac:dyDescent="0.2">
      <c r="A179" s="688"/>
      <c r="B179" s="159" t="s">
        <v>121</v>
      </c>
      <c r="C179" s="733"/>
      <c r="D179" s="685"/>
      <c r="E179" s="685"/>
      <c r="F179" s="694"/>
      <c r="G179" s="686"/>
      <c r="H179" s="159"/>
      <c r="I179" s="159"/>
      <c r="J179" s="168"/>
      <c r="K179" s="162"/>
    </row>
    <row r="180" spans="1:11" ht="32.25" customHeight="1" x14ac:dyDescent="0.2">
      <c r="A180" s="688"/>
      <c r="B180" s="159">
        <v>3</v>
      </c>
      <c r="C180" s="679"/>
      <c r="D180" s="683"/>
      <c r="E180" s="684"/>
      <c r="F180" s="694"/>
      <c r="G180" s="686"/>
      <c r="H180" s="159"/>
      <c r="I180" s="159"/>
      <c r="J180" s="169" t="str">
        <f xml:space="preserve"> IF(OR(C176="X",D176="X",D178="x",E178="x",E180="X",F182="X",F184="X",G184="X" ),"x","")</f>
        <v/>
      </c>
      <c r="K180" s="162" t="s">
        <v>120</v>
      </c>
    </row>
    <row r="181" spans="1:11" ht="27.75" x14ac:dyDescent="0.2">
      <c r="A181" s="688"/>
      <c r="B181" s="159" t="s">
        <v>123</v>
      </c>
      <c r="C181" s="680"/>
      <c r="D181" s="683"/>
      <c r="E181" s="685"/>
      <c r="F181" s="694"/>
      <c r="G181" s="686"/>
      <c r="H181" s="159"/>
      <c r="I181" s="159"/>
      <c r="J181" s="170"/>
      <c r="K181" s="162"/>
    </row>
    <row r="182" spans="1:11" ht="32.25" customHeight="1" x14ac:dyDescent="0.2">
      <c r="A182" s="688"/>
      <c r="B182" s="159">
        <v>2</v>
      </c>
      <c r="C182" s="679"/>
      <c r="D182" s="681"/>
      <c r="E182" s="682"/>
      <c r="F182" s="684"/>
      <c r="G182" s="686"/>
      <c r="H182" s="159"/>
      <c r="I182" s="159"/>
      <c r="J182" s="171" t="str">
        <f xml:space="preserve"> IF(OR(E182="X",D180="X",C178="x",E184="x" ),"x","")</f>
        <v/>
      </c>
      <c r="K182" s="162" t="s">
        <v>122</v>
      </c>
    </row>
    <row r="183" spans="1:11" ht="27.75" x14ac:dyDescent="0.2">
      <c r="A183" s="688"/>
      <c r="B183" s="159" t="s">
        <v>245</v>
      </c>
      <c r="C183" s="680"/>
      <c r="D183" s="681"/>
      <c r="E183" s="683"/>
      <c r="F183" s="685"/>
      <c r="G183" s="686"/>
      <c r="H183" s="159"/>
      <c r="I183" s="159"/>
      <c r="J183" s="170"/>
      <c r="K183" s="162"/>
    </row>
    <row r="184" spans="1:11" ht="27.75" x14ac:dyDescent="0.2">
      <c r="A184" s="688"/>
      <c r="B184" s="159">
        <v>1</v>
      </c>
      <c r="C184" s="679"/>
      <c r="D184" s="710"/>
      <c r="E184" s="712"/>
      <c r="F184" s="714"/>
      <c r="G184" s="716"/>
      <c r="H184" s="159"/>
      <c r="I184" s="159"/>
      <c r="J184" s="172" t="str">
        <f xml:space="preserve"> IF(OR(C180="X",C182="X",D182="x",D184="x",C184="x" ),"x","")</f>
        <v/>
      </c>
      <c r="K184" s="162" t="s">
        <v>124</v>
      </c>
    </row>
    <row r="185" spans="1:11" ht="24" customHeight="1" x14ac:dyDescent="0.2">
      <c r="A185" s="688"/>
      <c r="B185" s="159" t="s">
        <v>125</v>
      </c>
      <c r="C185" s="709"/>
      <c r="D185" s="711"/>
      <c r="E185" s="713"/>
      <c r="F185" s="715"/>
      <c r="G185" s="717"/>
      <c r="H185" s="159"/>
      <c r="I185" s="159"/>
      <c r="J185" s="159"/>
      <c r="K185" s="160"/>
    </row>
    <row r="186" spans="1:11" x14ac:dyDescent="0.2">
      <c r="A186" s="180"/>
      <c r="B186" s="159"/>
      <c r="C186" s="159">
        <v>1</v>
      </c>
      <c r="D186" s="159">
        <v>2</v>
      </c>
      <c r="E186" s="159">
        <v>3</v>
      </c>
      <c r="F186" s="159">
        <v>4</v>
      </c>
      <c r="G186" s="159">
        <v>5</v>
      </c>
      <c r="H186" s="159"/>
      <c r="I186" s="159"/>
      <c r="J186" s="159"/>
      <c r="K186" s="160"/>
    </row>
    <row r="187" spans="1:11" x14ac:dyDescent="0.2">
      <c r="A187" s="180"/>
      <c r="B187" s="159"/>
      <c r="C187" s="159" t="s">
        <v>126</v>
      </c>
      <c r="D187" s="159" t="s">
        <v>127</v>
      </c>
      <c r="E187" s="159" t="s">
        <v>128</v>
      </c>
      <c r="F187" s="159" t="s">
        <v>129</v>
      </c>
      <c r="G187" s="159" t="s">
        <v>130</v>
      </c>
      <c r="H187" s="159"/>
      <c r="I187" s="159"/>
      <c r="J187" s="159"/>
      <c r="K187" s="160"/>
    </row>
    <row r="188" spans="1:11" x14ac:dyDescent="0.2">
      <c r="A188" s="180"/>
      <c r="B188" s="159"/>
      <c r="C188" s="687" t="s">
        <v>131</v>
      </c>
      <c r="D188" s="687"/>
      <c r="E188" s="687"/>
      <c r="F188" s="687"/>
      <c r="G188" s="687"/>
      <c r="H188" s="159"/>
      <c r="I188" s="159"/>
      <c r="J188" s="159"/>
      <c r="K188" s="160"/>
    </row>
    <row r="189" spans="1:11" x14ac:dyDescent="0.2">
      <c r="A189" s="180"/>
      <c r="B189" s="159"/>
      <c r="C189" s="687"/>
      <c r="D189" s="687"/>
      <c r="E189" s="687"/>
      <c r="F189" s="687"/>
      <c r="G189" s="687"/>
      <c r="H189" s="159"/>
      <c r="I189" s="159"/>
      <c r="J189" s="159"/>
      <c r="K189" s="160"/>
    </row>
    <row r="190" spans="1:11" ht="15" thickBot="1" x14ac:dyDescent="0.25">
      <c r="A190" s="81"/>
      <c r="B190" s="82"/>
      <c r="C190" s="82"/>
      <c r="D190" s="82"/>
      <c r="E190" s="82"/>
      <c r="F190" s="82"/>
      <c r="G190" s="82"/>
      <c r="H190" s="82"/>
      <c r="I190" s="82"/>
      <c r="J190" s="82"/>
      <c r="K190" s="83"/>
    </row>
    <row r="191" spans="1:11" ht="15" thickBot="1" x14ac:dyDescent="0.25"/>
    <row r="192" spans="1:11" ht="33" customHeight="1" thickBot="1" x14ac:dyDescent="0.25">
      <c r="A192" s="147" t="s">
        <v>115</v>
      </c>
      <c r="B192" s="691" t="str">
        <f>DESCRIPCION!A36</f>
        <v>j</v>
      </c>
      <c r="C192" s="692"/>
      <c r="D192" s="692"/>
      <c r="E192" s="692"/>
      <c r="F192" s="692"/>
      <c r="G192" s="692"/>
      <c r="H192" s="692"/>
      <c r="I192" s="693"/>
      <c r="J192" s="148" t="s">
        <v>347</v>
      </c>
      <c r="K192" s="146" t="str">
        <f>IF(J198="x","EXTREMA",IF(J200="x","ALTA",IF(J202="x","MODERADA",IF(J204="x","BAJA",""))))</f>
        <v/>
      </c>
    </row>
    <row r="193" spans="1:11" ht="16.5" thickBot="1" x14ac:dyDescent="0.25">
      <c r="A193" s="672" t="s">
        <v>117</v>
      </c>
      <c r="B193" s="673"/>
      <c r="C193" s="673"/>
      <c r="D193" s="674" t="str">
        <f>PROBABILIDAD!T20</f>
        <v xml:space="preserve"> </v>
      </c>
      <c r="E193" s="675"/>
      <c r="F193" s="672" t="s">
        <v>348</v>
      </c>
      <c r="G193" s="673"/>
      <c r="H193" s="673"/>
      <c r="I193" s="676"/>
      <c r="J193" s="677"/>
      <c r="K193" s="678"/>
    </row>
    <row r="194" spans="1:11" x14ac:dyDescent="0.2">
      <c r="A194" s="180"/>
      <c r="B194" s="159"/>
      <c r="C194" s="159"/>
      <c r="D194" s="159"/>
      <c r="E194" s="159"/>
      <c r="F194" s="159"/>
      <c r="G194" s="159"/>
      <c r="H194" s="159"/>
      <c r="I194" s="159"/>
      <c r="J194" s="176"/>
      <c r="K194" s="177"/>
    </row>
    <row r="195" spans="1:11" x14ac:dyDescent="0.2">
      <c r="A195" s="180"/>
      <c r="B195" s="159"/>
      <c r="C195" s="181"/>
      <c r="D195" s="159"/>
      <c r="E195" s="159"/>
      <c r="F195" s="159"/>
      <c r="G195" s="159"/>
      <c r="H195" s="159"/>
      <c r="I195" s="159"/>
      <c r="J195" s="176"/>
      <c r="K195" s="177"/>
    </row>
    <row r="196" spans="1:11" ht="27" customHeight="1" x14ac:dyDescent="0.2">
      <c r="A196" s="688" t="s">
        <v>117</v>
      </c>
      <c r="B196" s="159">
        <v>5</v>
      </c>
      <c r="C196" s="689"/>
      <c r="D196" s="685"/>
      <c r="E196" s="686"/>
      <c r="F196" s="686"/>
      <c r="G196" s="686"/>
      <c r="H196" s="159"/>
      <c r="I196" s="159"/>
      <c r="J196" s="695" t="s">
        <v>116</v>
      </c>
      <c r="K196" s="696"/>
    </row>
    <row r="197" spans="1:11" ht="15" x14ac:dyDescent="0.2">
      <c r="A197" s="688"/>
      <c r="B197" s="159" t="s">
        <v>119</v>
      </c>
      <c r="C197" s="690"/>
      <c r="D197" s="685"/>
      <c r="E197" s="686"/>
      <c r="F197" s="686"/>
      <c r="G197" s="686"/>
      <c r="H197" s="159"/>
      <c r="I197" s="159"/>
      <c r="J197" s="161"/>
      <c r="K197" s="162"/>
    </row>
    <row r="198" spans="1:11" ht="30.75" customHeight="1" x14ac:dyDescent="0.2">
      <c r="A198" s="688"/>
      <c r="B198" s="159">
        <v>4</v>
      </c>
      <c r="C198" s="732"/>
      <c r="D198" s="685"/>
      <c r="E198" s="685"/>
      <c r="F198" s="694"/>
      <c r="G198" s="686"/>
      <c r="H198" s="159"/>
      <c r="I198" s="159"/>
      <c r="J198" s="167" t="str">
        <f xml:space="preserve"> IF(OR(E196="X",F196="X",G196="x",F198="x",G198="X",F200="X",G200="X",G202="X" ),"x","")</f>
        <v/>
      </c>
      <c r="K198" s="162" t="s">
        <v>118</v>
      </c>
    </row>
    <row r="199" spans="1:11" ht="27.75" x14ac:dyDescent="0.2">
      <c r="A199" s="688"/>
      <c r="B199" s="159" t="s">
        <v>121</v>
      </c>
      <c r="C199" s="733"/>
      <c r="D199" s="685"/>
      <c r="E199" s="685"/>
      <c r="F199" s="694"/>
      <c r="G199" s="686"/>
      <c r="H199" s="159"/>
      <c r="I199" s="159"/>
      <c r="J199" s="168"/>
      <c r="K199" s="162"/>
    </row>
    <row r="200" spans="1:11" ht="25.5" customHeight="1" x14ac:dyDescent="0.2">
      <c r="A200" s="688"/>
      <c r="B200" s="159">
        <v>3</v>
      </c>
      <c r="C200" s="679"/>
      <c r="D200" s="683"/>
      <c r="E200" s="684"/>
      <c r="F200" s="694"/>
      <c r="G200" s="686"/>
      <c r="H200" s="159"/>
      <c r="I200" s="159"/>
      <c r="J200" s="169" t="str">
        <f xml:space="preserve"> IF(OR(C196="X",D196="X",D198="x",E198="x",E200="X",F202="X",F204="X",G204="X" ),"x","")</f>
        <v/>
      </c>
      <c r="K200" s="162" t="s">
        <v>120</v>
      </c>
    </row>
    <row r="201" spans="1:11" ht="27.75" x14ac:dyDescent="0.2">
      <c r="A201" s="688"/>
      <c r="B201" s="159" t="s">
        <v>123</v>
      </c>
      <c r="C201" s="680"/>
      <c r="D201" s="683"/>
      <c r="E201" s="685"/>
      <c r="F201" s="694"/>
      <c r="G201" s="686"/>
      <c r="H201" s="159"/>
      <c r="I201" s="159"/>
      <c r="J201" s="170"/>
      <c r="K201" s="162"/>
    </row>
    <row r="202" spans="1:11" ht="32.25" customHeight="1" x14ac:dyDescent="0.2">
      <c r="A202" s="688"/>
      <c r="B202" s="159">
        <v>2</v>
      </c>
      <c r="C202" s="679"/>
      <c r="D202" s="681"/>
      <c r="E202" s="682"/>
      <c r="F202" s="684"/>
      <c r="G202" s="686"/>
      <c r="H202" s="159"/>
      <c r="I202" s="159"/>
      <c r="J202" s="171" t="str">
        <f xml:space="preserve"> IF(OR(C198="X",D200="X",E202="x",E204="x" ),"x","")</f>
        <v/>
      </c>
      <c r="K202" s="162" t="s">
        <v>122</v>
      </c>
    </row>
    <row r="203" spans="1:11" ht="27.75" x14ac:dyDescent="0.2">
      <c r="A203" s="688"/>
      <c r="B203" s="159" t="s">
        <v>245</v>
      </c>
      <c r="C203" s="680"/>
      <c r="D203" s="681"/>
      <c r="E203" s="683"/>
      <c r="F203" s="685"/>
      <c r="G203" s="686"/>
      <c r="H203" s="159"/>
      <c r="I203" s="159"/>
      <c r="J203" s="170"/>
      <c r="K203" s="162"/>
    </row>
    <row r="204" spans="1:11" ht="27.75" x14ac:dyDescent="0.2">
      <c r="A204" s="688"/>
      <c r="B204" s="159">
        <v>1</v>
      </c>
      <c r="C204" s="679"/>
      <c r="D204" s="710"/>
      <c r="E204" s="712"/>
      <c r="F204" s="714"/>
      <c r="G204" s="716"/>
      <c r="H204" s="159"/>
      <c r="I204" s="159"/>
      <c r="J204" s="172" t="str">
        <f xml:space="preserve"> IF(OR(C200="X",C202="X",D202="x",D204="x",C204="x" ),"x","")</f>
        <v/>
      </c>
      <c r="K204" s="162" t="s">
        <v>124</v>
      </c>
    </row>
    <row r="205" spans="1:11" ht="26.25" customHeight="1" x14ac:dyDescent="0.2">
      <c r="A205" s="688"/>
      <c r="B205" s="159" t="s">
        <v>125</v>
      </c>
      <c r="C205" s="709"/>
      <c r="D205" s="711"/>
      <c r="E205" s="713"/>
      <c r="F205" s="715"/>
      <c r="G205" s="717"/>
      <c r="H205" s="159"/>
      <c r="I205" s="159"/>
      <c r="J205" s="159"/>
      <c r="K205" s="160"/>
    </row>
    <row r="206" spans="1:11" x14ac:dyDescent="0.2">
      <c r="A206" s="180"/>
      <c r="B206" s="159"/>
      <c r="C206" s="159">
        <v>1</v>
      </c>
      <c r="D206" s="159">
        <v>2</v>
      </c>
      <c r="E206" s="159">
        <v>3</v>
      </c>
      <c r="F206" s="159">
        <v>4</v>
      </c>
      <c r="G206" s="159">
        <v>5</v>
      </c>
      <c r="H206" s="159"/>
      <c r="I206" s="159"/>
      <c r="J206" s="159"/>
      <c r="K206" s="160"/>
    </row>
    <row r="207" spans="1:11" x14ac:dyDescent="0.2">
      <c r="A207" s="180"/>
      <c r="B207" s="159"/>
      <c r="C207" s="159" t="s">
        <v>126</v>
      </c>
      <c r="D207" s="159" t="s">
        <v>127</v>
      </c>
      <c r="E207" s="159" t="s">
        <v>128</v>
      </c>
      <c r="F207" s="159" t="s">
        <v>129</v>
      </c>
      <c r="G207" s="159" t="s">
        <v>130</v>
      </c>
      <c r="H207" s="159"/>
      <c r="I207" s="159"/>
      <c r="J207" s="159"/>
      <c r="K207" s="160"/>
    </row>
    <row r="208" spans="1:11" x14ac:dyDescent="0.2">
      <c r="A208" s="180"/>
      <c r="B208" s="159"/>
      <c r="C208" s="687" t="s">
        <v>131</v>
      </c>
      <c r="D208" s="687"/>
      <c r="E208" s="687"/>
      <c r="F208" s="687"/>
      <c r="G208" s="687"/>
      <c r="H208" s="159"/>
      <c r="I208" s="159"/>
      <c r="J208" s="159"/>
      <c r="K208" s="160"/>
    </row>
    <row r="209" spans="1:11" x14ac:dyDescent="0.2">
      <c r="A209" s="180"/>
      <c r="B209" s="159"/>
      <c r="C209" s="687"/>
      <c r="D209" s="687"/>
      <c r="E209" s="687"/>
      <c r="F209" s="687"/>
      <c r="G209" s="687"/>
      <c r="H209" s="159"/>
      <c r="I209" s="159"/>
      <c r="J209" s="159"/>
      <c r="K209" s="160"/>
    </row>
    <row r="210" spans="1:11" ht="15" thickBot="1" x14ac:dyDescent="0.25">
      <c r="A210" s="81"/>
      <c r="B210" s="82"/>
      <c r="C210" s="82"/>
      <c r="D210" s="82"/>
      <c r="E210" s="82"/>
      <c r="F210" s="82"/>
      <c r="G210" s="82"/>
      <c r="H210" s="82"/>
      <c r="I210" s="82"/>
      <c r="J210" s="82"/>
      <c r="K210" s="83"/>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1</v>
      </c>
    </row>
    <row r="36" spans="1:3" x14ac:dyDescent="0.25">
      <c r="A36">
        <v>2</v>
      </c>
      <c r="B36">
        <f>IF(' IMPACTO RIESGOS CORRUPCION'!D14="X",1,0)</f>
        <v>1</v>
      </c>
      <c r="C36" s="24" t="s">
        <v>133</v>
      </c>
    </row>
    <row r="37" spans="1:3" x14ac:dyDescent="0.25">
      <c r="A37">
        <v>3</v>
      </c>
      <c r="B37">
        <f>IF(' IMPACTO RIESGOS CORRUPCION'!D15="X",1,0)</f>
        <v>0</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12</v>
      </c>
    </row>
    <row r="57" spans="1:2" x14ac:dyDescent="0.25">
      <c r="A57" t="s">
        <v>168</v>
      </c>
    </row>
    <row r="58" spans="1:2" x14ac:dyDescent="0.25">
      <c r="A58">
        <v>1</v>
      </c>
      <c r="B58">
        <f>IF(' IMPACTO RIESGOS CORRUPCION'!D36="X",1,0)</f>
        <v>1</v>
      </c>
    </row>
    <row r="59" spans="1:2" x14ac:dyDescent="0.25">
      <c r="A59">
        <v>2</v>
      </c>
      <c r="B59">
        <f>IF(' IMPACTO RIESGOS CORRUPCION'!D37="X",1,0)</f>
        <v>1</v>
      </c>
    </row>
    <row r="60" spans="1:2" x14ac:dyDescent="0.25">
      <c r="A60">
        <v>3</v>
      </c>
      <c r="B60">
        <f>IF(' IMPACTO RIESGOS CORRUPCION'!D38="X",1,0)</f>
        <v>0</v>
      </c>
    </row>
    <row r="61" spans="1:2" x14ac:dyDescent="0.25">
      <c r="A61">
        <v>4</v>
      </c>
      <c r="B61">
        <f>IF(' IMPACTO RIESGOS CORRUPCION'!D39="X",1,0)</f>
        <v>1</v>
      </c>
    </row>
    <row r="62" spans="1:2" x14ac:dyDescent="0.25">
      <c r="A62">
        <v>5</v>
      </c>
      <c r="B62">
        <f>IF(' IMPACTO RIESGOS CORRUPCION'!D40="X",1,0)</f>
        <v>1</v>
      </c>
    </row>
    <row r="63" spans="1:2" x14ac:dyDescent="0.25">
      <c r="A63">
        <v>6</v>
      </c>
      <c r="B63">
        <f>IF(' IMPACTO RIESGOS CORRUPCION'!D41="X",1,0)</f>
        <v>1</v>
      </c>
    </row>
    <row r="64" spans="1:2" x14ac:dyDescent="0.25">
      <c r="A64">
        <v>7</v>
      </c>
      <c r="B64">
        <f>IF(' IMPACTO RIESGOS CORRUPCION'!D42="X",1,0)</f>
        <v>1</v>
      </c>
    </row>
    <row r="65" spans="1:2" x14ac:dyDescent="0.25">
      <c r="A65">
        <v>8</v>
      </c>
      <c r="B65">
        <f>IF(' IMPACTO RIESGOS CORRUPCION'!D43="X",1,0)</f>
        <v>1</v>
      </c>
    </row>
    <row r="66" spans="1:2" x14ac:dyDescent="0.25">
      <c r="A66">
        <v>9</v>
      </c>
      <c r="B66">
        <f>IF(' IMPACTO RIESGOS CORRUPCION'!D44="X",1,0)</f>
        <v>0</v>
      </c>
    </row>
    <row r="67" spans="1:2" x14ac:dyDescent="0.25">
      <c r="A67">
        <v>10</v>
      </c>
      <c r="B67">
        <f>IF(' IMPACTO RIESGOS CORRUPCION'!D45="X",1,0)</f>
        <v>1</v>
      </c>
    </row>
    <row r="68" spans="1:2" x14ac:dyDescent="0.25">
      <c r="A68">
        <v>11</v>
      </c>
      <c r="B68">
        <f>IF(' IMPACTO RIESGOS CORRUPCION'!D46="X",1,0)</f>
        <v>1</v>
      </c>
    </row>
    <row r="69" spans="1:2" x14ac:dyDescent="0.25">
      <c r="A69">
        <v>12</v>
      </c>
      <c r="B69">
        <f>IF(' IMPACTO RIESGOS CORRUPCION'!D47="X",1,0)</f>
        <v>1</v>
      </c>
    </row>
    <row r="70" spans="1:2" x14ac:dyDescent="0.25">
      <c r="A70">
        <v>13</v>
      </c>
      <c r="B70">
        <f>IF(' IMPACTO RIESGOS CORRUPCION'!D48="X",1,0)</f>
        <v>1</v>
      </c>
    </row>
    <row r="71" spans="1:2" x14ac:dyDescent="0.25">
      <c r="A71">
        <v>14</v>
      </c>
      <c r="B71">
        <f>IF(' IMPACTO RIESGOS CORRUPCION'!D49="X",1,0)</f>
        <v>1</v>
      </c>
    </row>
    <row r="72" spans="1:2" x14ac:dyDescent="0.25">
      <c r="A72">
        <v>15</v>
      </c>
      <c r="B72">
        <f>IF(' IMPACTO RIESGOS CORRUPCION'!D50="X",1,0)</f>
        <v>1</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167</v>
      </c>
      <c r="B77">
        <f>SUM(B58:B76)</f>
        <v>13</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5" x14ac:dyDescent="0.25"/>
  <sheetData>
    <row r="1" spans="1:3" x14ac:dyDescent="0.25">
      <c r="A1" t="s">
        <v>349</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350</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topLeftCell="A79" zoomScale="130" zoomScaleNormal="130" workbookViewId="0">
      <selection activeCell="E85" sqref="E85"/>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778"/>
      <c r="B1" s="844" t="str">
        <f>CONTEXTO!B1</f>
        <v xml:space="preserve">PROCESO: </v>
      </c>
      <c r="C1" s="845"/>
      <c r="D1" s="845"/>
      <c r="E1" s="845"/>
      <c r="F1" s="845"/>
      <c r="G1" s="845"/>
      <c r="H1" s="846"/>
      <c r="I1" s="409" t="s">
        <v>386</v>
      </c>
      <c r="J1" s="373"/>
      <c r="K1" s="833"/>
    </row>
    <row r="2" spans="1:230" customFormat="1" ht="15.75" customHeight="1" x14ac:dyDescent="0.25">
      <c r="A2" s="431"/>
      <c r="B2" s="847"/>
      <c r="C2" s="848"/>
      <c r="D2" s="848"/>
      <c r="E2" s="848"/>
      <c r="F2" s="848"/>
      <c r="G2" s="848"/>
      <c r="H2" s="849"/>
      <c r="I2" s="410" t="s">
        <v>379</v>
      </c>
      <c r="J2" s="411"/>
      <c r="K2" s="834"/>
    </row>
    <row r="3" spans="1:230" customFormat="1" ht="36" customHeight="1" x14ac:dyDescent="0.25">
      <c r="A3" s="431"/>
      <c r="B3" s="850" t="s">
        <v>199</v>
      </c>
      <c r="C3" s="850"/>
      <c r="D3" s="850"/>
      <c r="E3" s="850"/>
      <c r="F3" s="850"/>
      <c r="G3" s="850"/>
      <c r="H3" s="850"/>
      <c r="I3" s="410" t="s">
        <v>380</v>
      </c>
      <c r="J3" s="411"/>
      <c r="K3" s="834"/>
    </row>
    <row r="4" spans="1:230" customFormat="1" ht="15.75" customHeight="1" thickBot="1" x14ac:dyDescent="0.3">
      <c r="A4" s="432"/>
      <c r="B4" s="851"/>
      <c r="C4" s="851"/>
      <c r="D4" s="851"/>
      <c r="E4" s="851"/>
      <c r="F4" s="851"/>
      <c r="G4" s="851"/>
      <c r="H4" s="851"/>
      <c r="I4" s="445" t="s">
        <v>397</v>
      </c>
      <c r="J4" s="323"/>
      <c r="K4" s="835"/>
    </row>
    <row r="5" spans="1:230" ht="15" thickBot="1" x14ac:dyDescent="0.25">
      <c r="B5" s="321"/>
      <c r="C5" s="321"/>
      <c r="D5" s="321"/>
      <c r="E5" s="321"/>
      <c r="F5" s="321"/>
      <c r="G5" s="321"/>
    </row>
    <row r="6" spans="1:230" customFormat="1" ht="24" customHeight="1" x14ac:dyDescent="0.25">
      <c r="A6" s="838" t="str">
        <f>CONTEXTO!A8</f>
        <v>PROCESO: GESTIÓN ARTÍSTICA Y CULTURAL</v>
      </c>
      <c r="B6" s="839"/>
      <c r="C6" s="839"/>
      <c r="D6" s="839"/>
      <c r="E6" s="839"/>
      <c r="F6" s="839"/>
      <c r="G6" s="839"/>
      <c r="H6" s="839"/>
      <c r="I6" s="839"/>
      <c r="J6" s="839"/>
      <c r="K6" s="840"/>
    </row>
    <row r="7" spans="1:230" customFormat="1" ht="54.75" customHeight="1" thickBot="1" x14ac:dyDescent="0.3">
      <c r="A7" s="841"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42"/>
      <c r="C7" s="842"/>
      <c r="D7" s="842"/>
      <c r="E7" s="842"/>
      <c r="F7" s="842"/>
      <c r="G7" s="842"/>
      <c r="H7" s="842"/>
      <c r="I7" s="842"/>
      <c r="J7" s="842"/>
      <c r="K7" s="843"/>
    </row>
    <row r="8" spans="1:230" ht="15" thickBot="1" x14ac:dyDescent="0.25">
      <c r="C8" s="32"/>
      <c r="D8" s="32"/>
      <c r="E8" s="32"/>
      <c r="F8" s="32"/>
      <c r="G8" s="32"/>
      <c r="H8" s="32"/>
    </row>
    <row r="9" spans="1:230" s="53" customFormat="1" ht="30" customHeight="1" x14ac:dyDescent="0.25">
      <c r="A9" s="808" t="s">
        <v>86</v>
      </c>
      <c r="B9" s="806" t="s">
        <v>227</v>
      </c>
      <c r="C9" s="810" t="s">
        <v>246</v>
      </c>
      <c r="D9" s="812" t="s">
        <v>201</v>
      </c>
      <c r="E9" s="812"/>
      <c r="F9" s="812"/>
      <c r="G9" s="812"/>
      <c r="H9" s="812"/>
      <c r="I9" s="109" t="s">
        <v>202</v>
      </c>
      <c r="J9" s="813" t="s">
        <v>203</v>
      </c>
      <c r="K9" s="815" t="s">
        <v>204</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809"/>
      <c r="B10" s="807"/>
      <c r="C10" s="811"/>
      <c r="D10" s="110" t="s">
        <v>205</v>
      </c>
      <c r="E10" s="51" t="s">
        <v>206</v>
      </c>
      <c r="F10" s="157" t="s">
        <v>207</v>
      </c>
      <c r="G10" s="157" t="s">
        <v>208</v>
      </c>
      <c r="H10" s="110" t="s">
        <v>209</v>
      </c>
      <c r="I10" s="52" t="s">
        <v>210</v>
      </c>
      <c r="J10" s="814"/>
      <c r="K10" s="816"/>
    </row>
    <row r="11" spans="1:230" ht="20.25" customHeight="1" x14ac:dyDescent="0.2">
      <c r="A11" s="780" t="str">
        <f>DESCRIPCION!A10</f>
        <v>Posibilidad de recibir y/o solicitar dadivas para el otorgamiento de estimulo sin el lleno de los requisitos.</v>
      </c>
      <c r="B11" s="773" t="str">
        <f>DESCRIPCION!D10</f>
        <v>Definciencia de la planeación adecuada para desarrollar las actividades en el tiempo definido</v>
      </c>
      <c r="C11" s="822" t="s">
        <v>478</v>
      </c>
      <c r="D11" s="783" t="s">
        <v>211</v>
      </c>
      <c r="E11" s="130" t="s">
        <v>212</v>
      </c>
      <c r="F11" s="269" t="s">
        <v>174</v>
      </c>
      <c r="G11" s="131">
        <f>IF(F11="Asignado",15,0)</f>
        <v>15</v>
      </c>
      <c r="H11" s="802" t="str">
        <f>IF(AND(G18&gt;0,G18&lt;=85),"Débil",IF(AND(G18&gt;85,G18&lt;=95),"Moderado",IF(G18&gt;96,"Fuerte"," ")))</f>
        <v>Débil</v>
      </c>
      <c r="I11" s="786" t="s">
        <v>196</v>
      </c>
      <c r="J11" s="774"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836" t="str">
        <f>IF(J11="Fuerte","NO",IF(J11=" "," ","SI"))</f>
        <v>SI</v>
      </c>
      <c r="L11" s="61"/>
    </row>
    <row r="12" spans="1:230" ht="29.25" customHeight="1" x14ac:dyDescent="0.2">
      <c r="A12" s="780"/>
      <c r="B12" s="773"/>
      <c r="C12" s="823"/>
      <c r="D12" s="783"/>
      <c r="E12" s="104" t="s">
        <v>213</v>
      </c>
      <c r="F12" s="67" t="s">
        <v>176</v>
      </c>
      <c r="G12" s="66">
        <f>IF(F12="Adecuado",15,0)</f>
        <v>15</v>
      </c>
      <c r="H12" s="802"/>
      <c r="I12" s="804"/>
      <c r="J12" s="798"/>
      <c r="K12" s="837"/>
    </row>
    <row r="13" spans="1:230" ht="43.5" customHeight="1" x14ac:dyDescent="0.2">
      <c r="A13" s="780"/>
      <c r="B13" s="773"/>
      <c r="C13" s="823"/>
      <c r="D13" s="50" t="s">
        <v>214</v>
      </c>
      <c r="E13" s="104" t="s">
        <v>215</v>
      </c>
      <c r="F13" s="67" t="s">
        <v>179</v>
      </c>
      <c r="G13" s="66">
        <f>IF(F13="Oportuna",15,0)</f>
        <v>15</v>
      </c>
      <c r="H13" s="802"/>
      <c r="I13" s="804"/>
      <c r="J13" s="798"/>
      <c r="K13" s="837"/>
      <c r="N13" s="220"/>
    </row>
    <row r="14" spans="1:230" ht="43.5" customHeight="1" x14ac:dyDescent="0.2">
      <c r="A14" s="780"/>
      <c r="B14" s="773"/>
      <c r="C14" s="823"/>
      <c r="D14" s="50" t="s">
        <v>216</v>
      </c>
      <c r="E14" s="104" t="s">
        <v>217</v>
      </c>
      <c r="F14" s="221" t="s">
        <v>183</v>
      </c>
      <c r="G14" s="66">
        <f>IF(F14="Prevenir",15,IF(F14="Detectar",10,0))</f>
        <v>10</v>
      </c>
      <c r="H14" s="802"/>
      <c r="I14" s="804"/>
      <c r="J14" s="798"/>
      <c r="K14" s="837"/>
    </row>
    <row r="15" spans="1:230" ht="29.25" customHeight="1" x14ac:dyDescent="0.2">
      <c r="A15" s="780"/>
      <c r="B15" s="773"/>
      <c r="C15" s="823"/>
      <c r="D15" s="50" t="s">
        <v>274</v>
      </c>
      <c r="E15" s="104" t="s">
        <v>219</v>
      </c>
      <c r="F15" s="67" t="s">
        <v>186</v>
      </c>
      <c r="G15" s="66">
        <f>IF(F15="Confiable",15,0)</f>
        <v>15</v>
      </c>
      <c r="H15" s="802"/>
      <c r="I15" s="804"/>
      <c r="J15" s="798"/>
      <c r="K15" s="837"/>
    </row>
    <row r="16" spans="1:230" ht="43.5" customHeight="1" x14ac:dyDescent="0.2">
      <c r="A16" s="780"/>
      <c r="B16" s="773"/>
      <c r="C16" s="823"/>
      <c r="D16" s="50" t="s">
        <v>275</v>
      </c>
      <c r="E16" s="104" t="s">
        <v>221</v>
      </c>
      <c r="F16" s="221" t="s">
        <v>190</v>
      </c>
      <c r="G16" s="66">
        <f>IF(F16="Se investigan y se resuelven oportunamente",15,0)</f>
        <v>0</v>
      </c>
      <c r="H16" s="802"/>
      <c r="I16" s="804"/>
      <c r="J16" s="798"/>
      <c r="K16" s="837"/>
    </row>
    <row r="17" spans="1:76" ht="29.25" customHeight="1" x14ac:dyDescent="0.2">
      <c r="A17" s="781"/>
      <c r="B17" s="773"/>
      <c r="C17" s="824"/>
      <c r="D17" s="45" t="s">
        <v>222</v>
      </c>
      <c r="E17" s="104" t="s">
        <v>223</v>
      </c>
      <c r="F17" s="67" t="s">
        <v>192</v>
      </c>
      <c r="G17" s="66">
        <f>IF(F17="Completa",10,IF(F17="Incompleta",5,0))</f>
        <v>10</v>
      </c>
      <c r="H17" s="803"/>
      <c r="I17" s="804"/>
      <c r="J17" s="798"/>
      <c r="K17" s="837"/>
    </row>
    <row r="18" spans="1:76" ht="15.75" thickBot="1" x14ac:dyDescent="0.25">
      <c r="A18" s="122"/>
      <c r="B18" s="121"/>
      <c r="C18" s="120"/>
      <c r="D18" s="57"/>
      <c r="E18" s="58" t="s">
        <v>224</v>
      </c>
      <c r="F18" s="16"/>
      <c r="G18" s="132">
        <f>SUM(G11:G17)</f>
        <v>80</v>
      </c>
      <c r="H18" s="59"/>
      <c r="I18" s="123"/>
      <c r="J18" s="123"/>
      <c r="K18" s="124"/>
    </row>
    <row r="19" spans="1:76" ht="15" thickBot="1" x14ac:dyDescent="0.25">
      <c r="A19" s="55"/>
    </row>
    <row r="20" spans="1:76" s="54" customFormat="1" ht="30" customHeight="1" x14ac:dyDescent="0.25">
      <c r="A20" s="808" t="s">
        <v>86</v>
      </c>
      <c r="B20" s="806" t="s">
        <v>227</v>
      </c>
      <c r="C20" s="810" t="s">
        <v>200</v>
      </c>
      <c r="D20" s="812" t="s">
        <v>201</v>
      </c>
      <c r="E20" s="812"/>
      <c r="F20" s="812"/>
      <c r="G20" s="812"/>
      <c r="H20" s="812"/>
      <c r="I20" s="109" t="s">
        <v>202</v>
      </c>
      <c r="J20" s="813" t="s">
        <v>203</v>
      </c>
      <c r="K20" s="815" t="s">
        <v>204</v>
      </c>
    </row>
    <row r="21" spans="1:76" s="54" customFormat="1" ht="60.75" thickBot="1" x14ac:dyDescent="0.3">
      <c r="A21" s="809"/>
      <c r="B21" s="829"/>
      <c r="C21" s="811"/>
      <c r="D21" s="110" t="s">
        <v>205</v>
      </c>
      <c r="E21" s="51" t="s">
        <v>206</v>
      </c>
      <c r="F21" s="110" t="s">
        <v>207</v>
      </c>
      <c r="G21" s="110" t="s">
        <v>208</v>
      </c>
      <c r="H21" s="110" t="s">
        <v>225</v>
      </c>
      <c r="I21" s="52" t="s">
        <v>210</v>
      </c>
      <c r="J21" s="814"/>
      <c r="K21" s="816"/>
    </row>
    <row r="22" spans="1:76" ht="20.25" customHeight="1" x14ac:dyDescent="0.2">
      <c r="A22" s="830" t="str">
        <f>DESCRIPCION!A10</f>
        <v>Posibilidad de recibir y/o solicitar dadivas para el otorgamiento de estimulo sin el lleno de los requisitos.</v>
      </c>
      <c r="B22" s="830" t="str">
        <f>DESCRIPCION!D11</f>
        <v>Desconocimiento de la actualización normativa por parte de algunos funcionarios</v>
      </c>
      <c r="C22" s="820" t="s">
        <v>479</v>
      </c>
      <c r="D22" s="782" t="s">
        <v>211</v>
      </c>
      <c r="E22" s="106" t="s">
        <v>212</v>
      </c>
      <c r="F22" s="222" t="s">
        <v>174</v>
      </c>
      <c r="G22" s="134">
        <f>IF(F22="Asignado",15,0)</f>
        <v>15</v>
      </c>
      <c r="H22" s="825" t="str">
        <f>IF(AND(G29&gt;0,G29&lt;=85),"Débil",IF(AND(G29&gt;85,G29&lt;=95),"Moderado",IF(G29&gt;96,"Fuerte"," ")))</f>
        <v>Débil</v>
      </c>
      <c r="I22" s="826" t="s">
        <v>197</v>
      </c>
      <c r="J22" s="82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828" t="str">
        <f>IF(J22="Fuerte","NO",IF(J22=" "," ","SI"))</f>
        <v>SI</v>
      </c>
    </row>
    <row r="23" spans="1:76" ht="29.25" customHeight="1" x14ac:dyDescent="0.2">
      <c r="A23" s="831"/>
      <c r="B23" s="831"/>
      <c r="C23" s="817"/>
      <c r="D23" s="783"/>
      <c r="E23" s="104" t="s">
        <v>213</v>
      </c>
      <c r="F23" s="67" t="s">
        <v>176</v>
      </c>
      <c r="G23" s="66">
        <f>IF(F23="Adecuado",15,0)</f>
        <v>15</v>
      </c>
      <c r="H23" s="802"/>
      <c r="I23" s="804"/>
      <c r="J23" s="798"/>
      <c r="K23" s="800"/>
    </row>
    <row r="24" spans="1:76" ht="43.5" customHeight="1" x14ac:dyDescent="0.2">
      <c r="A24" s="831"/>
      <c r="B24" s="831"/>
      <c r="C24" s="817"/>
      <c r="D24" s="50" t="s">
        <v>214</v>
      </c>
      <c r="E24" s="104" t="s">
        <v>215</v>
      </c>
      <c r="F24" s="67" t="s">
        <v>179</v>
      </c>
      <c r="G24" s="66">
        <f>IF(F24="Oportuna",15,0)</f>
        <v>15</v>
      </c>
      <c r="H24" s="802"/>
      <c r="I24" s="804"/>
      <c r="J24" s="798"/>
      <c r="K24" s="800"/>
    </row>
    <row r="25" spans="1:76" ht="43.5" customHeight="1" x14ac:dyDescent="0.2">
      <c r="A25" s="831"/>
      <c r="B25" s="831"/>
      <c r="C25" s="817"/>
      <c r="D25" s="50" t="s">
        <v>216</v>
      </c>
      <c r="E25" s="104" t="s">
        <v>217</v>
      </c>
      <c r="F25" s="221" t="s">
        <v>183</v>
      </c>
      <c r="G25" s="66">
        <f>IF(F25="Prevenir",15,IF(F25="Detectar",10,0))</f>
        <v>10</v>
      </c>
      <c r="H25" s="802"/>
      <c r="I25" s="804"/>
      <c r="J25" s="798"/>
      <c r="K25" s="800"/>
    </row>
    <row r="26" spans="1:76" ht="29.25" customHeight="1" x14ac:dyDescent="0.2">
      <c r="A26" s="831"/>
      <c r="B26" s="831"/>
      <c r="C26" s="817"/>
      <c r="D26" s="50" t="s">
        <v>218</v>
      </c>
      <c r="E26" s="104" t="s">
        <v>219</v>
      </c>
      <c r="F26" s="67" t="s">
        <v>186</v>
      </c>
      <c r="G26" s="66">
        <f>IF(F26="Confiable",15,0)</f>
        <v>15</v>
      </c>
      <c r="H26" s="802"/>
      <c r="I26" s="804"/>
      <c r="J26" s="798"/>
      <c r="K26" s="800"/>
    </row>
    <row r="27" spans="1:76" ht="43.5" customHeight="1" x14ac:dyDescent="0.2">
      <c r="A27" s="831"/>
      <c r="B27" s="831"/>
      <c r="C27" s="817"/>
      <c r="D27" s="50" t="s">
        <v>220</v>
      </c>
      <c r="E27" s="104" t="s">
        <v>221</v>
      </c>
      <c r="F27" s="221" t="s">
        <v>190</v>
      </c>
      <c r="G27" s="66">
        <f>IF(F27="Se investigan y se resuelven oportunamente",15,0)</f>
        <v>0</v>
      </c>
      <c r="H27" s="802"/>
      <c r="I27" s="804"/>
      <c r="J27" s="798"/>
      <c r="K27" s="800"/>
    </row>
    <row r="28" spans="1:76" ht="29.25" customHeight="1" x14ac:dyDescent="0.2">
      <c r="A28" s="832"/>
      <c r="B28" s="831"/>
      <c r="C28" s="818"/>
      <c r="D28" s="45" t="s">
        <v>222</v>
      </c>
      <c r="E28" s="104" t="s">
        <v>223</v>
      </c>
      <c r="F28" s="67" t="s">
        <v>192</v>
      </c>
      <c r="G28" s="66">
        <f>IF(F28="Completa",10,IF(F28="Incompleta",5,0))</f>
        <v>10</v>
      </c>
      <c r="H28" s="803"/>
      <c r="I28" s="804"/>
      <c r="J28" s="798"/>
      <c r="K28" s="800"/>
    </row>
    <row r="29" spans="1:76" s="60" customFormat="1" ht="15.75" thickBot="1" x14ac:dyDescent="0.25">
      <c r="A29" s="122"/>
      <c r="B29" s="125"/>
      <c r="C29" s="56"/>
      <c r="D29" s="57"/>
      <c r="E29" s="133" t="s">
        <v>224</v>
      </c>
      <c r="F29" s="132"/>
      <c r="G29" s="132">
        <f>SUM(G22:G28)</f>
        <v>80</v>
      </c>
      <c r="H29" s="59"/>
      <c r="I29" s="123"/>
      <c r="J29" s="123"/>
      <c r="K29" s="12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808" t="s">
        <v>86</v>
      </c>
      <c r="B31" s="806" t="s">
        <v>227</v>
      </c>
      <c r="C31" s="810" t="s">
        <v>200</v>
      </c>
      <c r="D31" s="812" t="s">
        <v>201</v>
      </c>
      <c r="E31" s="812"/>
      <c r="F31" s="812"/>
      <c r="G31" s="812"/>
      <c r="H31" s="812"/>
      <c r="I31" s="109" t="s">
        <v>202</v>
      </c>
      <c r="J31" s="813" t="s">
        <v>203</v>
      </c>
      <c r="K31" s="815"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809"/>
      <c r="B32" s="807"/>
      <c r="C32" s="811"/>
      <c r="D32" s="110" t="s">
        <v>205</v>
      </c>
      <c r="E32" s="51" t="s">
        <v>206</v>
      </c>
      <c r="F32" s="110" t="s">
        <v>207</v>
      </c>
      <c r="G32" s="110" t="s">
        <v>208</v>
      </c>
      <c r="H32" s="110" t="s">
        <v>225</v>
      </c>
      <c r="I32" s="52" t="s">
        <v>210</v>
      </c>
      <c r="J32" s="814"/>
      <c r="K32" s="816"/>
    </row>
    <row r="33" spans="1:11" ht="20.25" customHeight="1" x14ac:dyDescent="0.2">
      <c r="A33" s="779" t="str">
        <f>DESCRIPCION!A12</f>
        <v xml:space="preserve">Posibilidad de apropiacion o uso indebido de bienes publicos por parte de un funcionaro o contratista con el fin de obtener un provecho propio o para un tercero </v>
      </c>
      <c r="B33" s="772" t="str">
        <f>DESCRIPCION!D12</f>
        <v>Falta de apropiación del Codigo de Integridad y Buen gobierno; y el código Unico Disciplinario por parte del personal encargado de prestar el servicio</v>
      </c>
      <c r="C33" s="822" t="s">
        <v>470</v>
      </c>
      <c r="D33" s="783" t="s">
        <v>211</v>
      </c>
      <c r="E33" s="130" t="s">
        <v>212</v>
      </c>
      <c r="F33" s="70" t="s">
        <v>174</v>
      </c>
      <c r="G33" s="131">
        <f>IF(F33="Asignado",15,0)</f>
        <v>15</v>
      </c>
      <c r="H33" s="802" t="str">
        <f>IF(AND(G40&gt;=0,G40&lt;=85),"Débil",IF(AND(G40&gt;85,G40&lt;=95),"Moderado",IF(G40&gt;96,"Fuerte"," ")))</f>
        <v>Débil</v>
      </c>
      <c r="I33" s="786" t="s">
        <v>197</v>
      </c>
      <c r="J33" s="774"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777" t="str">
        <f>IF(J33="Fuerte","NO",IF(J33=" "," ","SI"))</f>
        <v>SI</v>
      </c>
    </row>
    <row r="34" spans="1:11" ht="28.5" x14ac:dyDescent="0.2">
      <c r="A34" s="780"/>
      <c r="B34" s="773"/>
      <c r="C34" s="823"/>
      <c r="D34" s="783"/>
      <c r="E34" s="104" t="s">
        <v>213</v>
      </c>
      <c r="F34" s="67" t="s">
        <v>176</v>
      </c>
      <c r="G34" s="66">
        <f>IF(F34="Adecuado",15,0)</f>
        <v>15</v>
      </c>
      <c r="H34" s="802"/>
      <c r="I34" s="804"/>
      <c r="J34" s="798"/>
      <c r="K34" s="800"/>
    </row>
    <row r="35" spans="1:11" ht="42.75" x14ac:dyDescent="0.2">
      <c r="A35" s="780"/>
      <c r="B35" s="773"/>
      <c r="C35" s="823"/>
      <c r="D35" s="50" t="s">
        <v>214</v>
      </c>
      <c r="E35" s="104" t="s">
        <v>215</v>
      </c>
      <c r="F35" s="67" t="s">
        <v>180</v>
      </c>
      <c r="G35" s="66">
        <f>IF(F35="Oportuna",15,0)</f>
        <v>0</v>
      </c>
      <c r="H35" s="802"/>
      <c r="I35" s="804"/>
      <c r="J35" s="798"/>
      <c r="K35" s="800"/>
    </row>
    <row r="36" spans="1:11" ht="42.75" x14ac:dyDescent="0.2">
      <c r="A36" s="780"/>
      <c r="B36" s="773"/>
      <c r="C36" s="823"/>
      <c r="D36" s="50" t="s">
        <v>216</v>
      </c>
      <c r="E36" s="104" t="s">
        <v>217</v>
      </c>
      <c r="F36" s="221" t="s">
        <v>182</v>
      </c>
      <c r="G36" s="66">
        <f>IF(F36="Prevenir",15,IF(F36="Detectar",10,0))</f>
        <v>15</v>
      </c>
      <c r="H36" s="802"/>
      <c r="I36" s="804"/>
      <c r="J36" s="798"/>
      <c r="K36" s="800"/>
    </row>
    <row r="37" spans="1:11" ht="28.5" x14ac:dyDescent="0.2">
      <c r="A37" s="780"/>
      <c r="B37" s="773"/>
      <c r="C37" s="823"/>
      <c r="D37" s="50" t="s">
        <v>218</v>
      </c>
      <c r="E37" s="104" t="s">
        <v>219</v>
      </c>
      <c r="F37" s="67" t="s">
        <v>186</v>
      </c>
      <c r="G37" s="66">
        <f>IF(F37="Confiable",15,0)</f>
        <v>15</v>
      </c>
      <c r="H37" s="802"/>
      <c r="I37" s="804"/>
      <c r="J37" s="798"/>
      <c r="K37" s="800"/>
    </row>
    <row r="38" spans="1:11" ht="57" x14ac:dyDescent="0.2">
      <c r="A38" s="780"/>
      <c r="B38" s="773"/>
      <c r="C38" s="823"/>
      <c r="D38" s="50" t="s">
        <v>220</v>
      </c>
      <c r="E38" s="104" t="s">
        <v>221</v>
      </c>
      <c r="F38" s="221" t="s">
        <v>190</v>
      </c>
      <c r="G38" s="66">
        <f>IF(F38="Se investigan y se resuelven oportunamente",15,0)</f>
        <v>0</v>
      </c>
      <c r="H38" s="802"/>
      <c r="I38" s="804"/>
      <c r="J38" s="798"/>
      <c r="K38" s="800"/>
    </row>
    <row r="39" spans="1:11" ht="28.5" x14ac:dyDescent="0.2">
      <c r="A39" s="781"/>
      <c r="B39" s="774"/>
      <c r="C39" s="824"/>
      <c r="D39" s="45" t="s">
        <v>222</v>
      </c>
      <c r="E39" s="104" t="s">
        <v>223</v>
      </c>
      <c r="F39" s="67" t="s">
        <v>192</v>
      </c>
      <c r="G39" s="66">
        <f>IF(F39="Completa",10,IF(F39="Incompleta",5,0))</f>
        <v>10</v>
      </c>
      <c r="H39" s="803"/>
      <c r="I39" s="804"/>
      <c r="J39" s="798"/>
      <c r="K39" s="800"/>
    </row>
    <row r="40" spans="1:11" ht="15.75" thickBot="1" x14ac:dyDescent="0.25">
      <c r="A40" s="126"/>
      <c r="B40" s="127"/>
      <c r="C40" s="120"/>
      <c r="D40" s="57"/>
      <c r="E40" s="135" t="s">
        <v>224</v>
      </c>
      <c r="F40" s="132"/>
      <c r="G40" s="132">
        <f>SUM(G33:G39)</f>
        <v>70</v>
      </c>
      <c r="H40" s="59"/>
      <c r="I40" s="123"/>
      <c r="J40" s="123"/>
      <c r="K40" s="124"/>
    </row>
    <row r="41" spans="1:11" ht="15" thickBot="1" x14ac:dyDescent="0.25">
      <c r="A41" s="55"/>
    </row>
    <row r="42" spans="1:11" s="54" customFormat="1" ht="30" customHeight="1" x14ac:dyDescent="0.25">
      <c r="A42" s="808" t="s">
        <v>86</v>
      </c>
      <c r="B42" s="806" t="s">
        <v>227</v>
      </c>
      <c r="C42" s="810" t="s">
        <v>200</v>
      </c>
      <c r="D42" s="812" t="s">
        <v>201</v>
      </c>
      <c r="E42" s="812"/>
      <c r="F42" s="812"/>
      <c r="G42" s="812"/>
      <c r="H42" s="812"/>
      <c r="I42" s="109" t="s">
        <v>202</v>
      </c>
      <c r="J42" s="813" t="s">
        <v>203</v>
      </c>
      <c r="K42" s="815" t="s">
        <v>204</v>
      </c>
    </row>
    <row r="43" spans="1:11" s="54" customFormat="1" ht="60.75" thickBot="1" x14ac:dyDescent="0.3">
      <c r="A43" s="809"/>
      <c r="B43" s="807"/>
      <c r="C43" s="811"/>
      <c r="D43" s="110" t="s">
        <v>205</v>
      </c>
      <c r="E43" s="51" t="s">
        <v>206</v>
      </c>
      <c r="F43" s="110" t="s">
        <v>207</v>
      </c>
      <c r="G43" s="110" t="s">
        <v>208</v>
      </c>
      <c r="H43" s="110" t="s">
        <v>225</v>
      </c>
      <c r="I43" s="52" t="s">
        <v>210</v>
      </c>
      <c r="J43" s="814"/>
      <c r="K43" s="816"/>
    </row>
    <row r="44" spans="1:11" ht="20.25" customHeight="1" x14ac:dyDescent="0.2">
      <c r="A44" s="779" t="str">
        <f>DESCRIPCION!A12</f>
        <v xml:space="preserve">Posibilidad de apropiacion o uso indebido de bienes publicos por parte de un funcionaro o contratista con el fin de obtener un provecho propio o para un tercero </v>
      </c>
      <c r="B44" s="543" t="str">
        <f>DESCRIPCION!D13</f>
        <v xml:space="preserve">Desconocimiento de los funcionarios y contratistas de las actividades existentes enmarcados en el control de inventarios.  </v>
      </c>
      <c r="C44" s="821" t="s">
        <v>490</v>
      </c>
      <c r="D44" s="783" t="s">
        <v>211</v>
      </c>
      <c r="E44" s="130" t="s">
        <v>212</v>
      </c>
      <c r="F44" s="70" t="s">
        <v>175</v>
      </c>
      <c r="G44" s="131">
        <f>IF(F44="Asignado",15,0)</f>
        <v>0</v>
      </c>
      <c r="H44" s="802" t="str">
        <f>IF(AND(G51&gt;=0,G51&lt;=85),"Débil",IF(AND(G51&gt;85,G51&lt;=95),"Moderado",IF(G51&gt;96,"Fuerte"," ")))</f>
        <v>Débil</v>
      </c>
      <c r="I44" s="786" t="s">
        <v>198</v>
      </c>
      <c r="J44" s="774"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Débil</v>
      </c>
      <c r="K44" s="777" t="str">
        <f>IF(J44="Fuerte","NO",IF(J44=" "," ","SI"))</f>
        <v>SI</v>
      </c>
    </row>
    <row r="45" spans="1:11" ht="28.5" x14ac:dyDescent="0.2">
      <c r="A45" s="780"/>
      <c r="B45" s="544"/>
      <c r="C45" s="817"/>
      <c r="D45" s="783"/>
      <c r="E45" s="104" t="s">
        <v>213</v>
      </c>
      <c r="F45" s="67" t="s">
        <v>177</v>
      </c>
      <c r="G45" s="66">
        <f>IF(F45="Adecuado",15,0)</f>
        <v>0</v>
      </c>
      <c r="H45" s="802"/>
      <c r="I45" s="804"/>
      <c r="J45" s="798"/>
      <c r="K45" s="800"/>
    </row>
    <row r="46" spans="1:11" ht="42.75" x14ac:dyDescent="0.2">
      <c r="A46" s="780"/>
      <c r="B46" s="544"/>
      <c r="C46" s="817"/>
      <c r="D46" s="50" t="s">
        <v>214</v>
      </c>
      <c r="E46" s="104" t="s">
        <v>215</v>
      </c>
      <c r="F46" s="67" t="s">
        <v>180</v>
      </c>
      <c r="G46" s="66">
        <f>IF(F46="Oportuna",15,0)</f>
        <v>0</v>
      </c>
      <c r="H46" s="802"/>
      <c r="I46" s="804"/>
      <c r="J46" s="798"/>
      <c r="K46" s="800"/>
    </row>
    <row r="47" spans="1:11" ht="42.75" x14ac:dyDescent="0.2">
      <c r="A47" s="780"/>
      <c r="B47" s="544"/>
      <c r="C47" s="817"/>
      <c r="D47" s="50" t="s">
        <v>216</v>
      </c>
      <c r="E47" s="104" t="s">
        <v>217</v>
      </c>
      <c r="F47" s="221" t="s">
        <v>184</v>
      </c>
      <c r="G47" s="66">
        <f>IF(F47="Prevenir",15,IF(F47="Detectar",10,0))</f>
        <v>0</v>
      </c>
      <c r="H47" s="802"/>
      <c r="I47" s="804"/>
      <c r="J47" s="798"/>
      <c r="K47" s="800"/>
    </row>
    <row r="48" spans="1:11" ht="28.5" x14ac:dyDescent="0.2">
      <c r="A48" s="780"/>
      <c r="B48" s="544"/>
      <c r="C48" s="817"/>
      <c r="D48" s="50" t="s">
        <v>218</v>
      </c>
      <c r="E48" s="104" t="s">
        <v>219</v>
      </c>
      <c r="F48" s="67" t="s">
        <v>187</v>
      </c>
      <c r="G48" s="66">
        <f>IF(F48="Confiable",15,0)</f>
        <v>0</v>
      </c>
      <c r="H48" s="802"/>
      <c r="I48" s="804"/>
      <c r="J48" s="798"/>
      <c r="K48" s="800"/>
    </row>
    <row r="49" spans="1:77" ht="57" x14ac:dyDescent="0.2">
      <c r="A49" s="780"/>
      <c r="B49" s="544"/>
      <c r="C49" s="817"/>
      <c r="D49" s="50" t="s">
        <v>220</v>
      </c>
      <c r="E49" s="104" t="s">
        <v>221</v>
      </c>
      <c r="F49" s="221" t="s">
        <v>190</v>
      </c>
      <c r="G49" s="66">
        <f>IF(F49="Se investigan y se resuelven oportunamente",15,0)</f>
        <v>0</v>
      </c>
      <c r="H49" s="802"/>
      <c r="I49" s="804"/>
      <c r="J49" s="798"/>
      <c r="K49" s="800"/>
    </row>
    <row r="50" spans="1:77" ht="28.5" x14ac:dyDescent="0.2">
      <c r="A50" s="781"/>
      <c r="B50" s="544"/>
      <c r="C50" s="818"/>
      <c r="D50" s="45" t="s">
        <v>222</v>
      </c>
      <c r="E50" s="104" t="s">
        <v>223</v>
      </c>
      <c r="F50" s="67" t="s">
        <v>194</v>
      </c>
      <c r="G50" s="66">
        <f>IF(F50="Completa",10,IF(F50="Incompleta",5,0))</f>
        <v>0</v>
      </c>
      <c r="H50" s="803"/>
      <c r="I50" s="804"/>
      <c r="J50" s="798"/>
      <c r="K50" s="800"/>
    </row>
    <row r="51" spans="1:77" s="60" customFormat="1" ht="15.75" thickBot="1" x14ac:dyDescent="0.25">
      <c r="A51" s="126"/>
      <c r="B51" s="128"/>
      <c r="C51" s="56"/>
      <c r="D51" s="57"/>
      <c r="E51" s="135" t="s">
        <v>224</v>
      </c>
      <c r="F51" s="132"/>
      <c r="G51" s="132">
        <f>SUM(G44:G50)</f>
        <v>0</v>
      </c>
      <c r="H51" s="59"/>
      <c r="I51" s="123"/>
      <c r="J51" s="123"/>
      <c r="K51" s="12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808" t="s">
        <v>86</v>
      </c>
      <c r="B53" s="806" t="s">
        <v>227</v>
      </c>
      <c r="C53" s="810" t="s">
        <v>200</v>
      </c>
      <c r="D53" s="812" t="s">
        <v>201</v>
      </c>
      <c r="E53" s="812"/>
      <c r="F53" s="812"/>
      <c r="G53" s="812"/>
      <c r="H53" s="812"/>
      <c r="I53" s="109" t="s">
        <v>202</v>
      </c>
      <c r="J53" s="813" t="s">
        <v>203</v>
      </c>
      <c r="K53" s="815"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809"/>
      <c r="B54" s="807"/>
      <c r="C54" s="811"/>
      <c r="D54" s="110" t="s">
        <v>205</v>
      </c>
      <c r="E54" s="51" t="s">
        <v>206</v>
      </c>
      <c r="F54" s="110" t="s">
        <v>207</v>
      </c>
      <c r="G54" s="110" t="s">
        <v>208</v>
      </c>
      <c r="H54" s="110" t="s">
        <v>225</v>
      </c>
      <c r="I54" s="52" t="s">
        <v>210</v>
      </c>
      <c r="J54" s="814"/>
      <c r="K54" s="816"/>
    </row>
    <row r="55" spans="1:77" ht="20.25" customHeight="1" x14ac:dyDescent="0.2">
      <c r="A55" s="779"/>
      <c r="B55" s="543"/>
      <c r="C55" s="820"/>
      <c r="D55" s="783" t="s">
        <v>211</v>
      </c>
      <c r="E55" s="130" t="s">
        <v>212</v>
      </c>
      <c r="F55" s="70" t="s">
        <v>174</v>
      </c>
      <c r="G55" s="131">
        <f>IF(F55="Asignado",15,0)</f>
        <v>15</v>
      </c>
      <c r="H55" s="802" t="str">
        <f>IF(AND(G62&gt;0,G62&lt;=85),"Débil",IF(AND(G62&gt;85,G62&lt;=95),"Moderado",IF(G62&gt;96,"Fuerte"," ")))</f>
        <v>Débil</v>
      </c>
      <c r="I55" s="786" t="s">
        <v>173</v>
      </c>
      <c r="J55" s="774"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77" t="str">
        <f>IF(J55="Fuerte","NO",IF(J55=" "," ","SI"))</f>
        <v xml:space="preserve"> </v>
      </c>
    </row>
    <row r="56" spans="1:77" ht="28.5" x14ac:dyDescent="0.2">
      <c r="A56" s="780"/>
      <c r="B56" s="544"/>
      <c r="C56" s="817"/>
      <c r="D56" s="783"/>
      <c r="E56" s="104" t="s">
        <v>213</v>
      </c>
      <c r="F56" s="67" t="s">
        <v>177</v>
      </c>
      <c r="G56" s="66">
        <f>IF(F56="Adecuado",15,0)</f>
        <v>0</v>
      </c>
      <c r="H56" s="802"/>
      <c r="I56" s="804"/>
      <c r="J56" s="798"/>
      <c r="K56" s="800"/>
    </row>
    <row r="57" spans="1:77" ht="42.75" x14ac:dyDescent="0.2">
      <c r="A57" s="780"/>
      <c r="B57" s="544"/>
      <c r="C57" s="817"/>
      <c r="D57" s="50" t="s">
        <v>214</v>
      </c>
      <c r="E57" s="104" t="s">
        <v>215</v>
      </c>
      <c r="F57" s="67" t="s">
        <v>180</v>
      </c>
      <c r="G57" s="66">
        <f>IF(F57="Oportuna",15,0)</f>
        <v>0</v>
      </c>
      <c r="H57" s="802"/>
      <c r="I57" s="804"/>
      <c r="J57" s="798"/>
      <c r="K57" s="800"/>
    </row>
    <row r="58" spans="1:77" ht="42.75" x14ac:dyDescent="0.2">
      <c r="A58" s="780"/>
      <c r="B58" s="544"/>
      <c r="C58" s="817"/>
      <c r="D58" s="50" t="s">
        <v>216</v>
      </c>
      <c r="E58" s="104" t="s">
        <v>217</v>
      </c>
      <c r="F58" s="302" t="s">
        <v>184</v>
      </c>
      <c r="G58" s="66">
        <f>IF(F58="Prevenir",15,IF(F58="Detectar",10,0))</f>
        <v>0</v>
      </c>
      <c r="H58" s="802"/>
      <c r="I58" s="804"/>
      <c r="J58" s="798"/>
      <c r="K58" s="800"/>
    </row>
    <row r="59" spans="1:77" ht="28.5" x14ac:dyDescent="0.2">
      <c r="A59" s="780"/>
      <c r="B59" s="544"/>
      <c r="C59" s="817"/>
      <c r="D59" s="50" t="s">
        <v>218</v>
      </c>
      <c r="E59" s="104" t="s">
        <v>219</v>
      </c>
      <c r="F59" s="67" t="s">
        <v>173</v>
      </c>
      <c r="G59" s="66">
        <f>IF(F59="Confiable",15,0)</f>
        <v>0</v>
      </c>
      <c r="H59" s="802"/>
      <c r="I59" s="804"/>
      <c r="J59" s="798"/>
      <c r="K59" s="800"/>
    </row>
    <row r="60" spans="1:77" ht="42.75" x14ac:dyDescent="0.2">
      <c r="A60" s="780"/>
      <c r="B60" s="544"/>
      <c r="C60" s="817"/>
      <c r="D60" s="50" t="s">
        <v>220</v>
      </c>
      <c r="E60" s="104" t="s">
        <v>221</v>
      </c>
      <c r="F60" s="221" t="s">
        <v>173</v>
      </c>
      <c r="G60" s="66">
        <f>IF(F60="Se investigan y se resuelven oportunamente",15,0)</f>
        <v>0</v>
      </c>
      <c r="H60" s="802"/>
      <c r="I60" s="804"/>
      <c r="J60" s="798"/>
      <c r="K60" s="800"/>
    </row>
    <row r="61" spans="1:77" ht="28.5" x14ac:dyDescent="0.2">
      <c r="A61" s="781"/>
      <c r="B61" s="545"/>
      <c r="C61" s="817"/>
      <c r="D61" s="45" t="s">
        <v>222</v>
      </c>
      <c r="E61" s="104" t="s">
        <v>223</v>
      </c>
      <c r="F61" s="67" t="s">
        <v>173</v>
      </c>
      <c r="G61" s="66">
        <f>IF(F61="Completa",10,IF(F61="Incompleta",5,0))</f>
        <v>0</v>
      </c>
      <c r="H61" s="803"/>
      <c r="I61" s="804"/>
      <c r="J61" s="798"/>
      <c r="K61" s="800"/>
    </row>
    <row r="62" spans="1:77" ht="15.75" thickBot="1" x14ac:dyDescent="0.25">
      <c r="A62" s="126"/>
      <c r="B62" s="127"/>
      <c r="C62" s="129"/>
      <c r="D62" s="57"/>
      <c r="E62" s="58" t="s">
        <v>224</v>
      </c>
      <c r="F62" s="16"/>
      <c r="G62" s="16">
        <f>SUM(G55:G61)</f>
        <v>15</v>
      </c>
      <c r="H62" s="59"/>
      <c r="I62" s="123"/>
      <c r="J62" s="123"/>
      <c r="K62" s="124"/>
    </row>
    <row r="63" spans="1:77" ht="15" thickBot="1" x14ac:dyDescent="0.25">
      <c r="A63" s="55"/>
    </row>
    <row r="64" spans="1:77" ht="27" customHeight="1" x14ac:dyDescent="0.2">
      <c r="A64" s="808" t="s">
        <v>86</v>
      </c>
      <c r="B64" s="806" t="s">
        <v>227</v>
      </c>
      <c r="C64" s="810" t="s">
        <v>200</v>
      </c>
      <c r="D64" s="812" t="s">
        <v>201</v>
      </c>
      <c r="E64" s="812"/>
      <c r="F64" s="812"/>
      <c r="G64" s="812"/>
      <c r="H64" s="812"/>
      <c r="I64" s="109" t="s">
        <v>202</v>
      </c>
      <c r="J64" s="813" t="s">
        <v>203</v>
      </c>
      <c r="K64" s="815" t="s">
        <v>204</v>
      </c>
    </row>
    <row r="65" spans="1:11" ht="37.5" customHeight="1" thickBot="1" x14ac:dyDescent="0.25">
      <c r="A65" s="809"/>
      <c r="B65" s="807"/>
      <c r="C65" s="811"/>
      <c r="D65" s="110" t="s">
        <v>205</v>
      </c>
      <c r="E65" s="51" t="s">
        <v>206</v>
      </c>
      <c r="F65" s="110" t="s">
        <v>207</v>
      </c>
      <c r="G65" s="110" t="s">
        <v>208</v>
      </c>
      <c r="H65" s="110" t="s">
        <v>225</v>
      </c>
      <c r="I65" s="52" t="s">
        <v>210</v>
      </c>
      <c r="J65" s="814"/>
      <c r="K65" s="816"/>
    </row>
    <row r="66" spans="1:11" ht="28.5" customHeight="1" x14ac:dyDescent="0.2">
      <c r="A66" s="779"/>
      <c r="B66" s="543"/>
      <c r="C66" s="819"/>
      <c r="D66" s="783" t="s">
        <v>211</v>
      </c>
      <c r="E66" s="130" t="s">
        <v>212</v>
      </c>
      <c r="F66" s="70" t="s">
        <v>173</v>
      </c>
      <c r="G66" s="131">
        <f>IF(F66="Asignado",15,0)</f>
        <v>0</v>
      </c>
      <c r="H66" s="802" t="str">
        <f>IF(AND(G73&gt;0,G73&lt;=85),"Débil",IF(AND(G73&gt;85,G73&lt;=95),"Moderado",IF(G73&gt;96,"Fuerte"," ")))</f>
        <v xml:space="preserve"> </v>
      </c>
      <c r="I66" s="786" t="s">
        <v>196</v>
      </c>
      <c r="J66" s="774"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777" t="str">
        <f>IF(J66="Fuerte","NO",IF(J66=" "," ","SI"))</f>
        <v xml:space="preserve"> </v>
      </c>
    </row>
    <row r="67" spans="1:11" ht="31.5" customHeight="1" x14ac:dyDescent="0.2">
      <c r="A67" s="780"/>
      <c r="B67" s="544"/>
      <c r="C67" s="817"/>
      <c r="D67" s="783"/>
      <c r="E67" s="104" t="s">
        <v>213</v>
      </c>
      <c r="F67" s="67" t="s">
        <v>173</v>
      </c>
      <c r="G67" s="66">
        <f>IF(F67="Adecuado",15,0)</f>
        <v>0</v>
      </c>
      <c r="H67" s="802"/>
      <c r="I67" s="804"/>
      <c r="J67" s="798"/>
      <c r="K67" s="800"/>
    </row>
    <row r="68" spans="1:11" ht="34.5" customHeight="1" x14ac:dyDescent="0.2">
      <c r="A68" s="780"/>
      <c r="B68" s="544"/>
      <c r="C68" s="817"/>
      <c r="D68" s="50" t="s">
        <v>214</v>
      </c>
      <c r="E68" s="104" t="s">
        <v>215</v>
      </c>
      <c r="F68" s="67" t="s">
        <v>173</v>
      </c>
      <c r="G68" s="66">
        <f>IF(F68="Oportuna",15,0)</f>
        <v>0</v>
      </c>
      <c r="H68" s="802"/>
      <c r="I68" s="804"/>
      <c r="J68" s="798"/>
      <c r="K68" s="800"/>
    </row>
    <row r="69" spans="1:11" ht="46.5" customHeight="1" x14ac:dyDescent="0.2">
      <c r="A69" s="780"/>
      <c r="B69" s="544"/>
      <c r="C69" s="817"/>
      <c r="D69" s="50" t="s">
        <v>216</v>
      </c>
      <c r="E69" s="104" t="s">
        <v>217</v>
      </c>
      <c r="F69" s="221" t="s">
        <v>173</v>
      </c>
      <c r="G69" s="66">
        <f>IF(F69="Prevenir",15,IF(F69="Detectar",10,0))</f>
        <v>0</v>
      </c>
      <c r="H69" s="802"/>
      <c r="I69" s="804"/>
      <c r="J69" s="798"/>
      <c r="K69" s="800"/>
    </row>
    <row r="70" spans="1:11" ht="42.75" customHeight="1" x14ac:dyDescent="0.2">
      <c r="A70" s="780"/>
      <c r="B70" s="544"/>
      <c r="C70" s="817"/>
      <c r="D70" s="50" t="s">
        <v>218</v>
      </c>
      <c r="E70" s="104" t="s">
        <v>219</v>
      </c>
      <c r="F70" s="67" t="s">
        <v>173</v>
      </c>
      <c r="G70" s="66">
        <f>IF(F70="Confiable",15,0)</f>
        <v>0</v>
      </c>
      <c r="H70" s="802"/>
      <c r="I70" s="804"/>
      <c r="J70" s="798"/>
      <c r="K70" s="800"/>
    </row>
    <row r="71" spans="1:11" ht="47.25" customHeight="1" x14ac:dyDescent="0.2">
      <c r="A71" s="780"/>
      <c r="B71" s="544"/>
      <c r="C71" s="817"/>
      <c r="D71" s="50" t="s">
        <v>220</v>
      </c>
      <c r="E71" s="104" t="s">
        <v>221</v>
      </c>
      <c r="F71" s="221" t="s">
        <v>173</v>
      </c>
      <c r="G71" s="66">
        <f>IF(F71="Se investigan y se resuelven oportunamente",15,0)</f>
        <v>0</v>
      </c>
      <c r="H71" s="802"/>
      <c r="I71" s="804"/>
      <c r="J71" s="798"/>
      <c r="K71" s="800"/>
    </row>
    <row r="72" spans="1:11" ht="48" customHeight="1" x14ac:dyDescent="0.2">
      <c r="A72" s="781"/>
      <c r="B72" s="545"/>
      <c r="C72" s="817"/>
      <c r="D72" s="45" t="s">
        <v>222</v>
      </c>
      <c r="E72" s="104" t="s">
        <v>223</v>
      </c>
      <c r="F72" s="67" t="s">
        <v>173</v>
      </c>
      <c r="G72" s="66">
        <f>IF(F72="Completa",10,IF(F72="Incompleta",5,0))</f>
        <v>0</v>
      </c>
      <c r="H72" s="803"/>
      <c r="I72" s="804"/>
      <c r="J72" s="798"/>
      <c r="K72" s="800"/>
    </row>
    <row r="73" spans="1:11" ht="29.25" customHeight="1" thickBot="1" x14ac:dyDescent="0.25">
      <c r="A73" s="126"/>
      <c r="B73" s="127"/>
      <c r="C73" s="129"/>
      <c r="D73" s="57"/>
      <c r="E73" s="135" t="s">
        <v>224</v>
      </c>
      <c r="F73" s="132"/>
      <c r="G73" s="132">
        <f>SUM(G66:G72)</f>
        <v>0</v>
      </c>
      <c r="H73" s="59"/>
      <c r="I73" s="123"/>
      <c r="J73" s="123"/>
      <c r="K73" s="124"/>
    </row>
    <row r="74" spans="1:11" ht="18.75" customHeight="1" thickBot="1" x14ac:dyDescent="0.25">
      <c r="A74" s="55"/>
    </row>
    <row r="75" spans="1:11" s="54" customFormat="1" ht="30" customHeight="1" x14ac:dyDescent="0.25">
      <c r="A75" s="808" t="s">
        <v>86</v>
      </c>
      <c r="B75" s="806" t="s">
        <v>227</v>
      </c>
      <c r="C75" s="810" t="s">
        <v>200</v>
      </c>
      <c r="D75" s="812" t="s">
        <v>201</v>
      </c>
      <c r="E75" s="812"/>
      <c r="F75" s="812"/>
      <c r="G75" s="812"/>
      <c r="H75" s="812"/>
      <c r="I75" s="109" t="s">
        <v>202</v>
      </c>
      <c r="J75" s="813" t="s">
        <v>203</v>
      </c>
      <c r="K75" s="815" t="s">
        <v>204</v>
      </c>
    </row>
    <row r="76" spans="1:11" s="54" customFormat="1" ht="60.75" thickBot="1" x14ac:dyDescent="0.3">
      <c r="A76" s="809"/>
      <c r="B76" s="807"/>
      <c r="C76" s="811"/>
      <c r="D76" s="110" t="s">
        <v>205</v>
      </c>
      <c r="E76" s="51" t="s">
        <v>206</v>
      </c>
      <c r="F76" s="110" t="s">
        <v>207</v>
      </c>
      <c r="G76" s="110" t="s">
        <v>208</v>
      </c>
      <c r="H76" s="110" t="s">
        <v>225</v>
      </c>
      <c r="I76" s="52" t="s">
        <v>210</v>
      </c>
      <c r="J76" s="814"/>
      <c r="K76" s="816"/>
    </row>
    <row r="77" spans="1:11" ht="20.25" customHeight="1" x14ac:dyDescent="0.2">
      <c r="A77" s="779"/>
      <c r="B77" s="543"/>
      <c r="C77" s="817"/>
      <c r="D77" s="783" t="s">
        <v>211</v>
      </c>
      <c r="E77" s="130" t="s">
        <v>212</v>
      </c>
      <c r="F77" s="70" t="s">
        <v>173</v>
      </c>
      <c r="G77" s="131">
        <f>IF(F77="Asignado",15,0)</f>
        <v>0</v>
      </c>
      <c r="H77" s="802" t="str">
        <f>IF(AND(G84&gt;0,G84&lt;=85),"Débil",IF(AND(G84&gt;85,G84&lt;=95),"Moderado",IF(G84&gt;96,"Fuerte"," ")))</f>
        <v xml:space="preserve"> </v>
      </c>
      <c r="I77" s="786" t="s">
        <v>196</v>
      </c>
      <c r="J77" s="774"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777" t="str">
        <f>IF(J77="Fuerte","NO",IF(J77=" "," ","SI"))</f>
        <v xml:space="preserve"> </v>
      </c>
    </row>
    <row r="78" spans="1:11" ht="28.5" x14ac:dyDescent="0.2">
      <c r="A78" s="780"/>
      <c r="B78" s="544"/>
      <c r="C78" s="817"/>
      <c r="D78" s="783"/>
      <c r="E78" s="104" t="s">
        <v>213</v>
      </c>
      <c r="F78" s="67" t="s">
        <v>173</v>
      </c>
      <c r="G78" s="66">
        <f>IF(F78="Adecuado",15,0)</f>
        <v>0</v>
      </c>
      <c r="H78" s="802"/>
      <c r="I78" s="804"/>
      <c r="J78" s="798"/>
      <c r="K78" s="800"/>
    </row>
    <row r="79" spans="1:11" ht="42.75" x14ac:dyDescent="0.2">
      <c r="A79" s="780"/>
      <c r="B79" s="544"/>
      <c r="C79" s="817"/>
      <c r="D79" s="50" t="s">
        <v>214</v>
      </c>
      <c r="E79" s="104" t="s">
        <v>215</v>
      </c>
      <c r="F79" s="67" t="s">
        <v>173</v>
      </c>
      <c r="G79" s="66">
        <f>IF(F79="Oportuna",15,0)</f>
        <v>0</v>
      </c>
      <c r="H79" s="802"/>
      <c r="I79" s="804"/>
      <c r="J79" s="798"/>
      <c r="K79" s="800"/>
    </row>
    <row r="80" spans="1:11" ht="42.75" x14ac:dyDescent="0.2">
      <c r="A80" s="780"/>
      <c r="B80" s="544"/>
      <c r="C80" s="817"/>
      <c r="D80" s="50" t="s">
        <v>216</v>
      </c>
      <c r="E80" s="104" t="s">
        <v>217</v>
      </c>
      <c r="F80" s="221" t="s">
        <v>173</v>
      </c>
      <c r="G80" s="66">
        <f>IF(F80="Prevenir",15,IF(F80="Detectar",10,0))</f>
        <v>0</v>
      </c>
      <c r="H80" s="802"/>
      <c r="I80" s="804"/>
      <c r="J80" s="798"/>
      <c r="K80" s="800"/>
    </row>
    <row r="81" spans="1:78" ht="28.5" x14ac:dyDescent="0.2">
      <c r="A81" s="780"/>
      <c r="B81" s="544"/>
      <c r="C81" s="817"/>
      <c r="D81" s="50" t="s">
        <v>218</v>
      </c>
      <c r="E81" s="104" t="s">
        <v>219</v>
      </c>
      <c r="F81" s="67" t="s">
        <v>173</v>
      </c>
      <c r="G81" s="66">
        <f>IF(F81="Confiable",15,0)</f>
        <v>0</v>
      </c>
      <c r="H81" s="802"/>
      <c r="I81" s="804"/>
      <c r="J81" s="798"/>
      <c r="K81" s="800"/>
    </row>
    <row r="82" spans="1:78" ht="42.75" x14ac:dyDescent="0.2">
      <c r="A82" s="780"/>
      <c r="B82" s="544"/>
      <c r="C82" s="817"/>
      <c r="D82" s="50" t="s">
        <v>220</v>
      </c>
      <c r="E82" s="104" t="s">
        <v>221</v>
      </c>
      <c r="F82" s="221" t="s">
        <v>173</v>
      </c>
      <c r="G82" s="66">
        <f>IF(F82="Se investigan y se resuelven oportunamente",15,0)</f>
        <v>0</v>
      </c>
      <c r="H82" s="802"/>
      <c r="I82" s="804"/>
      <c r="J82" s="798"/>
      <c r="K82" s="800"/>
    </row>
    <row r="83" spans="1:78" ht="28.5" x14ac:dyDescent="0.2">
      <c r="A83" s="781"/>
      <c r="B83" s="545"/>
      <c r="C83" s="818"/>
      <c r="D83" s="45" t="s">
        <v>222</v>
      </c>
      <c r="E83" s="104" t="s">
        <v>223</v>
      </c>
      <c r="F83" s="67" t="s">
        <v>173</v>
      </c>
      <c r="G83" s="66">
        <f>IF(F83="Completa",10,IF(F83="Incompleta",5,0))</f>
        <v>0</v>
      </c>
      <c r="H83" s="803"/>
      <c r="I83" s="804"/>
      <c r="J83" s="798"/>
      <c r="K83" s="800"/>
    </row>
    <row r="84" spans="1:78" s="60" customFormat="1" ht="15.75" thickBot="1" x14ac:dyDescent="0.25">
      <c r="A84" s="126"/>
      <c r="B84" s="127"/>
      <c r="C84" s="56" t="s">
        <v>247</v>
      </c>
      <c r="D84" s="57"/>
      <c r="E84" s="135" t="s">
        <v>224</v>
      </c>
      <c r="F84" s="132"/>
      <c r="G84" s="132">
        <f>SUM(G77:G83)</f>
        <v>0</v>
      </c>
      <c r="H84" s="59"/>
      <c r="I84" s="123"/>
      <c r="J84" s="123"/>
      <c r="K84" s="12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808" t="s">
        <v>86</v>
      </c>
      <c r="B86" s="806" t="s">
        <v>227</v>
      </c>
      <c r="C86" s="810" t="s">
        <v>200</v>
      </c>
      <c r="D86" s="812" t="s">
        <v>201</v>
      </c>
      <c r="E86" s="812"/>
      <c r="F86" s="812"/>
      <c r="G86" s="812"/>
      <c r="H86" s="812"/>
      <c r="I86" s="109" t="s">
        <v>202</v>
      </c>
      <c r="J86" s="813" t="s">
        <v>203</v>
      </c>
      <c r="K86" s="815"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809"/>
      <c r="B87" s="807"/>
      <c r="C87" s="811"/>
      <c r="D87" s="110" t="s">
        <v>205</v>
      </c>
      <c r="E87" s="51" t="s">
        <v>206</v>
      </c>
      <c r="F87" s="110" t="s">
        <v>207</v>
      </c>
      <c r="G87" s="110" t="s">
        <v>208</v>
      </c>
      <c r="H87" s="110" t="s">
        <v>225</v>
      </c>
      <c r="I87" s="52" t="s">
        <v>210</v>
      </c>
      <c r="J87" s="814"/>
      <c r="K87" s="816"/>
    </row>
    <row r="88" spans="1:78" ht="20.25" customHeight="1" x14ac:dyDescent="0.2">
      <c r="A88" s="779" t="str">
        <f>DESCRIPCION!A15</f>
        <v>c</v>
      </c>
      <c r="B88" s="543">
        <f>DESCRIPCION!D16</f>
        <v>0</v>
      </c>
      <c r="C88" s="817"/>
      <c r="D88" s="783" t="s">
        <v>211</v>
      </c>
      <c r="E88" s="130" t="s">
        <v>212</v>
      </c>
      <c r="F88" s="70" t="s">
        <v>173</v>
      </c>
      <c r="G88" s="131">
        <f>IF(F88="Asignado",15,0)</f>
        <v>0</v>
      </c>
      <c r="H88" s="802" t="str">
        <f>IF(AND(G95&gt;0,G95&lt;=85),"Débil",IF(AND(G95&gt;85,G95&lt;=95),"Moderado",IF(G95&gt;96,"Fuerte"," ")))</f>
        <v xml:space="preserve"> </v>
      </c>
      <c r="I88" s="786" t="s">
        <v>173</v>
      </c>
      <c r="J88" s="774"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77" t="str">
        <f>IF(J88="Fuerte","NO",IF(J88=" "," ","SI"))</f>
        <v xml:space="preserve"> </v>
      </c>
    </row>
    <row r="89" spans="1:78" ht="28.5" x14ac:dyDescent="0.2">
      <c r="A89" s="780"/>
      <c r="B89" s="544"/>
      <c r="C89" s="817"/>
      <c r="D89" s="783"/>
      <c r="E89" s="104" t="s">
        <v>213</v>
      </c>
      <c r="F89" s="67" t="s">
        <v>173</v>
      </c>
      <c r="G89" s="66">
        <f>IF(F89="Adecuado",15,0)</f>
        <v>0</v>
      </c>
      <c r="H89" s="802"/>
      <c r="I89" s="804"/>
      <c r="J89" s="798"/>
      <c r="K89" s="800"/>
    </row>
    <row r="90" spans="1:78" ht="42.75" x14ac:dyDescent="0.2">
      <c r="A90" s="780"/>
      <c r="B90" s="544"/>
      <c r="C90" s="817"/>
      <c r="D90" s="50" t="s">
        <v>214</v>
      </c>
      <c r="E90" s="104" t="s">
        <v>215</v>
      </c>
      <c r="F90" s="67" t="s">
        <v>173</v>
      </c>
      <c r="G90" s="66">
        <f>IF(F90="Oportuna",15,0)</f>
        <v>0</v>
      </c>
      <c r="H90" s="802"/>
      <c r="I90" s="804"/>
      <c r="J90" s="798"/>
      <c r="K90" s="800"/>
    </row>
    <row r="91" spans="1:78" ht="42.75" x14ac:dyDescent="0.2">
      <c r="A91" s="780"/>
      <c r="B91" s="544"/>
      <c r="C91" s="817"/>
      <c r="D91" s="50" t="s">
        <v>216</v>
      </c>
      <c r="E91" s="104" t="s">
        <v>217</v>
      </c>
      <c r="F91" s="221" t="s">
        <v>173</v>
      </c>
      <c r="G91" s="66">
        <f>IF(F91="Prevenir",15,IF(F91="Detectar",10,0))</f>
        <v>0</v>
      </c>
      <c r="H91" s="802"/>
      <c r="I91" s="804"/>
      <c r="J91" s="798"/>
      <c r="K91" s="800"/>
    </row>
    <row r="92" spans="1:78" ht="28.5" x14ac:dyDescent="0.2">
      <c r="A92" s="780"/>
      <c r="B92" s="544"/>
      <c r="C92" s="817"/>
      <c r="D92" s="50" t="s">
        <v>218</v>
      </c>
      <c r="E92" s="104" t="s">
        <v>219</v>
      </c>
      <c r="F92" s="67" t="s">
        <v>173</v>
      </c>
      <c r="G92" s="66">
        <f>IF(F92="Confiable",15,0)</f>
        <v>0</v>
      </c>
      <c r="H92" s="802"/>
      <c r="I92" s="804"/>
      <c r="J92" s="798"/>
      <c r="K92" s="800"/>
    </row>
    <row r="93" spans="1:78" ht="42.75" x14ac:dyDescent="0.2">
      <c r="A93" s="780"/>
      <c r="B93" s="544"/>
      <c r="C93" s="817"/>
      <c r="D93" s="50" t="s">
        <v>220</v>
      </c>
      <c r="E93" s="104" t="s">
        <v>221</v>
      </c>
      <c r="F93" s="221" t="s">
        <v>173</v>
      </c>
      <c r="G93" s="66">
        <f>IF(F93="Se investigan y se resuelven oportunamente",15,0)</f>
        <v>0</v>
      </c>
      <c r="H93" s="802"/>
      <c r="I93" s="804"/>
      <c r="J93" s="798"/>
      <c r="K93" s="800"/>
    </row>
    <row r="94" spans="1:78" ht="28.5" x14ac:dyDescent="0.2">
      <c r="A94" s="781"/>
      <c r="B94" s="545"/>
      <c r="C94" s="818"/>
      <c r="D94" s="45" t="s">
        <v>222</v>
      </c>
      <c r="E94" s="104" t="s">
        <v>223</v>
      </c>
      <c r="F94" s="67" t="s">
        <v>173</v>
      </c>
      <c r="G94" s="66">
        <f>IF(F94="Completa",10,IF(F94="Incompleta",5,0))</f>
        <v>0</v>
      </c>
      <c r="H94" s="803"/>
      <c r="I94" s="804"/>
      <c r="J94" s="798"/>
      <c r="K94" s="800"/>
    </row>
    <row r="95" spans="1:78" ht="15.75" thickBot="1" x14ac:dyDescent="0.25">
      <c r="A95" s="126"/>
      <c r="B95" s="127"/>
      <c r="C95" s="56"/>
      <c r="D95" s="57"/>
      <c r="E95" s="58" t="s">
        <v>224</v>
      </c>
      <c r="F95" s="16"/>
      <c r="G95" s="16">
        <f>SUM(G88:G94)</f>
        <v>0</v>
      </c>
      <c r="H95" s="59"/>
      <c r="I95" s="123"/>
      <c r="J95" s="123"/>
      <c r="K95" s="124"/>
    </row>
    <row r="96" spans="1:78" ht="15" thickBot="1" x14ac:dyDescent="0.25">
      <c r="A96" s="55"/>
    </row>
    <row r="97" spans="1:78" s="54" customFormat="1" ht="30" customHeight="1" x14ac:dyDescent="0.25">
      <c r="A97" s="808" t="s">
        <v>86</v>
      </c>
      <c r="B97" s="806" t="s">
        <v>227</v>
      </c>
      <c r="C97" s="810" t="s">
        <v>200</v>
      </c>
      <c r="D97" s="812" t="s">
        <v>201</v>
      </c>
      <c r="E97" s="812"/>
      <c r="F97" s="812"/>
      <c r="G97" s="812"/>
      <c r="H97" s="812"/>
      <c r="I97" s="109" t="s">
        <v>202</v>
      </c>
      <c r="J97" s="813" t="s">
        <v>203</v>
      </c>
      <c r="K97" s="815" t="s">
        <v>204</v>
      </c>
    </row>
    <row r="98" spans="1:78" s="54" customFormat="1" ht="60.75" thickBot="1" x14ac:dyDescent="0.3">
      <c r="A98" s="809"/>
      <c r="B98" s="807"/>
      <c r="C98" s="811"/>
      <c r="D98" s="110" t="s">
        <v>205</v>
      </c>
      <c r="E98" s="51" t="s">
        <v>206</v>
      </c>
      <c r="F98" s="110" t="s">
        <v>207</v>
      </c>
      <c r="G98" s="110" t="s">
        <v>208</v>
      </c>
      <c r="H98" s="110" t="s">
        <v>225</v>
      </c>
      <c r="I98" s="52" t="s">
        <v>210</v>
      </c>
      <c r="J98" s="814"/>
      <c r="K98" s="816"/>
    </row>
    <row r="99" spans="1:78" ht="20.25" customHeight="1" x14ac:dyDescent="0.2">
      <c r="A99" s="779" t="str">
        <f>DESCRIPCION!A15</f>
        <v>c</v>
      </c>
      <c r="B99" s="543">
        <f>DESCRIPCION!D17</f>
        <v>0</v>
      </c>
      <c r="C99" s="817"/>
      <c r="D99" s="783" t="s">
        <v>211</v>
      </c>
      <c r="E99" s="130" t="s">
        <v>212</v>
      </c>
      <c r="F99" s="70" t="s">
        <v>173</v>
      </c>
      <c r="G99" s="131">
        <f>IF(F99="Asignado",15,0)</f>
        <v>0</v>
      </c>
      <c r="H99" s="802" t="str">
        <f>IF(AND(G106&gt;0,G106&lt;=85),"Débil",IF(AND(G106&gt;85,G106&lt;=95),"Moderado",IF(G106&gt;96,"Fuerte"," ")))</f>
        <v xml:space="preserve"> </v>
      </c>
      <c r="I99" s="786" t="s">
        <v>173</v>
      </c>
      <c r="J99" s="774"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77" t="str">
        <f>IF(J99="Fuerte","NO",IF(J99=" "," ","SI"))</f>
        <v xml:space="preserve"> </v>
      </c>
    </row>
    <row r="100" spans="1:78" ht="28.5" x14ac:dyDescent="0.2">
      <c r="A100" s="780"/>
      <c r="B100" s="544"/>
      <c r="C100" s="817"/>
      <c r="D100" s="783"/>
      <c r="E100" s="104" t="s">
        <v>213</v>
      </c>
      <c r="F100" s="67" t="s">
        <v>173</v>
      </c>
      <c r="G100" s="66">
        <f>IF(F100="Adecuado",15,0)</f>
        <v>0</v>
      </c>
      <c r="H100" s="802"/>
      <c r="I100" s="804"/>
      <c r="J100" s="798"/>
      <c r="K100" s="800"/>
    </row>
    <row r="101" spans="1:78" ht="42.75" customHeight="1" x14ac:dyDescent="0.2">
      <c r="A101" s="780"/>
      <c r="B101" s="544"/>
      <c r="C101" s="817"/>
      <c r="D101" s="50" t="s">
        <v>214</v>
      </c>
      <c r="E101" s="104" t="s">
        <v>215</v>
      </c>
      <c r="F101" s="67" t="s">
        <v>173</v>
      </c>
      <c r="G101" s="66">
        <f>IF(F101="Oportuna",15,0)</f>
        <v>0</v>
      </c>
      <c r="H101" s="802"/>
      <c r="I101" s="804"/>
      <c r="J101" s="798"/>
      <c r="K101" s="800"/>
    </row>
    <row r="102" spans="1:78" ht="42.75" x14ac:dyDescent="0.2">
      <c r="A102" s="780"/>
      <c r="B102" s="544"/>
      <c r="C102" s="817"/>
      <c r="D102" s="50" t="s">
        <v>216</v>
      </c>
      <c r="E102" s="104" t="s">
        <v>217</v>
      </c>
      <c r="F102" s="221" t="s">
        <v>173</v>
      </c>
      <c r="G102" s="66">
        <f>IF(F102="Prevenir",15,IF(F102="Detectar",10,0))</f>
        <v>0</v>
      </c>
      <c r="H102" s="802"/>
      <c r="I102" s="804"/>
      <c r="J102" s="798"/>
      <c r="K102" s="800"/>
    </row>
    <row r="103" spans="1:78" ht="28.5" x14ac:dyDescent="0.2">
      <c r="A103" s="780"/>
      <c r="B103" s="544"/>
      <c r="C103" s="817"/>
      <c r="D103" s="50" t="s">
        <v>218</v>
      </c>
      <c r="E103" s="104" t="s">
        <v>219</v>
      </c>
      <c r="F103" s="67" t="s">
        <v>173</v>
      </c>
      <c r="G103" s="66">
        <f>IF(F103="Confiable",15,0)</f>
        <v>0</v>
      </c>
      <c r="H103" s="802"/>
      <c r="I103" s="804"/>
      <c r="J103" s="798"/>
      <c r="K103" s="800"/>
    </row>
    <row r="104" spans="1:78" ht="42.75" x14ac:dyDescent="0.2">
      <c r="A104" s="780"/>
      <c r="B104" s="544"/>
      <c r="C104" s="817"/>
      <c r="D104" s="50" t="s">
        <v>220</v>
      </c>
      <c r="E104" s="104" t="s">
        <v>221</v>
      </c>
      <c r="F104" s="221" t="s">
        <v>173</v>
      </c>
      <c r="G104" s="66">
        <f>IF(F104="Se investigan y se resuelven oportunamente",15,0)</f>
        <v>0</v>
      </c>
      <c r="H104" s="802"/>
      <c r="I104" s="804"/>
      <c r="J104" s="798"/>
      <c r="K104" s="800"/>
    </row>
    <row r="105" spans="1:78" ht="28.5" x14ac:dyDescent="0.2">
      <c r="A105" s="781"/>
      <c r="B105" s="545"/>
      <c r="C105" s="818"/>
      <c r="D105" s="45" t="s">
        <v>222</v>
      </c>
      <c r="E105" s="104" t="s">
        <v>223</v>
      </c>
      <c r="F105" s="67" t="s">
        <v>173</v>
      </c>
      <c r="G105" s="66">
        <f>IF(F105="Completa",10,IF(F105="Incompleta",5,0))</f>
        <v>0</v>
      </c>
      <c r="H105" s="803"/>
      <c r="I105" s="804"/>
      <c r="J105" s="798"/>
      <c r="K105" s="800"/>
    </row>
    <row r="106" spans="1:78" s="60" customFormat="1" ht="15.75" thickBot="1" x14ac:dyDescent="0.25">
      <c r="A106" s="126"/>
      <c r="B106" s="127"/>
      <c r="C106" s="56"/>
      <c r="D106" s="57"/>
      <c r="E106" s="58" t="s">
        <v>224</v>
      </c>
      <c r="F106" s="16"/>
      <c r="G106" s="16">
        <f>SUM(G99:G105)</f>
        <v>0</v>
      </c>
      <c r="H106" s="59"/>
      <c r="I106" s="123"/>
      <c r="J106" s="123"/>
      <c r="K106" s="12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808" t="s">
        <v>86</v>
      </c>
      <c r="B108" s="806" t="s">
        <v>227</v>
      </c>
      <c r="C108" s="810" t="s">
        <v>200</v>
      </c>
      <c r="D108" s="812" t="s">
        <v>201</v>
      </c>
      <c r="E108" s="812"/>
      <c r="F108" s="812"/>
      <c r="G108" s="812"/>
      <c r="H108" s="812"/>
      <c r="I108" s="109" t="s">
        <v>202</v>
      </c>
      <c r="J108" s="813" t="s">
        <v>203</v>
      </c>
      <c r="K108" s="815"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809"/>
      <c r="B109" s="807"/>
      <c r="C109" s="811"/>
      <c r="D109" s="110" t="s">
        <v>205</v>
      </c>
      <c r="E109" s="51" t="s">
        <v>206</v>
      </c>
      <c r="F109" s="110" t="s">
        <v>207</v>
      </c>
      <c r="G109" s="110" t="s">
        <v>208</v>
      </c>
      <c r="H109" s="110" t="s">
        <v>225</v>
      </c>
      <c r="I109" s="52" t="s">
        <v>210</v>
      </c>
      <c r="J109" s="814"/>
      <c r="K109" s="816"/>
    </row>
    <row r="110" spans="1:78" ht="20.25" customHeight="1" x14ac:dyDescent="0.2">
      <c r="A110" s="779" t="str">
        <f>DESCRIPCION!A18</f>
        <v>d</v>
      </c>
      <c r="B110" s="543">
        <f>DESCRIPCION!D18</f>
        <v>0</v>
      </c>
      <c r="C110" s="780"/>
      <c r="D110" s="783" t="s">
        <v>211</v>
      </c>
      <c r="E110" s="130" t="s">
        <v>212</v>
      </c>
      <c r="F110" s="70" t="s">
        <v>173</v>
      </c>
      <c r="G110" s="131">
        <f>IF(F110="Asignado",15,0)</f>
        <v>0</v>
      </c>
      <c r="H110" s="802" t="str">
        <f>IF(AND(G117&gt;0,G117&lt;=85),"Débil",IF(AND(G117&gt;85,G117&lt;=95),"Moderado",IF(G117&gt;96,"Fuerte"," ")))</f>
        <v xml:space="preserve"> </v>
      </c>
      <c r="I110" s="786" t="s">
        <v>173</v>
      </c>
      <c r="J110" s="774"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77" t="str">
        <f>IF(J110="Fuerte","NO",IF(J110=" "," ","SI"))</f>
        <v xml:space="preserve"> </v>
      </c>
    </row>
    <row r="111" spans="1:78" ht="28.5" x14ac:dyDescent="0.2">
      <c r="A111" s="780"/>
      <c r="B111" s="544"/>
      <c r="C111" s="780"/>
      <c r="D111" s="783"/>
      <c r="E111" s="104" t="s">
        <v>213</v>
      </c>
      <c r="F111" s="67" t="s">
        <v>173</v>
      </c>
      <c r="G111" s="66">
        <f>IF(F111="Adecuado",15,0)</f>
        <v>0</v>
      </c>
      <c r="H111" s="802"/>
      <c r="I111" s="804"/>
      <c r="J111" s="798"/>
      <c r="K111" s="800"/>
    </row>
    <row r="112" spans="1:78" ht="42.75" customHeight="1" x14ac:dyDescent="0.2">
      <c r="A112" s="780"/>
      <c r="B112" s="544"/>
      <c r="C112" s="780"/>
      <c r="D112" s="50" t="s">
        <v>214</v>
      </c>
      <c r="E112" s="104" t="s">
        <v>215</v>
      </c>
      <c r="F112" s="67" t="s">
        <v>173</v>
      </c>
      <c r="G112" s="66">
        <f>IF(F112="Oportuna",15,0)</f>
        <v>0</v>
      </c>
      <c r="H112" s="802"/>
      <c r="I112" s="804"/>
      <c r="J112" s="798"/>
      <c r="K112" s="800"/>
    </row>
    <row r="113" spans="1:78" ht="42.75" x14ac:dyDescent="0.2">
      <c r="A113" s="780"/>
      <c r="B113" s="544"/>
      <c r="C113" s="780"/>
      <c r="D113" s="50" t="s">
        <v>216</v>
      </c>
      <c r="E113" s="104" t="s">
        <v>217</v>
      </c>
      <c r="F113" s="221" t="s">
        <v>173</v>
      </c>
      <c r="G113" s="66">
        <f>IF(F113="Prevenir",15,IF(F113="Detectar",10,0))</f>
        <v>0</v>
      </c>
      <c r="H113" s="802"/>
      <c r="I113" s="804"/>
      <c r="J113" s="798"/>
      <c r="K113" s="800"/>
    </row>
    <row r="114" spans="1:78" ht="28.5" x14ac:dyDescent="0.2">
      <c r="A114" s="780"/>
      <c r="B114" s="544"/>
      <c r="C114" s="780"/>
      <c r="D114" s="50" t="s">
        <v>218</v>
      </c>
      <c r="E114" s="104" t="s">
        <v>219</v>
      </c>
      <c r="F114" s="67" t="s">
        <v>173</v>
      </c>
      <c r="G114" s="66">
        <f>IF(F114="Confiable",15,0)</f>
        <v>0</v>
      </c>
      <c r="H114" s="802"/>
      <c r="I114" s="804"/>
      <c r="J114" s="798"/>
      <c r="K114" s="800"/>
    </row>
    <row r="115" spans="1:78" ht="42.75" x14ac:dyDescent="0.2">
      <c r="A115" s="780"/>
      <c r="B115" s="544"/>
      <c r="C115" s="780"/>
      <c r="D115" s="50" t="s">
        <v>220</v>
      </c>
      <c r="E115" s="104" t="s">
        <v>221</v>
      </c>
      <c r="F115" s="221" t="s">
        <v>173</v>
      </c>
      <c r="G115" s="66">
        <f>IF(F115="Se investigan y se resuelven oportunamente",15,0)</f>
        <v>0</v>
      </c>
      <c r="H115" s="802"/>
      <c r="I115" s="804"/>
      <c r="J115" s="798"/>
      <c r="K115" s="800"/>
    </row>
    <row r="116" spans="1:78" ht="28.5" x14ac:dyDescent="0.2">
      <c r="A116" s="781"/>
      <c r="B116" s="545"/>
      <c r="C116" s="781"/>
      <c r="D116" s="45" t="s">
        <v>222</v>
      </c>
      <c r="E116" s="104" t="s">
        <v>223</v>
      </c>
      <c r="F116" s="67" t="s">
        <v>173</v>
      </c>
      <c r="G116" s="66">
        <f>IF(F116="Completa",10,IF(F116="Incompleta",5,0))</f>
        <v>0</v>
      </c>
      <c r="H116" s="803"/>
      <c r="I116" s="805"/>
      <c r="J116" s="799"/>
      <c r="K116" s="801"/>
    </row>
    <row r="117" spans="1:78" ht="15.75" thickBot="1" x14ac:dyDescent="0.25">
      <c r="A117" s="126"/>
      <c r="B117" s="127"/>
      <c r="C117" s="56"/>
      <c r="D117" s="57"/>
      <c r="E117" s="58" t="s">
        <v>224</v>
      </c>
      <c r="F117" s="16"/>
      <c r="G117" s="16">
        <f>SUM(G110:G116)</f>
        <v>0</v>
      </c>
      <c r="H117" s="136"/>
      <c r="I117" s="137"/>
      <c r="J117" s="137"/>
      <c r="K117" s="138"/>
    </row>
    <row r="118" spans="1:78" ht="15" thickBot="1" x14ac:dyDescent="0.25">
      <c r="A118" s="55"/>
    </row>
    <row r="119" spans="1:78" s="54" customFormat="1" ht="30" customHeight="1" x14ac:dyDescent="0.25">
      <c r="A119" s="787" t="s">
        <v>86</v>
      </c>
      <c r="B119" s="806" t="s">
        <v>227</v>
      </c>
      <c r="C119" s="789" t="s">
        <v>200</v>
      </c>
      <c r="D119" s="791" t="s">
        <v>201</v>
      </c>
      <c r="E119" s="792"/>
      <c r="F119" s="792"/>
      <c r="G119" s="792"/>
      <c r="H119" s="793"/>
      <c r="I119" s="109" t="s">
        <v>202</v>
      </c>
      <c r="J119" s="794" t="s">
        <v>203</v>
      </c>
      <c r="K119" s="796" t="s">
        <v>204</v>
      </c>
    </row>
    <row r="120" spans="1:78" s="54" customFormat="1" ht="60.75" thickBot="1" x14ac:dyDescent="0.3">
      <c r="A120" s="788"/>
      <c r="B120" s="807"/>
      <c r="C120" s="790"/>
      <c r="D120" s="110" t="s">
        <v>205</v>
      </c>
      <c r="E120" s="51" t="s">
        <v>206</v>
      </c>
      <c r="F120" s="110" t="s">
        <v>207</v>
      </c>
      <c r="G120" s="110" t="s">
        <v>208</v>
      </c>
      <c r="H120" s="110" t="s">
        <v>225</v>
      </c>
      <c r="I120" s="52" t="s">
        <v>210</v>
      </c>
      <c r="J120" s="795"/>
      <c r="K120" s="797"/>
    </row>
    <row r="121" spans="1:78" ht="20.25" customHeight="1" x14ac:dyDescent="0.2">
      <c r="A121" s="779" t="str">
        <f>DESCRIPCION!A18</f>
        <v>d</v>
      </c>
      <c r="B121" s="543">
        <f>DESCRIPCION!D19</f>
        <v>0</v>
      </c>
      <c r="C121" s="779"/>
      <c r="D121" s="782" t="s">
        <v>211</v>
      </c>
      <c r="E121" s="130" t="s">
        <v>212</v>
      </c>
      <c r="F121" s="70" t="s">
        <v>173</v>
      </c>
      <c r="G121" s="131">
        <f>IF(F121="Asignado",15,0)</f>
        <v>0</v>
      </c>
      <c r="H121" s="772" t="str">
        <f>IF(AND(G128&gt;0,G128&lt;=85),"Débil",IF(AND(G128&gt;85,G128&lt;=95),"Moderado",IF(G128&gt;96,"Fuerte"," ")))</f>
        <v xml:space="preserve"> </v>
      </c>
      <c r="I121" s="784" t="s">
        <v>173</v>
      </c>
      <c r="J121" s="772"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75" t="str">
        <f>IF(J121="Fuerte","NO",IF(J121=" "," ","SI"))</f>
        <v xml:space="preserve"> </v>
      </c>
    </row>
    <row r="122" spans="1:78" ht="28.5" x14ac:dyDescent="0.2">
      <c r="A122" s="780"/>
      <c r="B122" s="544"/>
      <c r="C122" s="780"/>
      <c r="D122" s="783"/>
      <c r="E122" s="104" t="s">
        <v>213</v>
      </c>
      <c r="F122" s="67" t="s">
        <v>173</v>
      </c>
      <c r="G122" s="66">
        <f>IF(F122="Adecuado",15,0)</f>
        <v>0</v>
      </c>
      <c r="H122" s="773"/>
      <c r="I122" s="785"/>
      <c r="J122" s="773"/>
      <c r="K122" s="776"/>
    </row>
    <row r="123" spans="1:78" ht="42.75" x14ac:dyDescent="0.2">
      <c r="A123" s="780"/>
      <c r="B123" s="544"/>
      <c r="C123" s="780"/>
      <c r="D123" s="50" t="s">
        <v>214</v>
      </c>
      <c r="E123" s="104" t="s">
        <v>215</v>
      </c>
      <c r="F123" s="67" t="s">
        <v>173</v>
      </c>
      <c r="G123" s="66">
        <f>IF(F123="Oportuna",15,0)</f>
        <v>0</v>
      </c>
      <c r="H123" s="773"/>
      <c r="I123" s="785"/>
      <c r="J123" s="773"/>
      <c r="K123" s="776"/>
    </row>
    <row r="124" spans="1:78" ht="42.75" x14ac:dyDescent="0.2">
      <c r="A124" s="780"/>
      <c r="B124" s="544"/>
      <c r="C124" s="780"/>
      <c r="D124" s="50" t="s">
        <v>216</v>
      </c>
      <c r="E124" s="104" t="s">
        <v>217</v>
      </c>
      <c r="F124" s="221" t="s">
        <v>173</v>
      </c>
      <c r="G124" s="66">
        <f>IF(F124="Prevenir",15,IF(F124="Detectar",10,0))</f>
        <v>0</v>
      </c>
      <c r="H124" s="773"/>
      <c r="I124" s="785"/>
      <c r="J124" s="773"/>
      <c r="K124" s="776"/>
    </row>
    <row r="125" spans="1:78" ht="28.5" x14ac:dyDescent="0.2">
      <c r="A125" s="780"/>
      <c r="B125" s="544"/>
      <c r="C125" s="780"/>
      <c r="D125" s="50" t="s">
        <v>218</v>
      </c>
      <c r="E125" s="104" t="s">
        <v>219</v>
      </c>
      <c r="F125" s="67" t="s">
        <v>173</v>
      </c>
      <c r="G125" s="66">
        <f>IF(F125="Confiable",15,0)</f>
        <v>0</v>
      </c>
      <c r="H125" s="773"/>
      <c r="I125" s="785"/>
      <c r="J125" s="773"/>
      <c r="K125" s="776"/>
    </row>
    <row r="126" spans="1:78" ht="42.75" x14ac:dyDescent="0.2">
      <c r="A126" s="780"/>
      <c r="B126" s="544"/>
      <c r="C126" s="780"/>
      <c r="D126" s="50" t="s">
        <v>220</v>
      </c>
      <c r="E126" s="104" t="s">
        <v>221</v>
      </c>
      <c r="F126" s="221" t="s">
        <v>173</v>
      </c>
      <c r="G126" s="66">
        <f>IF(F126="Se investigan y se resuelven oportunamente",15,0)</f>
        <v>0</v>
      </c>
      <c r="H126" s="773"/>
      <c r="I126" s="785"/>
      <c r="J126" s="773"/>
      <c r="K126" s="776"/>
    </row>
    <row r="127" spans="1:78" ht="28.5" x14ac:dyDescent="0.2">
      <c r="A127" s="781"/>
      <c r="B127" s="545"/>
      <c r="C127" s="781"/>
      <c r="D127" s="45" t="s">
        <v>222</v>
      </c>
      <c r="E127" s="104" t="s">
        <v>223</v>
      </c>
      <c r="F127" s="67" t="s">
        <v>173</v>
      </c>
      <c r="G127" s="66">
        <f>IF(F127="Completa",10,IF(F127="Incompleta",5,0))</f>
        <v>0</v>
      </c>
      <c r="H127" s="774"/>
      <c r="I127" s="786"/>
      <c r="J127" s="774"/>
      <c r="K127" s="777"/>
    </row>
    <row r="128" spans="1:78" s="60" customFormat="1" ht="15.75" thickBot="1" x14ac:dyDescent="0.25">
      <c r="A128" s="126"/>
      <c r="B128" s="127"/>
      <c r="C128" s="56"/>
      <c r="D128" s="57"/>
      <c r="E128" s="58" t="s">
        <v>224</v>
      </c>
      <c r="F128" s="16"/>
      <c r="G128" s="16">
        <f>SUM(G121:G127)</f>
        <v>0</v>
      </c>
      <c r="H128" s="136"/>
      <c r="I128" s="137"/>
      <c r="J128" s="137"/>
      <c r="K128" s="138"/>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87" t="s">
        <v>86</v>
      </c>
      <c r="B130" s="806" t="s">
        <v>227</v>
      </c>
      <c r="C130" s="789" t="s">
        <v>200</v>
      </c>
      <c r="D130" s="791" t="s">
        <v>201</v>
      </c>
      <c r="E130" s="792"/>
      <c r="F130" s="792"/>
      <c r="G130" s="792"/>
      <c r="H130" s="793"/>
      <c r="I130" s="109" t="s">
        <v>202</v>
      </c>
      <c r="J130" s="794" t="s">
        <v>203</v>
      </c>
      <c r="K130" s="796"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88"/>
      <c r="B131" s="807"/>
      <c r="C131" s="790"/>
      <c r="D131" s="110" t="s">
        <v>205</v>
      </c>
      <c r="E131" s="51" t="s">
        <v>206</v>
      </c>
      <c r="F131" s="110" t="s">
        <v>207</v>
      </c>
      <c r="G131" s="110" t="s">
        <v>208</v>
      </c>
      <c r="H131" s="110" t="s">
        <v>225</v>
      </c>
      <c r="I131" s="52" t="s">
        <v>210</v>
      </c>
      <c r="J131" s="795"/>
      <c r="K131" s="797"/>
    </row>
    <row r="132" spans="1:78" ht="20.25" customHeight="1" x14ac:dyDescent="0.2">
      <c r="A132" s="779" t="str">
        <f>DESCRIPCION!A18</f>
        <v>d</v>
      </c>
      <c r="B132" s="543">
        <f>DESCRIPCION!D20</f>
        <v>0</v>
      </c>
      <c r="C132" s="779"/>
      <c r="D132" s="782" t="s">
        <v>211</v>
      </c>
      <c r="E132" s="130" t="s">
        <v>212</v>
      </c>
      <c r="F132" s="70" t="s">
        <v>173</v>
      </c>
      <c r="G132" s="131">
        <f>IF(F132="Asignado",15,0)</f>
        <v>0</v>
      </c>
      <c r="H132" s="772" t="str">
        <f>IF(AND(G139&gt;0,G139&lt;=85),"Débil",IF(AND(G139&gt;85,G139&lt;=95),"Moderado",IF(G139&gt;96,"Fuerte"," ")))</f>
        <v xml:space="preserve"> </v>
      </c>
      <c r="I132" s="784" t="s">
        <v>173</v>
      </c>
      <c r="J132" s="772"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75" t="str">
        <f>IF(J132="Fuerte","NO",IF(J132=" "," ","SI"))</f>
        <v xml:space="preserve"> </v>
      </c>
    </row>
    <row r="133" spans="1:78" ht="28.5" x14ac:dyDescent="0.2">
      <c r="A133" s="780"/>
      <c r="B133" s="544"/>
      <c r="C133" s="780"/>
      <c r="D133" s="783"/>
      <c r="E133" s="104" t="s">
        <v>213</v>
      </c>
      <c r="F133" s="67" t="s">
        <v>173</v>
      </c>
      <c r="G133" s="66">
        <f>IF(F133="Adecuado",15,0)</f>
        <v>0</v>
      </c>
      <c r="H133" s="773"/>
      <c r="I133" s="785"/>
      <c r="J133" s="773"/>
      <c r="K133" s="776"/>
    </row>
    <row r="134" spans="1:78" ht="42.75" x14ac:dyDescent="0.2">
      <c r="A134" s="780"/>
      <c r="B134" s="544"/>
      <c r="C134" s="780"/>
      <c r="D134" s="50" t="s">
        <v>214</v>
      </c>
      <c r="E134" s="104" t="s">
        <v>215</v>
      </c>
      <c r="F134" s="67" t="s">
        <v>173</v>
      </c>
      <c r="G134" s="66">
        <f>IF(F134="Oportuna",15,0)</f>
        <v>0</v>
      </c>
      <c r="H134" s="773"/>
      <c r="I134" s="785"/>
      <c r="J134" s="773"/>
      <c r="K134" s="776"/>
    </row>
    <row r="135" spans="1:78" ht="42.75" x14ac:dyDescent="0.2">
      <c r="A135" s="780"/>
      <c r="B135" s="544"/>
      <c r="C135" s="780"/>
      <c r="D135" s="50" t="s">
        <v>216</v>
      </c>
      <c r="E135" s="104" t="s">
        <v>217</v>
      </c>
      <c r="F135" s="221" t="s">
        <v>173</v>
      </c>
      <c r="G135" s="66">
        <f>IF(F135="Prevenir",15,IF(F135="Detectar",10,0))</f>
        <v>0</v>
      </c>
      <c r="H135" s="773"/>
      <c r="I135" s="785"/>
      <c r="J135" s="773"/>
      <c r="K135" s="776"/>
    </row>
    <row r="136" spans="1:78" ht="28.5" x14ac:dyDescent="0.2">
      <c r="A136" s="780"/>
      <c r="B136" s="544"/>
      <c r="C136" s="780"/>
      <c r="D136" s="50" t="s">
        <v>218</v>
      </c>
      <c r="E136" s="104" t="s">
        <v>219</v>
      </c>
      <c r="F136" s="67" t="s">
        <v>173</v>
      </c>
      <c r="G136" s="66">
        <f>IF(F136="Confiable",15,0)</f>
        <v>0</v>
      </c>
      <c r="H136" s="773"/>
      <c r="I136" s="785"/>
      <c r="J136" s="773"/>
      <c r="K136" s="776"/>
    </row>
    <row r="137" spans="1:78" ht="42.75" x14ac:dyDescent="0.2">
      <c r="A137" s="780"/>
      <c r="B137" s="544"/>
      <c r="C137" s="780"/>
      <c r="D137" s="50" t="s">
        <v>220</v>
      </c>
      <c r="E137" s="104" t="s">
        <v>221</v>
      </c>
      <c r="F137" s="221" t="s">
        <v>173</v>
      </c>
      <c r="G137" s="66">
        <f>IF(F137="Se investigan y se resuelven oportunamente",15,0)</f>
        <v>0</v>
      </c>
      <c r="H137" s="773"/>
      <c r="I137" s="785"/>
      <c r="J137" s="773"/>
      <c r="K137" s="776"/>
    </row>
    <row r="138" spans="1:78" ht="28.5" x14ac:dyDescent="0.2">
      <c r="A138" s="781"/>
      <c r="B138" s="545"/>
      <c r="C138" s="781"/>
      <c r="D138" s="45" t="s">
        <v>222</v>
      </c>
      <c r="E138" s="104" t="s">
        <v>223</v>
      </c>
      <c r="F138" s="67" t="s">
        <v>173</v>
      </c>
      <c r="G138" s="66">
        <f>IF(F138="Completa",10,IF(F138="Incompleta",5,0))</f>
        <v>0</v>
      </c>
      <c r="H138" s="774"/>
      <c r="I138" s="786"/>
      <c r="J138" s="774"/>
      <c r="K138" s="777"/>
    </row>
    <row r="139" spans="1:78" ht="15.75" thickBot="1" x14ac:dyDescent="0.25">
      <c r="A139" s="126"/>
      <c r="B139" s="127"/>
      <c r="C139" s="56"/>
      <c r="D139" s="57"/>
      <c r="E139" s="58" t="s">
        <v>224</v>
      </c>
      <c r="F139" s="16"/>
      <c r="G139" s="16">
        <f>SUM(G132:G138)</f>
        <v>0</v>
      </c>
      <c r="H139" s="136"/>
      <c r="I139" s="137"/>
      <c r="J139" s="137"/>
      <c r="K139" s="138"/>
    </row>
    <row r="140" spans="1:78" ht="15" thickBot="1" x14ac:dyDescent="0.25">
      <c r="A140" s="55"/>
    </row>
    <row r="141" spans="1:78" s="54" customFormat="1" ht="30" customHeight="1" x14ac:dyDescent="0.25">
      <c r="A141" s="787" t="s">
        <v>86</v>
      </c>
      <c r="B141" s="806" t="s">
        <v>227</v>
      </c>
      <c r="C141" s="789" t="s">
        <v>200</v>
      </c>
      <c r="D141" s="791" t="s">
        <v>201</v>
      </c>
      <c r="E141" s="792"/>
      <c r="F141" s="792"/>
      <c r="G141" s="792"/>
      <c r="H141" s="793"/>
      <c r="I141" s="109" t="s">
        <v>202</v>
      </c>
      <c r="J141" s="794" t="s">
        <v>203</v>
      </c>
      <c r="K141" s="796" t="s">
        <v>204</v>
      </c>
    </row>
    <row r="142" spans="1:78" s="54" customFormat="1" ht="60.75" thickBot="1" x14ac:dyDescent="0.3">
      <c r="A142" s="788"/>
      <c r="B142" s="807"/>
      <c r="C142" s="790"/>
      <c r="D142" s="110" t="s">
        <v>205</v>
      </c>
      <c r="E142" s="51" t="s">
        <v>206</v>
      </c>
      <c r="F142" s="110" t="s">
        <v>207</v>
      </c>
      <c r="G142" s="110" t="s">
        <v>208</v>
      </c>
      <c r="H142" s="110" t="s">
        <v>225</v>
      </c>
      <c r="I142" s="52" t="s">
        <v>210</v>
      </c>
      <c r="J142" s="795"/>
      <c r="K142" s="797"/>
    </row>
    <row r="143" spans="1:78" ht="20.25" customHeight="1" x14ac:dyDescent="0.2">
      <c r="A143" s="779" t="str">
        <f>DESCRIPCION!A21</f>
        <v>e</v>
      </c>
      <c r="B143" s="543">
        <f>DESCRIPCION!D21</f>
        <v>0</v>
      </c>
      <c r="C143" s="779"/>
      <c r="D143" s="782" t="s">
        <v>211</v>
      </c>
      <c r="E143" s="130" t="s">
        <v>212</v>
      </c>
      <c r="F143" s="70" t="s">
        <v>173</v>
      </c>
      <c r="G143" s="131">
        <f>IF(F143="Asignado",15,0)</f>
        <v>0</v>
      </c>
      <c r="H143" s="772" t="str">
        <f>IF(AND(G150&gt;0,G150&lt;=85),"Débil",IF(AND(G150&gt;85,G150&lt;=95),"Moderado",IF(G150&gt;96,"Fuerte"," ")))</f>
        <v xml:space="preserve"> </v>
      </c>
      <c r="I143" s="784" t="s">
        <v>173</v>
      </c>
      <c r="J143" s="772"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75" t="str">
        <f>IF(J143="Fuerte","NO",IF(J143=" "," ","SI"))</f>
        <v xml:space="preserve"> </v>
      </c>
    </row>
    <row r="144" spans="1:78" ht="28.5" x14ac:dyDescent="0.2">
      <c r="A144" s="780"/>
      <c r="B144" s="544"/>
      <c r="C144" s="780"/>
      <c r="D144" s="783"/>
      <c r="E144" s="104" t="s">
        <v>213</v>
      </c>
      <c r="F144" s="67" t="s">
        <v>173</v>
      </c>
      <c r="G144" s="66">
        <f>IF(F144="Adecuado",15,0)</f>
        <v>0</v>
      </c>
      <c r="H144" s="773"/>
      <c r="I144" s="785"/>
      <c r="J144" s="773"/>
      <c r="K144" s="776"/>
    </row>
    <row r="145" spans="1:98" ht="42.75" x14ac:dyDescent="0.2">
      <c r="A145" s="780"/>
      <c r="B145" s="544"/>
      <c r="C145" s="780"/>
      <c r="D145" s="50" t="s">
        <v>214</v>
      </c>
      <c r="E145" s="104" t="s">
        <v>215</v>
      </c>
      <c r="F145" s="67" t="s">
        <v>173</v>
      </c>
      <c r="G145" s="66">
        <f>IF(F145="Oportuna",15,0)</f>
        <v>0</v>
      </c>
      <c r="H145" s="773"/>
      <c r="I145" s="785"/>
      <c r="J145" s="773"/>
      <c r="K145" s="776"/>
    </row>
    <row r="146" spans="1:98" ht="42.75" x14ac:dyDescent="0.2">
      <c r="A146" s="780"/>
      <c r="B146" s="544"/>
      <c r="C146" s="780"/>
      <c r="D146" s="50" t="s">
        <v>216</v>
      </c>
      <c r="E146" s="104" t="s">
        <v>217</v>
      </c>
      <c r="F146" s="221" t="s">
        <v>173</v>
      </c>
      <c r="G146" s="66">
        <f>IF(F146="Prevenir",15,IF(F146="Detectar",10,0))</f>
        <v>0</v>
      </c>
      <c r="H146" s="773"/>
      <c r="I146" s="785"/>
      <c r="J146" s="773"/>
      <c r="K146" s="776"/>
    </row>
    <row r="147" spans="1:98" ht="28.5" x14ac:dyDescent="0.2">
      <c r="A147" s="780"/>
      <c r="B147" s="544"/>
      <c r="C147" s="780"/>
      <c r="D147" s="50" t="s">
        <v>218</v>
      </c>
      <c r="E147" s="104" t="s">
        <v>219</v>
      </c>
      <c r="F147" s="67" t="s">
        <v>173</v>
      </c>
      <c r="G147" s="66">
        <f>IF(F147="Confiable",15,0)</f>
        <v>0</v>
      </c>
      <c r="H147" s="773"/>
      <c r="I147" s="785"/>
      <c r="J147" s="773"/>
      <c r="K147" s="776"/>
    </row>
    <row r="148" spans="1:98" ht="42.75" x14ac:dyDescent="0.2">
      <c r="A148" s="780"/>
      <c r="B148" s="544"/>
      <c r="C148" s="780"/>
      <c r="D148" s="50" t="s">
        <v>220</v>
      </c>
      <c r="E148" s="104" t="s">
        <v>221</v>
      </c>
      <c r="F148" s="221" t="s">
        <v>173</v>
      </c>
      <c r="G148" s="66">
        <f>IF(F148="Se investigan y se resuelven oportunamente",15,0)</f>
        <v>0</v>
      </c>
      <c r="H148" s="773"/>
      <c r="I148" s="785"/>
      <c r="J148" s="773"/>
      <c r="K148" s="776"/>
    </row>
    <row r="149" spans="1:98" ht="28.5" x14ac:dyDescent="0.2">
      <c r="A149" s="781"/>
      <c r="B149" s="545"/>
      <c r="C149" s="781"/>
      <c r="D149" s="45" t="s">
        <v>222</v>
      </c>
      <c r="E149" s="104" t="s">
        <v>223</v>
      </c>
      <c r="F149" s="67" t="s">
        <v>173</v>
      </c>
      <c r="G149" s="66">
        <f>IF(F149="Completa",10,IF(F149="Incompleta",5,0))</f>
        <v>0</v>
      </c>
      <c r="H149" s="774"/>
      <c r="I149" s="786"/>
      <c r="J149" s="774"/>
      <c r="K149" s="777"/>
    </row>
    <row r="150" spans="1:98" s="60" customFormat="1" ht="15.75" thickBot="1" x14ac:dyDescent="0.25">
      <c r="A150" s="126"/>
      <c r="B150" s="127"/>
      <c r="C150" s="56"/>
      <c r="D150" s="57"/>
      <c r="E150" s="58" t="s">
        <v>224</v>
      </c>
      <c r="F150" s="16"/>
      <c r="G150" s="16">
        <f>SUM(G143:G149)</f>
        <v>0</v>
      </c>
      <c r="H150" s="136"/>
      <c r="I150" s="137"/>
      <c r="J150" s="137"/>
      <c r="K150" s="138"/>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87" t="s">
        <v>86</v>
      </c>
      <c r="B152" s="806" t="s">
        <v>227</v>
      </c>
      <c r="C152" s="789" t="s">
        <v>200</v>
      </c>
      <c r="D152" s="791" t="s">
        <v>201</v>
      </c>
      <c r="E152" s="792"/>
      <c r="F152" s="792"/>
      <c r="G152" s="792"/>
      <c r="H152" s="793"/>
      <c r="I152" s="109" t="s">
        <v>202</v>
      </c>
      <c r="J152" s="794" t="s">
        <v>203</v>
      </c>
      <c r="K152" s="796" t="s">
        <v>204</v>
      </c>
    </row>
    <row r="153" spans="1:98" ht="60.75" thickBot="1" x14ac:dyDescent="0.25">
      <c r="A153" s="788"/>
      <c r="B153" s="807"/>
      <c r="C153" s="790"/>
      <c r="D153" s="110" t="s">
        <v>205</v>
      </c>
      <c r="E153" s="51" t="s">
        <v>206</v>
      </c>
      <c r="F153" s="110" t="s">
        <v>207</v>
      </c>
      <c r="G153" s="110" t="s">
        <v>208</v>
      </c>
      <c r="H153" s="110" t="s">
        <v>225</v>
      </c>
      <c r="I153" s="52" t="s">
        <v>210</v>
      </c>
      <c r="J153" s="795"/>
      <c r="K153" s="797"/>
    </row>
    <row r="154" spans="1:98" x14ac:dyDescent="0.2">
      <c r="A154" s="779" t="str">
        <f>DESCRIPCION!A21</f>
        <v>e</v>
      </c>
      <c r="B154" s="543">
        <f>DESCRIPCION!D22</f>
        <v>0</v>
      </c>
      <c r="C154" s="779"/>
      <c r="D154" s="782" t="s">
        <v>211</v>
      </c>
      <c r="E154" s="130" t="s">
        <v>212</v>
      </c>
      <c r="F154" s="70" t="s">
        <v>173</v>
      </c>
      <c r="G154" s="131">
        <f>IF(F154="Asignado",15,0)</f>
        <v>0</v>
      </c>
      <c r="H154" s="772" t="str">
        <f>IF(AND(G161&gt;0,G161&lt;=85),"Débil",IF(AND(G161&gt;85,G161&lt;=95),"Moderado",IF(G161&gt;96,"Fuerte"," ")))</f>
        <v xml:space="preserve"> </v>
      </c>
      <c r="I154" s="784" t="s">
        <v>173</v>
      </c>
      <c r="J154" s="772"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75" t="str">
        <f>IF(J154="Fuerte","NO",IF(J154=" "," ","SI"))</f>
        <v xml:space="preserve"> </v>
      </c>
    </row>
    <row r="155" spans="1:98" ht="28.5" x14ac:dyDescent="0.2">
      <c r="A155" s="780"/>
      <c r="B155" s="544"/>
      <c r="C155" s="780"/>
      <c r="D155" s="783"/>
      <c r="E155" s="104" t="s">
        <v>213</v>
      </c>
      <c r="F155" s="67" t="s">
        <v>173</v>
      </c>
      <c r="G155" s="66">
        <f>IF(F155="Adecuado",15,0)</f>
        <v>0</v>
      </c>
      <c r="H155" s="773"/>
      <c r="I155" s="785"/>
      <c r="J155" s="773"/>
      <c r="K155" s="776"/>
    </row>
    <row r="156" spans="1:98" ht="42.75" x14ac:dyDescent="0.2">
      <c r="A156" s="780"/>
      <c r="B156" s="544"/>
      <c r="C156" s="780"/>
      <c r="D156" s="50" t="s">
        <v>214</v>
      </c>
      <c r="E156" s="104" t="s">
        <v>215</v>
      </c>
      <c r="F156" s="67" t="s">
        <v>173</v>
      </c>
      <c r="G156" s="66">
        <f>IF(F156="Oportuna",15,0)</f>
        <v>0</v>
      </c>
      <c r="H156" s="773"/>
      <c r="I156" s="785"/>
      <c r="J156" s="773"/>
      <c r="K156" s="776"/>
    </row>
    <row r="157" spans="1:98" ht="42.75" x14ac:dyDescent="0.2">
      <c r="A157" s="780"/>
      <c r="B157" s="544"/>
      <c r="C157" s="780"/>
      <c r="D157" s="50" t="s">
        <v>216</v>
      </c>
      <c r="E157" s="104" t="s">
        <v>217</v>
      </c>
      <c r="F157" s="221" t="s">
        <v>173</v>
      </c>
      <c r="G157" s="66">
        <f>IF(F157="Prevenir",15,IF(F157="Detectar",10,0))</f>
        <v>0</v>
      </c>
      <c r="H157" s="773"/>
      <c r="I157" s="785"/>
      <c r="J157" s="773"/>
      <c r="K157" s="776"/>
    </row>
    <row r="158" spans="1:98" ht="28.5" x14ac:dyDescent="0.2">
      <c r="A158" s="780"/>
      <c r="B158" s="544"/>
      <c r="C158" s="780"/>
      <c r="D158" s="50" t="s">
        <v>218</v>
      </c>
      <c r="E158" s="104" t="s">
        <v>219</v>
      </c>
      <c r="F158" s="67" t="s">
        <v>173</v>
      </c>
      <c r="G158" s="66">
        <f>IF(F158="Confiable",15,0)</f>
        <v>0</v>
      </c>
      <c r="H158" s="773"/>
      <c r="I158" s="785"/>
      <c r="J158" s="773"/>
      <c r="K158" s="776"/>
    </row>
    <row r="159" spans="1:98" ht="42.75" x14ac:dyDescent="0.2">
      <c r="A159" s="780"/>
      <c r="B159" s="544"/>
      <c r="C159" s="780"/>
      <c r="D159" s="50" t="s">
        <v>220</v>
      </c>
      <c r="E159" s="104" t="s">
        <v>221</v>
      </c>
      <c r="F159" s="221" t="s">
        <v>173</v>
      </c>
      <c r="G159" s="66">
        <f>IF(F159="Se investigan y se resuelven oportunamente",15,0)</f>
        <v>0</v>
      </c>
      <c r="H159" s="773"/>
      <c r="I159" s="785"/>
      <c r="J159" s="773"/>
      <c r="K159" s="776"/>
    </row>
    <row r="160" spans="1:98" ht="28.5" x14ac:dyDescent="0.2">
      <c r="A160" s="781"/>
      <c r="B160" s="545"/>
      <c r="C160" s="781"/>
      <c r="D160" s="45" t="s">
        <v>222</v>
      </c>
      <c r="E160" s="104" t="s">
        <v>223</v>
      </c>
      <c r="F160" s="67" t="s">
        <v>173</v>
      </c>
      <c r="G160" s="66">
        <f>IF(F160="Completa",10,IF(F160="Incompleta",5,0))</f>
        <v>0</v>
      </c>
      <c r="H160" s="774"/>
      <c r="I160" s="786"/>
      <c r="J160" s="774"/>
      <c r="K160" s="777"/>
    </row>
    <row r="161" spans="1:11" ht="15.75" thickBot="1" x14ac:dyDescent="0.25">
      <c r="A161" s="126"/>
      <c r="B161" s="127"/>
      <c r="C161" s="56"/>
      <c r="D161" s="57"/>
      <c r="E161" s="58" t="s">
        <v>224</v>
      </c>
      <c r="F161" s="16"/>
      <c r="G161" s="16">
        <f>SUM(G154:G160)</f>
        <v>0</v>
      </c>
      <c r="H161" s="136"/>
      <c r="I161" s="137"/>
      <c r="J161" s="137"/>
      <c r="K161" s="138"/>
    </row>
    <row r="162" spans="1:11" ht="15" thickBot="1" x14ac:dyDescent="0.25"/>
    <row r="163" spans="1:11" ht="30" customHeight="1" x14ac:dyDescent="0.2">
      <c r="A163" s="787" t="s">
        <v>86</v>
      </c>
      <c r="B163" s="806" t="s">
        <v>227</v>
      </c>
      <c r="C163" s="789" t="s">
        <v>200</v>
      </c>
      <c r="D163" s="791" t="s">
        <v>201</v>
      </c>
      <c r="E163" s="792"/>
      <c r="F163" s="792"/>
      <c r="G163" s="792"/>
      <c r="H163" s="793"/>
      <c r="I163" s="109" t="s">
        <v>202</v>
      </c>
      <c r="J163" s="794" t="s">
        <v>203</v>
      </c>
      <c r="K163" s="796" t="s">
        <v>204</v>
      </c>
    </row>
    <row r="164" spans="1:11" ht="60.75" thickBot="1" x14ac:dyDescent="0.25">
      <c r="A164" s="788"/>
      <c r="B164" s="807"/>
      <c r="C164" s="790"/>
      <c r="D164" s="110" t="s">
        <v>205</v>
      </c>
      <c r="E164" s="51" t="s">
        <v>206</v>
      </c>
      <c r="F164" s="110" t="s">
        <v>207</v>
      </c>
      <c r="G164" s="110" t="s">
        <v>208</v>
      </c>
      <c r="H164" s="110" t="s">
        <v>225</v>
      </c>
      <c r="I164" s="52" t="s">
        <v>210</v>
      </c>
      <c r="J164" s="795"/>
      <c r="K164" s="797"/>
    </row>
    <row r="165" spans="1:11" ht="14.25" customHeight="1" x14ac:dyDescent="0.2">
      <c r="A165" s="779" t="str">
        <f>DESCRIPCION!A21</f>
        <v>e</v>
      </c>
      <c r="B165" s="543">
        <f>DESCRIPCION!D23</f>
        <v>0</v>
      </c>
      <c r="C165" s="779"/>
      <c r="D165" s="782" t="s">
        <v>211</v>
      </c>
      <c r="E165" s="130" t="s">
        <v>212</v>
      </c>
      <c r="F165" s="70" t="s">
        <v>173</v>
      </c>
      <c r="G165" s="131">
        <f>IF(F165="Asignado",15,0)</f>
        <v>0</v>
      </c>
      <c r="H165" s="772" t="str">
        <f>IF(AND(G172&gt;0,G172&lt;=85),"Débil",IF(AND(G172&gt;85,G172&lt;=95),"Moderado",IF(G172&gt;96,"Fuerte"," ")))</f>
        <v xml:space="preserve"> </v>
      </c>
      <c r="I165" s="784" t="s">
        <v>173</v>
      </c>
      <c r="J165" s="772"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75" t="str">
        <f>IF(J165="Fuerte","NO",IF(J165=" "," ","SI"))</f>
        <v xml:space="preserve"> </v>
      </c>
    </row>
    <row r="166" spans="1:11" ht="28.5" x14ac:dyDescent="0.2">
      <c r="A166" s="780"/>
      <c r="B166" s="544"/>
      <c r="C166" s="780"/>
      <c r="D166" s="783"/>
      <c r="E166" s="104" t="s">
        <v>213</v>
      </c>
      <c r="F166" s="67" t="s">
        <v>173</v>
      </c>
      <c r="G166" s="66">
        <f>IF(F166="Adecuado",15,0)</f>
        <v>0</v>
      </c>
      <c r="H166" s="773"/>
      <c r="I166" s="785"/>
      <c r="J166" s="773"/>
      <c r="K166" s="776"/>
    </row>
    <row r="167" spans="1:11" ht="42.75" x14ac:dyDescent="0.2">
      <c r="A167" s="780"/>
      <c r="B167" s="544"/>
      <c r="C167" s="780"/>
      <c r="D167" s="50" t="s">
        <v>214</v>
      </c>
      <c r="E167" s="104" t="s">
        <v>215</v>
      </c>
      <c r="F167" s="67" t="s">
        <v>173</v>
      </c>
      <c r="G167" s="66">
        <f>IF(F167="Oportuna",15,0)</f>
        <v>0</v>
      </c>
      <c r="H167" s="773"/>
      <c r="I167" s="785"/>
      <c r="J167" s="773"/>
      <c r="K167" s="776"/>
    </row>
    <row r="168" spans="1:11" ht="42.75" x14ac:dyDescent="0.2">
      <c r="A168" s="780"/>
      <c r="B168" s="544"/>
      <c r="C168" s="780"/>
      <c r="D168" s="50" t="s">
        <v>216</v>
      </c>
      <c r="E168" s="104" t="s">
        <v>217</v>
      </c>
      <c r="F168" s="221" t="s">
        <v>173</v>
      </c>
      <c r="G168" s="66">
        <f>IF(F168="Prevenir",15,IF(F168="Detectar",10,0))</f>
        <v>0</v>
      </c>
      <c r="H168" s="773"/>
      <c r="I168" s="785"/>
      <c r="J168" s="773"/>
      <c r="K168" s="776"/>
    </row>
    <row r="169" spans="1:11" ht="28.5" x14ac:dyDescent="0.2">
      <c r="A169" s="780"/>
      <c r="B169" s="544"/>
      <c r="C169" s="780"/>
      <c r="D169" s="50" t="s">
        <v>218</v>
      </c>
      <c r="E169" s="104" t="s">
        <v>219</v>
      </c>
      <c r="F169" s="67" t="s">
        <v>173</v>
      </c>
      <c r="G169" s="66">
        <f>IF(F169="Confiable",15,0)</f>
        <v>0</v>
      </c>
      <c r="H169" s="773"/>
      <c r="I169" s="785"/>
      <c r="J169" s="773"/>
      <c r="K169" s="776"/>
    </row>
    <row r="170" spans="1:11" ht="42.75" x14ac:dyDescent="0.2">
      <c r="A170" s="780"/>
      <c r="B170" s="544"/>
      <c r="C170" s="780"/>
      <c r="D170" s="50" t="s">
        <v>220</v>
      </c>
      <c r="E170" s="104" t="s">
        <v>221</v>
      </c>
      <c r="F170" s="221" t="s">
        <v>173</v>
      </c>
      <c r="G170" s="66">
        <f>IF(F170="Se investigan y se resuelven oportunamente",15,0)</f>
        <v>0</v>
      </c>
      <c r="H170" s="773"/>
      <c r="I170" s="785"/>
      <c r="J170" s="773"/>
      <c r="K170" s="776"/>
    </row>
    <row r="171" spans="1:11" ht="28.5" x14ac:dyDescent="0.2">
      <c r="A171" s="781"/>
      <c r="B171" s="545"/>
      <c r="C171" s="781"/>
      <c r="D171" s="45" t="s">
        <v>222</v>
      </c>
      <c r="E171" s="104" t="s">
        <v>223</v>
      </c>
      <c r="F171" s="67" t="s">
        <v>173</v>
      </c>
      <c r="G171" s="66">
        <f>IF(F171="Completa",10,IF(F171="Incompleta",5,0))</f>
        <v>0</v>
      </c>
      <c r="H171" s="774"/>
      <c r="I171" s="786"/>
      <c r="J171" s="774"/>
      <c r="K171" s="777"/>
    </row>
    <row r="172" spans="1:11" ht="15.75" thickBot="1" x14ac:dyDescent="0.25">
      <c r="A172" s="126"/>
      <c r="B172" s="127"/>
      <c r="C172" s="56"/>
      <c r="D172" s="57"/>
      <c r="E172" s="58" t="s">
        <v>224</v>
      </c>
      <c r="F172" s="16"/>
      <c r="G172" s="16">
        <f>SUM(G165:G171)</f>
        <v>0</v>
      </c>
      <c r="H172" s="136"/>
      <c r="I172" s="137"/>
      <c r="J172" s="137"/>
      <c r="K172" s="138"/>
    </row>
    <row r="173" spans="1:11" ht="15" thickBot="1" x14ac:dyDescent="0.25"/>
    <row r="174" spans="1:11" ht="30" x14ac:dyDescent="0.2">
      <c r="A174" s="787" t="s">
        <v>86</v>
      </c>
      <c r="B174" s="806" t="s">
        <v>227</v>
      </c>
      <c r="C174" s="789" t="s">
        <v>200</v>
      </c>
      <c r="D174" s="791" t="s">
        <v>201</v>
      </c>
      <c r="E174" s="792"/>
      <c r="F174" s="792"/>
      <c r="G174" s="792"/>
      <c r="H174" s="793"/>
      <c r="I174" s="109" t="s">
        <v>202</v>
      </c>
      <c r="J174" s="794" t="s">
        <v>203</v>
      </c>
      <c r="K174" s="796" t="s">
        <v>204</v>
      </c>
    </row>
    <row r="175" spans="1:11" ht="60.75" thickBot="1" x14ac:dyDescent="0.25">
      <c r="A175" s="788"/>
      <c r="B175" s="807"/>
      <c r="C175" s="790"/>
      <c r="D175" s="110" t="s">
        <v>205</v>
      </c>
      <c r="E175" s="51" t="s">
        <v>206</v>
      </c>
      <c r="F175" s="110" t="s">
        <v>207</v>
      </c>
      <c r="G175" s="110" t="s">
        <v>208</v>
      </c>
      <c r="H175" s="110" t="s">
        <v>225</v>
      </c>
      <c r="I175" s="52" t="s">
        <v>210</v>
      </c>
      <c r="J175" s="795"/>
      <c r="K175" s="797"/>
    </row>
    <row r="176" spans="1:11" x14ac:dyDescent="0.2">
      <c r="A176" s="779" t="str">
        <f>DESCRIPCION!A24</f>
        <v>f</v>
      </c>
      <c r="B176" s="543">
        <f>DESCRIPCION!D24</f>
        <v>0</v>
      </c>
      <c r="C176" s="779"/>
      <c r="D176" s="782" t="s">
        <v>211</v>
      </c>
      <c r="E176" s="130" t="s">
        <v>212</v>
      </c>
      <c r="F176" s="70" t="s">
        <v>175</v>
      </c>
      <c r="G176" s="131">
        <f>IF(F176="Asignado",15,0)</f>
        <v>0</v>
      </c>
      <c r="H176" s="772" t="str">
        <f>IF(AND(G183&gt;0,G183&lt;=85),"Débil",IF(AND(G183&gt;85,G183&lt;=95),"Moderado",IF(G183&gt;96,"Fuerte"," ")))</f>
        <v>Débil</v>
      </c>
      <c r="I176" s="784" t="s">
        <v>196</v>
      </c>
      <c r="J176" s="772"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75" t="str">
        <f>IF(J176="Fuerte","NO",IF(J176=" "," ","SI"))</f>
        <v>SI</v>
      </c>
    </row>
    <row r="177" spans="1:11" ht="28.5" x14ac:dyDescent="0.2">
      <c r="A177" s="780"/>
      <c r="B177" s="544"/>
      <c r="C177" s="780"/>
      <c r="D177" s="783"/>
      <c r="E177" s="104" t="s">
        <v>213</v>
      </c>
      <c r="F177" s="67" t="s">
        <v>176</v>
      </c>
      <c r="G177" s="66">
        <f>IF(F177="Adecuado",15,0)</f>
        <v>15</v>
      </c>
      <c r="H177" s="773"/>
      <c r="I177" s="785"/>
      <c r="J177" s="773"/>
      <c r="K177" s="776"/>
    </row>
    <row r="178" spans="1:11" ht="42.75" x14ac:dyDescent="0.2">
      <c r="A178" s="780"/>
      <c r="B178" s="544"/>
      <c r="C178" s="780"/>
      <c r="D178" s="50" t="s">
        <v>214</v>
      </c>
      <c r="E178" s="104" t="s">
        <v>215</v>
      </c>
      <c r="F178" s="67" t="s">
        <v>179</v>
      </c>
      <c r="G178" s="66">
        <f>IF(F178="Oportuna",15,0)</f>
        <v>15</v>
      </c>
      <c r="H178" s="773"/>
      <c r="I178" s="785"/>
      <c r="J178" s="773"/>
      <c r="K178" s="776"/>
    </row>
    <row r="179" spans="1:11" ht="42.75" x14ac:dyDescent="0.2">
      <c r="A179" s="780"/>
      <c r="B179" s="544"/>
      <c r="C179" s="780"/>
      <c r="D179" s="50" t="s">
        <v>216</v>
      </c>
      <c r="E179" s="104" t="s">
        <v>217</v>
      </c>
      <c r="F179" s="221" t="s">
        <v>173</v>
      </c>
      <c r="G179" s="66">
        <f>IF(F179="Prevenir",15,IF(F179="Detectar",10,0))</f>
        <v>0</v>
      </c>
      <c r="H179" s="773"/>
      <c r="I179" s="785"/>
      <c r="J179" s="773"/>
      <c r="K179" s="776"/>
    </row>
    <row r="180" spans="1:11" ht="28.5" x14ac:dyDescent="0.2">
      <c r="A180" s="780"/>
      <c r="B180" s="544"/>
      <c r="C180" s="780"/>
      <c r="D180" s="50" t="s">
        <v>218</v>
      </c>
      <c r="E180" s="104" t="s">
        <v>219</v>
      </c>
      <c r="F180" s="67" t="s">
        <v>173</v>
      </c>
      <c r="G180" s="66">
        <f>IF(F180="Confiable",15,0)</f>
        <v>0</v>
      </c>
      <c r="H180" s="773"/>
      <c r="I180" s="785"/>
      <c r="J180" s="773"/>
      <c r="K180" s="776"/>
    </row>
    <row r="181" spans="1:11" ht="42.75" x14ac:dyDescent="0.2">
      <c r="A181" s="780"/>
      <c r="B181" s="544"/>
      <c r="C181" s="780"/>
      <c r="D181" s="50" t="s">
        <v>220</v>
      </c>
      <c r="E181" s="104" t="s">
        <v>221</v>
      </c>
      <c r="F181" s="221" t="s">
        <v>173</v>
      </c>
      <c r="G181" s="66">
        <f>IF(F181="Se investigan y se resuelven oportunamente",15,0)</f>
        <v>0</v>
      </c>
      <c r="H181" s="773"/>
      <c r="I181" s="785"/>
      <c r="J181" s="773"/>
      <c r="K181" s="776"/>
    </row>
    <row r="182" spans="1:11" ht="28.5" x14ac:dyDescent="0.2">
      <c r="A182" s="781"/>
      <c r="B182" s="545"/>
      <c r="C182" s="781"/>
      <c r="D182" s="45" t="s">
        <v>222</v>
      </c>
      <c r="E182" s="104" t="s">
        <v>223</v>
      </c>
      <c r="F182" s="67" t="s">
        <v>173</v>
      </c>
      <c r="G182" s="66">
        <f>IF(F182="Completa",10,IF(F182="Incompleta",5,0))</f>
        <v>0</v>
      </c>
      <c r="H182" s="774"/>
      <c r="I182" s="786"/>
      <c r="J182" s="774"/>
      <c r="K182" s="777"/>
    </row>
    <row r="183" spans="1:11" ht="15.75" thickBot="1" x14ac:dyDescent="0.25">
      <c r="A183" s="126"/>
      <c r="B183" s="127"/>
      <c r="C183" s="56"/>
      <c r="D183" s="57"/>
      <c r="E183" s="58" t="s">
        <v>224</v>
      </c>
      <c r="F183" s="16"/>
      <c r="G183" s="16">
        <f>SUM(G176:G182)</f>
        <v>30</v>
      </c>
      <c r="H183" s="136"/>
      <c r="I183" s="137"/>
      <c r="J183" s="137"/>
      <c r="K183" s="138"/>
    </row>
    <row r="184" spans="1:11" ht="15" thickBot="1" x14ac:dyDescent="0.25"/>
    <row r="185" spans="1:11" ht="30" x14ac:dyDescent="0.2">
      <c r="A185" s="787" t="s">
        <v>86</v>
      </c>
      <c r="B185" s="806" t="s">
        <v>227</v>
      </c>
      <c r="C185" s="789" t="s">
        <v>200</v>
      </c>
      <c r="D185" s="791" t="s">
        <v>201</v>
      </c>
      <c r="E185" s="792"/>
      <c r="F185" s="792"/>
      <c r="G185" s="792"/>
      <c r="H185" s="793"/>
      <c r="I185" s="109" t="s">
        <v>202</v>
      </c>
      <c r="J185" s="794" t="s">
        <v>203</v>
      </c>
      <c r="K185" s="796" t="s">
        <v>204</v>
      </c>
    </row>
    <row r="186" spans="1:11" ht="60.75" thickBot="1" x14ac:dyDescent="0.25">
      <c r="A186" s="788"/>
      <c r="B186" s="807"/>
      <c r="C186" s="790"/>
      <c r="D186" s="110" t="s">
        <v>205</v>
      </c>
      <c r="E186" s="51" t="s">
        <v>206</v>
      </c>
      <c r="F186" s="110" t="s">
        <v>207</v>
      </c>
      <c r="G186" s="110" t="s">
        <v>208</v>
      </c>
      <c r="H186" s="110" t="s">
        <v>225</v>
      </c>
      <c r="I186" s="52" t="s">
        <v>210</v>
      </c>
      <c r="J186" s="795"/>
      <c r="K186" s="797"/>
    </row>
    <row r="187" spans="1:11" x14ac:dyDescent="0.2">
      <c r="A187" s="779" t="str">
        <f>DESCRIPCION!A24</f>
        <v>f</v>
      </c>
      <c r="B187" s="543">
        <f>DESCRIPCION!D25</f>
        <v>0</v>
      </c>
      <c r="C187" s="779"/>
      <c r="D187" s="782" t="s">
        <v>211</v>
      </c>
      <c r="E187" s="130" t="s">
        <v>212</v>
      </c>
      <c r="F187" s="70" t="s">
        <v>173</v>
      </c>
      <c r="G187" s="131">
        <f>IF(F187="Asignado",15,0)</f>
        <v>0</v>
      </c>
      <c r="H187" s="772" t="str">
        <f>IF(AND(G194&gt;0,G194&lt;=85),"Débil",IF(AND(G194&gt;85,G194&lt;=95),"Moderado",IF(G194&gt;96,"Fuerte"," ")))</f>
        <v xml:space="preserve"> </v>
      </c>
      <c r="I187" s="784" t="s">
        <v>173</v>
      </c>
      <c r="J187" s="772"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75" t="str">
        <f>IF(J187="Fuerte","NO",IF(J187=" "," ","SI"))</f>
        <v xml:space="preserve"> </v>
      </c>
    </row>
    <row r="188" spans="1:11" ht="28.5" x14ac:dyDescent="0.2">
      <c r="A188" s="780"/>
      <c r="B188" s="544"/>
      <c r="C188" s="780"/>
      <c r="D188" s="783"/>
      <c r="E188" s="104" t="s">
        <v>213</v>
      </c>
      <c r="F188" s="67" t="s">
        <v>173</v>
      </c>
      <c r="G188" s="66">
        <f>IF(F188="Adecuado",15,0)</f>
        <v>0</v>
      </c>
      <c r="H188" s="773"/>
      <c r="I188" s="785"/>
      <c r="J188" s="773"/>
      <c r="K188" s="776"/>
    </row>
    <row r="189" spans="1:11" ht="42.75" x14ac:dyDescent="0.2">
      <c r="A189" s="780"/>
      <c r="B189" s="544"/>
      <c r="C189" s="780"/>
      <c r="D189" s="50" t="s">
        <v>214</v>
      </c>
      <c r="E189" s="104" t="s">
        <v>215</v>
      </c>
      <c r="F189" s="67" t="s">
        <v>173</v>
      </c>
      <c r="G189" s="66">
        <f>IF(F189="Oportuna",15,0)</f>
        <v>0</v>
      </c>
      <c r="H189" s="773"/>
      <c r="I189" s="785"/>
      <c r="J189" s="773"/>
      <c r="K189" s="776"/>
    </row>
    <row r="190" spans="1:11" ht="42.75" x14ac:dyDescent="0.2">
      <c r="A190" s="780"/>
      <c r="B190" s="544"/>
      <c r="C190" s="780"/>
      <c r="D190" s="50" t="s">
        <v>216</v>
      </c>
      <c r="E190" s="104" t="s">
        <v>217</v>
      </c>
      <c r="F190" s="221" t="s">
        <v>173</v>
      </c>
      <c r="G190" s="66">
        <f>IF(F190="Prevenir",15,IF(F190="Detectar",10,0))</f>
        <v>0</v>
      </c>
      <c r="H190" s="773"/>
      <c r="I190" s="785"/>
      <c r="J190" s="773"/>
      <c r="K190" s="776"/>
    </row>
    <row r="191" spans="1:11" ht="28.5" x14ac:dyDescent="0.2">
      <c r="A191" s="780"/>
      <c r="B191" s="544"/>
      <c r="C191" s="780"/>
      <c r="D191" s="50" t="s">
        <v>218</v>
      </c>
      <c r="E191" s="104" t="s">
        <v>219</v>
      </c>
      <c r="F191" s="67" t="s">
        <v>173</v>
      </c>
      <c r="G191" s="66">
        <f>IF(F191="Confiable",15,0)</f>
        <v>0</v>
      </c>
      <c r="H191" s="773"/>
      <c r="I191" s="785"/>
      <c r="J191" s="773"/>
      <c r="K191" s="776"/>
    </row>
    <row r="192" spans="1:11" ht="42.75" x14ac:dyDescent="0.2">
      <c r="A192" s="780"/>
      <c r="B192" s="544"/>
      <c r="C192" s="780"/>
      <c r="D192" s="50" t="s">
        <v>220</v>
      </c>
      <c r="E192" s="104" t="s">
        <v>221</v>
      </c>
      <c r="F192" s="221" t="s">
        <v>173</v>
      </c>
      <c r="G192" s="66">
        <f>IF(F192="Se investigan y se resuelven oportunamente",15,0)</f>
        <v>0</v>
      </c>
      <c r="H192" s="773"/>
      <c r="I192" s="785"/>
      <c r="J192" s="773"/>
      <c r="K192" s="776"/>
    </row>
    <row r="193" spans="1:11" ht="28.5" x14ac:dyDescent="0.2">
      <c r="A193" s="781"/>
      <c r="B193" s="545"/>
      <c r="C193" s="781"/>
      <c r="D193" s="45" t="s">
        <v>222</v>
      </c>
      <c r="E193" s="104" t="s">
        <v>223</v>
      </c>
      <c r="F193" s="67" t="s">
        <v>173</v>
      </c>
      <c r="G193" s="66">
        <f>IF(F193="Completa",10,IF(F193="Incompleta",5,0))</f>
        <v>0</v>
      </c>
      <c r="H193" s="774"/>
      <c r="I193" s="786"/>
      <c r="J193" s="774"/>
      <c r="K193" s="777"/>
    </row>
    <row r="194" spans="1:11" ht="15.75" thickBot="1" x14ac:dyDescent="0.25">
      <c r="A194" s="126"/>
      <c r="B194" s="127"/>
      <c r="C194" s="56"/>
      <c r="D194" s="57"/>
      <c r="E194" s="58" t="s">
        <v>224</v>
      </c>
      <c r="F194" s="16"/>
      <c r="G194" s="16">
        <f>SUM(G187:G193)</f>
        <v>0</v>
      </c>
      <c r="H194" s="136"/>
      <c r="I194" s="137"/>
      <c r="J194" s="137"/>
      <c r="K194" s="138"/>
    </row>
    <row r="195" spans="1:11" ht="15" thickBot="1" x14ac:dyDescent="0.25"/>
    <row r="196" spans="1:11" ht="30" x14ac:dyDescent="0.2">
      <c r="A196" s="787" t="s">
        <v>86</v>
      </c>
      <c r="B196" s="806" t="s">
        <v>227</v>
      </c>
      <c r="C196" s="789" t="s">
        <v>200</v>
      </c>
      <c r="D196" s="791" t="s">
        <v>201</v>
      </c>
      <c r="E196" s="792"/>
      <c r="F196" s="792"/>
      <c r="G196" s="792"/>
      <c r="H196" s="793"/>
      <c r="I196" s="109" t="s">
        <v>202</v>
      </c>
      <c r="J196" s="794" t="s">
        <v>203</v>
      </c>
      <c r="K196" s="796" t="s">
        <v>204</v>
      </c>
    </row>
    <row r="197" spans="1:11" ht="60.75" thickBot="1" x14ac:dyDescent="0.25">
      <c r="A197" s="788"/>
      <c r="B197" s="807"/>
      <c r="C197" s="790"/>
      <c r="D197" s="110" t="s">
        <v>205</v>
      </c>
      <c r="E197" s="51" t="s">
        <v>206</v>
      </c>
      <c r="F197" s="110" t="s">
        <v>207</v>
      </c>
      <c r="G197" s="110" t="s">
        <v>208</v>
      </c>
      <c r="H197" s="110" t="s">
        <v>225</v>
      </c>
      <c r="I197" s="52" t="s">
        <v>210</v>
      </c>
      <c r="J197" s="795"/>
      <c r="K197" s="797"/>
    </row>
    <row r="198" spans="1:11" x14ac:dyDescent="0.2">
      <c r="A198" s="779" t="str">
        <f>DESCRIPCION!A24</f>
        <v>f</v>
      </c>
      <c r="B198" s="543">
        <f>DESCRIPCION!D26</f>
        <v>0</v>
      </c>
      <c r="C198" s="779"/>
      <c r="D198" s="782" t="s">
        <v>211</v>
      </c>
      <c r="E198" s="130" t="s">
        <v>212</v>
      </c>
      <c r="F198" s="70" t="s">
        <v>173</v>
      </c>
      <c r="G198" s="131">
        <f>IF(F198="Asignado",15,0)</f>
        <v>0</v>
      </c>
      <c r="H198" s="772" t="str">
        <f>IF(AND(G205&gt;0,G205&lt;=85),"Débil",IF(AND(G205&gt;85,G205&lt;=95),"Moderado",IF(G205&gt;96,"Fuerte"," ")))</f>
        <v xml:space="preserve"> </v>
      </c>
      <c r="I198" s="784" t="s">
        <v>173</v>
      </c>
      <c r="J198" s="772"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75" t="str">
        <f>IF(J198="Fuerte","NO",IF(J198=" "," ","SI"))</f>
        <v xml:space="preserve"> </v>
      </c>
    </row>
    <row r="199" spans="1:11" ht="28.5" x14ac:dyDescent="0.2">
      <c r="A199" s="780"/>
      <c r="B199" s="544"/>
      <c r="C199" s="780"/>
      <c r="D199" s="783"/>
      <c r="E199" s="104" t="s">
        <v>213</v>
      </c>
      <c r="F199" s="67" t="s">
        <v>173</v>
      </c>
      <c r="G199" s="66">
        <f>IF(F199="Adecuado",15,0)</f>
        <v>0</v>
      </c>
      <c r="H199" s="773"/>
      <c r="I199" s="785"/>
      <c r="J199" s="773"/>
      <c r="K199" s="776"/>
    </row>
    <row r="200" spans="1:11" ht="42.75" x14ac:dyDescent="0.2">
      <c r="A200" s="780"/>
      <c r="B200" s="544"/>
      <c r="C200" s="780"/>
      <c r="D200" s="50" t="s">
        <v>214</v>
      </c>
      <c r="E200" s="104" t="s">
        <v>215</v>
      </c>
      <c r="F200" s="67" t="s">
        <v>173</v>
      </c>
      <c r="G200" s="66">
        <f>IF(F200="Oportuna",15,0)</f>
        <v>0</v>
      </c>
      <c r="H200" s="773"/>
      <c r="I200" s="785"/>
      <c r="J200" s="773"/>
      <c r="K200" s="776"/>
    </row>
    <row r="201" spans="1:11" ht="42.75" x14ac:dyDescent="0.2">
      <c r="A201" s="780"/>
      <c r="B201" s="544"/>
      <c r="C201" s="780"/>
      <c r="D201" s="50" t="s">
        <v>216</v>
      </c>
      <c r="E201" s="104" t="s">
        <v>217</v>
      </c>
      <c r="F201" s="221" t="s">
        <v>173</v>
      </c>
      <c r="G201" s="66">
        <f>IF(F201="Prevenir",15,IF(F201="Detectar",10,0))</f>
        <v>0</v>
      </c>
      <c r="H201" s="773"/>
      <c r="I201" s="785"/>
      <c r="J201" s="773"/>
      <c r="K201" s="776"/>
    </row>
    <row r="202" spans="1:11" ht="28.5" x14ac:dyDescent="0.2">
      <c r="A202" s="780"/>
      <c r="B202" s="544"/>
      <c r="C202" s="780"/>
      <c r="D202" s="50" t="s">
        <v>218</v>
      </c>
      <c r="E202" s="104" t="s">
        <v>219</v>
      </c>
      <c r="F202" s="67" t="s">
        <v>173</v>
      </c>
      <c r="G202" s="66">
        <f>IF(F202="Confiable",15,0)</f>
        <v>0</v>
      </c>
      <c r="H202" s="773"/>
      <c r="I202" s="785"/>
      <c r="J202" s="773"/>
      <c r="K202" s="776"/>
    </row>
    <row r="203" spans="1:11" ht="42.75" x14ac:dyDescent="0.2">
      <c r="A203" s="780"/>
      <c r="B203" s="544"/>
      <c r="C203" s="780"/>
      <c r="D203" s="50" t="s">
        <v>220</v>
      </c>
      <c r="E203" s="104" t="s">
        <v>221</v>
      </c>
      <c r="F203" s="221" t="s">
        <v>173</v>
      </c>
      <c r="G203" s="66">
        <f>IF(F203="Se investigan y se resuelven oportunamente",15,0)</f>
        <v>0</v>
      </c>
      <c r="H203" s="773"/>
      <c r="I203" s="785"/>
      <c r="J203" s="773"/>
      <c r="K203" s="776"/>
    </row>
    <row r="204" spans="1:11" ht="28.5" x14ac:dyDescent="0.2">
      <c r="A204" s="781"/>
      <c r="B204" s="545"/>
      <c r="C204" s="781"/>
      <c r="D204" s="45" t="s">
        <v>222</v>
      </c>
      <c r="E204" s="104" t="s">
        <v>223</v>
      </c>
      <c r="F204" s="67" t="s">
        <v>173</v>
      </c>
      <c r="G204" s="66">
        <f>IF(F204="Completa",10,IF(F204="Incompleta",5,0))</f>
        <v>0</v>
      </c>
      <c r="H204" s="774"/>
      <c r="I204" s="786"/>
      <c r="J204" s="774"/>
      <c r="K204" s="777"/>
    </row>
    <row r="205" spans="1:11" ht="15.75" thickBot="1" x14ac:dyDescent="0.25">
      <c r="A205" s="126"/>
      <c r="B205" s="127"/>
      <c r="C205" s="56"/>
      <c r="D205" s="57"/>
      <c r="E205" s="58" t="s">
        <v>224</v>
      </c>
      <c r="F205" s="16"/>
      <c r="G205" s="16">
        <f>SUM(G198:G204)</f>
        <v>0</v>
      </c>
      <c r="H205" s="136"/>
      <c r="I205" s="137"/>
      <c r="J205" s="137"/>
      <c r="K205" s="138"/>
    </row>
    <row r="206" spans="1:11" ht="15" thickBot="1" x14ac:dyDescent="0.25"/>
    <row r="207" spans="1:11" ht="30" x14ac:dyDescent="0.2">
      <c r="A207" s="787" t="s">
        <v>86</v>
      </c>
      <c r="B207" s="806" t="s">
        <v>227</v>
      </c>
      <c r="C207" s="789" t="s">
        <v>200</v>
      </c>
      <c r="D207" s="791" t="s">
        <v>201</v>
      </c>
      <c r="E207" s="792"/>
      <c r="F207" s="792"/>
      <c r="G207" s="792"/>
      <c r="H207" s="793"/>
      <c r="I207" s="109" t="s">
        <v>202</v>
      </c>
      <c r="J207" s="794" t="s">
        <v>203</v>
      </c>
      <c r="K207" s="796" t="s">
        <v>204</v>
      </c>
    </row>
    <row r="208" spans="1:11" ht="60.75" thickBot="1" x14ac:dyDescent="0.25">
      <c r="A208" s="788"/>
      <c r="B208" s="807"/>
      <c r="C208" s="790"/>
      <c r="D208" s="110" t="s">
        <v>205</v>
      </c>
      <c r="E208" s="51" t="s">
        <v>206</v>
      </c>
      <c r="F208" s="110" t="s">
        <v>207</v>
      </c>
      <c r="G208" s="110" t="s">
        <v>208</v>
      </c>
      <c r="H208" s="110" t="s">
        <v>225</v>
      </c>
      <c r="I208" s="52" t="s">
        <v>210</v>
      </c>
      <c r="J208" s="795"/>
      <c r="K208" s="797"/>
    </row>
    <row r="209" spans="1:11" x14ac:dyDescent="0.2">
      <c r="A209" s="779" t="str">
        <f>DESCRIPCION!A27</f>
        <v>g</v>
      </c>
      <c r="B209" s="543">
        <f>DESCRIPCION!D27</f>
        <v>0</v>
      </c>
      <c r="C209" s="779"/>
      <c r="D209" s="782" t="s">
        <v>211</v>
      </c>
      <c r="E209" s="130" t="s">
        <v>212</v>
      </c>
      <c r="F209" s="70" t="s">
        <v>173</v>
      </c>
      <c r="G209" s="131">
        <f>IF(F209="Asignado",15,0)</f>
        <v>0</v>
      </c>
      <c r="H209" s="772" t="str">
        <f>IF(AND(G216&gt;0,G216&lt;=85),"Débil",IF(AND(G216&gt;85,G216&lt;=95),"Moderado",IF(G216&gt;96,"Fuerte"," ")))</f>
        <v xml:space="preserve"> </v>
      </c>
      <c r="I209" s="784" t="s">
        <v>173</v>
      </c>
      <c r="J209" s="772"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75" t="str">
        <f>IF(J209="Fuerte","NO",IF(J209=" "," ","SI"))</f>
        <v xml:space="preserve"> </v>
      </c>
    </row>
    <row r="210" spans="1:11" ht="28.5" x14ac:dyDescent="0.2">
      <c r="A210" s="780"/>
      <c r="B210" s="544"/>
      <c r="C210" s="780"/>
      <c r="D210" s="783"/>
      <c r="E210" s="104" t="s">
        <v>213</v>
      </c>
      <c r="F210" s="67" t="s">
        <v>173</v>
      </c>
      <c r="G210" s="66">
        <f>IF(F210="Adecuado",15,0)</f>
        <v>0</v>
      </c>
      <c r="H210" s="773"/>
      <c r="I210" s="785"/>
      <c r="J210" s="773"/>
      <c r="K210" s="776"/>
    </row>
    <row r="211" spans="1:11" ht="42.75" x14ac:dyDescent="0.2">
      <c r="A211" s="780"/>
      <c r="B211" s="544"/>
      <c r="C211" s="780"/>
      <c r="D211" s="50" t="s">
        <v>214</v>
      </c>
      <c r="E211" s="104" t="s">
        <v>215</v>
      </c>
      <c r="F211" s="67" t="s">
        <v>173</v>
      </c>
      <c r="G211" s="66">
        <f>IF(F211="Oportuna",15,0)</f>
        <v>0</v>
      </c>
      <c r="H211" s="773"/>
      <c r="I211" s="785"/>
      <c r="J211" s="773"/>
      <c r="K211" s="776"/>
    </row>
    <row r="212" spans="1:11" ht="42.75" x14ac:dyDescent="0.2">
      <c r="A212" s="780"/>
      <c r="B212" s="544"/>
      <c r="C212" s="780"/>
      <c r="D212" s="50" t="s">
        <v>216</v>
      </c>
      <c r="E212" s="104" t="s">
        <v>217</v>
      </c>
      <c r="F212" s="221" t="s">
        <v>173</v>
      </c>
      <c r="G212" s="66">
        <f>IF(F212="Prevenir",15,IF(F212="Detectar",10,0))</f>
        <v>0</v>
      </c>
      <c r="H212" s="773"/>
      <c r="I212" s="785"/>
      <c r="J212" s="773"/>
      <c r="K212" s="776"/>
    </row>
    <row r="213" spans="1:11" ht="28.5" x14ac:dyDescent="0.2">
      <c r="A213" s="780"/>
      <c r="B213" s="544"/>
      <c r="C213" s="780"/>
      <c r="D213" s="50" t="s">
        <v>218</v>
      </c>
      <c r="E213" s="104" t="s">
        <v>219</v>
      </c>
      <c r="F213" s="67" t="s">
        <v>173</v>
      </c>
      <c r="G213" s="66">
        <f>IF(F213="Confiable",15,0)</f>
        <v>0</v>
      </c>
      <c r="H213" s="773"/>
      <c r="I213" s="785"/>
      <c r="J213" s="773"/>
      <c r="K213" s="776"/>
    </row>
    <row r="214" spans="1:11" ht="42.75" x14ac:dyDescent="0.2">
      <c r="A214" s="780"/>
      <c r="B214" s="544"/>
      <c r="C214" s="780"/>
      <c r="D214" s="50" t="s">
        <v>220</v>
      </c>
      <c r="E214" s="104" t="s">
        <v>221</v>
      </c>
      <c r="F214" s="221" t="s">
        <v>173</v>
      </c>
      <c r="G214" s="66">
        <f>IF(F214="Se investigan y se resuelven oportunamente",15,0)</f>
        <v>0</v>
      </c>
      <c r="H214" s="773"/>
      <c r="I214" s="785"/>
      <c r="J214" s="773"/>
      <c r="K214" s="776"/>
    </row>
    <row r="215" spans="1:11" ht="28.5" x14ac:dyDescent="0.2">
      <c r="A215" s="781"/>
      <c r="B215" s="545"/>
      <c r="C215" s="781"/>
      <c r="D215" s="45" t="s">
        <v>222</v>
      </c>
      <c r="E215" s="104" t="s">
        <v>223</v>
      </c>
      <c r="F215" s="67" t="s">
        <v>173</v>
      </c>
      <c r="G215" s="66">
        <f>IF(F215="Completa",10,IF(F215="Incompleta",5,0))</f>
        <v>0</v>
      </c>
      <c r="H215" s="774"/>
      <c r="I215" s="786"/>
      <c r="J215" s="774"/>
      <c r="K215" s="777"/>
    </row>
    <row r="216" spans="1:11" ht="15.75" thickBot="1" x14ac:dyDescent="0.25">
      <c r="A216" s="126"/>
      <c r="B216" s="127"/>
      <c r="C216" s="56"/>
      <c r="D216" s="57"/>
      <c r="E216" s="58" t="s">
        <v>224</v>
      </c>
      <c r="F216" s="16"/>
      <c r="G216" s="16">
        <f>SUM(G209:G215)</f>
        <v>0</v>
      </c>
      <c r="H216" s="136"/>
      <c r="I216" s="137"/>
      <c r="J216" s="137"/>
      <c r="K216" s="138"/>
    </row>
    <row r="217" spans="1:11" ht="15" thickBot="1" x14ac:dyDescent="0.25"/>
    <row r="218" spans="1:11" ht="30" x14ac:dyDescent="0.2">
      <c r="A218" s="787" t="s">
        <v>86</v>
      </c>
      <c r="B218" s="806" t="s">
        <v>227</v>
      </c>
      <c r="C218" s="789" t="s">
        <v>200</v>
      </c>
      <c r="D218" s="791" t="s">
        <v>201</v>
      </c>
      <c r="E218" s="792"/>
      <c r="F218" s="792"/>
      <c r="G218" s="792"/>
      <c r="H218" s="793"/>
      <c r="I218" s="109" t="s">
        <v>202</v>
      </c>
      <c r="J218" s="794" t="s">
        <v>203</v>
      </c>
      <c r="K218" s="796" t="s">
        <v>204</v>
      </c>
    </row>
    <row r="219" spans="1:11" ht="60.75" thickBot="1" x14ac:dyDescent="0.25">
      <c r="A219" s="788"/>
      <c r="B219" s="807"/>
      <c r="C219" s="790"/>
      <c r="D219" s="110" t="s">
        <v>205</v>
      </c>
      <c r="E219" s="51" t="s">
        <v>206</v>
      </c>
      <c r="F219" s="110" t="s">
        <v>207</v>
      </c>
      <c r="G219" s="110" t="s">
        <v>208</v>
      </c>
      <c r="H219" s="110" t="s">
        <v>225</v>
      </c>
      <c r="I219" s="52" t="s">
        <v>210</v>
      </c>
      <c r="J219" s="795"/>
      <c r="K219" s="797"/>
    </row>
    <row r="220" spans="1:11" x14ac:dyDescent="0.2">
      <c r="A220" s="779" t="str">
        <f>DESCRIPCION!A27</f>
        <v>g</v>
      </c>
      <c r="B220" s="543">
        <f>DESCRIPCION!D28</f>
        <v>0</v>
      </c>
      <c r="C220" s="779"/>
      <c r="D220" s="782" t="s">
        <v>211</v>
      </c>
      <c r="E220" s="130" t="s">
        <v>212</v>
      </c>
      <c r="F220" s="70" t="s">
        <v>173</v>
      </c>
      <c r="G220" s="131">
        <f>IF(F220="Asignado",15,0)</f>
        <v>0</v>
      </c>
      <c r="H220" s="772" t="str">
        <f>IF(AND(G227&gt;0,G227&lt;=85),"Débil",IF(AND(G227&gt;85,G227&lt;=95),"Moderado",IF(G227&gt;96,"Fuerte"," ")))</f>
        <v xml:space="preserve"> </v>
      </c>
      <c r="I220" s="784" t="s">
        <v>197</v>
      </c>
      <c r="J220" s="772"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75" t="str">
        <f>IF(J220="Fuerte","NO",IF(J220=" "," ","SI"))</f>
        <v xml:space="preserve"> </v>
      </c>
    </row>
    <row r="221" spans="1:11" ht="28.5" x14ac:dyDescent="0.2">
      <c r="A221" s="780"/>
      <c r="B221" s="544"/>
      <c r="C221" s="780"/>
      <c r="D221" s="783"/>
      <c r="E221" s="104" t="s">
        <v>213</v>
      </c>
      <c r="F221" s="67" t="s">
        <v>173</v>
      </c>
      <c r="G221" s="66">
        <f>IF(F221="Adecuado",15,0)</f>
        <v>0</v>
      </c>
      <c r="H221" s="773"/>
      <c r="I221" s="785"/>
      <c r="J221" s="773"/>
      <c r="K221" s="776"/>
    </row>
    <row r="222" spans="1:11" ht="42.75" x14ac:dyDescent="0.2">
      <c r="A222" s="780"/>
      <c r="B222" s="544"/>
      <c r="C222" s="780"/>
      <c r="D222" s="50" t="s">
        <v>214</v>
      </c>
      <c r="E222" s="104" t="s">
        <v>215</v>
      </c>
      <c r="F222" s="67" t="s">
        <v>173</v>
      </c>
      <c r="G222" s="66">
        <f>IF(F222="Oportuna",15,0)</f>
        <v>0</v>
      </c>
      <c r="H222" s="773"/>
      <c r="I222" s="785"/>
      <c r="J222" s="773"/>
      <c r="K222" s="776"/>
    </row>
    <row r="223" spans="1:11" ht="42.75" x14ac:dyDescent="0.2">
      <c r="A223" s="780"/>
      <c r="B223" s="544"/>
      <c r="C223" s="780"/>
      <c r="D223" s="50" t="s">
        <v>216</v>
      </c>
      <c r="E223" s="104" t="s">
        <v>217</v>
      </c>
      <c r="F223" s="221" t="s">
        <v>173</v>
      </c>
      <c r="G223" s="66">
        <f>IF(F223="Prevenir",15,IF(F223="Detectar",10,0))</f>
        <v>0</v>
      </c>
      <c r="H223" s="773"/>
      <c r="I223" s="785"/>
      <c r="J223" s="773"/>
      <c r="K223" s="776"/>
    </row>
    <row r="224" spans="1:11" ht="28.5" x14ac:dyDescent="0.2">
      <c r="A224" s="780"/>
      <c r="B224" s="544"/>
      <c r="C224" s="780"/>
      <c r="D224" s="50" t="s">
        <v>218</v>
      </c>
      <c r="E224" s="104" t="s">
        <v>219</v>
      </c>
      <c r="F224" s="67" t="s">
        <v>173</v>
      </c>
      <c r="G224" s="66">
        <f>IF(F224="Confiable",15,0)</f>
        <v>0</v>
      </c>
      <c r="H224" s="773"/>
      <c r="I224" s="785"/>
      <c r="J224" s="773"/>
      <c r="K224" s="776"/>
    </row>
    <row r="225" spans="1:11" ht="42.75" x14ac:dyDescent="0.2">
      <c r="A225" s="780"/>
      <c r="B225" s="544"/>
      <c r="C225" s="780"/>
      <c r="D225" s="50" t="s">
        <v>220</v>
      </c>
      <c r="E225" s="104" t="s">
        <v>221</v>
      </c>
      <c r="F225" s="221" t="s">
        <v>173</v>
      </c>
      <c r="G225" s="66">
        <f>IF(F225="Se investigan y se resuelven oportunamente",15,0)</f>
        <v>0</v>
      </c>
      <c r="H225" s="773"/>
      <c r="I225" s="785"/>
      <c r="J225" s="773"/>
      <c r="K225" s="776"/>
    </row>
    <row r="226" spans="1:11" ht="28.5" x14ac:dyDescent="0.2">
      <c r="A226" s="781"/>
      <c r="B226" s="545"/>
      <c r="C226" s="781"/>
      <c r="D226" s="45" t="s">
        <v>222</v>
      </c>
      <c r="E226" s="104" t="s">
        <v>223</v>
      </c>
      <c r="F226" s="67" t="s">
        <v>173</v>
      </c>
      <c r="G226" s="66">
        <f>IF(F226="Completa",10,IF(F226="Incompleta",5,0))</f>
        <v>0</v>
      </c>
      <c r="H226" s="774"/>
      <c r="I226" s="786"/>
      <c r="J226" s="774"/>
      <c r="K226" s="777"/>
    </row>
    <row r="227" spans="1:11" ht="15.75" thickBot="1" x14ac:dyDescent="0.25">
      <c r="A227" s="126"/>
      <c r="B227" s="127"/>
      <c r="C227" s="56"/>
      <c r="D227" s="57"/>
      <c r="E227" s="58" t="s">
        <v>224</v>
      </c>
      <c r="F227" s="16"/>
      <c r="G227" s="16">
        <f>SUM(G220:G226)</f>
        <v>0</v>
      </c>
      <c r="H227" s="136"/>
      <c r="I227" s="137"/>
      <c r="J227" s="137"/>
      <c r="K227" s="138"/>
    </row>
    <row r="228" spans="1:11" ht="15" thickBot="1" x14ac:dyDescent="0.25"/>
    <row r="229" spans="1:11" ht="30" x14ac:dyDescent="0.2">
      <c r="A229" s="787" t="s">
        <v>86</v>
      </c>
      <c r="B229" s="806" t="s">
        <v>227</v>
      </c>
      <c r="C229" s="789" t="s">
        <v>200</v>
      </c>
      <c r="D229" s="791" t="s">
        <v>201</v>
      </c>
      <c r="E229" s="792"/>
      <c r="F229" s="792"/>
      <c r="G229" s="792"/>
      <c r="H229" s="793"/>
      <c r="I229" s="109" t="s">
        <v>202</v>
      </c>
      <c r="J229" s="794" t="s">
        <v>203</v>
      </c>
      <c r="K229" s="796" t="s">
        <v>204</v>
      </c>
    </row>
    <row r="230" spans="1:11" ht="60.75" thickBot="1" x14ac:dyDescent="0.25">
      <c r="A230" s="788"/>
      <c r="B230" s="807"/>
      <c r="C230" s="790"/>
      <c r="D230" s="110" t="s">
        <v>205</v>
      </c>
      <c r="E230" s="51" t="s">
        <v>206</v>
      </c>
      <c r="F230" s="110" t="s">
        <v>207</v>
      </c>
      <c r="G230" s="110" t="s">
        <v>208</v>
      </c>
      <c r="H230" s="110" t="s">
        <v>225</v>
      </c>
      <c r="I230" s="52" t="s">
        <v>210</v>
      </c>
      <c r="J230" s="795"/>
      <c r="K230" s="797"/>
    </row>
    <row r="231" spans="1:11" x14ac:dyDescent="0.2">
      <c r="A231" s="779" t="str">
        <f>DESCRIPCION!A27</f>
        <v>g</v>
      </c>
      <c r="B231" s="543">
        <f>DESCRIPCION!D29</f>
        <v>0</v>
      </c>
      <c r="C231" s="779"/>
      <c r="D231" s="782" t="s">
        <v>211</v>
      </c>
      <c r="E231" s="130" t="s">
        <v>212</v>
      </c>
      <c r="F231" s="70" t="s">
        <v>173</v>
      </c>
      <c r="G231" s="131">
        <f>IF(F231="Asignado",15,0)</f>
        <v>0</v>
      </c>
      <c r="H231" s="772" t="str">
        <f>IF(AND(G238&gt;0,G238&lt;=85),"Débil",IF(AND(G238&gt;85,G238&lt;=95),"Moderado",IF(G238&gt;96,"Fuerte"," ")))</f>
        <v xml:space="preserve"> </v>
      </c>
      <c r="I231" s="784" t="s">
        <v>173</v>
      </c>
      <c r="J231" s="772"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75" t="str">
        <f>IF(J231="Fuerte","NO",IF(J231=" "," ","SI"))</f>
        <v xml:space="preserve"> </v>
      </c>
    </row>
    <row r="232" spans="1:11" ht="28.5" x14ac:dyDescent="0.2">
      <c r="A232" s="780"/>
      <c r="B232" s="544"/>
      <c r="C232" s="780"/>
      <c r="D232" s="783"/>
      <c r="E232" s="104" t="s">
        <v>213</v>
      </c>
      <c r="F232" s="67" t="s">
        <v>173</v>
      </c>
      <c r="G232" s="66">
        <f>IF(F232="Adecuado",15,0)</f>
        <v>0</v>
      </c>
      <c r="H232" s="773"/>
      <c r="I232" s="785"/>
      <c r="J232" s="773"/>
      <c r="K232" s="776"/>
    </row>
    <row r="233" spans="1:11" ht="42.75" x14ac:dyDescent="0.2">
      <c r="A233" s="780"/>
      <c r="B233" s="544"/>
      <c r="C233" s="780"/>
      <c r="D233" s="50" t="s">
        <v>214</v>
      </c>
      <c r="E233" s="104" t="s">
        <v>215</v>
      </c>
      <c r="F233" s="67" t="s">
        <v>173</v>
      </c>
      <c r="G233" s="66">
        <f>IF(F233="Oportuna",15,0)</f>
        <v>0</v>
      </c>
      <c r="H233" s="773"/>
      <c r="I233" s="785"/>
      <c r="J233" s="773"/>
      <c r="K233" s="776"/>
    </row>
    <row r="234" spans="1:11" ht="42.75" x14ac:dyDescent="0.2">
      <c r="A234" s="780"/>
      <c r="B234" s="544"/>
      <c r="C234" s="780"/>
      <c r="D234" s="50" t="s">
        <v>216</v>
      </c>
      <c r="E234" s="104" t="s">
        <v>217</v>
      </c>
      <c r="F234" s="221" t="s">
        <v>173</v>
      </c>
      <c r="G234" s="66">
        <f>IF(F234="Prevenir",15,IF(F234="Detectar",10,0))</f>
        <v>0</v>
      </c>
      <c r="H234" s="773"/>
      <c r="I234" s="785"/>
      <c r="J234" s="773"/>
      <c r="K234" s="776"/>
    </row>
    <row r="235" spans="1:11" ht="28.5" x14ac:dyDescent="0.2">
      <c r="A235" s="780"/>
      <c r="B235" s="544"/>
      <c r="C235" s="780"/>
      <c r="D235" s="50" t="s">
        <v>218</v>
      </c>
      <c r="E235" s="104" t="s">
        <v>219</v>
      </c>
      <c r="F235" s="67" t="s">
        <v>173</v>
      </c>
      <c r="G235" s="66">
        <f>IF(F235="Confiable",15,0)</f>
        <v>0</v>
      </c>
      <c r="H235" s="773"/>
      <c r="I235" s="785"/>
      <c r="J235" s="773"/>
      <c r="K235" s="776"/>
    </row>
    <row r="236" spans="1:11" ht="42.75" x14ac:dyDescent="0.2">
      <c r="A236" s="780"/>
      <c r="B236" s="544"/>
      <c r="C236" s="780"/>
      <c r="D236" s="50" t="s">
        <v>220</v>
      </c>
      <c r="E236" s="104" t="s">
        <v>221</v>
      </c>
      <c r="F236" s="221" t="s">
        <v>173</v>
      </c>
      <c r="G236" s="66">
        <f>IF(F236="Se investigan y se resuelven oportunamente",15,0)</f>
        <v>0</v>
      </c>
      <c r="H236" s="773"/>
      <c r="I236" s="785"/>
      <c r="J236" s="773"/>
      <c r="K236" s="776"/>
    </row>
    <row r="237" spans="1:11" ht="28.5" x14ac:dyDescent="0.2">
      <c r="A237" s="781"/>
      <c r="B237" s="545"/>
      <c r="C237" s="781"/>
      <c r="D237" s="45" t="s">
        <v>222</v>
      </c>
      <c r="E237" s="104" t="s">
        <v>223</v>
      </c>
      <c r="F237" s="67" t="s">
        <v>173</v>
      </c>
      <c r="G237" s="66">
        <f>IF(F237="Completa",10,IF(F237="Incompleta",5,0))</f>
        <v>0</v>
      </c>
      <c r="H237" s="774"/>
      <c r="I237" s="786"/>
      <c r="J237" s="774"/>
      <c r="K237" s="777"/>
    </row>
    <row r="238" spans="1:11" ht="15.75" thickBot="1" x14ac:dyDescent="0.25">
      <c r="A238" s="126"/>
      <c r="B238" s="127"/>
      <c r="C238" s="56"/>
      <c r="D238" s="57"/>
      <c r="E238" s="58" t="s">
        <v>224</v>
      </c>
      <c r="F238" s="16"/>
      <c r="G238" s="16">
        <f>SUM(G231:G237)</f>
        <v>0</v>
      </c>
      <c r="H238" s="136"/>
      <c r="I238" s="137"/>
      <c r="J238" s="137"/>
      <c r="K238" s="138"/>
    </row>
    <row r="239" spans="1:11" ht="15" thickBot="1" x14ac:dyDescent="0.25"/>
    <row r="240" spans="1:11" ht="30" x14ac:dyDescent="0.2">
      <c r="A240" s="787" t="s">
        <v>86</v>
      </c>
      <c r="B240" s="806" t="s">
        <v>227</v>
      </c>
      <c r="C240" s="789" t="s">
        <v>200</v>
      </c>
      <c r="D240" s="791" t="s">
        <v>201</v>
      </c>
      <c r="E240" s="792"/>
      <c r="F240" s="792"/>
      <c r="G240" s="792"/>
      <c r="H240" s="793"/>
      <c r="I240" s="109" t="s">
        <v>202</v>
      </c>
      <c r="J240" s="794" t="s">
        <v>203</v>
      </c>
      <c r="K240" s="796" t="s">
        <v>204</v>
      </c>
    </row>
    <row r="241" spans="1:11" ht="60.75" thickBot="1" x14ac:dyDescent="0.25">
      <c r="A241" s="788"/>
      <c r="B241" s="807"/>
      <c r="C241" s="790"/>
      <c r="D241" s="110" t="s">
        <v>205</v>
      </c>
      <c r="E241" s="51" t="s">
        <v>206</v>
      </c>
      <c r="F241" s="110" t="s">
        <v>207</v>
      </c>
      <c r="G241" s="110" t="s">
        <v>208</v>
      </c>
      <c r="H241" s="110" t="s">
        <v>225</v>
      </c>
      <c r="I241" s="52" t="s">
        <v>210</v>
      </c>
      <c r="J241" s="795"/>
      <c r="K241" s="797"/>
    </row>
    <row r="242" spans="1:11" x14ac:dyDescent="0.2">
      <c r="A242" s="779" t="str">
        <f>DESCRIPCION!A30</f>
        <v>h</v>
      </c>
      <c r="B242" s="543">
        <f>DESCRIPCION!D30</f>
        <v>0</v>
      </c>
      <c r="C242" s="779"/>
      <c r="D242" s="782" t="s">
        <v>211</v>
      </c>
      <c r="E242" s="130" t="s">
        <v>212</v>
      </c>
      <c r="F242" s="70" t="s">
        <v>173</v>
      </c>
      <c r="G242" s="131">
        <f>IF(F242="Asignado",15,0)</f>
        <v>0</v>
      </c>
      <c r="H242" s="772" t="str">
        <f>IF(AND(G249&gt;0,G249&lt;=85),"Débil",IF(AND(G249&gt;85,G249&lt;=95),"Moderado",IF(G249&gt;96,"Fuerte"," ")))</f>
        <v xml:space="preserve"> </v>
      </c>
      <c r="I242" s="784" t="s">
        <v>173</v>
      </c>
      <c r="J242" s="772"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75" t="str">
        <f>IF(J242="Fuerte","NO",IF(J242=" "," ","SI"))</f>
        <v xml:space="preserve"> </v>
      </c>
    </row>
    <row r="243" spans="1:11" ht="28.5" x14ac:dyDescent="0.2">
      <c r="A243" s="780"/>
      <c r="B243" s="544"/>
      <c r="C243" s="780"/>
      <c r="D243" s="783"/>
      <c r="E243" s="104" t="s">
        <v>213</v>
      </c>
      <c r="F243" s="67" t="s">
        <v>173</v>
      </c>
      <c r="G243" s="66">
        <f>IF(F243="Adecuado",15,0)</f>
        <v>0</v>
      </c>
      <c r="H243" s="773"/>
      <c r="I243" s="785"/>
      <c r="J243" s="773"/>
      <c r="K243" s="776"/>
    </row>
    <row r="244" spans="1:11" ht="42.75" x14ac:dyDescent="0.2">
      <c r="A244" s="780"/>
      <c r="B244" s="544"/>
      <c r="C244" s="780"/>
      <c r="D244" s="50" t="s">
        <v>214</v>
      </c>
      <c r="E244" s="104" t="s">
        <v>215</v>
      </c>
      <c r="F244" s="67" t="s">
        <v>173</v>
      </c>
      <c r="G244" s="66">
        <f>IF(F244="Oportuna",15,0)</f>
        <v>0</v>
      </c>
      <c r="H244" s="773"/>
      <c r="I244" s="785"/>
      <c r="J244" s="773"/>
      <c r="K244" s="776"/>
    </row>
    <row r="245" spans="1:11" ht="42.75" x14ac:dyDescent="0.2">
      <c r="A245" s="780"/>
      <c r="B245" s="544"/>
      <c r="C245" s="780"/>
      <c r="D245" s="50" t="s">
        <v>216</v>
      </c>
      <c r="E245" s="104" t="s">
        <v>217</v>
      </c>
      <c r="F245" s="221" t="s">
        <v>173</v>
      </c>
      <c r="G245" s="66">
        <f>IF(F245="Prevenir",15,IF(F245="Detectar",10,0))</f>
        <v>0</v>
      </c>
      <c r="H245" s="773"/>
      <c r="I245" s="785"/>
      <c r="J245" s="773"/>
      <c r="K245" s="776"/>
    </row>
    <row r="246" spans="1:11" ht="28.5" x14ac:dyDescent="0.2">
      <c r="A246" s="780"/>
      <c r="B246" s="544"/>
      <c r="C246" s="780"/>
      <c r="D246" s="50" t="s">
        <v>218</v>
      </c>
      <c r="E246" s="104" t="s">
        <v>219</v>
      </c>
      <c r="F246" s="67" t="s">
        <v>173</v>
      </c>
      <c r="G246" s="66">
        <f>IF(F246="Confiable",15,0)</f>
        <v>0</v>
      </c>
      <c r="H246" s="773"/>
      <c r="I246" s="785"/>
      <c r="J246" s="773"/>
      <c r="K246" s="776"/>
    </row>
    <row r="247" spans="1:11" ht="42.75" x14ac:dyDescent="0.2">
      <c r="A247" s="780"/>
      <c r="B247" s="544"/>
      <c r="C247" s="780"/>
      <c r="D247" s="50" t="s">
        <v>220</v>
      </c>
      <c r="E247" s="104" t="s">
        <v>221</v>
      </c>
      <c r="F247" s="221" t="s">
        <v>173</v>
      </c>
      <c r="G247" s="66">
        <f>IF(F247="Se investigan y se resuelven oportunamente",15,0)</f>
        <v>0</v>
      </c>
      <c r="H247" s="773"/>
      <c r="I247" s="785"/>
      <c r="J247" s="773"/>
      <c r="K247" s="776"/>
    </row>
    <row r="248" spans="1:11" ht="28.5" x14ac:dyDescent="0.2">
      <c r="A248" s="781"/>
      <c r="B248" s="545"/>
      <c r="C248" s="781"/>
      <c r="D248" s="45" t="s">
        <v>222</v>
      </c>
      <c r="E248" s="104" t="s">
        <v>223</v>
      </c>
      <c r="F248" s="67" t="s">
        <v>173</v>
      </c>
      <c r="G248" s="66">
        <f>IF(F248="Completa",10,IF(F248="Incompleta",5,0))</f>
        <v>0</v>
      </c>
      <c r="H248" s="774"/>
      <c r="I248" s="786"/>
      <c r="J248" s="774"/>
      <c r="K248" s="777"/>
    </row>
    <row r="249" spans="1:11" ht="15.75" thickBot="1" x14ac:dyDescent="0.25">
      <c r="A249" s="126"/>
      <c r="B249" s="127"/>
      <c r="C249" s="56"/>
      <c r="D249" s="57"/>
      <c r="E249" s="58" t="s">
        <v>224</v>
      </c>
      <c r="F249" s="16"/>
      <c r="G249" s="16">
        <f>SUM(G242:G248)</f>
        <v>0</v>
      </c>
      <c r="H249" s="136"/>
      <c r="I249" s="137"/>
      <c r="J249" s="137"/>
      <c r="K249" s="138"/>
    </row>
    <row r="250" spans="1:11" ht="15" thickBot="1" x14ac:dyDescent="0.25"/>
    <row r="251" spans="1:11" ht="30" x14ac:dyDescent="0.2">
      <c r="A251" s="787" t="s">
        <v>86</v>
      </c>
      <c r="B251" s="806" t="s">
        <v>227</v>
      </c>
      <c r="C251" s="789" t="s">
        <v>200</v>
      </c>
      <c r="D251" s="791" t="s">
        <v>201</v>
      </c>
      <c r="E251" s="792"/>
      <c r="F251" s="792"/>
      <c r="G251" s="792"/>
      <c r="H251" s="793"/>
      <c r="I251" s="109" t="s">
        <v>202</v>
      </c>
      <c r="J251" s="794" t="s">
        <v>203</v>
      </c>
      <c r="K251" s="796" t="s">
        <v>204</v>
      </c>
    </row>
    <row r="252" spans="1:11" ht="60.75" thickBot="1" x14ac:dyDescent="0.25">
      <c r="A252" s="788"/>
      <c r="B252" s="807"/>
      <c r="C252" s="790"/>
      <c r="D252" s="110" t="s">
        <v>205</v>
      </c>
      <c r="E252" s="51" t="s">
        <v>206</v>
      </c>
      <c r="F252" s="110" t="s">
        <v>207</v>
      </c>
      <c r="G252" s="110" t="s">
        <v>208</v>
      </c>
      <c r="H252" s="110" t="s">
        <v>225</v>
      </c>
      <c r="I252" s="52" t="s">
        <v>210</v>
      </c>
      <c r="J252" s="795"/>
      <c r="K252" s="797"/>
    </row>
    <row r="253" spans="1:11" x14ac:dyDescent="0.2">
      <c r="A253" s="779" t="str">
        <f>DESCRIPCION!A30</f>
        <v>h</v>
      </c>
      <c r="B253" s="543">
        <f>DESCRIPCION!D31</f>
        <v>0</v>
      </c>
      <c r="C253" s="779"/>
      <c r="D253" s="782" t="s">
        <v>211</v>
      </c>
      <c r="E253" s="130" t="s">
        <v>212</v>
      </c>
      <c r="F253" s="70" t="s">
        <v>173</v>
      </c>
      <c r="G253" s="131">
        <f>IF(F253="Asignado",15,0)</f>
        <v>0</v>
      </c>
      <c r="H253" s="772" t="str">
        <f>IF(AND(G260&gt;0,G260&lt;=85),"Débil",IF(AND(G260&gt;85,G260&lt;=95),"Moderado",IF(G260&gt;96,"Fuerte"," ")))</f>
        <v xml:space="preserve"> </v>
      </c>
      <c r="I253" s="784" t="s">
        <v>173</v>
      </c>
      <c r="J253" s="772"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75" t="str">
        <f>IF(J253="Fuerte","NO",IF(J253=" "," ","SI"))</f>
        <v xml:space="preserve"> </v>
      </c>
    </row>
    <row r="254" spans="1:11" ht="28.5" x14ac:dyDescent="0.2">
      <c r="A254" s="780"/>
      <c r="B254" s="544"/>
      <c r="C254" s="780"/>
      <c r="D254" s="783"/>
      <c r="E254" s="104" t="s">
        <v>213</v>
      </c>
      <c r="F254" s="67" t="s">
        <v>173</v>
      </c>
      <c r="G254" s="66">
        <f>IF(F254="Adecuado",15,0)</f>
        <v>0</v>
      </c>
      <c r="H254" s="773"/>
      <c r="I254" s="785"/>
      <c r="J254" s="773"/>
      <c r="K254" s="776"/>
    </row>
    <row r="255" spans="1:11" ht="42.75" x14ac:dyDescent="0.2">
      <c r="A255" s="780"/>
      <c r="B255" s="544"/>
      <c r="C255" s="780"/>
      <c r="D255" s="50" t="s">
        <v>214</v>
      </c>
      <c r="E255" s="104" t="s">
        <v>215</v>
      </c>
      <c r="F255" s="67" t="s">
        <v>173</v>
      </c>
      <c r="G255" s="66">
        <f>IF(F255="Oportuna",15,0)</f>
        <v>0</v>
      </c>
      <c r="H255" s="773"/>
      <c r="I255" s="785"/>
      <c r="J255" s="773"/>
      <c r="K255" s="776"/>
    </row>
    <row r="256" spans="1:11" ht="42.75" x14ac:dyDescent="0.2">
      <c r="A256" s="780"/>
      <c r="B256" s="544"/>
      <c r="C256" s="780"/>
      <c r="D256" s="50" t="s">
        <v>216</v>
      </c>
      <c r="E256" s="104" t="s">
        <v>217</v>
      </c>
      <c r="F256" s="221" t="s">
        <v>173</v>
      </c>
      <c r="G256" s="66">
        <f>IF(F256="Prevenir",15,IF(F256="Detectar",10,0))</f>
        <v>0</v>
      </c>
      <c r="H256" s="773"/>
      <c r="I256" s="785"/>
      <c r="J256" s="773"/>
      <c r="K256" s="776"/>
    </row>
    <row r="257" spans="1:11" ht="28.5" x14ac:dyDescent="0.2">
      <c r="A257" s="780"/>
      <c r="B257" s="544"/>
      <c r="C257" s="780"/>
      <c r="D257" s="50" t="s">
        <v>218</v>
      </c>
      <c r="E257" s="104" t="s">
        <v>219</v>
      </c>
      <c r="F257" s="67" t="s">
        <v>173</v>
      </c>
      <c r="G257" s="66">
        <f>IF(F257="Confiable",15,0)</f>
        <v>0</v>
      </c>
      <c r="H257" s="773"/>
      <c r="I257" s="785"/>
      <c r="J257" s="773"/>
      <c r="K257" s="776"/>
    </row>
    <row r="258" spans="1:11" ht="42.75" x14ac:dyDescent="0.2">
      <c r="A258" s="780"/>
      <c r="B258" s="544"/>
      <c r="C258" s="780"/>
      <c r="D258" s="50" t="s">
        <v>220</v>
      </c>
      <c r="E258" s="104" t="s">
        <v>221</v>
      </c>
      <c r="F258" s="221" t="s">
        <v>173</v>
      </c>
      <c r="G258" s="66">
        <f>IF(F258="Se investigan y se resuelven oportunamente",15,0)</f>
        <v>0</v>
      </c>
      <c r="H258" s="773"/>
      <c r="I258" s="785"/>
      <c r="J258" s="773"/>
      <c r="K258" s="776"/>
    </row>
    <row r="259" spans="1:11" ht="28.5" x14ac:dyDescent="0.2">
      <c r="A259" s="781"/>
      <c r="B259" s="545"/>
      <c r="C259" s="781"/>
      <c r="D259" s="45" t="s">
        <v>222</v>
      </c>
      <c r="E259" s="104" t="s">
        <v>223</v>
      </c>
      <c r="F259" s="67" t="s">
        <v>173</v>
      </c>
      <c r="G259" s="66">
        <f>IF(F259="Completa",10,IF(F259="Incompleta",5,0))</f>
        <v>0</v>
      </c>
      <c r="H259" s="774"/>
      <c r="I259" s="786"/>
      <c r="J259" s="774"/>
      <c r="K259" s="777"/>
    </row>
    <row r="260" spans="1:11" ht="15.75" thickBot="1" x14ac:dyDescent="0.25">
      <c r="A260" s="126"/>
      <c r="B260" s="127"/>
      <c r="C260" s="56"/>
      <c r="D260" s="57"/>
      <c r="E260" s="58" t="s">
        <v>224</v>
      </c>
      <c r="F260" s="16"/>
      <c r="G260" s="16">
        <f>SUM(G253:G259)</f>
        <v>0</v>
      </c>
      <c r="H260" s="136"/>
      <c r="I260" s="137"/>
      <c r="J260" s="137"/>
      <c r="K260" s="138"/>
    </row>
    <row r="261" spans="1:11" ht="15" thickBot="1" x14ac:dyDescent="0.25"/>
    <row r="262" spans="1:11" ht="30" x14ac:dyDescent="0.2">
      <c r="A262" s="787" t="s">
        <v>86</v>
      </c>
      <c r="B262" s="806" t="s">
        <v>227</v>
      </c>
      <c r="C262" s="789" t="s">
        <v>200</v>
      </c>
      <c r="D262" s="791" t="s">
        <v>201</v>
      </c>
      <c r="E262" s="792"/>
      <c r="F262" s="792"/>
      <c r="G262" s="792"/>
      <c r="H262" s="793"/>
      <c r="I262" s="109" t="s">
        <v>202</v>
      </c>
      <c r="J262" s="794" t="s">
        <v>203</v>
      </c>
      <c r="K262" s="796" t="s">
        <v>204</v>
      </c>
    </row>
    <row r="263" spans="1:11" ht="60.75" thickBot="1" x14ac:dyDescent="0.25">
      <c r="A263" s="788"/>
      <c r="B263" s="807"/>
      <c r="C263" s="790"/>
      <c r="D263" s="110" t="s">
        <v>205</v>
      </c>
      <c r="E263" s="51" t="s">
        <v>206</v>
      </c>
      <c r="F263" s="110" t="s">
        <v>207</v>
      </c>
      <c r="G263" s="110" t="s">
        <v>208</v>
      </c>
      <c r="H263" s="110" t="s">
        <v>225</v>
      </c>
      <c r="I263" s="52" t="s">
        <v>210</v>
      </c>
      <c r="J263" s="795"/>
      <c r="K263" s="797"/>
    </row>
    <row r="264" spans="1:11" x14ac:dyDescent="0.2">
      <c r="A264" s="779" t="str">
        <f>DESCRIPCION!A30</f>
        <v>h</v>
      </c>
      <c r="B264" s="543">
        <f>DESCRIPCION!D32</f>
        <v>0</v>
      </c>
      <c r="C264" s="779"/>
      <c r="D264" s="782" t="s">
        <v>211</v>
      </c>
      <c r="E264" s="130" t="s">
        <v>212</v>
      </c>
      <c r="F264" s="70" t="s">
        <v>173</v>
      </c>
      <c r="G264" s="131">
        <f>IF(F264="Asignado",15,0)</f>
        <v>0</v>
      </c>
      <c r="H264" s="772" t="str">
        <f>IF(AND(G271&gt;0,G271&lt;=85),"Débil",IF(AND(G271&gt;85,G271&lt;=95),"Moderado",IF(G271&gt;96,"Fuerte"," ")))</f>
        <v xml:space="preserve"> </v>
      </c>
      <c r="I264" s="784" t="s">
        <v>173</v>
      </c>
      <c r="J264" s="772"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75" t="str">
        <f>IF(J264="Fuerte","NO",IF(J264=" "," ","SI"))</f>
        <v xml:space="preserve"> </v>
      </c>
    </row>
    <row r="265" spans="1:11" ht="28.5" x14ac:dyDescent="0.2">
      <c r="A265" s="780"/>
      <c r="B265" s="544"/>
      <c r="C265" s="780"/>
      <c r="D265" s="783"/>
      <c r="E265" s="104" t="s">
        <v>213</v>
      </c>
      <c r="F265" s="67" t="s">
        <v>173</v>
      </c>
      <c r="G265" s="66">
        <f>IF(F265="Adecuado",15,0)</f>
        <v>0</v>
      </c>
      <c r="H265" s="773"/>
      <c r="I265" s="785"/>
      <c r="J265" s="773"/>
      <c r="K265" s="776"/>
    </row>
    <row r="266" spans="1:11" ht="42.75" x14ac:dyDescent="0.2">
      <c r="A266" s="780"/>
      <c r="B266" s="544"/>
      <c r="C266" s="780"/>
      <c r="D266" s="50" t="s">
        <v>214</v>
      </c>
      <c r="E266" s="104" t="s">
        <v>215</v>
      </c>
      <c r="F266" s="67" t="s">
        <v>173</v>
      </c>
      <c r="G266" s="66">
        <f>IF(F266="Oportuna",15,0)</f>
        <v>0</v>
      </c>
      <c r="H266" s="773"/>
      <c r="I266" s="785"/>
      <c r="J266" s="773"/>
      <c r="K266" s="776"/>
    </row>
    <row r="267" spans="1:11" ht="42.75" x14ac:dyDescent="0.2">
      <c r="A267" s="780"/>
      <c r="B267" s="544"/>
      <c r="C267" s="780"/>
      <c r="D267" s="50" t="s">
        <v>216</v>
      </c>
      <c r="E267" s="104" t="s">
        <v>217</v>
      </c>
      <c r="F267" s="221" t="s">
        <v>173</v>
      </c>
      <c r="G267" s="66">
        <f>IF(F267="Prevenir",15,IF(F267="Detectar",10,0))</f>
        <v>0</v>
      </c>
      <c r="H267" s="773"/>
      <c r="I267" s="785"/>
      <c r="J267" s="773"/>
      <c r="K267" s="776"/>
    </row>
    <row r="268" spans="1:11" ht="28.5" x14ac:dyDescent="0.2">
      <c r="A268" s="780"/>
      <c r="B268" s="544"/>
      <c r="C268" s="780"/>
      <c r="D268" s="50" t="s">
        <v>218</v>
      </c>
      <c r="E268" s="104" t="s">
        <v>219</v>
      </c>
      <c r="F268" s="67" t="s">
        <v>173</v>
      </c>
      <c r="G268" s="66">
        <f>IF(F268="Confiable",15,0)</f>
        <v>0</v>
      </c>
      <c r="H268" s="773"/>
      <c r="I268" s="785"/>
      <c r="J268" s="773"/>
      <c r="K268" s="776"/>
    </row>
    <row r="269" spans="1:11" ht="42.75" x14ac:dyDescent="0.2">
      <c r="A269" s="780"/>
      <c r="B269" s="544"/>
      <c r="C269" s="780"/>
      <c r="D269" s="50" t="s">
        <v>220</v>
      </c>
      <c r="E269" s="104" t="s">
        <v>221</v>
      </c>
      <c r="F269" s="221" t="s">
        <v>173</v>
      </c>
      <c r="G269" s="66">
        <f>IF(F269="Se investigan y se resuelven oportunamente",15,0)</f>
        <v>0</v>
      </c>
      <c r="H269" s="773"/>
      <c r="I269" s="785"/>
      <c r="J269" s="773"/>
      <c r="K269" s="776"/>
    </row>
    <row r="270" spans="1:11" ht="28.5" x14ac:dyDescent="0.2">
      <c r="A270" s="781"/>
      <c r="B270" s="545"/>
      <c r="C270" s="781"/>
      <c r="D270" s="45" t="s">
        <v>222</v>
      </c>
      <c r="E270" s="104" t="s">
        <v>223</v>
      </c>
      <c r="F270" s="67" t="s">
        <v>173</v>
      </c>
      <c r="G270" s="66">
        <f>IF(F270="Completa",10,IF(F270="Incompleta",5,0))</f>
        <v>0</v>
      </c>
      <c r="H270" s="774"/>
      <c r="I270" s="786"/>
      <c r="J270" s="774"/>
      <c r="K270" s="777"/>
    </row>
    <row r="271" spans="1:11" ht="15.75" thickBot="1" x14ac:dyDescent="0.25">
      <c r="A271" s="126"/>
      <c r="B271" s="127"/>
      <c r="C271" s="56"/>
      <c r="D271" s="57"/>
      <c r="E271" s="58" t="s">
        <v>224</v>
      </c>
      <c r="F271" s="16"/>
      <c r="G271" s="16">
        <f>SUM(G264:G270)</f>
        <v>0</v>
      </c>
      <c r="H271" s="136"/>
      <c r="I271" s="137"/>
      <c r="J271" s="137"/>
      <c r="K271" s="138"/>
    </row>
    <row r="272" spans="1:11" ht="15" thickBot="1" x14ac:dyDescent="0.25"/>
    <row r="273" spans="1:11" ht="30" x14ac:dyDescent="0.2">
      <c r="A273" s="787" t="s">
        <v>86</v>
      </c>
      <c r="B273" s="806" t="s">
        <v>227</v>
      </c>
      <c r="C273" s="789" t="s">
        <v>200</v>
      </c>
      <c r="D273" s="791" t="s">
        <v>201</v>
      </c>
      <c r="E273" s="792"/>
      <c r="F273" s="792"/>
      <c r="G273" s="792"/>
      <c r="H273" s="793"/>
      <c r="I273" s="109" t="s">
        <v>202</v>
      </c>
      <c r="J273" s="794" t="s">
        <v>203</v>
      </c>
      <c r="K273" s="796" t="s">
        <v>204</v>
      </c>
    </row>
    <row r="274" spans="1:11" ht="60.75" thickBot="1" x14ac:dyDescent="0.25">
      <c r="A274" s="788"/>
      <c r="B274" s="807"/>
      <c r="C274" s="790"/>
      <c r="D274" s="110" t="s">
        <v>205</v>
      </c>
      <c r="E274" s="51" t="s">
        <v>206</v>
      </c>
      <c r="F274" s="110" t="s">
        <v>207</v>
      </c>
      <c r="G274" s="110" t="s">
        <v>208</v>
      </c>
      <c r="H274" s="110" t="s">
        <v>225</v>
      </c>
      <c r="I274" s="52" t="s">
        <v>210</v>
      </c>
      <c r="J274" s="795"/>
      <c r="K274" s="797"/>
    </row>
    <row r="275" spans="1:11" x14ac:dyDescent="0.2">
      <c r="A275" s="779" t="str">
        <f>DESCRIPCION!A33</f>
        <v>i</v>
      </c>
      <c r="B275" s="543">
        <f>DESCRIPCION!D33</f>
        <v>0</v>
      </c>
      <c r="C275" s="779"/>
      <c r="D275" s="782" t="s">
        <v>211</v>
      </c>
      <c r="E275" s="130" t="s">
        <v>212</v>
      </c>
      <c r="F275" s="70" t="s">
        <v>173</v>
      </c>
      <c r="G275" s="131">
        <f>IF(F275="Asignado",15,0)</f>
        <v>0</v>
      </c>
      <c r="H275" s="772" t="str">
        <f>IF(AND(G282&gt;0,G282&lt;=85),"Débil",IF(AND(G282&gt;85,G282&lt;=95),"Moderado",IF(G282&gt;96,"Fuerte"," ")))</f>
        <v xml:space="preserve"> </v>
      </c>
      <c r="I275" s="784" t="s">
        <v>173</v>
      </c>
      <c r="J275" s="772"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75" t="str">
        <f>IF(J275="Fuerte","NO",IF(J275=" "," ","SI"))</f>
        <v xml:space="preserve"> </v>
      </c>
    </row>
    <row r="276" spans="1:11" ht="28.5" x14ac:dyDescent="0.2">
      <c r="A276" s="780"/>
      <c r="B276" s="544"/>
      <c r="C276" s="780"/>
      <c r="D276" s="783"/>
      <c r="E276" s="104" t="s">
        <v>213</v>
      </c>
      <c r="F276" s="67" t="s">
        <v>173</v>
      </c>
      <c r="G276" s="66">
        <f>IF(F276="Adecuado",15,0)</f>
        <v>0</v>
      </c>
      <c r="H276" s="773"/>
      <c r="I276" s="785"/>
      <c r="J276" s="773"/>
      <c r="K276" s="776"/>
    </row>
    <row r="277" spans="1:11" ht="42.75" x14ac:dyDescent="0.2">
      <c r="A277" s="780"/>
      <c r="B277" s="544"/>
      <c r="C277" s="780"/>
      <c r="D277" s="50" t="s">
        <v>214</v>
      </c>
      <c r="E277" s="104" t="s">
        <v>215</v>
      </c>
      <c r="F277" s="67" t="s">
        <v>173</v>
      </c>
      <c r="G277" s="66">
        <f>IF(F277="Oportuna",15,0)</f>
        <v>0</v>
      </c>
      <c r="H277" s="773"/>
      <c r="I277" s="785"/>
      <c r="J277" s="773"/>
      <c r="K277" s="776"/>
    </row>
    <row r="278" spans="1:11" ht="42.75" x14ac:dyDescent="0.2">
      <c r="A278" s="780"/>
      <c r="B278" s="544"/>
      <c r="C278" s="780"/>
      <c r="D278" s="50" t="s">
        <v>216</v>
      </c>
      <c r="E278" s="104" t="s">
        <v>217</v>
      </c>
      <c r="F278" s="221" t="s">
        <v>173</v>
      </c>
      <c r="G278" s="66">
        <f>IF(F278="Prevenir",15,IF(F278="Detectar",10,0))</f>
        <v>0</v>
      </c>
      <c r="H278" s="773"/>
      <c r="I278" s="785"/>
      <c r="J278" s="773"/>
      <c r="K278" s="776"/>
    </row>
    <row r="279" spans="1:11" ht="28.5" x14ac:dyDescent="0.2">
      <c r="A279" s="780"/>
      <c r="B279" s="544"/>
      <c r="C279" s="780"/>
      <c r="D279" s="50" t="s">
        <v>218</v>
      </c>
      <c r="E279" s="104" t="s">
        <v>219</v>
      </c>
      <c r="F279" s="67" t="s">
        <v>173</v>
      </c>
      <c r="G279" s="66">
        <f>IF(F279="Confiable",15,0)</f>
        <v>0</v>
      </c>
      <c r="H279" s="773"/>
      <c r="I279" s="785"/>
      <c r="J279" s="773"/>
      <c r="K279" s="776"/>
    </row>
    <row r="280" spans="1:11" ht="42.75" x14ac:dyDescent="0.2">
      <c r="A280" s="780"/>
      <c r="B280" s="544"/>
      <c r="C280" s="780"/>
      <c r="D280" s="50" t="s">
        <v>220</v>
      </c>
      <c r="E280" s="104" t="s">
        <v>221</v>
      </c>
      <c r="F280" s="221" t="s">
        <v>173</v>
      </c>
      <c r="G280" s="66">
        <f>IF(F280="Se investigan y se resuelven oportunamente",15,0)</f>
        <v>0</v>
      </c>
      <c r="H280" s="773"/>
      <c r="I280" s="785"/>
      <c r="J280" s="773"/>
      <c r="K280" s="776"/>
    </row>
    <row r="281" spans="1:11" ht="28.5" x14ac:dyDescent="0.2">
      <c r="A281" s="781"/>
      <c r="B281" s="545"/>
      <c r="C281" s="781"/>
      <c r="D281" s="45" t="s">
        <v>222</v>
      </c>
      <c r="E281" s="104" t="s">
        <v>223</v>
      </c>
      <c r="F281" s="67" t="s">
        <v>173</v>
      </c>
      <c r="G281" s="66">
        <f>IF(F281="Completa",10,IF(F281="Incompleta",5,0))</f>
        <v>0</v>
      </c>
      <c r="H281" s="774"/>
      <c r="I281" s="786"/>
      <c r="J281" s="774"/>
      <c r="K281" s="777"/>
    </row>
    <row r="282" spans="1:11" ht="15.75" thickBot="1" x14ac:dyDescent="0.25">
      <c r="A282" s="126"/>
      <c r="B282" s="127"/>
      <c r="C282" s="56"/>
      <c r="D282" s="57"/>
      <c r="E282" s="58" t="s">
        <v>224</v>
      </c>
      <c r="F282" s="16"/>
      <c r="G282" s="16">
        <f>SUM(G275:G281)</f>
        <v>0</v>
      </c>
      <c r="H282" s="136"/>
      <c r="I282" s="137"/>
      <c r="J282" s="137"/>
      <c r="K282" s="138"/>
    </row>
    <row r="283" spans="1:11" ht="15" thickBot="1" x14ac:dyDescent="0.25"/>
    <row r="284" spans="1:11" ht="30" x14ac:dyDescent="0.2">
      <c r="A284" s="787" t="s">
        <v>86</v>
      </c>
      <c r="B284" s="806" t="s">
        <v>227</v>
      </c>
      <c r="C284" s="789" t="s">
        <v>200</v>
      </c>
      <c r="D284" s="791" t="s">
        <v>201</v>
      </c>
      <c r="E284" s="792"/>
      <c r="F284" s="792"/>
      <c r="G284" s="792"/>
      <c r="H284" s="793"/>
      <c r="I284" s="109" t="s">
        <v>202</v>
      </c>
      <c r="J284" s="794" t="s">
        <v>203</v>
      </c>
      <c r="K284" s="796" t="s">
        <v>204</v>
      </c>
    </row>
    <row r="285" spans="1:11" ht="60.75" thickBot="1" x14ac:dyDescent="0.25">
      <c r="A285" s="788"/>
      <c r="B285" s="807"/>
      <c r="C285" s="790"/>
      <c r="D285" s="110" t="s">
        <v>205</v>
      </c>
      <c r="E285" s="51" t="s">
        <v>206</v>
      </c>
      <c r="F285" s="110" t="s">
        <v>207</v>
      </c>
      <c r="G285" s="110" t="s">
        <v>208</v>
      </c>
      <c r="H285" s="110" t="s">
        <v>225</v>
      </c>
      <c r="I285" s="52" t="s">
        <v>210</v>
      </c>
      <c r="J285" s="795"/>
      <c r="K285" s="797"/>
    </row>
    <row r="286" spans="1:11" x14ac:dyDescent="0.2">
      <c r="A286" s="779" t="str">
        <f>DESCRIPCION!A33</f>
        <v>i</v>
      </c>
      <c r="B286" s="543">
        <f>DESCRIPCION!D34</f>
        <v>0</v>
      </c>
      <c r="C286" s="779"/>
      <c r="D286" s="782" t="s">
        <v>211</v>
      </c>
      <c r="E286" s="130" t="s">
        <v>212</v>
      </c>
      <c r="F286" s="70" t="s">
        <v>173</v>
      </c>
      <c r="G286" s="131">
        <f>IF(F286="Asignado",15,0)</f>
        <v>0</v>
      </c>
      <c r="H286" s="772" t="str">
        <f>IF(AND(G293&gt;0,G293&lt;=85),"Débil",IF(AND(G293&gt;85,G293&lt;=95),"Moderado",IF(G293&gt;96,"Fuerte"," ")))</f>
        <v xml:space="preserve"> </v>
      </c>
      <c r="I286" s="784" t="s">
        <v>173</v>
      </c>
      <c r="J286" s="772"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75" t="str">
        <f>IF(J286="Fuerte","NO",IF(J286=" "," ","SI"))</f>
        <v xml:space="preserve"> </v>
      </c>
    </row>
    <row r="287" spans="1:11" ht="28.5" x14ac:dyDescent="0.2">
      <c r="A287" s="780"/>
      <c r="B287" s="544"/>
      <c r="C287" s="780"/>
      <c r="D287" s="783"/>
      <c r="E287" s="104" t="s">
        <v>213</v>
      </c>
      <c r="F287" s="67" t="s">
        <v>173</v>
      </c>
      <c r="G287" s="66">
        <f>IF(F287="Adecuado",15,0)</f>
        <v>0</v>
      </c>
      <c r="H287" s="773"/>
      <c r="I287" s="785"/>
      <c r="J287" s="773"/>
      <c r="K287" s="776"/>
    </row>
    <row r="288" spans="1:11" ht="42.75" x14ac:dyDescent="0.2">
      <c r="A288" s="780"/>
      <c r="B288" s="544"/>
      <c r="C288" s="780"/>
      <c r="D288" s="50" t="s">
        <v>214</v>
      </c>
      <c r="E288" s="104" t="s">
        <v>215</v>
      </c>
      <c r="F288" s="67" t="s">
        <v>173</v>
      </c>
      <c r="G288" s="66">
        <f>IF(F288="Oportuna",15,0)</f>
        <v>0</v>
      </c>
      <c r="H288" s="773"/>
      <c r="I288" s="785"/>
      <c r="J288" s="773"/>
      <c r="K288" s="776"/>
    </row>
    <row r="289" spans="1:11" ht="42.75" x14ac:dyDescent="0.2">
      <c r="A289" s="780"/>
      <c r="B289" s="544"/>
      <c r="C289" s="780"/>
      <c r="D289" s="50" t="s">
        <v>216</v>
      </c>
      <c r="E289" s="104" t="s">
        <v>217</v>
      </c>
      <c r="F289" s="221" t="s">
        <v>173</v>
      </c>
      <c r="G289" s="66">
        <f>IF(F289="Prevenir",15,IF(F289="Detectar",10,0))</f>
        <v>0</v>
      </c>
      <c r="H289" s="773"/>
      <c r="I289" s="785"/>
      <c r="J289" s="773"/>
      <c r="K289" s="776"/>
    </row>
    <row r="290" spans="1:11" ht="28.5" x14ac:dyDescent="0.2">
      <c r="A290" s="780"/>
      <c r="B290" s="544"/>
      <c r="C290" s="780"/>
      <c r="D290" s="50" t="s">
        <v>218</v>
      </c>
      <c r="E290" s="104" t="s">
        <v>219</v>
      </c>
      <c r="F290" s="67" t="s">
        <v>173</v>
      </c>
      <c r="G290" s="66">
        <f>IF(F290="Confiable",15,0)</f>
        <v>0</v>
      </c>
      <c r="H290" s="773"/>
      <c r="I290" s="785"/>
      <c r="J290" s="773"/>
      <c r="K290" s="776"/>
    </row>
    <row r="291" spans="1:11" ht="42.75" x14ac:dyDescent="0.2">
      <c r="A291" s="780"/>
      <c r="B291" s="544"/>
      <c r="C291" s="780"/>
      <c r="D291" s="50" t="s">
        <v>220</v>
      </c>
      <c r="E291" s="104" t="s">
        <v>221</v>
      </c>
      <c r="F291" s="221" t="s">
        <v>173</v>
      </c>
      <c r="G291" s="66">
        <f>IF(F291="Se investigan y se resuelven oportunamente",15,0)</f>
        <v>0</v>
      </c>
      <c r="H291" s="773"/>
      <c r="I291" s="785"/>
      <c r="J291" s="773"/>
      <c r="K291" s="776"/>
    </row>
    <row r="292" spans="1:11" ht="28.5" x14ac:dyDescent="0.2">
      <c r="A292" s="781"/>
      <c r="B292" s="545"/>
      <c r="C292" s="781"/>
      <c r="D292" s="45" t="s">
        <v>222</v>
      </c>
      <c r="E292" s="104" t="s">
        <v>223</v>
      </c>
      <c r="F292" s="67" t="s">
        <v>173</v>
      </c>
      <c r="G292" s="66">
        <f>IF(F292="Completa",10,IF(F292="Incompleta",5,0))</f>
        <v>0</v>
      </c>
      <c r="H292" s="774"/>
      <c r="I292" s="786"/>
      <c r="J292" s="774"/>
      <c r="K292" s="777"/>
    </row>
    <row r="293" spans="1:11" ht="15.75" thickBot="1" x14ac:dyDescent="0.25">
      <c r="A293" s="126"/>
      <c r="B293" s="127"/>
      <c r="C293" s="56"/>
      <c r="D293" s="57"/>
      <c r="E293" s="58" t="s">
        <v>224</v>
      </c>
      <c r="F293" s="16"/>
      <c r="G293" s="16">
        <f>SUM(G286:G292)</f>
        <v>0</v>
      </c>
      <c r="H293" s="136"/>
      <c r="I293" s="137"/>
      <c r="J293" s="137"/>
      <c r="K293" s="138"/>
    </row>
    <row r="294" spans="1:11" ht="15" thickBot="1" x14ac:dyDescent="0.25"/>
    <row r="295" spans="1:11" ht="30" x14ac:dyDescent="0.2">
      <c r="A295" s="787" t="s">
        <v>86</v>
      </c>
      <c r="B295" s="806" t="s">
        <v>227</v>
      </c>
      <c r="C295" s="789" t="s">
        <v>200</v>
      </c>
      <c r="D295" s="791" t="s">
        <v>201</v>
      </c>
      <c r="E295" s="792"/>
      <c r="F295" s="792"/>
      <c r="G295" s="792"/>
      <c r="H295" s="793"/>
      <c r="I295" s="109" t="s">
        <v>202</v>
      </c>
      <c r="J295" s="794" t="s">
        <v>203</v>
      </c>
      <c r="K295" s="796" t="s">
        <v>204</v>
      </c>
    </row>
    <row r="296" spans="1:11" ht="60.75" thickBot="1" x14ac:dyDescent="0.25">
      <c r="A296" s="788"/>
      <c r="B296" s="807"/>
      <c r="C296" s="790"/>
      <c r="D296" s="110" t="s">
        <v>205</v>
      </c>
      <c r="E296" s="51" t="s">
        <v>206</v>
      </c>
      <c r="F296" s="110" t="s">
        <v>207</v>
      </c>
      <c r="G296" s="110" t="s">
        <v>208</v>
      </c>
      <c r="H296" s="110" t="s">
        <v>225</v>
      </c>
      <c r="I296" s="52" t="s">
        <v>210</v>
      </c>
      <c r="J296" s="795"/>
      <c r="K296" s="797"/>
    </row>
    <row r="297" spans="1:11" x14ac:dyDescent="0.2">
      <c r="A297" s="779" t="str">
        <f>DESCRIPCION!A33</f>
        <v>i</v>
      </c>
      <c r="B297" s="543">
        <f>DESCRIPCION!D35</f>
        <v>0</v>
      </c>
      <c r="C297" s="779"/>
      <c r="D297" s="782" t="s">
        <v>211</v>
      </c>
      <c r="E297" s="130" t="s">
        <v>212</v>
      </c>
      <c r="F297" s="70" t="s">
        <v>173</v>
      </c>
      <c r="G297" s="131">
        <f>IF(F297="Asignado",15,0)</f>
        <v>0</v>
      </c>
      <c r="H297" s="772" t="str">
        <f>IF(AND(G304&gt;0,G304&lt;=85),"Débil",IF(AND(G304&gt;85,G304&lt;=95),"Moderado",IF(G304&gt;96,"Fuerte"," ")))</f>
        <v xml:space="preserve"> </v>
      </c>
      <c r="I297" s="784" t="s">
        <v>173</v>
      </c>
      <c r="J297" s="772"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75" t="str">
        <f>IF(J297="Fuerte","NO",IF(J297=" "," ","SI"))</f>
        <v xml:space="preserve"> </v>
      </c>
    </row>
    <row r="298" spans="1:11" ht="28.5" x14ac:dyDescent="0.2">
      <c r="A298" s="780"/>
      <c r="B298" s="544"/>
      <c r="C298" s="780"/>
      <c r="D298" s="783"/>
      <c r="E298" s="104" t="s">
        <v>213</v>
      </c>
      <c r="F298" s="67" t="s">
        <v>173</v>
      </c>
      <c r="G298" s="66">
        <f>IF(F298="Adecuado",15,0)</f>
        <v>0</v>
      </c>
      <c r="H298" s="773"/>
      <c r="I298" s="785"/>
      <c r="J298" s="773"/>
      <c r="K298" s="776"/>
    </row>
    <row r="299" spans="1:11" ht="42.75" x14ac:dyDescent="0.2">
      <c r="A299" s="780"/>
      <c r="B299" s="544"/>
      <c r="C299" s="780"/>
      <c r="D299" s="50" t="s">
        <v>214</v>
      </c>
      <c r="E299" s="104" t="s">
        <v>215</v>
      </c>
      <c r="F299" s="67" t="s">
        <v>173</v>
      </c>
      <c r="G299" s="66">
        <f>IF(F299="Oportuna",15,0)</f>
        <v>0</v>
      </c>
      <c r="H299" s="773"/>
      <c r="I299" s="785"/>
      <c r="J299" s="773"/>
      <c r="K299" s="776"/>
    </row>
    <row r="300" spans="1:11" ht="42.75" x14ac:dyDescent="0.2">
      <c r="A300" s="780"/>
      <c r="B300" s="544"/>
      <c r="C300" s="780"/>
      <c r="D300" s="50" t="s">
        <v>216</v>
      </c>
      <c r="E300" s="104" t="s">
        <v>217</v>
      </c>
      <c r="F300" s="221" t="s">
        <v>173</v>
      </c>
      <c r="G300" s="66">
        <f>IF(F300="Prevenir",15,IF(F300="Detectar",10,0))</f>
        <v>0</v>
      </c>
      <c r="H300" s="773"/>
      <c r="I300" s="785"/>
      <c r="J300" s="773"/>
      <c r="K300" s="776"/>
    </row>
    <row r="301" spans="1:11" ht="28.5" x14ac:dyDescent="0.2">
      <c r="A301" s="780"/>
      <c r="B301" s="544"/>
      <c r="C301" s="780"/>
      <c r="D301" s="50" t="s">
        <v>218</v>
      </c>
      <c r="E301" s="104" t="s">
        <v>219</v>
      </c>
      <c r="F301" s="67" t="s">
        <v>173</v>
      </c>
      <c r="G301" s="66">
        <f>IF(F301="Confiable",15,0)</f>
        <v>0</v>
      </c>
      <c r="H301" s="773"/>
      <c r="I301" s="785"/>
      <c r="J301" s="773"/>
      <c r="K301" s="776"/>
    </row>
    <row r="302" spans="1:11" ht="42.75" x14ac:dyDescent="0.2">
      <c r="A302" s="780"/>
      <c r="B302" s="544"/>
      <c r="C302" s="780"/>
      <c r="D302" s="50" t="s">
        <v>220</v>
      </c>
      <c r="E302" s="104" t="s">
        <v>221</v>
      </c>
      <c r="F302" s="221" t="s">
        <v>173</v>
      </c>
      <c r="G302" s="66">
        <f>IF(F302="Se investigan y se resuelven oportunamente",15,0)</f>
        <v>0</v>
      </c>
      <c r="H302" s="773"/>
      <c r="I302" s="785"/>
      <c r="J302" s="773"/>
      <c r="K302" s="776"/>
    </row>
    <row r="303" spans="1:11" ht="28.5" x14ac:dyDescent="0.2">
      <c r="A303" s="781"/>
      <c r="B303" s="545"/>
      <c r="C303" s="781"/>
      <c r="D303" s="45" t="s">
        <v>222</v>
      </c>
      <c r="E303" s="104" t="s">
        <v>223</v>
      </c>
      <c r="F303" s="67" t="s">
        <v>173</v>
      </c>
      <c r="G303" s="66">
        <f>IF(F303="Completa",10,IF(F303="Incompleta",5,0))</f>
        <v>0</v>
      </c>
      <c r="H303" s="774"/>
      <c r="I303" s="786"/>
      <c r="J303" s="774"/>
      <c r="K303" s="777"/>
    </row>
    <row r="304" spans="1:11" ht="15.75" thickBot="1" x14ac:dyDescent="0.25">
      <c r="A304" s="126"/>
      <c r="B304" s="127"/>
      <c r="C304" s="56"/>
      <c r="D304" s="57"/>
      <c r="E304" s="58" t="s">
        <v>224</v>
      </c>
      <c r="F304" s="16"/>
      <c r="G304" s="16">
        <f>SUM(G297:G303)</f>
        <v>0</v>
      </c>
      <c r="H304" s="136"/>
      <c r="I304" s="137"/>
      <c r="J304" s="137"/>
      <c r="K304" s="138"/>
    </row>
    <row r="305" spans="1:11" ht="15" thickBot="1" x14ac:dyDescent="0.25"/>
    <row r="306" spans="1:11" ht="30" x14ac:dyDescent="0.2">
      <c r="A306" s="787" t="s">
        <v>86</v>
      </c>
      <c r="B306" s="806" t="s">
        <v>227</v>
      </c>
      <c r="C306" s="789" t="s">
        <v>200</v>
      </c>
      <c r="D306" s="791" t="s">
        <v>201</v>
      </c>
      <c r="E306" s="792"/>
      <c r="F306" s="792"/>
      <c r="G306" s="792"/>
      <c r="H306" s="793"/>
      <c r="I306" s="109" t="s">
        <v>202</v>
      </c>
      <c r="J306" s="794" t="s">
        <v>203</v>
      </c>
      <c r="K306" s="796" t="s">
        <v>204</v>
      </c>
    </row>
    <row r="307" spans="1:11" ht="60.75" thickBot="1" x14ac:dyDescent="0.25">
      <c r="A307" s="788"/>
      <c r="B307" s="807"/>
      <c r="C307" s="790"/>
      <c r="D307" s="110" t="s">
        <v>205</v>
      </c>
      <c r="E307" s="51" t="s">
        <v>206</v>
      </c>
      <c r="F307" s="110" t="s">
        <v>207</v>
      </c>
      <c r="G307" s="110" t="s">
        <v>208</v>
      </c>
      <c r="H307" s="110" t="s">
        <v>225</v>
      </c>
      <c r="I307" s="52" t="s">
        <v>210</v>
      </c>
      <c r="J307" s="795"/>
      <c r="K307" s="797"/>
    </row>
    <row r="308" spans="1:11" x14ac:dyDescent="0.2">
      <c r="A308" s="779" t="str">
        <f>DESCRIPCION!A36</f>
        <v>j</v>
      </c>
      <c r="B308" s="543">
        <f>DESCRIPCION!D36</f>
        <v>0</v>
      </c>
      <c r="C308" s="779"/>
      <c r="D308" s="782" t="s">
        <v>211</v>
      </c>
      <c r="E308" s="130" t="s">
        <v>212</v>
      </c>
      <c r="F308" s="70" t="s">
        <v>173</v>
      </c>
      <c r="G308" s="131">
        <f>IF(F308="Asignado",15,0)</f>
        <v>0</v>
      </c>
      <c r="H308" s="772" t="str">
        <f>IF(AND(G315&gt;0,G315&lt;=85),"Débil",IF(AND(G315&gt;85,G315&lt;=95),"Moderado",IF(G315&gt;96,"Fuerte"," ")))</f>
        <v xml:space="preserve"> </v>
      </c>
      <c r="I308" s="784" t="s">
        <v>173</v>
      </c>
      <c r="J308" s="772"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75" t="str">
        <f>IF(J308="Fuerte","NO",IF(J308=" "," ","SI"))</f>
        <v xml:space="preserve"> </v>
      </c>
    </row>
    <row r="309" spans="1:11" ht="28.5" x14ac:dyDescent="0.2">
      <c r="A309" s="780"/>
      <c r="B309" s="544"/>
      <c r="C309" s="780"/>
      <c r="D309" s="783"/>
      <c r="E309" s="104" t="s">
        <v>213</v>
      </c>
      <c r="F309" s="67" t="s">
        <v>173</v>
      </c>
      <c r="G309" s="66">
        <f>IF(F309="Adecuado",15,0)</f>
        <v>0</v>
      </c>
      <c r="H309" s="773"/>
      <c r="I309" s="785"/>
      <c r="J309" s="773"/>
      <c r="K309" s="776"/>
    </row>
    <row r="310" spans="1:11" ht="42.75" x14ac:dyDescent="0.2">
      <c r="A310" s="780"/>
      <c r="B310" s="544"/>
      <c r="C310" s="780"/>
      <c r="D310" s="50" t="s">
        <v>214</v>
      </c>
      <c r="E310" s="104" t="s">
        <v>215</v>
      </c>
      <c r="F310" s="67" t="s">
        <v>173</v>
      </c>
      <c r="G310" s="66">
        <f>IF(F310="Oportuna",15,0)</f>
        <v>0</v>
      </c>
      <c r="H310" s="773"/>
      <c r="I310" s="785"/>
      <c r="J310" s="773"/>
      <c r="K310" s="776"/>
    </row>
    <row r="311" spans="1:11" ht="42.75" x14ac:dyDescent="0.2">
      <c r="A311" s="780"/>
      <c r="B311" s="544"/>
      <c r="C311" s="780"/>
      <c r="D311" s="50" t="s">
        <v>216</v>
      </c>
      <c r="E311" s="104" t="s">
        <v>217</v>
      </c>
      <c r="F311" s="221" t="s">
        <v>173</v>
      </c>
      <c r="G311" s="66">
        <f>IF(F311="Prevenir",15,IF(F311="Detectar",10,0))</f>
        <v>0</v>
      </c>
      <c r="H311" s="773"/>
      <c r="I311" s="785"/>
      <c r="J311" s="773"/>
      <c r="K311" s="776"/>
    </row>
    <row r="312" spans="1:11" ht="28.5" x14ac:dyDescent="0.2">
      <c r="A312" s="780"/>
      <c r="B312" s="544"/>
      <c r="C312" s="780"/>
      <c r="D312" s="50" t="s">
        <v>218</v>
      </c>
      <c r="E312" s="104" t="s">
        <v>219</v>
      </c>
      <c r="F312" s="67" t="s">
        <v>173</v>
      </c>
      <c r="G312" s="66">
        <f>IF(F312="Confiable",15,0)</f>
        <v>0</v>
      </c>
      <c r="H312" s="773"/>
      <c r="I312" s="785"/>
      <c r="J312" s="773"/>
      <c r="K312" s="776"/>
    </row>
    <row r="313" spans="1:11" ht="42.75" x14ac:dyDescent="0.2">
      <c r="A313" s="780"/>
      <c r="B313" s="544"/>
      <c r="C313" s="780"/>
      <c r="D313" s="50" t="s">
        <v>220</v>
      </c>
      <c r="E313" s="104" t="s">
        <v>221</v>
      </c>
      <c r="F313" s="221" t="s">
        <v>173</v>
      </c>
      <c r="G313" s="66">
        <f>IF(F313="Se investigan y se resuelven oportunamente",15,0)</f>
        <v>0</v>
      </c>
      <c r="H313" s="773"/>
      <c r="I313" s="785"/>
      <c r="J313" s="773"/>
      <c r="K313" s="776"/>
    </row>
    <row r="314" spans="1:11" ht="28.5" x14ac:dyDescent="0.2">
      <c r="A314" s="781"/>
      <c r="B314" s="545"/>
      <c r="C314" s="781"/>
      <c r="D314" s="45" t="s">
        <v>222</v>
      </c>
      <c r="E314" s="104" t="s">
        <v>223</v>
      </c>
      <c r="F314" s="67" t="s">
        <v>173</v>
      </c>
      <c r="G314" s="66">
        <f>IF(F314="Completa",10,IF(F314="Incompleta",5,0))</f>
        <v>0</v>
      </c>
      <c r="H314" s="774"/>
      <c r="I314" s="786"/>
      <c r="J314" s="774"/>
      <c r="K314" s="777"/>
    </row>
    <row r="315" spans="1:11" ht="15.75" thickBot="1" x14ac:dyDescent="0.25">
      <c r="A315" s="126"/>
      <c r="B315" s="127"/>
      <c r="C315" s="56"/>
      <c r="D315" s="57"/>
      <c r="E315" s="58" t="s">
        <v>224</v>
      </c>
      <c r="F315" s="16"/>
      <c r="G315" s="16">
        <f>SUM(G308:G314)</f>
        <v>0</v>
      </c>
      <c r="H315" s="136"/>
      <c r="I315" s="137"/>
      <c r="J315" s="137"/>
      <c r="K315" s="138"/>
    </row>
    <row r="316" spans="1:11" ht="15" thickBot="1" x14ac:dyDescent="0.25"/>
    <row r="317" spans="1:11" ht="30" x14ac:dyDescent="0.2">
      <c r="A317" s="787" t="s">
        <v>86</v>
      </c>
      <c r="B317" s="806" t="s">
        <v>227</v>
      </c>
      <c r="C317" s="789" t="s">
        <v>200</v>
      </c>
      <c r="D317" s="791" t="s">
        <v>201</v>
      </c>
      <c r="E317" s="792"/>
      <c r="F317" s="792"/>
      <c r="G317" s="792"/>
      <c r="H317" s="793"/>
      <c r="I317" s="109" t="s">
        <v>202</v>
      </c>
      <c r="J317" s="794" t="s">
        <v>203</v>
      </c>
      <c r="K317" s="796" t="s">
        <v>204</v>
      </c>
    </row>
    <row r="318" spans="1:11" ht="60.75" thickBot="1" x14ac:dyDescent="0.25">
      <c r="A318" s="788"/>
      <c r="B318" s="807"/>
      <c r="C318" s="790"/>
      <c r="D318" s="110" t="s">
        <v>205</v>
      </c>
      <c r="E318" s="51" t="s">
        <v>206</v>
      </c>
      <c r="F318" s="110" t="s">
        <v>207</v>
      </c>
      <c r="G318" s="110" t="s">
        <v>208</v>
      </c>
      <c r="H318" s="110" t="s">
        <v>225</v>
      </c>
      <c r="I318" s="52" t="s">
        <v>210</v>
      </c>
      <c r="J318" s="795"/>
      <c r="K318" s="797"/>
    </row>
    <row r="319" spans="1:11" x14ac:dyDescent="0.2">
      <c r="A319" s="779" t="str">
        <f>DESCRIPCION!A36</f>
        <v>j</v>
      </c>
      <c r="B319" s="543">
        <f>DESCRIPCION!D37</f>
        <v>0</v>
      </c>
      <c r="C319" s="779"/>
      <c r="D319" s="782" t="s">
        <v>211</v>
      </c>
      <c r="E319" s="130" t="s">
        <v>212</v>
      </c>
      <c r="F319" s="70" t="s">
        <v>173</v>
      </c>
      <c r="G319" s="131">
        <f>IF(F319="Asignado",15,0)</f>
        <v>0</v>
      </c>
      <c r="H319" s="772" t="str">
        <f>IF(AND(G326&gt;0,G326&lt;=85),"Débil",IF(AND(G326&gt;85,G326&lt;=95),"Moderado",IF(G326&gt;96,"Fuerte"," ")))</f>
        <v xml:space="preserve"> </v>
      </c>
      <c r="I319" s="784" t="s">
        <v>196</v>
      </c>
      <c r="J319" s="772"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75" t="str">
        <f>IF(J319="Fuerte","NO",IF(J319=" "," ","SI"))</f>
        <v xml:space="preserve"> </v>
      </c>
    </row>
    <row r="320" spans="1:11" ht="28.5" x14ac:dyDescent="0.2">
      <c r="A320" s="780"/>
      <c r="B320" s="544"/>
      <c r="C320" s="780"/>
      <c r="D320" s="783"/>
      <c r="E320" s="104" t="s">
        <v>213</v>
      </c>
      <c r="F320" s="67" t="s">
        <v>173</v>
      </c>
      <c r="G320" s="66">
        <f>IF(F320="Adecuado",15,0)</f>
        <v>0</v>
      </c>
      <c r="H320" s="773"/>
      <c r="I320" s="785"/>
      <c r="J320" s="773"/>
      <c r="K320" s="776"/>
    </row>
    <row r="321" spans="1:11" ht="42.75" x14ac:dyDescent="0.2">
      <c r="A321" s="780"/>
      <c r="B321" s="544"/>
      <c r="C321" s="780"/>
      <c r="D321" s="50" t="s">
        <v>214</v>
      </c>
      <c r="E321" s="104" t="s">
        <v>215</v>
      </c>
      <c r="F321" s="67" t="s">
        <v>173</v>
      </c>
      <c r="G321" s="66">
        <f>IF(F321="Oportuna",15,0)</f>
        <v>0</v>
      </c>
      <c r="H321" s="773"/>
      <c r="I321" s="785"/>
      <c r="J321" s="773"/>
      <c r="K321" s="776"/>
    </row>
    <row r="322" spans="1:11" ht="42.75" x14ac:dyDescent="0.2">
      <c r="A322" s="780"/>
      <c r="B322" s="544"/>
      <c r="C322" s="780"/>
      <c r="D322" s="50" t="s">
        <v>216</v>
      </c>
      <c r="E322" s="104" t="s">
        <v>217</v>
      </c>
      <c r="F322" s="221" t="s">
        <v>173</v>
      </c>
      <c r="G322" s="66">
        <f>IF(F322="Prevenir",15,IF(F322="Detectar",10,0))</f>
        <v>0</v>
      </c>
      <c r="H322" s="773"/>
      <c r="I322" s="785"/>
      <c r="J322" s="773"/>
      <c r="K322" s="776"/>
    </row>
    <row r="323" spans="1:11" ht="28.5" x14ac:dyDescent="0.2">
      <c r="A323" s="780"/>
      <c r="B323" s="544"/>
      <c r="C323" s="780"/>
      <c r="D323" s="50" t="s">
        <v>218</v>
      </c>
      <c r="E323" s="104" t="s">
        <v>219</v>
      </c>
      <c r="F323" s="67" t="s">
        <v>173</v>
      </c>
      <c r="G323" s="66">
        <f>IF(F323="Confiable",15,0)</f>
        <v>0</v>
      </c>
      <c r="H323" s="773"/>
      <c r="I323" s="785"/>
      <c r="J323" s="773"/>
      <c r="K323" s="776"/>
    </row>
    <row r="324" spans="1:11" ht="42.75" x14ac:dyDescent="0.2">
      <c r="A324" s="780"/>
      <c r="B324" s="544"/>
      <c r="C324" s="780"/>
      <c r="D324" s="50" t="s">
        <v>220</v>
      </c>
      <c r="E324" s="104" t="s">
        <v>221</v>
      </c>
      <c r="F324" s="221" t="s">
        <v>173</v>
      </c>
      <c r="G324" s="66">
        <f>IF(F324="Se investigan y se resuelven oportunamente",15,0)</f>
        <v>0</v>
      </c>
      <c r="H324" s="773"/>
      <c r="I324" s="785"/>
      <c r="J324" s="773"/>
      <c r="K324" s="776"/>
    </row>
    <row r="325" spans="1:11" ht="28.5" x14ac:dyDescent="0.2">
      <c r="A325" s="781"/>
      <c r="B325" s="545"/>
      <c r="C325" s="781"/>
      <c r="D325" s="45" t="s">
        <v>222</v>
      </c>
      <c r="E325" s="104" t="s">
        <v>223</v>
      </c>
      <c r="F325" s="67" t="s">
        <v>173</v>
      </c>
      <c r="G325" s="66">
        <f>IF(F325="Completa",10,IF(F325="Incompleta",5,0))</f>
        <v>0</v>
      </c>
      <c r="H325" s="774"/>
      <c r="I325" s="786"/>
      <c r="J325" s="774"/>
      <c r="K325" s="777"/>
    </row>
    <row r="326" spans="1:11" ht="15.75" thickBot="1" x14ac:dyDescent="0.25">
      <c r="A326" s="126"/>
      <c r="B326" s="127"/>
      <c r="C326" s="56"/>
      <c r="D326" s="57"/>
      <c r="E326" s="58" t="s">
        <v>224</v>
      </c>
      <c r="F326" s="16"/>
      <c r="G326" s="16">
        <f>SUM(G319:G325)</f>
        <v>0</v>
      </c>
      <c r="H326" s="136"/>
      <c r="I326" s="137"/>
      <c r="J326" s="137"/>
      <c r="K326" s="138"/>
    </row>
    <row r="327" spans="1:11" ht="15" thickBot="1" x14ac:dyDescent="0.25"/>
    <row r="328" spans="1:11" ht="30" x14ac:dyDescent="0.2">
      <c r="A328" s="787" t="s">
        <v>86</v>
      </c>
      <c r="B328" s="806" t="s">
        <v>227</v>
      </c>
      <c r="C328" s="789" t="s">
        <v>200</v>
      </c>
      <c r="D328" s="791" t="s">
        <v>201</v>
      </c>
      <c r="E328" s="792"/>
      <c r="F328" s="792"/>
      <c r="G328" s="792"/>
      <c r="H328" s="793"/>
      <c r="I328" s="109" t="s">
        <v>202</v>
      </c>
      <c r="J328" s="794" t="s">
        <v>203</v>
      </c>
      <c r="K328" s="796" t="s">
        <v>204</v>
      </c>
    </row>
    <row r="329" spans="1:11" ht="60.75" thickBot="1" x14ac:dyDescent="0.25">
      <c r="A329" s="788"/>
      <c r="B329" s="807"/>
      <c r="C329" s="790"/>
      <c r="D329" s="110" t="s">
        <v>205</v>
      </c>
      <c r="E329" s="51" t="s">
        <v>206</v>
      </c>
      <c r="F329" s="110" t="s">
        <v>207</v>
      </c>
      <c r="G329" s="110" t="s">
        <v>208</v>
      </c>
      <c r="H329" s="110" t="s">
        <v>225</v>
      </c>
      <c r="I329" s="52" t="s">
        <v>210</v>
      </c>
      <c r="J329" s="795"/>
      <c r="K329" s="797"/>
    </row>
    <row r="330" spans="1:11" x14ac:dyDescent="0.2">
      <c r="A330" s="779" t="str">
        <f>DESCRIPCION!A36</f>
        <v>j</v>
      </c>
      <c r="B330" s="543">
        <f>DESCRIPCION!D38</f>
        <v>0</v>
      </c>
      <c r="C330" s="779"/>
      <c r="D330" s="782" t="s">
        <v>211</v>
      </c>
      <c r="E330" s="130" t="s">
        <v>212</v>
      </c>
      <c r="F330" s="70" t="s">
        <v>173</v>
      </c>
      <c r="G330" s="131">
        <f>IF(F330="Asignado",15,0)</f>
        <v>0</v>
      </c>
      <c r="H330" s="772" t="str">
        <f>IF(AND(G337&gt;0,G337&lt;=85),"Débil",IF(AND(G337&gt;85,G337&lt;=95),"Moderado",IF(G337&gt;96,"Fuerte"," ")))</f>
        <v xml:space="preserve"> </v>
      </c>
      <c r="I330" s="784" t="s">
        <v>173</v>
      </c>
      <c r="J330" s="772"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75" t="str">
        <f>IF(J330="Fuerte","NO",IF(J330=" "," ","SI"))</f>
        <v xml:space="preserve"> </v>
      </c>
    </row>
    <row r="331" spans="1:11" ht="28.5" x14ac:dyDescent="0.2">
      <c r="A331" s="780"/>
      <c r="B331" s="544"/>
      <c r="C331" s="780"/>
      <c r="D331" s="783"/>
      <c r="E331" s="104" t="s">
        <v>213</v>
      </c>
      <c r="F331" s="67" t="s">
        <v>173</v>
      </c>
      <c r="G331" s="66">
        <f>IF(F331="Adecuado",15,0)</f>
        <v>0</v>
      </c>
      <c r="H331" s="773"/>
      <c r="I331" s="785"/>
      <c r="J331" s="773"/>
      <c r="K331" s="776"/>
    </row>
    <row r="332" spans="1:11" ht="42.75" x14ac:dyDescent="0.2">
      <c r="A332" s="780"/>
      <c r="B332" s="544"/>
      <c r="C332" s="780"/>
      <c r="D332" s="50" t="s">
        <v>214</v>
      </c>
      <c r="E332" s="104" t="s">
        <v>215</v>
      </c>
      <c r="F332" s="67" t="s">
        <v>173</v>
      </c>
      <c r="G332" s="66">
        <f>IF(F332="Oportuna",15,0)</f>
        <v>0</v>
      </c>
      <c r="H332" s="773"/>
      <c r="I332" s="785"/>
      <c r="J332" s="773"/>
      <c r="K332" s="776"/>
    </row>
    <row r="333" spans="1:11" ht="42.75" x14ac:dyDescent="0.2">
      <c r="A333" s="780"/>
      <c r="B333" s="544"/>
      <c r="C333" s="780"/>
      <c r="D333" s="50" t="s">
        <v>216</v>
      </c>
      <c r="E333" s="104" t="s">
        <v>217</v>
      </c>
      <c r="F333" s="221" t="s">
        <v>173</v>
      </c>
      <c r="G333" s="66">
        <f>IF(F333="Prevenir",15,IF(F333="Detectar",10,0))</f>
        <v>0</v>
      </c>
      <c r="H333" s="773"/>
      <c r="I333" s="785"/>
      <c r="J333" s="773"/>
      <c r="K333" s="776"/>
    </row>
    <row r="334" spans="1:11" ht="28.5" x14ac:dyDescent="0.2">
      <c r="A334" s="780"/>
      <c r="B334" s="544"/>
      <c r="C334" s="780"/>
      <c r="D334" s="50" t="s">
        <v>218</v>
      </c>
      <c r="E334" s="104" t="s">
        <v>219</v>
      </c>
      <c r="F334" s="67" t="s">
        <v>173</v>
      </c>
      <c r="G334" s="66">
        <f>IF(F334="Confiable",15,0)</f>
        <v>0</v>
      </c>
      <c r="H334" s="773"/>
      <c r="I334" s="785"/>
      <c r="J334" s="773"/>
      <c r="K334" s="776"/>
    </row>
    <row r="335" spans="1:11" ht="42.75" x14ac:dyDescent="0.2">
      <c r="A335" s="780"/>
      <c r="B335" s="544"/>
      <c r="C335" s="780"/>
      <c r="D335" s="50" t="s">
        <v>220</v>
      </c>
      <c r="E335" s="104" t="s">
        <v>221</v>
      </c>
      <c r="F335" s="221" t="s">
        <v>173</v>
      </c>
      <c r="G335" s="66">
        <f>IF(F335="Se investigan y se resuelven oportunamente",15,0)</f>
        <v>0</v>
      </c>
      <c r="H335" s="773"/>
      <c r="I335" s="785"/>
      <c r="J335" s="773"/>
      <c r="K335" s="776"/>
    </row>
    <row r="336" spans="1:11" ht="28.5" x14ac:dyDescent="0.2">
      <c r="A336" s="781"/>
      <c r="B336" s="545"/>
      <c r="C336" s="781"/>
      <c r="D336" s="45" t="s">
        <v>222</v>
      </c>
      <c r="E336" s="104" t="s">
        <v>223</v>
      </c>
      <c r="F336" s="67" t="s">
        <v>173</v>
      </c>
      <c r="G336" s="66">
        <f>IF(F336="Completa",10,IF(F336="Incompleta",5,0))</f>
        <v>0</v>
      </c>
      <c r="H336" s="774"/>
      <c r="I336" s="786"/>
      <c r="J336" s="774"/>
      <c r="K336" s="777"/>
    </row>
    <row r="337" spans="1:11" ht="15.75" thickBot="1" x14ac:dyDescent="0.25">
      <c r="A337" s="126"/>
      <c r="B337" s="127"/>
      <c r="C337" s="56"/>
      <c r="D337" s="57"/>
      <c r="E337" s="58" t="s">
        <v>224</v>
      </c>
      <c r="F337" s="16"/>
      <c r="G337" s="16">
        <f>SUM(G330:G336)</f>
        <v>0</v>
      </c>
      <c r="H337" s="136"/>
      <c r="I337" s="137"/>
      <c r="J337" s="137"/>
      <c r="K337" s="138"/>
    </row>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49"/>
  <sheetViews>
    <sheetView topLeftCell="A14" zoomScale="60" zoomScaleNormal="60" workbookViewId="0">
      <selection activeCell="H14" sqref="H14:H17"/>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778"/>
      <c r="B1" s="867" t="str">
        <f>CONTEXTO!B1</f>
        <v xml:space="preserve">PROCESO: </v>
      </c>
      <c r="C1" s="868"/>
      <c r="D1" s="869"/>
      <c r="E1" s="409" t="s">
        <v>386</v>
      </c>
      <c r="F1" s="373"/>
      <c r="G1" s="373"/>
      <c r="H1" s="543"/>
    </row>
    <row r="2" spans="1:111" customFormat="1" ht="15.75" customHeight="1" x14ac:dyDescent="0.25">
      <c r="A2" s="431"/>
      <c r="B2" s="870"/>
      <c r="C2" s="871"/>
      <c r="D2" s="872"/>
      <c r="E2" s="410" t="s">
        <v>379</v>
      </c>
      <c r="F2" s="411"/>
      <c r="G2" s="411"/>
      <c r="H2" s="544"/>
    </row>
    <row r="3" spans="1:111" customFormat="1" ht="36" customHeight="1" x14ac:dyDescent="0.25">
      <c r="A3" s="431"/>
      <c r="B3" s="870" t="s">
        <v>226</v>
      </c>
      <c r="C3" s="871"/>
      <c r="D3" s="872"/>
      <c r="E3" s="410" t="s">
        <v>380</v>
      </c>
      <c r="F3" s="411"/>
      <c r="G3" s="411"/>
      <c r="H3" s="544"/>
    </row>
    <row r="4" spans="1:111" customFormat="1" ht="15.75" customHeight="1" thickBot="1" x14ac:dyDescent="0.3">
      <c r="A4" s="432"/>
      <c r="B4" s="873"/>
      <c r="C4" s="874"/>
      <c r="D4" s="875"/>
      <c r="E4" s="445" t="s">
        <v>398</v>
      </c>
      <c r="F4" s="323"/>
      <c r="G4" s="323"/>
      <c r="H4" s="864"/>
    </row>
    <row r="5" spans="1:111" ht="15" thickBot="1" x14ac:dyDescent="0.25">
      <c r="A5" s="55"/>
      <c r="C5" s="32"/>
      <c r="D5" s="32"/>
      <c r="E5" s="32"/>
      <c r="F5" s="32"/>
      <c r="G5" s="32"/>
      <c r="H5" s="73"/>
    </row>
    <row r="6" spans="1:111" customFormat="1" ht="24" customHeight="1" x14ac:dyDescent="0.25">
      <c r="A6" s="884" t="str">
        <f>+CONTEXTO!A8</f>
        <v>PROCESO: GESTIÓN ARTÍSTICA Y CULTURAL</v>
      </c>
      <c r="B6" s="885"/>
      <c r="C6" s="885"/>
      <c r="D6" s="885"/>
      <c r="E6" s="885"/>
      <c r="F6" s="885"/>
      <c r="G6" s="885"/>
      <c r="H6" s="886"/>
    </row>
    <row r="7" spans="1:111" customFormat="1" ht="72" customHeight="1" thickBot="1" x14ac:dyDescent="0.3">
      <c r="A7" s="887"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7" s="888"/>
      <c r="C7" s="888"/>
      <c r="D7" s="888"/>
      <c r="E7" s="888"/>
      <c r="F7" s="888"/>
      <c r="G7" s="888"/>
      <c r="H7" s="889"/>
    </row>
    <row r="8" spans="1:111" ht="15" thickBot="1" x14ac:dyDescent="0.25">
      <c r="A8" s="55"/>
      <c r="C8" s="32"/>
      <c r="D8" s="32"/>
      <c r="E8" s="32"/>
      <c r="F8" s="32"/>
      <c r="G8" s="32"/>
      <c r="H8" s="73"/>
    </row>
    <row r="9" spans="1:111" s="53" customFormat="1" ht="30" customHeight="1" x14ac:dyDescent="0.25">
      <c r="A9" s="876" t="s">
        <v>86</v>
      </c>
      <c r="B9" s="865" t="s">
        <v>227</v>
      </c>
      <c r="C9" s="866" t="s">
        <v>200</v>
      </c>
      <c r="D9" s="866" t="s">
        <v>209</v>
      </c>
      <c r="E9" s="866" t="s">
        <v>228</v>
      </c>
      <c r="F9" s="877" t="s">
        <v>229</v>
      </c>
      <c r="G9" s="877"/>
      <c r="H9" s="855"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76"/>
      <c r="B10" s="865"/>
      <c r="C10" s="866"/>
      <c r="D10" s="866"/>
      <c r="E10" s="866"/>
      <c r="F10" s="877"/>
      <c r="G10" s="877"/>
      <c r="H10" s="855"/>
    </row>
    <row r="11" spans="1:111" s="54" customFormat="1" ht="151.5" customHeight="1" x14ac:dyDescent="0.25">
      <c r="A11" s="856" t="str">
        <f>DESCRIPCION!A10</f>
        <v>Posibilidad de recibir y/o solicitar dadivas para el otorgamiento de estimulo sin el lleno de los requisitos.</v>
      </c>
      <c r="B11" s="104" t="str">
        <f>DESCRIPCION!D10</f>
        <v>Definciencia de la planeación adecuada para desarrollar las actividades en el tiempo definido</v>
      </c>
      <c r="C11" s="140" t="str">
        <f>'CONTROLES Y EVALUACIÓN'!C11:C17</f>
        <v>1,El secretario, director y funcionario responsable 2,trimestralmente 3,hace seguimiento al plan de acción con el fin de revisar el avance de las actividades, 4, comparando los programado con lo ejecutado 5. Si no se están cumpliendo las metas se evalua un plan de choque. 6. dejando como evidencia el plan de acción y envío a la secretaría de planeación</v>
      </c>
      <c r="D11" s="266" t="str">
        <f>'CONTROLES Y EVALUACIÓN'!H11:H17</f>
        <v>Débil</v>
      </c>
      <c r="E11" s="266" t="str">
        <f>'CONTROLES Y EVALUACIÓN'!I11:I17</f>
        <v>Fuerte (Siempre se Ejecuta)</v>
      </c>
      <c r="F11" s="139"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6">
        <f>IF(F11="Fuerte",100,IF(F11="Moderado",50,IF(F11="Débil",0," ")))</f>
        <v>0</v>
      </c>
      <c r="H11" s="666" t="str">
        <f>IF(G13=100,"Fuerte",IF(AND(G13&gt;=50,G13&lt;=99),"Moderado",IF(AND(G13&gt;=0,G13&lt;=49),"Débil"," ")))</f>
        <v>Débil</v>
      </c>
    </row>
    <row r="12" spans="1:111" s="54" customFormat="1" ht="182.25" customHeight="1" x14ac:dyDescent="0.25">
      <c r="A12" s="780"/>
      <c r="B12" s="104" t="str">
        <f>DESCRIPCION!D11</f>
        <v>Desconocimiento de la actualización normativa por parte de algunos funcionarios</v>
      </c>
      <c r="C12" s="140" t="str">
        <f>'CONTROLES Y EVALUACIÓN'!C22</f>
        <v>el profesional especializado de manera trimestral, revisa y valida la información contenida en el normograma del proceso, con el fin de actualizarlo siguiendo lo indicado en el procedimiento establecido, si hay normas que requieran ser actualizadas o incluidas se incorporan en el documento. Dejando como evidencia el normograma y correo de envío a la dirección de fortalecimiento institucional</v>
      </c>
      <c r="D12" s="105" t="str">
        <f>'CONTROLES Y EVALUACIÓN'!H22</f>
        <v>Débil</v>
      </c>
      <c r="E12" s="105" t="str">
        <f>'CONTROLES Y EVALUACIÓN'!I22</f>
        <v>Moderado (Algunas veces se ejecuta)</v>
      </c>
      <c r="F12" s="139" t="str">
        <f t="shared" ref="F12"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6">
        <f t="shared" ref="G12" si="1">IF(F12="Fuerte",100,IF(F12="Moderado",50,IF(F12="Débil",0," ")))</f>
        <v>0</v>
      </c>
      <c r="H12" s="667"/>
    </row>
    <row r="13" spans="1:111" s="54" customFormat="1" ht="30.75" customHeight="1" x14ac:dyDescent="0.25">
      <c r="A13" s="858"/>
      <c r="B13" s="859"/>
      <c r="C13" s="859"/>
      <c r="D13" s="859"/>
      <c r="E13" s="859"/>
      <c r="F13" s="860"/>
      <c r="G13" s="268">
        <f>AVERAGE(G11:G12)</f>
        <v>0</v>
      </c>
      <c r="H13" s="857"/>
    </row>
    <row r="14" spans="1:111" s="54" customFormat="1" ht="153.75" customHeight="1" x14ac:dyDescent="0.25">
      <c r="A14" s="798" t="str">
        <f>DESCRIPCION!A12</f>
        <v xml:space="preserve">Posibilidad de apropiacion o uso indebido de bienes publicos por parte de un funcionaro o contratista con el fin de obtener un provecho propio o para un tercero </v>
      </c>
      <c r="B14" s="104" t="str">
        <f>DESCRIPCION!D12</f>
        <v>Falta de apropiación del Codigo de Integridad y Buen gobierno; y el código Unico Disciplinario por parte del personal encargado de prestar el servicio</v>
      </c>
      <c r="C14" s="140" t="str">
        <f>'CONTROLES Y EVALUACIÓN'!C44</f>
        <v>No exite control en el momento</v>
      </c>
      <c r="D14" s="105" t="str">
        <f>'CONTROLES Y EVALUACIÓN'!H44</f>
        <v>Débil</v>
      </c>
      <c r="E14" s="105" t="str">
        <f>'CONTROLES Y EVALUACIÓN'!I44</f>
        <v>Débil (No se ejecuta)</v>
      </c>
      <c r="F14" s="139" t="str">
        <f>'CONTROLES Y EVALUACIÓN'!J44</f>
        <v>Débil</v>
      </c>
      <c r="G14" s="66">
        <f>IF(F14="Fuerte",100,IF(F14="Moderado",50,IF(F14="Débil",0," ")))</f>
        <v>0</v>
      </c>
      <c r="H14" s="666" t="str">
        <f>IF(G17=100,"Fuerte",IF(AND(G17&gt;=50,G17&lt;=99),"Moderado",IF(AND(G17&gt;=0,G17&lt;=49),"Débil"," ")))</f>
        <v>Débil</v>
      </c>
    </row>
    <row r="15" spans="1:111" s="54" customFormat="1" ht="153.75" customHeight="1" x14ac:dyDescent="0.25">
      <c r="A15" s="798"/>
      <c r="B15" s="104" t="str">
        <f>DESCRIPCION!D13</f>
        <v xml:space="preserve">Desconocimiento de los funcionarios y contratistas de las actividades existentes enmarcados en el control de inventarios.  </v>
      </c>
      <c r="C15" s="140">
        <f>'CONTROLES Y EVALUACIÓN'!C55</f>
        <v>0</v>
      </c>
      <c r="D15" s="105" t="str">
        <f>'CONTROLES Y EVALUACIÓN'!H55</f>
        <v>Débil</v>
      </c>
      <c r="E15" s="105" t="str">
        <f>'CONTROLES Y EVALUACIÓN'!I55</f>
        <v>Seleccionar</v>
      </c>
      <c r="F15" s="139" t="str">
        <f>'CONTROLES Y EVALUACIÓN'!J55</f>
        <v xml:space="preserve"> </v>
      </c>
      <c r="G15" s="66" t="str">
        <f t="shared" ref="G15:G16" si="2">IF(F15="Fuerte",100,IF(F15="Moderado",50,IF(F15="Débil",0," ")))</f>
        <v xml:space="preserve"> </v>
      </c>
      <c r="H15" s="667"/>
    </row>
    <row r="16" spans="1:111" s="54" customFormat="1" ht="162" customHeight="1" x14ac:dyDescent="0.25">
      <c r="A16" s="798"/>
      <c r="B16" s="104">
        <f>DESCRIPCION!D14</f>
        <v>0</v>
      </c>
      <c r="C16" s="140">
        <f>+('CONTROLES Y EVALUACIÓN'!C66)</f>
        <v>0</v>
      </c>
      <c r="D16" s="105" t="str">
        <f>'CONTROLES Y EVALUACIÓN'!H66</f>
        <v xml:space="preserve"> </v>
      </c>
      <c r="E16" s="105" t="str">
        <f>'CONTROLES Y EVALUACIÓN'!I66</f>
        <v>Fuerte (Siempre se Ejecuta)</v>
      </c>
      <c r="F16" s="139" t="str">
        <f>'CONTROLES Y EVALUACIÓN'!J66</f>
        <v xml:space="preserve"> </v>
      </c>
      <c r="G16" s="66" t="str">
        <f t="shared" si="2"/>
        <v xml:space="preserve"> </v>
      </c>
      <c r="H16" s="667"/>
    </row>
    <row r="17" spans="1:8" s="54" customFormat="1" ht="36" customHeight="1" x14ac:dyDescent="0.25">
      <c r="A17" s="861"/>
      <c r="B17" s="862"/>
      <c r="C17" s="862"/>
      <c r="D17" s="862"/>
      <c r="E17" s="862"/>
      <c r="F17" s="863"/>
      <c r="G17" s="141">
        <f>AVERAGE(G14:G16)</f>
        <v>0</v>
      </c>
      <c r="H17" s="857"/>
    </row>
    <row r="18" spans="1:8" s="54" customFormat="1" ht="135" customHeight="1" x14ac:dyDescent="0.25">
      <c r="A18" s="856" t="str">
        <f>DESCRIPCION!A15</f>
        <v>c</v>
      </c>
      <c r="B18" s="104">
        <f>DESCRIPCION!D15</f>
        <v>0</v>
      </c>
      <c r="C18" s="140">
        <f>'CONTROLES Y EVALUACIÓN'!C77</f>
        <v>0</v>
      </c>
      <c r="D18" s="105" t="str">
        <f>'CONTROLES Y EVALUACIÓN'!H77</f>
        <v xml:space="preserve"> </v>
      </c>
      <c r="E18" s="105" t="str">
        <f>'CONTROLES Y EVALUACIÓN'!I77</f>
        <v>Fuerte (Siempre se Ejecuta)</v>
      </c>
      <c r="F18" s="139" t="str">
        <f>'CONTROLES Y EVALUACIÓN'!J77</f>
        <v xml:space="preserve"> </v>
      </c>
      <c r="G18" s="66" t="str">
        <f>IF(F18="Fuerte",100,IF(F18="Moderado",50,IF(F18="Débil",0," ")))</f>
        <v xml:space="preserve"> </v>
      </c>
      <c r="H18" s="666" t="e">
        <f>IF(G21=100,"Fuerte",IF(AND(G21&gt;=50,G21&lt;=99),"Moderado",IF(AND(G21&gt;0,G21&lt;=49),"Débil"," ")))</f>
        <v>#DIV/0!</v>
      </c>
    </row>
    <row r="19" spans="1:8" s="54" customFormat="1" ht="114" customHeight="1" x14ac:dyDescent="0.25">
      <c r="A19" s="780"/>
      <c r="B19" s="104">
        <f>DESCRIPCION!D16</f>
        <v>0</v>
      </c>
      <c r="C19" s="140">
        <f>'CONTROLES Y EVALUACIÓN'!C88</f>
        <v>0</v>
      </c>
      <c r="D19" s="105" t="str">
        <f>'CONTROLES Y EVALUACIÓN'!H88</f>
        <v xml:space="preserve"> </v>
      </c>
      <c r="E19" s="105" t="str">
        <f>'CONTROLES Y EVALUACIÓN'!I88</f>
        <v>Seleccionar</v>
      </c>
      <c r="F19" s="139" t="str">
        <f>'CONTROLES Y EVALUACIÓN'!J88</f>
        <v xml:space="preserve"> </v>
      </c>
      <c r="G19" s="66" t="str">
        <f t="shared" ref="G19:G20" si="3">IF(F19="Fuerte",100,IF(F19="Moderado",50,IF(F19="Débil",0," ")))</f>
        <v xml:space="preserve"> </v>
      </c>
      <c r="H19" s="667"/>
    </row>
    <row r="20" spans="1:8" s="54" customFormat="1" ht="114" customHeight="1" x14ac:dyDescent="0.25">
      <c r="A20" s="781"/>
      <c r="B20" s="104">
        <f>DESCRIPCION!D17</f>
        <v>0</v>
      </c>
      <c r="C20" s="140">
        <f>'CONTROLES Y EVALUACIÓN'!C99</f>
        <v>0</v>
      </c>
      <c r="D20" s="105" t="str">
        <f>'CONTROLES Y EVALUACIÓN'!H99</f>
        <v xml:space="preserve"> </v>
      </c>
      <c r="E20" s="105" t="str">
        <f>'CONTROLES Y EVALUACIÓN'!I99</f>
        <v>Seleccionar</v>
      </c>
      <c r="F20" s="139" t="str">
        <f>'CONTROLES Y EVALUACIÓN'!J99</f>
        <v xml:space="preserve"> </v>
      </c>
      <c r="G20" s="66" t="str">
        <f t="shared" si="3"/>
        <v xml:space="preserve"> </v>
      </c>
      <c r="H20" s="667"/>
    </row>
    <row r="21" spans="1:8" s="54" customFormat="1" ht="33.75" customHeight="1" x14ac:dyDescent="0.25">
      <c r="A21" s="852"/>
      <c r="B21" s="853"/>
      <c r="C21" s="853"/>
      <c r="D21" s="853"/>
      <c r="E21" s="853"/>
      <c r="F21" s="854"/>
      <c r="G21" s="142" t="e">
        <f>AVERAGE(G18:G20)</f>
        <v>#DIV/0!</v>
      </c>
      <c r="H21" s="667"/>
    </row>
    <row r="22" spans="1:8" s="54" customFormat="1" ht="113.25" customHeight="1" x14ac:dyDescent="0.25">
      <c r="A22" s="856" t="str">
        <f>DESCRIPCION!A18</f>
        <v>d</v>
      </c>
      <c r="B22" s="104">
        <f>DESCRIPCION!D18</f>
        <v>0</v>
      </c>
      <c r="C22" s="140">
        <f>'CONTROLES Y EVALUACIÓN'!C110</f>
        <v>0</v>
      </c>
      <c r="D22" s="105" t="str">
        <f>'CONTROLES Y EVALUACIÓN'!H110</f>
        <v xml:space="preserve"> </v>
      </c>
      <c r="E22" s="105" t="str">
        <f>'CONTROLES Y EVALUACIÓN'!I110</f>
        <v>Seleccionar</v>
      </c>
      <c r="F22" s="139" t="str">
        <f>'CONTROLES Y EVALUACIÓN'!J110</f>
        <v xml:space="preserve"> </v>
      </c>
      <c r="G22" s="66" t="str">
        <f>IF(F22="Fuerte",100,IF(F22="Moderado",50,IF(F22="Débil",0," ")))</f>
        <v xml:space="preserve"> </v>
      </c>
      <c r="H22" s="666" t="e">
        <f>IF(G25=100,"Fuerte",IF(AND(G25&gt;=50,G25&lt;=99),"Moderado",IF(AND(G25&gt;0,G25&lt;=49),"Débil"," ")))</f>
        <v>#DIV/0!</v>
      </c>
    </row>
    <row r="23" spans="1:8" ht="113.25" customHeight="1" x14ac:dyDescent="0.2">
      <c r="A23" s="780"/>
      <c r="B23" s="104">
        <f>DESCRIPCION!D19</f>
        <v>0</v>
      </c>
      <c r="C23" s="140">
        <f>'CONTROLES Y EVALUACIÓN'!C121</f>
        <v>0</v>
      </c>
      <c r="D23" s="105" t="str">
        <f>'CONTROLES Y EVALUACIÓN'!H121</f>
        <v xml:space="preserve"> </v>
      </c>
      <c r="E23" s="105" t="str">
        <f>'CONTROLES Y EVALUACIÓN'!I121</f>
        <v>Seleccionar</v>
      </c>
      <c r="F23" s="139" t="str">
        <f>'CONTROLES Y EVALUACIÓN'!J121</f>
        <v xml:space="preserve"> </v>
      </c>
      <c r="G23" s="66" t="str">
        <f t="shared" ref="G23:G24" si="4">IF(F23="Fuerte",100,IF(F23="Moderado",50,IF(F23="Débil",0," ")))</f>
        <v xml:space="preserve"> </v>
      </c>
      <c r="H23" s="667"/>
    </row>
    <row r="24" spans="1:8" ht="123.75" customHeight="1" x14ac:dyDescent="0.2">
      <c r="A24" s="781"/>
      <c r="B24" s="104">
        <f>DESCRIPCION!D20</f>
        <v>0</v>
      </c>
      <c r="C24" s="140">
        <f>'CONTROLES Y EVALUACIÓN'!C132</f>
        <v>0</v>
      </c>
      <c r="D24" s="105" t="str">
        <f>'CONTROLES Y EVALUACIÓN'!H132</f>
        <v xml:space="preserve"> </v>
      </c>
      <c r="E24" s="105" t="str">
        <f>'CONTROLES Y EVALUACIÓN'!I132</f>
        <v>Seleccionar</v>
      </c>
      <c r="F24" s="139" t="str">
        <f>'CONTROLES Y EVALUACIÓN'!J132</f>
        <v xml:space="preserve"> </v>
      </c>
      <c r="G24" s="66" t="str">
        <f t="shared" si="4"/>
        <v xml:space="preserve"> </v>
      </c>
      <c r="H24" s="667"/>
    </row>
    <row r="25" spans="1:8" ht="31.5" customHeight="1" x14ac:dyDescent="0.2">
      <c r="A25" s="852"/>
      <c r="B25" s="853"/>
      <c r="C25" s="853"/>
      <c r="D25" s="853"/>
      <c r="E25" s="853"/>
      <c r="F25" s="854"/>
      <c r="G25" s="142" t="e">
        <f>AVERAGE(G22:G24)</f>
        <v>#DIV/0!</v>
      </c>
      <c r="H25" s="667"/>
    </row>
    <row r="26" spans="1:8" ht="112.5" customHeight="1" x14ac:dyDescent="0.2">
      <c r="A26" s="856" t="str">
        <f>DESCRIPCION!A21</f>
        <v>e</v>
      </c>
      <c r="B26" s="104">
        <f>DESCRIPCION!D21</f>
        <v>0</v>
      </c>
      <c r="C26" s="140">
        <f>'CONTROLES Y EVALUACIÓN'!C143</f>
        <v>0</v>
      </c>
      <c r="D26" s="105" t="str">
        <f>'CONTROLES Y EVALUACIÓN'!H143</f>
        <v xml:space="preserve"> </v>
      </c>
      <c r="E26" s="105" t="str">
        <f>'CONTROLES Y EVALUACIÓN'!I143</f>
        <v>Seleccionar</v>
      </c>
      <c r="F26" s="139" t="str">
        <f>'CONTROLES Y EVALUACIÓN'!J143</f>
        <v xml:space="preserve"> </v>
      </c>
      <c r="G26" s="66" t="str">
        <f>IF(F26="Fuerte",100,IF(F26="Moderado",50,IF(F26="Débil",0," ")))</f>
        <v xml:space="preserve"> </v>
      </c>
      <c r="H26" s="666" t="e">
        <f>IF(G29=100,"Fuerte",IF(AND(G29&gt;=50,G29&lt;=99),"Moderado",IF(AND(G29&gt;0,G29&lt;=49),"Débil"," ")))</f>
        <v>#DIV/0!</v>
      </c>
    </row>
    <row r="27" spans="1:8" ht="99.75" customHeight="1" x14ac:dyDescent="0.2">
      <c r="A27" s="780"/>
      <c r="B27" s="104">
        <f>DESCRIPCION!D22</f>
        <v>0</v>
      </c>
      <c r="C27" s="140">
        <f>'CONTROLES Y EVALUACIÓN'!C154</f>
        <v>0</v>
      </c>
      <c r="D27" s="105" t="str">
        <f>'CONTROLES Y EVALUACIÓN'!H154</f>
        <v xml:space="preserve"> </v>
      </c>
      <c r="E27" s="105" t="str">
        <f>'CONTROLES Y EVALUACIÓN'!I154</f>
        <v>Seleccionar</v>
      </c>
      <c r="F27" s="139" t="str">
        <f>'CONTROLES Y EVALUACIÓN'!J154</f>
        <v xml:space="preserve"> </v>
      </c>
      <c r="G27" s="66" t="str">
        <f t="shared" ref="G27:G28" si="5">IF(F27="Fuerte",100,IF(F27="Moderado",50,IF(F27="Débil",0," ")))</f>
        <v xml:space="preserve"> </v>
      </c>
      <c r="H27" s="667"/>
    </row>
    <row r="28" spans="1:8" ht="96.75" customHeight="1" x14ac:dyDescent="0.2">
      <c r="A28" s="781"/>
      <c r="B28" s="104">
        <f>DESCRIPCION!D23</f>
        <v>0</v>
      </c>
      <c r="C28" s="140">
        <f>'CONTROLES Y EVALUACIÓN'!C165</f>
        <v>0</v>
      </c>
      <c r="D28" s="105" t="str">
        <f>'CONTROLES Y EVALUACIÓN'!H165</f>
        <v xml:space="preserve"> </v>
      </c>
      <c r="E28" s="105" t="str">
        <f>'CONTROLES Y EVALUACIÓN'!I165</f>
        <v>Seleccionar</v>
      </c>
      <c r="F28" s="139" t="str">
        <f>'CONTROLES Y EVALUACIÓN'!J165</f>
        <v xml:space="preserve"> </v>
      </c>
      <c r="G28" s="66" t="str">
        <f t="shared" si="5"/>
        <v xml:space="preserve"> </v>
      </c>
      <c r="H28" s="667"/>
    </row>
    <row r="29" spans="1:8" ht="24" customHeight="1" x14ac:dyDescent="0.2">
      <c r="A29" s="852"/>
      <c r="B29" s="853"/>
      <c r="C29" s="853"/>
      <c r="D29" s="853"/>
      <c r="E29" s="853"/>
      <c r="F29" s="854"/>
      <c r="G29" s="142" t="e">
        <f>AVERAGE(G26:G28)</f>
        <v>#DIV/0!</v>
      </c>
      <c r="H29" s="667"/>
    </row>
    <row r="30" spans="1:8" ht="120" customHeight="1" x14ac:dyDescent="0.2">
      <c r="A30" s="856" t="str">
        <f>DESCRIPCION!A24</f>
        <v>f</v>
      </c>
      <c r="B30" s="104">
        <f>DESCRIPCION!D24</f>
        <v>0</v>
      </c>
      <c r="C30" s="140">
        <f>'CONTROLES Y EVALUACIÓN'!C176</f>
        <v>0</v>
      </c>
      <c r="D30" s="105" t="str">
        <f>'CONTROLES Y EVALUACIÓN'!H176</f>
        <v>Débil</v>
      </c>
      <c r="E30" s="105" t="str">
        <f>'CONTROLES Y EVALUACIÓN'!I176</f>
        <v>Fuerte (Siempre se Ejecuta)</v>
      </c>
      <c r="F30" s="139" t="str">
        <f>'CONTROLES Y EVALUACIÓN'!J176</f>
        <v>Débil</v>
      </c>
      <c r="G30" s="66">
        <f>IF(F30="Fuerte",100,IF(F30="Moderado",50,IF(F30="Débil",0," ")))</f>
        <v>0</v>
      </c>
      <c r="H30" s="666" t="str">
        <f>IF(G33=100,"Fuerte",IF(AND(G33&gt;=50,G33&lt;=99),"Moderado",IF(AND(G33&gt;0,G33&lt;=49),"Débil"," ")))</f>
        <v xml:space="preserve"> </v>
      </c>
    </row>
    <row r="31" spans="1:8" ht="114" customHeight="1" x14ac:dyDescent="0.2">
      <c r="A31" s="780"/>
      <c r="B31" s="104">
        <f>DESCRIPCION!B25</f>
        <v>0</v>
      </c>
      <c r="C31" s="140">
        <f>'CONTROLES Y EVALUACIÓN'!C187</f>
        <v>0</v>
      </c>
      <c r="D31" s="105" t="str">
        <f>'CONTROLES Y EVALUACIÓN'!H187</f>
        <v xml:space="preserve"> </v>
      </c>
      <c r="E31" s="105" t="str">
        <f>'CONTROLES Y EVALUACIÓN'!I187</f>
        <v>Seleccionar</v>
      </c>
      <c r="F31" s="139" t="str">
        <f>'CONTROLES Y EVALUACIÓN'!J187</f>
        <v xml:space="preserve"> </v>
      </c>
      <c r="G31" s="66" t="str">
        <f t="shared" ref="G31:G32" si="6">IF(F31="Fuerte",100,IF(F31="Moderado",50,IF(F31="Débil",0," ")))</f>
        <v xml:space="preserve"> </v>
      </c>
      <c r="H31" s="667"/>
    </row>
    <row r="32" spans="1:8" ht="100.5" customHeight="1" x14ac:dyDescent="0.2">
      <c r="A32" s="781"/>
      <c r="B32" s="104">
        <f>DESCRIPCION!B26</f>
        <v>0</v>
      </c>
      <c r="C32" s="140">
        <f>'CONTROLES Y EVALUACIÓN'!C198</f>
        <v>0</v>
      </c>
      <c r="D32" s="105" t="str">
        <f>'CONTROLES Y EVALUACIÓN'!H198</f>
        <v xml:space="preserve"> </v>
      </c>
      <c r="E32" s="105" t="str">
        <f>'CONTROLES Y EVALUACIÓN'!I198</f>
        <v>Seleccionar</v>
      </c>
      <c r="F32" s="139" t="str">
        <f>'CONTROLES Y EVALUACIÓN'!J198</f>
        <v xml:space="preserve"> </v>
      </c>
      <c r="G32" s="66" t="str">
        <f t="shared" si="6"/>
        <v xml:space="preserve"> </v>
      </c>
      <c r="H32" s="667"/>
    </row>
    <row r="33" spans="1:8" ht="30" customHeight="1" x14ac:dyDescent="0.2">
      <c r="A33" s="852"/>
      <c r="B33" s="853"/>
      <c r="C33" s="853"/>
      <c r="D33" s="853"/>
      <c r="E33" s="853"/>
      <c r="F33" s="854"/>
      <c r="G33" s="142">
        <f>AVERAGE(G30:G32)</f>
        <v>0</v>
      </c>
      <c r="H33" s="667"/>
    </row>
    <row r="34" spans="1:8" ht="107.25" customHeight="1" x14ac:dyDescent="0.2">
      <c r="A34" s="856" t="str">
        <f>DESCRIPCION!A27</f>
        <v>g</v>
      </c>
      <c r="B34" s="104">
        <f>DESCRIPCION!D27</f>
        <v>0</v>
      </c>
      <c r="C34" s="140">
        <f>'CONTROLES Y EVALUACIÓN'!C209</f>
        <v>0</v>
      </c>
      <c r="D34" s="105" t="str">
        <f>'CONTROLES Y EVALUACIÓN'!H209</f>
        <v xml:space="preserve"> </v>
      </c>
      <c r="E34" s="105" t="str">
        <f>'CONTROLES Y EVALUACIÓN'!I209</f>
        <v>Seleccionar</v>
      </c>
      <c r="F34" s="139" t="str">
        <f>'CONTROLES Y EVALUACIÓN'!J209</f>
        <v xml:space="preserve"> </v>
      </c>
      <c r="G34" s="66" t="str">
        <f>IF(F34="Fuerte",100,IF(F34="Moderado",50,IF(F34="Débil",0," ")))</f>
        <v xml:space="preserve"> </v>
      </c>
      <c r="H34" s="666" t="e">
        <f>IF(G37=100,"Fuerte",IF(AND(G37&gt;=50,G37&lt;=99),"Moderado",IF(AND(G37&gt;0,G37&lt;=49),"Débil"," ")))</f>
        <v>#DIV/0!</v>
      </c>
    </row>
    <row r="35" spans="1:8" ht="108.75" customHeight="1" x14ac:dyDescent="0.2">
      <c r="A35" s="780"/>
      <c r="B35" s="104">
        <f>DESCRIPCION!D28</f>
        <v>0</v>
      </c>
      <c r="C35" s="140">
        <f>'CONTROLES Y EVALUACIÓN'!C220</f>
        <v>0</v>
      </c>
      <c r="D35" s="105" t="str">
        <f>'CONTROLES Y EVALUACIÓN'!H220</f>
        <v xml:space="preserve"> </v>
      </c>
      <c r="E35" s="105" t="str">
        <f>'CONTROLES Y EVALUACIÓN'!I220</f>
        <v>Moderado (Algunas veces se ejecuta)</v>
      </c>
      <c r="F35" s="139" t="str">
        <f>'CONTROLES Y EVALUACIÓN'!J220</f>
        <v xml:space="preserve"> </v>
      </c>
      <c r="G35" s="66" t="str">
        <f t="shared" ref="G35:G36" si="7">IF(F35="Fuerte",100,IF(F35="Moderado",50,IF(F35="Débil",0," ")))</f>
        <v xml:space="preserve"> </v>
      </c>
      <c r="H35" s="667"/>
    </row>
    <row r="36" spans="1:8" ht="111" customHeight="1" x14ac:dyDescent="0.2">
      <c r="A36" s="781"/>
      <c r="B36" s="104">
        <f>DESCRIPCION!D29</f>
        <v>0</v>
      </c>
      <c r="C36" s="140">
        <f>'CONTROLES Y EVALUACIÓN'!C231</f>
        <v>0</v>
      </c>
      <c r="D36" s="105" t="str">
        <f>'CONTROLES Y EVALUACIÓN'!H231</f>
        <v xml:space="preserve"> </v>
      </c>
      <c r="E36" s="105" t="str">
        <f>'CONTROLES Y EVALUACIÓN'!I231</f>
        <v>Seleccionar</v>
      </c>
      <c r="F36" s="139" t="str">
        <f>'CONTROLES Y EVALUACIÓN'!J231</f>
        <v xml:space="preserve"> </v>
      </c>
      <c r="G36" s="66" t="str">
        <f t="shared" si="7"/>
        <v xml:space="preserve"> </v>
      </c>
      <c r="H36" s="667"/>
    </row>
    <row r="37" spans="1:8" ht="31.5" customHeight="1" x14ac:dyDescent="0.2">
      <c r="A37" s="852"/>
      <c r="B37" s="853"/>
      <c r="C37" s="853"/>
      <c r="D37" s="853"/>
      <c r="E37" s="853"/>
      <c r="F37" s="854"/>
      <c r="G37" s="142" t="e">
        <f>AVERAGE(G34:G36)</f>
        <v>#DIV/0!</v>
      </c>
      <c r="H37" s="667"/>
    </row>
    <row r="38" spans="1:8" ht="85.5" customHeight="1" x14ac:dyDescent="0.2">
      <c r="A38" s="856" t="str">
        <f>DESCRIPCION!A30</f>
        <v>h</v>
      </c>
      <c r="B38" s="104">
        <f>DESCRIPCION!D30</f>
        <v>0</v>
      </c>
      <c r="C38" s="140">
        <f>'CONTROLES Y EVALUACIÓN'!C242</f>
        <v>0</v>
      </c>
      <c r="D38" s="105" t="str">
        <f>'CONTROLES Y EVALUACIÓN'!H242</f>
        <v xml:space="preserve"> </v>
      </c>
      <c r="E38" s="105" t="str">
        <f>'CONTROLES Y EVALUACIÓN'!I242</f>
        <v>Seleccionar</v>
      </c>
      <c r="F38" s="139" t="str">
        <f>'CONTROLES Y EVALUACIÓN'!J242</f>
        <v xml:space="preserve"> </v>
      </c>
      <c r="G38" s="66" t="str">
        <f>IF(F38="Fuerte",100,IF(F38="Moderado",50,IF(F38="Débil",0," ")))</f>
        <v xml:space="preserve"> </v>
      </c>
      <c r="H38" s="666" t="e">
        <f>IF(G41=100,"Fuerte",IF(AND(G41&gt;=50,G41&lt;=99),"Moderado",IF(AND(G41&gt;0,G41&lt;=49),"Débil"," ")))</f>
        <v>#DIV/0!</v>
      </c>
    </row>
    <row r="39" spans="1:8" ht="92.25" customHeight="1" x14ac:dyDescent="0.2">
      <c r="A39" s="780"/>
      <c r="B39" s="104">
        <f>DESCRIPCION!D31</f>
        <v>0</v>
      </c>
      <c r="C39" s="140">
        <f>'CONTROLES Y EVALUACIÓN'!C253</f>
        <v>0</v>
      </c>
      <c r="D39" s="105" t="str">
        <f>'CONTROLES Y EVALUACIÓN'!H253</f>
        <v xml:space="preserve"> </v>
      </c>
      <c r="E39" s="105" t="str">
        <f>'CONTROLES Y EVALUACIÓN'!I253</f>
        <v>Seleccionar</v>
      </c>
      <c r="F39" s="139" t="str">
        <f>'CONTROLES Y EVALUACIÓN'!J253</f>
        <v xml:space="preserve"> </v>
      </c>
      <c r="G39" s="66" t="str">
        <f t="shared" ref="G39" si="8">IF(F39="Fuerte",100,IF(F39="Moderado",50,IF(F39="Débil",0," ")))</f>
        <v xml:space="preserve"> </v>
      </c>
      <c r="H39" s="667"/>
    </row>
    <row r="40" spans="1:8" ht="86.25" customHeight="1" x14ac:dyDescent="0.2">
      <c r="A40" s="781"/>
      <c r="B40" s="104">
        <f>DESCRIPCION!D32</f>
        <v>0</v>
      </c>
      <c r="C40" s="140">
        <f>'CONTROLES Y EVALUACIÓN'!C264</f>
        <v>0</v>
      </c>
      <c r="D40" s="105" t="str">
        <f>'CONTROLES Y EVALUACIÓN'!H264</f>
        <v xml:space="preserve"> </v>
      </c>
      <c r="E40" s="105" t="str">
        <f>'CONTROLES Y EVALUACIÓN'!I264</f>
        <v>Seleccionar</v>
      </c>
      <c r="F40" s="139" t="str">
        <f>'CONTROLES Y EVALUACIÓN'!J264</f>
        <v xml:space="preserve"> </v>
      </c>
      <c r="G40" s="66" t="str">
        <f>IF(F40="Fuerte",100,IF(F40="Moderado",50,IF(F40="Débil",0," ")))</f>
        <v xml:space="preserve"> </v>
      </c>
      <c r="H40" s="667"/>
    </row>
    <row r="41" spans="1:8" ht="28.5" customHeight="1" x14ac:dyDescent="0.2">
      <c r="A41" s="852"/>
      <c r="B41" s="853"/>
      <c r="C41" s="853"/>
      <c r="D41" s="853"/>
      <c r="E41" s="853"/>
      <c r="F41" s="854"/>
      <c r="G41" s="142" t="e">
        <f>AVERAGE(G38:G40)</f>
        <v>#DIV/0!</v>
      </c>
      <c r="H41" s="667"/>
    </row>
    <row r="42" spans="1:8" ht="71.25" customHeight="1" x14ac:dyDescent="0.2">
      <c r="A42" s="856" t="str">
        <f>DESCRIPCION!A33</f>
        <v>i</v>
      </c>
      <c r="B42" s="104">
        <f>DESCRIPCION!D33</f>
        <v>0</v>
      </c>
      <c r="C42" s="140">
        <f>'CONTROLES Y EVALUACIÓN'!C275</f>
        <v>0</v>
      </c>
      <c r="D42" s="105" t="str">
        <f>'CONTROLES Y EVALUACIÓN'!H275</f>
        <v xml:space="preserve"> </v>
      </c>
      <c r="E42" s="105" t="str">
        <f>'CONTROLES Y EVALUACIÓN'!I275</f>
        <v>Seleccionar</v>
      </c>
      <c r="F42" s="139" t="str">
        <f>'CONTROLES Y EVALUACIÓN'!J275</f>
        <v xml:space="preserve"> </v>
      </c>
      <c r="G42" s="66" t="str">
        <f>IF(F42="Fuerte",100,IF(F42="Moderado",50,IF(F42="Débil",0," ")))</f>
        <v xml:space="preserve"> </v>
      </c>
      <c r="H42" s="666" t="e">
        <f>IF(G45=100,"Fuerte",IF(AND(G45&gt;=50,G45&lt;=99),"Moderado",IF(AND(G45&gt;0,G45&lt;=49),"Débil"," ")))</f>
        <v>#DIV/0!</v>
      </c>
    </row>
    <row r="43" spans="1:8" ht="91.5" customHeight="1" x14ac:dyDescent="0.2">
      <c r="A43" s="780"/>
      <c r="B43" s="104">
        <f>DESCRIPCION!D34</f>
        <v>0</v>
      </c>
      <c r="C43" s="140">
        <f>'CONTROLES Y EVALUACIÓN'!C286</f>
        <v>0</v>
      </c>
      <c r="D43" s="105" t="str">
        <f>'CONTROLES Y EVALUACIÓN'!H286</f>
        <v xml:space="preserve"> </v>
      </c>
      <c r="E43" s="105" t="str">
        <f>'CONTROLES Y EVALUACIÓN'!I286</f>
        <v>Seleccionar</v>
      </c>
      <c r="F43" s="139" t="str">
        <f>'CONTROLES Y EVALUACIÓN'!J286</f>
        <v xml:space="preserve"> </v>
      </c>
      <c r="G43" s="66" t="str">
        <f t="shared" ref="G43:G44" si="9">IF(F43="Fuerte",100,IF(F43="Moderado",50,IF(F43="Débil",0," ")))</f>
        <v xml:space="preserve"> </v>
      </c>
      <c r="H43" s="667"/>
    </row>
    <row r="44" spans="1:8" ht="85.5" customHeight="1" x14ac:dyDescent="0.2">
      <c r="A44" s="781"/>
      <c r="B44" s="104">
        <f>DESCRIPCION!D35</f>
        <v>0</v>
      </c>
      <c r="C44" s="140">
        <f>'CONTROLES Y EVALUACIÓN'!C297</f>
        <v>0</v>
      </c>
      <c r="D44" s="105" t="str">
        <f>'CONTROLES Y EVALUACIÓN'!H297</f>
        <v xml:space="preserve"> </v>
      </c>
      <c r="E44" s="105" t="str">
        <f>'CONTROLES Y EVALUACIÓN'!I297</f>
        <v>Seleccionar</v>
      </c>
      <c r="F44" s="139" t="str">
        <f>'CONTROLES Y EVALUACIÓN'!J297</f>
        <v xml:space="preserve"> </v>
      </c>
      <c r="G44" s="66" t="str">
        <f t="shared" si="9"/>
        <v xml:space="preserve"> </v>
      </c>
      <c r="H44" s="667"/>
    </row>
    <row r="45" spans="1:8" ht="33.75" customHeight="1" x14ac:dyDescent="0.2">
      <c r="A45" s="852"/>
      <c r="B45" s="853"/>
      <c r="C45" s="853"/>
      <c r="D45" s="853"/>
      <c r="E45" s="853"/>
      <c r="F45" s="854"/>
      <c r="G45" s="142" t="e">
        <f>AVERAGE(G42:G44)</f>
        <v>#DIV/0!</v>
      </c>
      <c r="H45" s="667"/>
    </row>
    <row r="46" spans="1:8" ht="107.25" customHeight="1" x14ac:dyDescent="0.2">
      <c r="A46" s="878" t="str">
        <f>DESCRIPCION!A36</f>
        <v>j</v>
      </c>
      <c r="B46" s="104">
        <f>DESCRIPCION!D36</f>
        <v>0</v>
      </c>
      <c r="C46" s="140">
        <f>'CONTROLES Y EVALUACIÓN'!C308</f>
        <v>0</v>
      </c>
      <c r="D46" s="105" t="str">
        <f>'CONTROLES Y EVALUACIÓN'!H308</f>
        <v xml:space="preserve"> </v>
      </c>
      <c r="E46" s="105" t="str">
        <f>'CONTROLES Y EVALUACIÓN'!I308</f>
        <v>Seleccionar</v>
      </c>
      <c r="F46" s="139" t="str">
        <f>'CONTROLES Y EVALUACIÓN'!J308</f>
        <v xml:space="preserve"> </v>
      </c>
      <c r="G46" s="66" t="str">
        <f>IF(F46="Fuerte",100,IF(F46="Moderado",50,IF(F46="Débil",0," ")))</f>
        <v xml:space="preserve"> </v>
      </c>
      <c r="H46" s="666" t="e">
        <f>IF(G49=100,"Fuerte",IF(AND(G49&gt;=50,G49&lt;=99),"Moderado",IF(AND(G49&gt;0,G49&lt;=49),"Débil"," ")))</f>
        <v>#DIV/0!</v>
      </c>
    </row>
    <row r="47" spans="1:8" ht="99.75" customHeight="1" x14ac:dyDescent="0.2">
      <c r="A47" s="879"/>
      <c r="B47" s="104">
        <f>DESCRIPCION!D37</f>
        <v>0</v>
      </c>
      <c r="C47" s="140">
        <f>'CONTROLES Y EVALUACIÓN'!C319</f>
        <v>0</v>
      </c>
      <c r="D47" s="105" t="str">
        <f>'CONTROLES Y EVALUACIÓN'!H319</f>
        <v xml:space="preserve"> </v>
      </c>
      <c r="E47" s="105" t="str">
        <f>'CONTROLES Y EVALUACIÓN'!I319</f>
        <v>Fuerte (Siempre se Ejecuta)</v>
      </c>
      <c r="F47" s="139" t="str">
        <f>'CONTROLES Y EVALUACIÓN'!J319</f>
        <v xml:space="preserve"> </v>
      </c>
      <c r="G47" s="66" t="str">
        <f t="shared" ref="G47:G48" si="10">IF(F47="Fuerte",100,IF(F47="Moderado",50,IF(F47="Débil",0," ")))</f>
        <v xml:space="preserve"> </v>
      </c>
      <c r="H47" s="667"/>
    </row>
    <row r="48" spans="1:8" ht="96" customHeight="1" x14ac:dyDescent="0.2">
      <c r="A48" s="880"/>
      <c r="B48" s="104">
        <f>DESCRIPCION!D38</f>
        <v>0</v>
      </c>
      <c r="C48" s="140">
        <f>'CONTROLES Y EVALUACIÓN'!C330</f>
        <v>0</v>
      </c>
      <c r="D48" s="105" t="str">
        <f>'CONTROLES Y EVALUACIÓN'!H330</f>
        <v xml:space="preserve"> </v>
      </c>
      <c r="E48" s="105" t="str">
        <f>'CONTROLES Y EVALUACIÓN'!I330</f>
        <v>Seleccionar</v>
      </c>
      <c r="F48" s="139" t="str">
        <f>'CONTROLES Y EVALUACIÓN'!J330</f>
        <v xml:space="preserve"> </v>
      </c>
      <c r="G48" s="66" t="str">
        <f t="shared" si="10"/>
        <v xml:space="preserve"> </v>
      </c>
      <c r="H48" s="667"/>
    </row>
    <row r="49" spans="1:8" ht="30.75" customHeight="1" thickBot="1" x14ac:dyDescent="0.25">
      <c r="A49" s="881"/>
      <c r="B49" s="882"/>
      <c r="C49" s="882"/>
      <c r="D49" s="882"/>
      <c r="E49" s="882"/>
      <c r="F49" s="883"/>
      <c r="G49" s="143" t="e">
        <f>AVERAGE(G46:G48)</f>
        <v>#DIV/0!</v>
      </c>
      <c r="H49" s="668"/>
    </row>
  </sheetData>
  <sheetProtection selectLockedCells="1"/>
  <mergeCells count="47">
    <mergeCell ref="A46:A48"/>
    <mergeCell ref="H46:H49"/>
    <mergeCell ref="A49:F49"/>
    <mergeCell ref="A6:H6"/>
    <mergeCell ref="A7:H7"/>
    <mergeCell ref="A38:A40"/>
    <mergeCell ref="H38:H41"/>
    <mergeCell ref="A41:F41"/>
    <mergeCell ref="A42:A44"/>
    <mergeCell ref="H42:H45"/>
    <mergeCell ref="A45:F45"/>
    <mergeCell ref="A30:A32"/>
    <mergeCell ref="H30:H33"/>
    <mergeCell ref="A33:F33"/>
    <mergeCell ref="A34:A36"/>
    <mergeCell ref="H34:H37"/>
    <mergeCell ref="A37:F37"/>
    <mergeCell ref="A22:A24"/>
    <mergeCell ref="H22:H25"/>
    <mergeCell ref="A25:F25"/>
    <mergeCell ref="A26:A28"/>
    <mergeCell ref="H26:H29"/>
    <mergeCell ref="A29:F29"/>
    <mergeCell ref="E3:G3"/>
    <mergeCell ref="E4:G4"/>
    <mergeCell ref="H1:H4"/>
    <mergeCell ref="A1:A4"/>
    <mergeCell ref="B9:B10"/>
    <mergeCell ref="D9:D10"/>
    <mergeCell ref="B1:D2"/>
    <mergeCell ref="B3:D4"/>
    <mergeCell ref="A9:A10"/>
    <mergeCell ref="C9:C10"/>
    <mergeCell ref="E9:E10"/>
    <mergeCell ref="E1:G1"/>
    <mergeCell ref="E2:G2"/>
    <mergeCell ref="F9:G10"/>
    <mergeCell ref="A21:F21"/>
    <mergeCell ref="H18:H21"/>
    <mergeCell ref="H9:H10"/>
    <mergeCell ref="A11:A12"/>
    <mergeCell ref="A14:A16"/>
    <mergeCell ref="A18:A20"/>
    <mergeCell ref="H11:H13"/>
    <mergeCell ref="A13:F13"/>
    <mergeCell ref="A17:F17"/>
    <mergeCell ref="H14:H17"/>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32" zoomScale="130" zoomScaleNormal="130" workbookViewId="0">
      <selection activeCell="I38" sqref="I38"/>
    </sheetView>
  </sheetViews>
  <sheetFormatPr baseColWidth="10" defaultRowHeight="15" x14ac:dyDescent="0.25"/>
  <cols>
    <col min="8" max="8" width="10.5703125" customWidth="1"/>
    <col min="9" max="9" width="10.42578125" customWidth="1"/>
    <col min="11" max="11" width="16" customWidth="1"/>
  </cols>
  <sheetData>
    <row r="1" spans="1:12" x14ac:dyDescent="0.25">
      <c r="A1" s="433"/>
      <c r="B1" s="722"/>
      <c r="C1" s="390" t="str">
        <f>CONTEXTO!B1</f>
        <v xml:space="preserve">PROCESO: </v>
      </c>
      <c r="D1" s="390"/>
      <c r="E1" s="390"/>
      <c r="F1" s="390"/>
      <c r="G1" s="409" t="s">
        <v>381</v>
      </c>
      <c r="H1" s="373"/>
      <c r="I1" s="373"/>
      <c r="J1" s="720"/>
      <c r="K1" s="361"/>
      <c r="L1" s="1"/>
    </row>
    <row r="2" spans="1:12" x14ac:dyDescent="0.25">
      <c r="A2" s="434"/>
      <c r="B2" s="428"/>
      <c r="C2" s="391"/>
      <c r="D2" s="391"/>
      <c r="E2" s="391"/>
      <c r="F2" s="391"/>
      <c r="G2" s="410" t="s">
        <v>385</v>
      </c>
      <c r="H2" s="411"/>
      <c r="I2" s="411"/>
      <c r="J2" s="721"/>
      <c r="K2" s="362"/>
      <c r="L2" s="1"/>
    </row>
    <row r="3" spans="1:12" x14ac:dyDescent="0.25">
      <c r="A3" s="434"/>
      <c r="B3" s="428"/>
      <c r="C3" s="391" t="s">
        <v>32</v>
      </c>
      <c r="D3" s="391"/>
      <c r="E3" s="391"/>
      <c r="F3" s="391"/>
      <c r="G3" s="410" t="s">
        <v>380</v>
      </c>
      <c r="H3" s="411"/>
      <c r="I3" s="411"/>
      <c r="J3" s="721"/>
      <c r="K3" s="362"/>
      <c r="L3" s="1"/>
    </row>
    <row r="4" spans="1:12" x14ac:dyDescent="0.25">
      <c r="A4" s="434"/>
      <c r="B4" s="428"/>
      <c r="C4" s="391"/>
      <c r="D4" s="391"/>
      <c r="E4" s="391"/>
      <c r="F4" s="391"/>
      <c r="G4" s="410" t="s">
        <v>399</v>
      </c>
      <c r="H4" s="411"/>
      <c r="I4" s="411"/>
      <c r="J4" s="721"/>
      <c r="K4" s="362"/>
      <c r="L4" s="1"/>
    </row>
    <row r="5" spans="1:12" ht="15.75" x14ac:dyDescent="0.25">
      <c r="A5" s="393"/>
      <c r="B5" s="394"/>
      <c r="C5" s="394"/>
      <c r="D5" s="394"/>
      <c r="E5" s="394"/>
      <c r="F5" s="394"/>
      <c r="G5" s="394"/>
      <c r="H5" s="394"/>
      <c r="I5" s="394"/>
      <c r="J5" s="394"/>
      <c r="K5" s="395"/>
      <c r="L5" s="1"/>
    </row>
    <row r="6" spans="1:12" x14ac:dyDescent="0.25">
      <c r="A6" s="729" t="s">
        <v>114</v>
      </c>
      <c r="B6" s="730"/>
      <c r="C6" s="730"/>
      <c r="D6" s="730"/>
      <c r="E6" s="730"/>
      <c r="F6" s="730"/>
      <c r="G6" s="730"/>
      <c r="H6" s="730"/>
      <c r="I6" s="730"/>
      <c r="J6" s="730"/>
      <c r="K6" s="731"/>
      <c r="L6" s="1"/>
    </row>
    <row r="7" spans="1:12" x14ac:dyDescent="0.25">
      <c r="A7" s="729"/>
      <c r="B7" s="730"/>
      <c r="C7" s="730"/>
      <c r="D7" s="730"/>
      <c r="E7" s="730"/>
      <c r="F7" s="730"/>
      <c r="G7" s="730"/>
      <c r="H7" s="730"/>
      <c r="I7" s="730"/>
      <c r="J7" s="730"/>
      <c r="K7" s="731"/>
      <c r="L7" s="1"/>
    </row>
    <row r="8" spans="1:12" x14ac:dyDescent="0.25">
      <c r="A8" s="725" t="str">
        <f>CONTEXTO!A8</f>
        <v>PROCESO: GESTIÓN ARTÍSTICA Y CULTURAL</v>
      </c>
      <c r="B8" s="397"/>
      <c r="C8" s="397"/>
      <c r="D8" s="397"/>
      <c r="E8" s="397"/>
      <c r="F8" s="397"/>
      <c r="G8" s="397"/>
      <c r="H8" s="397"/>
      <c r="I8" s="397"/>
      <c r="J8" s="397"/>
      <c r="K8" s="398"/>
      <c r="L8" s="1"/>
    </row>
    <row r="9" spans="1:12" ht="56.25" customHeight="1" thickBot="1" x14ac:dyDescent="0.3">
      <c r="A9" s="726"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9" s="727"/>
      <c r="C9" s="727"/>
      <c r="D9" s="727"/>
      <c r="E9" s="727"/>
      <c r="F9" s="727"/>
      <c r="G9" s="727"/>
      <c r="H9" s="727"/>
      <c r="I9" s="727"/>
      <c r="J9" s="727"/>
      <c r="K9" s="728"/>
      <c r="L9" s="1"/>
    </row>
    <row r="10" spans="1:12" ht="15.75" thickBot="1" x14ac:dyDescent="0.3">
      <c r="A10" s="723"/>
      <c r="B10" s="724"/>
      <c r="C10" s="724"/>
      <c r="D10" s="724"/>
      <c r="E10" s="724"/>
      <c r="F10" s="724"/>
      <c r="G10" s="724"/>
      <c r="H10" s="724"/>
      <c r="I10" s="724"/>
      <c r="J10" s="724"/>
      <c r="K10" s="724"/>
      <c r="L10" s="1"/>
    </row>
    <row r="11" spans="1:12" ht="15.75" customHeight="1" thickBot="1" x14ac:dyDescent="0.3">
      <c r="A11" s="896" t="s">
        <v>115</v>
      </c>
      <c r="B11" s="890" t="str">
        <f>DESCRIPCION!A10</f>
        <v>Posibilidad de recibir y/o solicitar dadivas para el otorgamiento de estimulo sin el lleno de los requisitos.</v>
      </c>
      <c r="C11" s="890"/>
      <c r="D11" s="890"/>
      <c r="E11" s="890"/>
      <c r="F11" s="890"/>
      <c r="G11" s="890"/>
      <c r="H11" s="891"/>
      <c r="I11" s="899" t="s">
        <v>345</v>
      </c>
      <c r="J11" s="900"/>
      <c r="K11" s="151" t="str">
        <f>IF(J18="x","EXTREMA",IF(J20="x","ALTA",IF(J22="x","MODERADA",IF(J24="x","BAJA",""))))</f>
        <v>EXTREMA</v>
      </c>
      <c r="L11" s="1"/>
    </row>
    <row r="12" spans="1:12" ht="16.5" thickBot="1" x14ac:dyDescent="0.3">
      <c r="A12" s="897"/>
      <c r="B12" s="892"/>
      <c r="C12" s="892"/>
      <c r="D12" s="892"/>
      <c r="E12" s="892"/>
      <c r="F12" s="892"/>
      <c r="G12" s="892"/>
      <c r="H12" s="893"/>
      <c r="I12" s="894" t="s">
        <v>346</v>
      </c>
      <c r="J12" s="895"/>
      <c r="K12" s="196" t="str">
        <f>'VALORACION RIESGOS INHERENTES'!K11</f>
        <v>EXTREMA</v>
      </c>
      <c r="L12" s="1"/>
    </row>
    <row r="13" spans="1:12" ht="16.5" thickBot="1" x14ac:dyDescent="0.3">
      <c r="A13" s="898"/>
      <c r="B13" s="672" t="s">
        <v>296</v>
      </c>
      <c r="C13" s="673"/>
      <c r="D13" s="673"/>
      <c r="E13" s="673"/>
      <c r="F13" s="673"/>
      <c r="G13" s="673"/>
      <c r="H13" s="673"/>
      <c r="I13" s="673"/>
      <c r="J13" s="676"/>
      <c r="K13" s="271" t="str">
        <f>'EVALUACIÓN SOLIDEZ CONTROLES'!H11</f>
        <v>Débil</v>
      </c>
      <c r="L13" s="1"/>
    </row>
    <row r="14" spans="1:12" ht="16.5" thickBot="1" x14ac:dyDescent="0.3">
      <c r="A14" s="198" t="s">
        <v>117</v>
      </c>
      <c r="B14" s="199"/>
      <c r="C14" s="199"/>
      <c r="D14" s="267"/>
      <c r="E14" s="913" t="s">
        <v>123</v>
      </c>
      <c r="F14" s="914"/>
      <c r="G14" s="915"/>
      <c r="H14" s="672" t="s">
        <v>348</v>
      </c>
      <c r="I14" s="676"/>
      <c r="J14" s="677" t="s">
        <v>130</v>
      </c>
      <c r="K14" s="678"/>
      <c r="L14" s="1"/>
    </row>
    <row r="15" spans="1:12" ht="47.25" customHeight="1" x14ac:dyDescent="0.25">
      <c r="A15" s="180"/>
      <c r="B15" s="159"/>
      <c r="C15" s="181"/>
      <c r="D15" s="159"/>
      <c r="E15" s="159"/>
      <c r="F15" s="159"/>
      <c r="G15" s="159"/>
      <c r="H15" s="159"/>
      <c r="I15" s="159"/>
      <c r="J15" s="176"/>
      <c r="K15" s="177"/>
      <c r="L15" s="1"/>
    </row>
    <row r="16" spans="1:12" ht="39" customHeight="1" x14ac:dyDescent="0.25">
      <c r="A16" s="688" t="s">
        <v>117</v>
      </c>
      <c r="B16" s="159">
        <v>5</v>
      </c>
      <c r="C16" s="689"/>
      <c r="D16" s="685"/>
      <c r="E16" s="686"/>
      <c r="F16" s="686"/>
      <c r="G16" s="686"/>
      <c r="H16" s="159"/>
      <c r="I16" s="159"/>
      <c r="J16" s="695" t="s">
        <v>116</v>
      </c>
      <c r="K16" s="696"/>
      <c r="L16" s="1"/>
    </row>
    <row r="17" spans="1:24" x14ac:dyDescent="0.25">
      <c r="A17" s="688"/>
      <c r="B17" s="159" t="s">
        <v>119</v>
      </c>
      <c r="C17" s="690"/>
      <c r="D17" s="685"/>
      <c r="E17" s="686"/>
      <c r="F17" s="686"/>
      <c r="G17" s="686"/>
      <c r="H17" s="159"/>
      <c r="I17" s="159"/>
      <c r="J17" s="161"/>
      <c r="K17" s="162"/>
      <c r="L17" s="1"/>
    </row>
    <row r="18" spans="1:24" ht="27.75" x14ac:dyDescent="0.25">
      <c r="A18" s="688"/>
      <c r="B18" s="159">
        <v>4</v>
      </c>
      <c r="C18" s="732"/>
      <c r="D18" s="685"/>
      <c r="E18" s="685"/>
      <c r="F18" s="694"/>
      <c r="G18" s="686"/>
      <c r="H18" s="159"/>
      <c r="I18" s="159"/>
      <c r="J18" s="167" t="str">
        <f xml:space="preserve"> IF(OR(E16="X",F16="X",G16="x",F18="x",G18="X",F20="X",G20="X",G22="X" ),"x","")</f>
        <v>x</v>
      </c>
      <c r="K18" s="162" t="s">
        <v>118</v>
      </c>
      <c r="L18" s="1"/>
    </row>
    <row r="19" spans="1:24" ht="27.75" x14ac:dyDescent="0.25">
      <c r="A19" s="688"/>
      <c r="B19" s="159" t="s">
        <v>121</v>
      </c>
      <c r="C19" s="733"/>
      <c r="D19" s="685"/>
      <c r="E19" s="685"/>
      <c r="F19" s="694"/>
      <c r="G19" s="686"/>
      <c r="H19" s="159"/>
      <c r="I19" s="159"/>
      <c r="J19" s="168"/>
      <c r="K19" s="162"/>
      <c r="L19" s="1"/>
    </row>
    <row r="20" spans="1:24" ht="27.75" x14ac:dyDescent="0.25">
      <c r="A20" s="688"/>
      <c r="B20" s="159">
        <v>3</v>
      </c>
      <c r="C20" s="679"/>
      <c r="D20" s="683"/>
      <c r="E20" s="684"/>
      <c r="F20" s="694"/>
      <c r="G20" s="686" t="s">
        <v>344</v>
      </c>
      <c r="H20" s="159"/>
      <c r="I20" s="159"/>
      <c r="J20" s="169" t="str">
        <f xml:space="preserve"> IF(OR(C16="X",D16="X",D18="x",E18="x",E20="X",F22="X",F24="X",G24="X" ),"x","")</f>
        <v/>
      </c>
      <c r="K20" s="162" t="s">
        <v>120</v>
      </c>
      <c r="L20" s="1"/>
      <c r="X20" s="41"/>
    </row>
    <row r="21" spans="1:24" ht="27.75" x14ac:dyDescent="0.25">
      <c r="A21" s="688"/>
      <c r="B21" s="159" t="s">
        <v>123</v>
      </c>
      <c r="C21" s="680"/>
      <c r="D21" s="683"/>
      <c r="E21" s="685"/>
      <c r="F21" s="694"/>
      <c r="G21" s="686"/>
      <c r="H21" s="159"/>
      <c r="I21" s="159"/>
      <c r="J21" s="170"/>
      <c r="K21" s="162"/>
      <c r="L21" s="1"/>
    </row>
    <row r="22" spans="1:24" ht="27.75" x14ac:dyDescent="0.25">
      <c r="A22" s="688"/>
      <c r="B22" s="159">
        <v>2</v>
      </c>
      <c r="C22" s="679"/>
      <c r="D22" s="681"/>
      <c r="E22" s="682"/>
      <c r="F22" s="684"/>
      <c r="G22" s="686"/>
      <c r="H22" s="159"/>
      <c r="I22" s="159"/>
      <c r="J22" s="171" t="str">
        <f xml:space="preserve"> IF(OR(C18="X",D20="X",E22="x",E24="x" ),"x","")</f>
        <v/>
      </c>
      <c r="K22" s="162" t="s">
        <v>122</v>
      </c>
      <c r="L22" s="1"/>
    </row>
    <row r="23" spans="1:24" ht="27.75" x14ac:dyDescent="0.25">
      <c r="A23" s="688"/>
      <c r="B23" s="159" t="s">
        <v>245</v>
      </c>
      <c r="C23" s="680"/>
      <c r="D23" s="681"/>
      <c r="E23" s="683"/>
      <c r="F23" s="685"/>
      <c r="G23" s="686"/>
      <c r="H23" s="159"/>
      <c r="I23" s="159"/>
      <c r="J23" s="170"/>
      <c r="K23" s="162"/>
      <c r="L23" s="1"/>
    </row>
    <row r="24" spans="1:24" ht="27.75" x14ac:dyDescent="0.25">
      <c r="A24" s="688"/>
      <c r="B24" s="159">
        <v>1</v>
      </c>
      <c r="C24" s="679"/>
      <c r="D24" s="710"/>
      <c r="E24" s="712"/>
      <c r="F24" s="714"/>
      <c r="G24" s="716"/>
      <c r="H24" s="159"/>
      <c r="I24" s="159"/>
      <c r="J24" s="172" t="str">
        <f xml:space="preserve"> IF(OR(C20="X",C22="X",C24="x",D22="x",D24="x" ),"x","")</f>
        <v/>
      </c>
      <c r="K24" s="162" t="s">
        <v>124</v>
      </c>
      <c r="L24" s="1"/>
    </row>
    <row r="25" spans="1:24" x14ac:dyDescent="0.25">
      <c r="A25" s="688"/>
      <c r="B25" s="159" t="s">
        <v>125</v>
      </c>
      <c r="C25" s="709"/>
      <c r="D25" s="711"/>
      <c r="E25" s="713"/>
      <c r="F25" s="715"/>
      <c r="G25" s="717"/>
      <c r="H25" s="159"/>
      <c r="I25" s="159"/>
      <c r="J25" s="149"/>
      <c r="K25" s="150"/>
      <c r="L25" s="1"/>
    </row>
    <row r="26" spans="1:24" x14ac:dyDescent="0.25">
      <c r="A26" s="180"/>
      <c r="B26" s="159"/>
      <c r="C26" s="159">
        <v>1</v>
      </c>
      <c r="D26" s="159">
        <v>2</v>
      </c>
      <c r="E26" s="159">
        <v>3</v>
      </c>
      <c r="F26" s="159">
        <v>4</v>
      </c>
      <c r="G26" s="159">
        <v>5</v>
      </c>
      <c r="H26" s="159"/>
      <c r="I26" s="159"/>
      <c r="J26" s="697"/>
      <c r="K26" s="698"/>
      <c r="L26" s="1"/>
    </row>
    <row r="27" spans="1:24" x14ac:dyDescent="0.25">
      <c r="A27" s="180"/>
      <c r="B27" s="159"/>
      <c r="C27" s="159" t="s">
        <v>126</v>
      </c>
      <c r="D27" s="159" t="s">
        <v>127</v>
      </c>
      <c r="E27" s="159" t="s">
        <v>128</v>
      </c>
      <c r="F27" s="159" t="s">
        <v>129</v>
      </c>
      <c r="G27" s="159" t="s">
        <v>130</v>
      </c>
      <c r="H27" s="159"/>
      <c r="I27" s="159"/>
      <c r="J27" s="159"/>
      <c r="K27" s="177"/>
      <c r="L27" s="1"/>
    </row>
    <row r="28" spans="1:24" ht="15" customHeight="1" x14ac:dyDescent="0.25">
      <c r="A28" s="180"/>
      <c r="B28" s="159"/>
      <c r="C28" s="687" t="s">
        <v>131</v>
      </c>
      <c r="D28" s="687"/>
      <c r="E28" s="687"/>
      <c r="F28" s="687"/>
      <c r="G28" s="687"/>
      <c r="H28" s="159"/>
      <c r="I28" s="159"/>
      <c r="J28" s="159"/>
      <c r="K28" s="177"/>
      <c r="L28" s="1"/>
    </row>
    <row r="29" spans="1:24" ht="15" customHeight="1" x14ac:dyDescent="0.25">
      <c r="A29" s="180"/>
      <c r="B29" s="159"/>
      <c r="C29" s="687"/>
      <c r="D29" s="687"/>
      <c r="E29" s="687"/>
      <c r="F29" s="687"/>
      <c r="G29" s="687"/>
      <c r="H29" s="159"/>
      <c r="I29" s="159"/>
      <c r="J29" s="159"/>
      <c r="K29" s="177"/>
      <c r="L29" s="1"/>
    </row>
    <row r="30" spans="1:24" ht="15.75" thickBot="1" x14ac:dyDescent="0.3">
      <c r="A30" s="182"/>
      <c r="B30" s="183"/>
      <c r="C30" s="183"/>
      <c r="D30" s="183"/>
      <c r="E30" s="183"/>
      <c r="F30" s="183"/>
      <c r="G30" s="183"/>
      <c r="H30" s="183"/>
      <c r="I30" s="183"/>
      <c r="J30" s="183"/>
      <c r="K30" s="184"/>
      <c r="L30" s="1"/>
    </row>
    <row r="31" spans="1:24" ht="15.75" thickBot="1" x14ac:dyDescent="0.3">
      <c r="A31" s="1"/>
      <c r="B31" s="1"/>
      <c r="C31" s="1"/>
      <c r="D31" s="1"/>
      <c r="E31" s="1"/>
      <c r="F31" s="1"/>
      <c r="G31" s="1"/>
      <c r="H31" s="1"/>
      <c r="I31" s="1"/>
      <c r="J31" s="1"/>
      <c r="K31" s="1"/>
      <c r="L31" s="1"/>
    </row>
    <row r="32" spans="1:24" ht="15.75" customHeight="1" thickBot="1" x14ac:dyDescent="0.3">
      <c r="A32" s="896" t="s">
        <v>115</v>
      </c>
      <c r="B32" s="902" t="str">
        <f>DESCRIPCION!A12</f>
        <v xml:space="preserve">Posibilidad de apropiacion o uso indebido de bienes publicos por parte de un funcionaro o contratista con el fin de obtener un provecho propio o para un tercero </v>
      </c>
      <c r="C32" s="890"/>
      <c r="D32" s="890"/>
      <c r="E32" s="890"/>
      <c r="F32" s="890"/>
      <c r="G32" s="890"/>
      <c r="H32" s="891"/>
      <c r="I32" s="899" t="s">
        <v>345</v>
      </c>
      <c r="J32" s="900"/>
      <c r="K32" s="146" t="str">
        <f>IF(J39="x","EXTREMA",IF(J41="x","ALTA",IF(J43="x","MODERADA",IF(J45="x","BAJA",""))))</f>
        <v>EXTREMA</v>
      </c>
      <c r="L32" s="1"/>
    </row>
    <row r="33" spans="1:12" ht="16.5" thickBot="1" x14ac:dyDescent="0.3">
      <c r="A33" s="897"/>
      <c r="B33" s="903"/>
      <c r="C33" s="892"/>
      <c r="D33" s="892"/>
      <c r="E33" s="892"/>
      <c r="F33" s="892"/>
      <c r="G33" s="892"/>
      <c r="H33" s="893"/>
      <c r="I33" s="894" t="s">
        <v>346</v>
      </c>
      <c r="J33" s="895"/>
      <c r="K33" s="197" t="str">
        <f>'VALORACION RIESGOS INHERENTES'!K31</f>
        <v>EXTREMA</v>
      </c>
      <c r="L33" s="1"/>
    </row>
    <row r="34" spans="1:12" ht="16.5" thickBot="1" x14ac:dyDescent="0.3">
      <c r="A34" s="898"/>
      <c r="B34" s="672" t="s">
        <v>296</v>
      </c>
      <c r="C34" s="673"/>
      <c r="D34" s="673"/>
      <c r="E34" s="673"/>
      <c r="F34" s="673"/>
      <c r="G34" s="673"/>
      <c r="H34" s="673"/>
      <c r="I34" s="673"/>
      <c r="J34" s="676"/>
      <c r="K34" s="271" t="str">
        <f>'EVALUACIÓN SOLIDEZ CONTROLES'!H14</f>
        <v>Débil</v>
      </c>
      <c r="L34" s="1"/>
    </row>
    <row r="35" spans="1:12" ht="16.5" thickBot="1" x14ac:dyDescent="0.3">
      <c r="A35" s="198" t="s">
        <v>117</v>
      </c>
      <c r="B35" s="199"/>
      <c r="C35" s="199"/>
      <c r="D35" s="267"/>
      <c r="E35" s="913" t="s">
        <v>350</v>
      </c>
      <c r="F35" s="914"/>
      <c r="G35" s="915"/>
      <c r="H35" s="672" t="s">
        <v>348</v>
      </c>
      <c r="I35" s="676"/>
      <c r="J35" s="677" t="s">
        <v>130</v>
      </c>
      <c r="K35" s="678"/>
      <c r="L35" s="1"/>
    </row>
    <row r="36" spans="1:12" ht="39" customHeight="1" thickBot="1" x14ac:dyDescent="0.3">
      <c r="A36" s="175"/>
      <c r="B36" s="174"/>
      <c r="C36" s="174"/>
      <c r="D36" s="174"/>
      <c r="E36" s="174"/>
      <c r="F36" s="174"/>
      <c r="G36" s="174"/>
      <c r="H36" s="174"/>
      <c r="I36" s="174"/>
      <c r="J36" s="176"/>
      <c r="K36" s="177"/>
      <c r="L36" s="1"/>
    </row>
    <row r="37" spans="1:12" ht="28.5" customHeight="1" thickBot="1" x14ac:dyDescent="0.3">
      <c r="A37" s="701" t="s">
        <v>117</v>
      </c>
      <c r="B37" s="173">
        <v>5</v>
      </c>
      <c r="C37" s="912"/>
      <c r="D37" s="704"/>
      <c r="E37" s="702"/>
      <c r="F37" s="702"/>
      <c r="G37" s="702" t="s">
        <v>344</v>
      </c>
      <c r="H37" s="174"/>
      <c r="I37" s="174"/>
      <c r="J37" s="699" t="s">
        <v>116</v>
      </c>
      <c r="K37" s="700"/>
      <c r="L37" s="1"/>
    </row>
    <row r="38" spans="1:12" ht="15.75" thickBot="1" x14ac:dyDescent="0.3">
      <c r="A38" s="701"/>
      <c r="B38" s="173" t="s">
        <v>119</v>
      </c>
      <c r="C38" s="718"/>
      <c r="D38" s="704"/>
      <c r="E38" s="702"/>
      <c r="F38" s="702"/>
      <c r="G38" s="702"/>
      <c r="H38" s="174"/>
      <c r="I38" s="174"/>
      <c r="J38" s="178"/>
      <c r="K38" s="20"/>
      <c r="L38" s="1"/>
    </row>
    <row r="39" spans="1:12" ht="29.25" thickBot="1" x14ac:dyDescent="0.3">
      <c r="A39" s="701"/>
      <c r="B39" s="173">
        <v>4</v>
      </c>
      <c r="C39" s="703"/>
      <c r="D39" s="704"/>
      <c r="E39" s="704"/>
      <c r="F39" s="705"/>
      <c r="G39" s="702"/>
      <c r="H39" s="174"/>
      <c r="I39" s="174"/>
      <c r="J39" s="188" t="str">
        <f xml:space="preserve"> IF(OR(E37="X",F37="X",G37="x",F39="x",G39="X",F41="X",G41="X",G43="X" ),"x","")</f>
        <v>x</v>
      </c>
      <c r="K39" s="20" t="s">
        <v>118</v>
      </c>
      <c r="L39" s="1"/>
    </row>
    <row r="40" spans="1:12" ht="29.25" thickBot="1" x14ac:dyDescent="0.3">
      <c r="A40" s="701"/>
      <c r="B40" s="173" t="s">
        <v>121</v>
      </c>
      <c r="C40" s="703"/>
      <c r="D40" s="704"/>
      <c r="E40" s="704"/>
      <c r="F40" s="706"/>
      <c r="G40" s="702"/>
      <c r="H40" s="174"/>
      <c r="I40" s="174"/>
      <c r="J40" s="189"/>
      <c r="K40" s="20"/>
      <c r="L40" s="1"/>
    </row>
    <row r="41" spans="1:12" ht="29.25" thickBot="1" x14ac:dyDescent="0.3">
      <c r="A41" s="701"/>
      <c r="B41" s="173">
        <v>3</v>
      </c>
      <c r="C41" s="707"/>
      <c r="D41" s="719"/>
      <c r="E41" s="734"/>
      <c r="F41" s="705"/>
      <c r="G41" s="702"/>
      <c r="H41" s="174"/>
      <c r="I41" s="174"/>
      <c r="J41" s="190" t="str">
        <f xml:space="preserve"> IF(OR(C37="X",D37="X",D39="x",E39="x",E41="X",F43="X",F45="X",G45="X" ),"x","")</f>
        <v/>
      </c>
      <c r="K41" s="20" t="s">
        <v>120</v>
      </c>
      <c r="L41" s="1"/>
    </row>
    <row r="42" spans="1:12" ht="29.25" thickBot="1" x14ac:dyDescent="0.3">
      <c r="A42" s="701"/>
      <c r="B42" s="173" t="s">
        <v>123</v>
      </c>
      <c r="C42" s="707"/>
      <c r="D42" s="719"/>
      <c r="E42" s="704"/>
      <c r="F42" s="706"/>
      <c r="G42" s="702"/>
      <c r="H42" s="174"/>
      <c r="I42" s="174"/>
      <c r="J42" s="191"/>
      <c r="K42" s="20"/>
      <c r="L42" s="1"/>
    </row>
    <row r="43" spans="1:12" ht="29.25" thickBot="1" x14ac:dyDescent="0.3">
      <c r="A43" s="701"/>
      <c r="B43" s="173">
        <v>2</v>
      </c>
      <c r="C43" s="707"/>
      <c r="D43" s="737"/>
      <c r="E43" s="744"/>
      <c r="F43" s="745"/>
      <c r="G43" s="702"/>
      <c r="H43" s="174"/>
      <c r="I43" s="174"/>
      <c r="J43" s="192" t="str">
        <f xml:space="preserve"> IF(OR(C39="X",D41="X",E43="x",E45="x" ),"x","")</f>
        <v/>
      </c>
      <c r="K43" s="20" t="s">
        <v>122</v>
      </c>
      <c r="L43" s="1"/>
    </row>
    <row r="44" spans="1:12" ht="29.25" thickBot="1" x14ac:dyDescent="0.3">
      <c r="A44" s="701"/>
      <c r="B44" s="173" t="s">
        <v>245</v>
      </c>
      <c r="C44" s="707"/>
      <c r="D44" s="737"/>
      <c r="E44" s="719"/>
      <c r="F44" s="746"/>
      <c r="G44" s="702"/>
      <c r="H44" s="174"/>
      <c r="I44" s="174"/>
      <c r="J44" s="191"/>
      <c r="K44" s="20"/>
      <c r="L44" s="1"/>
    </row>
    <row r="45" spans="1:12" ht="29.25" thickBot="1" x14ac:dyDescent="0.3">
      <c r="A45" s="701"/>
      <c r="B45" s="173">
        <v>1</v>
      </c>
      <c r="C45" s="707"/>
      <c r="D45" s="737"/>
      <c r="E45" s="739"/>
      <c r="F45" s="741"/>
      <c r="G45" s="704"/>
      <c r="H45" s="174"/>
      <c r="I45" s="174"/>
      <c r="J45" s="193" t="str">
        <f xml:space="preserve"> IF(OR(C41="X",C43="X",D43="x",C45="x",D45="x" ),"x","")</f>
        <v/>
      </c>
      <c r="K45" s="20" t="s">
        <v>124</v>
      </c>
      <c r="L45" s="1"/>
    </row>
    <row r="46" spans="1:12" ht="15.75" thickBot="1" x14ac:dyDescent="0.3">
      <c r="A46" s="701"/>
      <c r="B46" s="173" t="s">
        <v>125</v>
      </c>
      <c r="C46" s="736"/>
      <c r="D46" s="738"/>
      <c r="E46" s="740"/>
      <c r="F46" s="742"/>
      <c r="G46" s="743"/>
      <c r="H46" s="179"/>
      <c r="I46" s="174"/>
      <c r="J46" s="174"/>
      <c r="K46" s="173"/>
      <c r="L46" s="1"/>
    </row>
    <row r="47" spans="1:12" x14ac:dyDescent="0.25">
      <c r="A47" s="175"/>
      <c r="B47" s="174"/>
      <c r="C47" s="174">
        <v>1</v>
      </c>
      <c r="D47" s="174">
        <v>2</v>
      </c>
      <c r="E47" s="174">
        <v>3</v>
      </c>
      <c r="F47" s="174">
        <v>4</v>
      </c>
      <c r="G47" s="174">
        <v>5</v>
      </c>
      <c r="H47" s="174"/>
      <c r="I47" s="174"/>
      <c r="J47" s="174"/>
      <c r="K47" s="173"/>
      <c r="L47" s="1"/>
    </row>
    <row r="48" spans="1:12" x14ac:dyDescent="0.25">
      <c r="A48" s="175"/>
      <c r="B48" s="174"/>
      <c r="C48" s="174" t="s">
        <v>126</v>
      </c>
      <c r="D48" s="174" t="s">
        <v>127</v>
      </c>
      <c r="E48" s="174" t="s">
        <v>128</v>
      </c>
      <c r="F48" s="174" t="s">
        <v>129</v>
      </c>
      <c r="G48" s="174" t="s">
        <v>130</v>
      </c>
      <c r="H48" s="174"/>
      <c r="I48" s="174"/>
      <c r="J48" s="174"/>
      <c r="K48" s="173"/>
      <c r="L48" s="1"/>
    </row>
    <row r="49" spans="1:12" ht="15" customHeight="1" x14ac:dyDescent="0.25">
      <c r="A49" s="175"/>
      <c r="B49" s="174"/>
      <c r="C49" s="735" t="s">
        <v>131</v>
      </c>
      <c r="D49" s="735"/>
      <c r="E49" s="735"/>
      <c r="F49" s="735"/>
      <c r="G49" s="735"/>
      <c r="H49" s="174"/>
      <c r="I49" s="174"/>
      <c r="J49" s="174"/>
      <c r="K49" s="173"/>
      <c r="L49" s="1"/>
    </row>
    <row r="50" spans="1:12" ht="15" customHeight="1" x14ac:dyDescent="0.25">
      <c r="A50" s="175"/>
      <c r="B50" s="174"/>
      <c r="C50" s="735"/>
      <c r="D50" s="735"/>
      <c r="E50" s="735"/>
      <c r="F50" s="735"/>
      <c r="G50" s="735"/>
      <c r="H50" s="174"/>
      <c r="I50" s="174"/>
      <c r="J50" s="174"/>
      <c r="K50" s="173"/>
      <c r="L50" s="1"/>
    </row>
    <row r="51" spans="1:12" ht="15.75" thickBot="1" x14ac:dyDescent="0.3">
      <c r="A51" s="21"/>
      <c r="B51" s="19"/>
      <c r="C51" s="19"/>
      <c r="D51" s="19"/>
      <c r="E51" s="19"/>
      <c r="F51" s="19"/>
      <c r="G51" s="19"/>
      <c r="H51" s="19"/>
      <c r="I51" s="19"/>
      <c r="J51" s="19"/>
      <c r="K51" s="145"/>
      <c r="L51" s="1"/>
    </row>
    <row r="52" spans="1:12" ht="15.75" thickBot="1" x14ac:dyDescent="0.3">
      <c r="A52" s="1"/>
      <c r="B52" s="1"/>
      <c r="C52" s="1"/>
      <c r="D52" s="1"/>
      <c r="E52" s="1"/>
      <c r="F52" s="1"/>
      <c r="G52" s="1"/>
      <c r="H52" s="1"/>
      <c r="I52" s="1"/>
      <c r="J52" s="1"/>
      <c r="K52" s="1"/>
      <c r="L52" s="1"/>
    </row>
    <row r="53" spans="1:12" ht="16.5" customHeight="1" thickBot="1" x14ac:dyDescent="0.3">
      <c r="A53" s="896" t="s">
        <v>115</v>
      </c>
      <c r="B53" s="890" t="str">
        <f>DESCRIPCION!A15</f>
        <v>c</v>
      </c>
      <c r="C53" s="890"/>
      <c r="D53" s="890"/>
      <c r="E53" s="890"/>
      <c r="F53" s="890"/>
      <c r="G53" s="890"/>
      <c r="H53" s="891"/>
      <c r="I53" s="899" t="s">
        <v>345</v>
      </c>
      <c r="J53" s="900"/>
      <c r="K53" s="146" t="str">
        <f>IF(J60="x","EXTREMA",IF(J62="x","ALTA",IF(J64="x","MODERADA",IF(J66="x","BAJA",""))))</f>
        <v/>
      </c>
      <c r="L53" s="1"/>
    </row>
    <row r="54" spans="1:12" ht="16.5" thickBot="1" x14ac:dyDescent="0.3">
      <c r="A54" s="897"/>
      <c r="B54" s="892"/>
      <c r="C54" s="892"/>
      <c r="D54" s="892"/>
      <c r="E54" s="892"/>
      <c r="F54" s="892"/>
      <c r="G54" s="892"/>
      <c r="H54" s="893"/>
      <c r="I54" s="894" t="s">
        <v>346</v>
      </c>
      <c r="J54" s="895"/>
      <c r="K54" s="197" t="str">
        <f>'VALORACION RIESGOS INHERENTES'!K51</f>
        <v/>
      </c>
      <c r="L54" s="1"/>
    </row>
    <row r="55" spans="1:12" ht="16.5" thickBot="1" x14ac:dyDescent="0.3">
      <c r="A55" s="898"/>
      <c r="B55" s="672" t="s">
        <v>296</v>
      </c>
      <c r="C55" s="673"/>
      <c r="D55" s="673"/>
      <c r="E55" s="673"/>
      <c r="F55" s="673"/>
      <c r="G55" s="673"/>
      <c r="H55" s="673"/>
      <c r="I55" s="673"/>
      <c r="J55" s="676"/>
      <c r="K55" s="195" t="e">
        <f>'EVALUACIÓN SOLIDEZ CONTROLES'!H18</f>
        <v>#DIV/0!</v>
      </c>
      <c r="L55" s="1"/>
    </row>
    <row r="56" spans="1:12" ht="16.5" thickBot="1" x14ac:dyDescent="0.3">
      <c r="A56" s="198" t="s">
        <v>117</v>
      </c>
      <c r="B56" s="199"/>
      <c r="C56" s="199"/>
      <c r="D56" s="267"/>
      <c r="E56" s="913"/>
      <c r="F56" s="914"/>
      <c r="G56" s="915"/>
      <c r="H56" s="672" t="s">
        <v>348</v>
      </c>
      <c r="I56" s="676"/>
      <c r="J56" s="677"/>
      <c r="K56" s="678"/>
      <c r="L56" s="1"/>
    </row>
    <row r="57" spans="1:12" ht="40.5" customHeight="1" thickBot="1" x14ac:dyDescent="0.3">
      <c r="A57" s="175"/>
      <c r="B57" s="174"/>
      <c r="C57" s="174"/>
      <c r="D57" s="174"/>
      <c r="E57" s="174"/>
      <c r="F57" s="174"/>
      <c r="G57" s="174"/>
      <c r="H57" s="174"/>
      <c r="I57" s="174"/>
      <c r="J57" s="176"/>
      <c r="K57" s="177"/>
      <c r="L57" s="1"/>
    </row>
    <row r="58" spans="1:12" ht="22.5" customHeight="1" thickBot="1" x14ac:dyDescent="0.3">
      <c r="A58" s="701" t="s">
        <v>117</v>
      </c>
      <c r="B58" s="173">
        <v>5</v>
      </c>
      <c r="C58" s="912"/>
      <c r="D58" s="704"/>
      <c r="E58" s="702"/>
      <c r="F58" s="702"/>
      <c r="G58" s="702"/>
      <c r="H58" s="174"/>
      <c r="I58" s="174"/>
      <c r="J58" s="699" t="s">
        <v>116</v>
      </c>
      <c r="K58" s="700"/>
      <c r="L58" s="1"/>
    </row>
    <row r="59" spans="1:12" ht="23.25" customHeight="1" thickBot="1" x14ac:dyDescent="0.3">
      <c r="A59" s="701"/>
      <c r="B59" s="173" t="s">
        <v>119</v>
      </c>
      <c r="C59" s="718"/>
      <c r="D59" s="704"/>
      <c r="E59" s="702"/>
      <c r="F59" s="702"/>
      <c r="G59" s="702"/>
      <c r="H59" s="174"/>
      <c r="I59" s="174"/>
      <c r="J59" s="178"/>
      <c r="K59" s="20"/>
      <c r="L59" s="1"/>
    </row>
    <row r="60" spans="1:12" ht="29.25" thickBot="1" x14ac:dyDescent="0.3">
      <c r="A60" s="701"/>
      <c r="B60" s="173">
        <v>4</v>
      </c>
      <c r="C60" s="703"/>
      <c r="D60" s="704"/>
      <c r="E60" s="704"/>
      <c r="F60" s="705"/>
      <c r="G60" s="702"/>
      <c r="H60" s="174"/>
      <c r="I60" s="174"/>
      <c r="J60" s="188" t="str">
        <f xml:space="preserve"> IF(OR(E58="X",F58="X",G58="x",F60="x",G60="X",F62="X",G62="X",G64="X" ),"x","")</f>
        <v/>
      </c>
      <c r="K60" s="20" t="s">
        <v>118</v>
      </c>
      <c r="L60" s="1"/>
    </row>
    <row r="61" spans="1:12" ht="29.25" thickBot="1" x14ac:dyDescent="0.3">
      <c r="A61" s="701"/>
      <c r="B61" s="173" t="s">
        <v>121</v>
      </c>
      <c r="C61" s="703"/>
      <c r="D61" s="704"/>
      <c r="E61" s="704"/>
      <c r="F61" s="706"/>
      <c r="G61" s="702"/>
      <c r="H61" s="174"/>
      <c r="I61" s="174"/>
      <c r="J61" s="189"/>
      <c r="K61" s="20"/>
      <c r="L61" s="1"/>
    </row>
    <row r="62" spans="1:12" ht="29.25" thickBot="1" x14ac:dyDescent="0.3">
      <c r="A62" s="701"/>
      <c r="B62" s="173">
        <v>3</v>
      </c>
      <c r="C62" s="707"/>
      <c r="D62" s="719"/>
      <c r="E62" s="734"/>
      <c r="F62" s="705"/>
      <c r="G62" s="702"/>
      <c r="H62" s="174"/>
      <c r="I62" s="174"/>
      <c r="J62" s="190" t="str">
        <f xml:space="preserve"> IF(OR(C58="X",D58="X",D60="x",E60="x",E62="X",F64="X",F66="X",G66="X" ),"x","")</f>
        <v/>
      </c>
      <c r="K62" s="20" t="s">
        <v>120</v>
      </c>
      <c r="L62" s="1"/>
    </row>
    <row r="63" spans="1:12" ht="29.25" thickBot="1" x14ac:dyDescent="0.3">
      <c r="A63" s="701"/>
      <c r="B63" s="173" t="s">
        <v>123</v>
      </c>
      <c r="C63" s="707"/>
      <c r="D63" s="719"/>
      <c r="E63" s="704"/>
      <c r="F63" s="706"/>
      <c r="G63" s="702"/>
      <c r="H63" s="174"/>
      <c r="I63" s="174"/>
      <c r="J63" s="191"/>
      <c r="K63" s="20"/>
      <c r="L63" s="1"/>
    </row>
    <row r="64" spans="1:12" ht="29.25" thickBot="1" x14ac:dyDescent="0.3">
      <c r="A64" s="701"/>
      <c r="B64" s="173">
        <v>2</v>
      </c>
      <c r="C64" s="707"/>
      <c r="D64" s="737"/>
      <c r="E64" s="744"/>
      <c r="F64" s="745"/>
      <c r="G64" s="702"/>
      <c r="H64" s="174"/>
      <c r="I64" s="174"/>
      <c r="J64" s="192" t="str">
        <f xml:space="preserve"> IF(OR(C60="X",D62="X",E64="x",E66="x" ),"x","")</f>
        <v/>
      </c>
      <c r="K64" s="20" t="s">
        <v>122</v>
      </c>
      <c r="L64" s="1"/>
    </row>
    <row r="65" spans="1:12" ht="29.25" thickBot="1" x14ac:dyDescent="0.3">
      <c r="A65" s="701"/>
      <c r="B65" s="173" t="s">
        <v>245</v>
      </c>
      <c r="C65" s="707"/>
      <c r="D65" s="737"/>
      <c r="E65" s="719"/>
      <c r="F65" s="746"/>
      <c r="G65" s="702"/>
      <c r="H65" s="174"/>
      <c r="I65" s="174"/>
      <c r="J65" s="191"/>
      <c r="K65" s="20"/>
      <c r="L65" s="1"/>
    </row>
    <row r="66" spans="1:12" ht="29.25" thickBot="1" x14ac:dyDescent="0.3">
      <c r="A66" s="701"/>
      <c r="B66" s="173">
        <v>1</v>
      </c>
      <c r="C66" s="707"/>
      <c r="D66" s="737"/>
      <c r="E66" s="719"/>
      <c r="F66" s="704"/>
      <c r="G66" s="704"/>
      <c r="H66" s="174"/>
      <c r="I66" s="174"/>
      <c r="J66" s="193" t="str">
        <f xml:space="preserve"> IF(OR(C62="X",C64="X",D64="x",C66="x",D66="x" ),"x","")</f>
        <v/>
      </c>
      <c r="K66" s="20" t="s">
        <v>124</v>
      </c>
      <c r="L66" s="1"/>
    </row>
    <row r="67" spans="1:12" ht="15.75" thickBot="1" x14ac:dyDescent="0.3">
      <c r="A67" s="701"/>
      <c r="B67" s="173" t="s">
        <v>125</v>
      </c>
      <c r="C67" s="736"/>
      <c r="D67" s="738"/>
      <c r="E67" s="740"/>
      <c r="F67" s="743"/>
      <c r="G67" s="743"/>
      <c r="H67" s="179"/>
      <c r="I67" s="174"/>
      <c r="J67" s="174"/>
      <c r="K67" s="173"/>
      <c r="L67" s="1"/>
    </row>
    <row r="68" spans="1:12" x14ac:dyDescent="0.25">
      <c r="A68" s="175"/>
      <c r="B68" s="174"/>
      <c r="C68" s="174">
        <v>1</v>
      </c>
      <c r="D68" s="174">
        <v>2</v>
      </c>
      <c r="E68" s="174">
        <v>3</v>
      </c>
      <c r="F68" s="174">
        <v>4</v>
      </c>
      <c r="G68" s="174">
        <v>5</v>
      </c>
      <c r="H68" s="174"/>
      <c r="I68" s="174"/>
      <c r="J68" s="174"/>
      <c r="K68" s="173"/>
      <c r="L68" s="1"/>
    </row>
    <row r="69" spans="1:12" x14ac:dyDescent="0.25">
      <c r="A69" s="175"/>
      <c r="B69" s="174"/>
      <c r="C69" s="174" t="s">
        <v>126</v>
      </c>
      <c r="D69" s="174" t="s">
        <v>127</v>
      </c>
      <c r="E69" s="174" t="s">
        <v>128</v>
      </c>
      <c r="F69" s="174" t="s">
        <v>129</v>
      </c>
      <c r="G69" s="174" t="s">
        <v>130</v>
      </c>
      <c r="H69" s="174"/>
      <c r="I69" s="174"/>
      <c r="J69" s="174"/>
      <c r="K69" s="173"/>
      <c r="L69" s="1"/>
    </row>
    <row r="70" spans="1:12" ht="15" customHeight="1" x14ac:dyDescent="0.25">
      <c r="A70" s="175"/>
      <c r="B70" s="174"/>
      <c r="C70" s="735" t="s">
        <v>131</v>
      </c>
      <c r="D70" s="735"/>
      <c r="E70" s="735"/>
      <c r="F70" s="735"/>
      <c r="G70" s="735"/>
      <c r="H70" s="174"/>
      <c r="I70" s="174"/>
      <c r="J70" s="174"/>
      <c r="K70" s="173"/>
      <c r="L70" s="1"/>
    </row>
    <row r="71" spans="1:12" ht="15" customHeight="1" x14ac:dyDescent="0.25">
      <c r="A71" s="175"/>
      <c r="B71" s="174"/>
      <c r="C71" s="735"/>
      <c r="D71" s="735"/>
      <c r="E71" s="735"/>
      <c r="F71" s="735"/>
      <c r="G71" s="735"/>
      <c r="H71" s="174"/>
      <c r="I71" s="174"/>
      <c r="J71" s="174"/>
      <c r="K71" s="173"/>
      <c r="L71" s="1"/>
    </row>
    <row r="72" spans="1:12" ht="15.75" thickBot="1" x14ac:dyDescent="0.3">
      <c r="A72" s="185"/>
      <c r="B72" s="186"/>
      <c r="C72" s="186"/>
      <c r="D72" s="186"/>
      <c r="E72" s="186"/>
      <c r="F72" s="186"/>
      <c r="G72" s="186"/>
      <c r="H72" s="186"/>
      <c r="I72" s="186"/>
      <c r="J72" s="186"/>
      <c r="K72" s="187"/>
      <c r="L72" s="1"/>
    </row>
    <row r="73" spans="1:12" ht="15.75" thickBot="1" x14ac:dyDescent="0.3">
      <c r="A73" s="1"/>
      <c r="B73" s="1"/>
      <c r="C73" s="1"/>
      <c r="D73" s="1"/>
      <c r="E73" s="1"/>
      <c r="F73" s="1"/>
      <c r="G73" s="1"/>
      <c r="H73" s="1"/>
      <c r="I73" s="1"/>
      <c r="J73" s="1"/>
      <c r="K73" s="1"/>
      <c r="L73" s="1"/>
    </row>
    <row r="74" spans="1:12" ht="16.5" customHeight="1" thickBot="1" x14ac:dyDescent="0.3">
      <c r="A74" s="896" t="s">
        <v>115</v>
      </c>
      <c r="B74" s="902" t="str">
        <f>DESCRIPCION!A18</f>
        <v>d</v>
      </c>
      <c r="C74" s="890"/>
      <c r="D74" s="890"/>
      <c r="E74" s="890"/>
      <c r="F74" s="890"/>
      <c r="G74" s="890"/>
      <c r="H74" s="891"/>
      <c r="I74" s="899" t="s">
        <v>345</v>
      </c>
      <c r="J74" s="900"/>
      <c r="K74" s="146" t="str">
        <f>IF(J81="x","EXTREMA",IF(J83="x","ALTA",IF(J85="x","MODERADA",IF(J87="x","BAJA",""))))</f>
        <v>EXTREMA</v>
      </c>
      <c r="L74" s="1"/>
    </row>
    <row r="75" spans="1:12" ht="15.75" customHeight="1" thickBot="1" x14ac:dyDescent="0.3">
      <c r="A75" s="897"/>
      <c r="B75" s="903"/>
      <c r="C75" s="892"/>
      <c r="D75" s="892"/>
      <c r="E75" s="892"/>
      <c r="F75" s="892"/>
      <c r="G75" s="892"/>
      <c r="H75" s="893"/>
      <c r="I75" s="894" t="s">
        <v>346</v>
      </c>
      <c r="J75" s="895"/>
      <c r="K75" s="195" t="str">
        <f>'VALORACION RIESGOS INHERENTES'!K71</f>
        <v/>
      </c>
      <c r="L75" s="1"/>
    </row>
    <row r="76" spans="1:12" ht="16.5" thickBot="1" x14ac:dyDescent="0.3">
      <c r="A76" s="898"/>
      <c r="B76" s="672" t="s">
        <v>296</v>
      </c>
      <c r="C76" s="673"/>
      <c r="D76" s="673"/>
      <c r="E76" s="673"/>
      <c r="F76" s="673"/>
      <c r="G76" s="673"/>
      <c r="H76" s="673"/>
      <c r="I76" s="673"/>
      <c r="J76" s="676"/>
      <c r="K76" s="195" t="e">
        <f>'EVALUACIÓN SOLIDEZ CONTROLES'!H22</f>
        <v>#DIV/0!</v>
      </c>
      <c r="L76" s="1"/>
    </row>
    <row r="77" spans="1:12" ht="21.75" customHeight="1" thickBot="1" x14ac:dyDescent="0.3">
      <c r="A77" s="198" t="s">
        <v>117</v>
      </c>
      <c r="B77" s="199"/>
      <c r="C77" s="199"/>
      <c r="D77" s="267"/>
      <c r="E77" s="913"/>
      <c r="F77" s="914"/>
      <c r="G77" s="915"/>
      <c r="H77" s="672" t="s">
        <v>348</v>
      </c>
      <c r="I77" s="676"/>
      <c r="J77" s="677"/>
      <c r="K77" s="678"/>
      <c r="L77" s="1"/>
    </row>
    <row r="78" spans="1:12" ht="36.75" customHeight="1" x14ac:dyDescent="0.25">
      <c r="A78" s="180"/>
      <c r="B78" s="159"/>
      <c r="C78" s="181"/>
      <c r="D78" s="159"/>
      <c r="E78" s="159"/>
      <c r="F78" s="159"/>
      <c r="G78" s="159"/>
      <c r="H78" s="159"/>
      <c r="I78" s="159"/>
      <c r="J78" s="176"/>
      <c r="K78" s="177"/>
      <c r="L78" s="1"/>
    </row>
    <row r="79" spans="1:12" ht="38.25" customHeight="1" x14ac:dyDescent="0.25">
      <c r="A79" s="688" t="s">
        <v>117</v>
      </c>
      <c r="B79" s="159">
        <v>5</v>
      </c>
      <c r="C79" s="689"/>
      <c r="D79" s="685"/>
      <c r="E79" s="686"/>
      <c r="F79" s="686"/>
      <c r="G79" s="686"/>
      <c r="H79" s="159"/>
      <c r="I79" s="159"/>
      <c r="J79" s="695" t="s">
        <v>116</v>
      </c>
      <c r="K79" s="696"/>
      <c r="L79" s="1"/>
    </row>
    <row r="80" spans="1:12" x14ac:dyDescent="0.25">
      <c r="A80" s="688"/>
      <c r="B80" s="159" t="s">
        <v>119</v>
      </c>
      <c r="C80" s="690"/>
      <c r="D80" s="685"/>
      <c r="E80" s="686"/>
      <c r="F80" s="686"/>
      <c r="G80" s="686"/>
      <c r="H80" s="159"/>
      <c r="I80" s="159"/>
      <c r="J80" s="161"/>
      <c r="K80" s="162"/>
      <c r="L80" s="1"/>
    </row>
    <row r="81" spans="1:12" ht="27.75" x14ac:dyDescent="0.25">
      <c r="A81" s="688"/>
      <c r="B81" s="159">
        <v>4</v>
      </c>
      <c r="C81" s="732"/>
      <c r="D81" s="685"/>
      <c r="E81" s="685"/>
      <c r="F81" s="694"/>
      <c r="G81" s="686" t="s">
        <v>344</v>
      </c>
      <c r="H81" s="159"/>
      <c r="I81" s="159"/>
      <c r="J81" s="167" t="str">
        <f xml:space="preserve"> IF(OR(E79="X",F79="X",G79="x",F81="x",G81="X",F83="X",G83="X",G85="X" ),"x","")</f>
        <v>x</v>
      </c>
      <c r="K81" s="162" t="s">
        <v>118</v>
      </c>
      <c r="L81" s="1"/>
    </row>
    <row r="82" spans="1:12" ht="27.75" x14ac:dyDescent="0.25">
      <c r="A82" s="688"/>
      <c r="B82" s="159" t="s">
        <v>121</v>
      </c>
      <c r="C82" s="733"/>
      <c r="D82" s="685"/>
      <c r="E82" s="685"/>
      <c r="F82" s="694"/>
      <c r="G82" s="686"/>
      <c r="H82" s="159"/>
      <c r="I82" s="159"/>
      <c r="J82" s="168"/>
      <c r="K82" s="162"/>
      <c r="L82" s="1"/>
    </row>
    <row r="83" spans="1:12" ht="27.75" x14ac:dyDescent="0.25">
      <c r="A83" s="688"/>
      <c r="B83" s="159">
        <v>3</v>
      </c>
      <c r="C83" s="679"/>
      <c r="D83" s="683"/>
      <c r="E83" s="684"/>
      <c r="F83" s="694"/>
      <c r="G83" s="686"/>
      <c r="H83" s="159"/>
      <c r="I83" s="159"/>
      <c r="J83" s="169" t="str">
        <f xml:space="preserve"> IF(OR(C79="X",D79="X",D81="x",E81="x",E83="X",F85="X",F87="X",G87="X" ),"x","")</f>
        <v/>
      </c>
      <c r="K83" s="162" t="s">
        <v>120</v>
      </c>
      <c r="L83" s="1"/>
    </row>
    <row r="84" spans="1:12" ht="27.75" x14ac:dyDescent="0.25">
      <c r="A84" s="688"/>
      <c r="B84" s="159" t="s">
        <v>123</v>
      </c>
      <c r="C84" s="680"/>
      <c r="D84" s="683"/>
      <c r="E84" s="685"/>
      <c r="F84" s="694"/>
      <c r="G84" s="686"/>
      <c r="H84" s="159"/>
      <c r="I84" s="159"/>
      <c r="J84" s="170"/>
      <c r="K84" s="162"/>
      <c r="L84" s="1"/>
    </row>
    <row r="85" spans="1:12" ht="27.75" x14ac:dyDescent="0.25">
      <c r="A85" s="688"/>
      <c r="B85" s="159">
        <v>2</v>
      </c>
      <c r="C85" s="679"/>
      <c r="D85" s="681"/>
      <c r="E85" s="682"/>
      <c r="F85" s="684"/>
      <c r="G85" s="686"/>
      <c r="H85" s="159"/>
      <c r="I85" s="159"/>
      <c r="J85" s="171" t="str">
        <f xml:space="preserve"> IF(OR(C81="X",D83="X",E85="x",E87="x" ),"x","")</f>
        <v/>
      </c>
      <c r="K85" s="162" t="s">
        <v>122</v>
      </c>
      <c r="L85" s="1"/>
    </row>
    <row r="86" spans="1:12" ht="27.75" x14ac:dyDescent="0.25">
      <c r="A86" s="688"/>
      <c r="B86" s="159" t="s">
        <v>245</v>
      </c>
      <c r="C86" s="680"/>
      <c r="D86" s="681"/>
      <c r="E86" s="683"/>
      <c r="F86" s="685"/>
      <c r="G86" s="686"/>
      <c r="H86" s="159"/>
      <c r="I86" s="159"/>
      <c r="J86" s="170"/>
      <c r="K86" s="162"/>
      <c r="L86" s="1"/>
    </row>
    <row r="87" spans="1:12" ht="27.75" x14ac:dyDescent="0.25">
      <c r="A87" s="688"/>
      <c r="B87" s="159">
        <v>1</v>
      </c>
      <c r="C87" s="679"/>
      <c r="D87" s="710"/>
      <c r="E87" s="712"/>
      <c r="F87" s="714"/>
      <c r="G87" s="716"/>
      <c r="H87" s="159"/>
      <c r="I87" s="159"/>
      <c r="J87" s="172" t="str">
        <f xml:space="preserve"> IF(OR(C83="X",C85="X",D85="x",D87="x",C87="x" ),"x","")</f>
        <v/>
      </c>
      <c r="K87" s="162" t="s">
        <v>124</v>
      </c>
      <c r="L87" s="1"/>
    </row>
    <row r="88" spans="1:12" x14ac:dyDescent="0.25">
      <c r="A88" s="688"/>
      <c r="B88" s="159" t="s">
        <v>125</v>
      </c>
      <c r="C88" s="709"/>
      <c r="D88" s="711"/>
      <c r="E88" s="713"/>
      <c r="F88" s="715"/>
      <c r="G88" s="717"/>
      <c r="H88" s="159"/>
      <c r="I88" s="159"/>
      <c r="J88" s="159"/>
      <c r="K88" s="160"/>
      <c r="L88" s="1"/>
    </row>
    <row r="89" spans="1:12" x14ac:dyDescent="0.25">
      <c r="A89" s="180"/>
      <c r="B89" s="159"/>
      <c r="C89" s="159">
        <v>1</v>
      </c>
      <c r="D89" s="159">
        <v>2</v>
      </c>
      <c r="E89" s="159">
        <v>3</v>
      </c>
      <c r="F89" s="159">
        <v>4</v>
      </c>
      <c r="G89" s="159">
        <v>5</v>
      </c>
      <c r="H89" s="159"/>
      <c r="I89" s="159"/>
      <c r="J89" s="159"/>
      <c r="K89" s="160"/>
      <c r="L89" s="1"/>
    </row>
    <row r="90" spans="1:12" x14ac:dyDescent="0.25">
      <c r="A90" s="180"/>
      <c r="B90" s="159"/>
      <c r="C90" s="159" t="s">
        <v>126</v>
      </c>
      <c r="D90" s="159" t="s">
        <v>127</v>
      </c>
      <c r="E90" s="159" t="s">
        <v>128</v>
      </c>
      <c r="F90" s="159" t="s">
        <v>129</v>
      </c>
      <c r="G90" s="159" t="s">
        <v>130</v>
      </c>
      <c r="H90" s="159"/>
      <c r="I90" s="695"/>
      <c r="J90" s="695"/>
      <c r="K90" s="696"/>
      <c r="L90" s="1"/>
    </row>
    <row r="91" spans="1:12" ht="15" customHeight="1" x14ac:dyDescent="0.25">
      <c r="A91" s="180"/>
      <c r="B91" s="159"/>
      <c r="C91" s="687" t="s">
        <v>131</v>
      </c>
      <c r="D91" s="687"/>
      <c r="E91" s="687"/>
      <c r="F91" s="687"/>
      <c r="G91" s="687"/>
      <c r="H91" s="159"/>
      <c r="I91" s="159"/>
      <c r="J91" s="159"/>
      <c r="K91" s="160"/>
      <c r="L91" s="1"/>
    </row>
    <row r="92" spans="1:12" ht="15" customHeight="1" x14ac:dyDescent="0.25">
      <c r="A92" s="180"/>
      <c r="B92" s="159"/>
      <c r="C92" s="687"/>
      <c r="D92" s="687"/>
      <c r="E92" s="687"/>
      <c r="F92" s="687"/>
      <c r="G92" s="687"/>
      <c r="H92" s="159"/>
      <c r="I92" s="159"/>
      <c r="J92" s="159"/>
      <c r="K92" s="160"/>
      <c r="L92" s="1"/>
    </row>
    <row r="93" spans="1:12" ht="15.75" thickBot="1" x14ac:dyDescent="0.3">
      <c r="A93" s="81"/>
      <c r="B93" s="82"/>
      <c r="C93" s="82"/>
      <c r="D93" s="82"/>
      <c r="E93" s="82"/>
      <c r="F93" s="82"/>
      <c r="G93" s="82"/>
      <c r="H93" s="82"/>
      <c r="I93" s="82"/>
      <c r="J93" s="82"/>
      <c r="K93" s="83"/>
      <c r="L93" s="1"/>
    </row>
    <row r="94" spans="1:12" ht="15.75" thickBot="1" x14ac:dyDescent="0.3">
      <c r="A94" s="1"/>
      <c r="B94" s="1"/>
      <c r="C94" s="1"/>
      <c r="D94" s="1"/>
      <c r="E94" s="1"/>
      <c r="F94" s="1"/>
      <c r="G94" s="1"/>
      <c r="H94" s="1"/>
      <c r="I94" s="1"/>
      <c r="J94" s="1"/>
      <c r="K94" s="1"/>
      <c r="L94" s="1"/>
    </row>
    <row r="95" spans="1:12" ht="15.75" customHeight="1" thickBot="1" x14ac:dyDescent="0.3">
      <c r="A95" s="896" t="s">
        <v>115</v>
      </c>
      <c r="B95" s="890" t="str">
        <f>DESCRIPCION!A21</f>
        <v>e</v>
      </c>
      <c r="C95" s="890"/>
      <c r="D95" s="890"/>
      <c r="E95" s="890"/>
      <c r="F95" s="890"/>
      <c r="G95" s="890"/>
      <c r="H95" s="891"/>
      <c r="I95" s="899" t="s">
        <v>345</v>
      </c>
      <c r="J95" s="900"/>
      <c r="K95" s="146" t="str">
        <f>IF(J102="x","EXTREMA",IF(J104="x","ALTA",IF(J106="x","MODERADA",IF(J108="x","BAJA",""))))</f>
        <v/>
      </c>
      <c r="L95" s="1"/>
    </row>
    <row r="96" spans="1:12" ht="16.5" thickBot="1" x14ac:dyDescent="0.3">
      <c r="A96" s="897"/>
      <c r="B96" s="892"/>
      <c r="C96" s="892"/>
      <c r="D96" s="892"/>
      <c r="E96" s="892"/>
      <c r="F96" s="892"/>
      <c r="G96" s="892"/>
      <c r="H96" s="893"/>
      <c r="I96" s="894" t="s">
        <v>346</v>
      </c>
      <c r="J96" s="895"/>
      <c r="K96" s="196" t="str">
        <f>'VALORACION RIESGOS INHERENTES'!K91</f>
        <v/>
      </c>
      <c r="L96" s="1"/>
    </row>
    <row r="97" spans="1:12" ht="16.5" thickBot="1" x14ac:dyDescent="0.3">
      <c r="A97" s="898"/>
      <c r="B97" s="894" t="s">
        <v>296</v>
      </c>
      <c r="C97" s="901"/>
      <c r="D97" s="901"/>
      <c r="E97" s="901"/>
      <c r="F97" s="901"/>
      <c r="G97" s="901"/>
      <c r="H97" s="901"/>
      <c r="I97" s="901"/>
      <c r="J97" s="895"/>
      <c r="K97" s="196" t="e">
        <f>'EVALUACIÓN SOLIDEZ CONTROLES'!H26</f>
        <v>#DIV/0!</v>
      </c>
      <c r="L97" s="1"/>
    </row>
    <row r="98" spans="1:12" ht="20.25" customHeight="1" thickBot="1" x14ac:dyDescent="0.3">
      <c r="A98" s="198" t="s">
        <v>117</v>
      </c>
      <c r="B98" s="199"/>
      <c r="C98" s="199"/>
      <c r="D98" s="267"/>
      <c r="E98" s="913"/>
      <c r="F98" s="914"/>
      <c r="G98" s="915"/>
      <c r="H98" s="672" t="s">
        <v>348</v>
      </c>
      <c r="I98" s="676"/>
      <c r="J98" s="677"/>
      <c r="K98" s="678"/>
      <c r="L98" s="1"/>
    </row>
    <row r="99" spans="1:12" ht="38.25" customHeight="1" x14ac:dyDescent="0.25">
      <c r="A99" s="180"/>
      <c r="B99" s="159"/>
      <c r="C99" s="181"/>
      <c r="D99" s="159"/>
      <c r="E99" s="159"/>
      <c r="F99" s="159"/>
      <c r="G99" s="159"/>
      <c r="H99" s="159"/>
      <c r="I99" s="159"/>
      <c r="J99" s="176"/>
      <c r="K99" s="177"/>
      <c r="L99" s="1"/>
    </row>
    <row r="100" spans="1:12" ht="39" customHeight="1" x14ac:dyDescent="0.25">
      <c r="A100" s="688" t="s">
        <v>117</v>
      </c>
      <c r="B100" s="159">
        <v>5</v>
      </c>
      <c r="C100" s="689"/>
      <c r="D100" s="685"/>
      <c r="E100" s="686"/>
      <c r="F100" s="686"/>
      <c r="G100" s="686"/>
      <c r="H100" s="159"/>
      <c r="I100" s="159"/>
      <c r="J100" s="695" t="s">
        <v>116</v>
      </c>
      <c r="K100" s="696"/>
      <c r="L100" s="1"/>
    </row>
    <row r="101" spans="1:12" x14ac:dyDescent="0.25">
      <c r="A101" s="688"/>
      <c r="B101" s="159" t="s">
        <v>119</v>
      </c>
      <c r="C101" s="690"/>
      <c r="D101" s="685"/>
      <c r="E101" s="686"/>
      <c r="F101" s="686"/>
      <c r="G101" s="686"/>
      <c r="H101" s="159"/>
      <c r="I101" s="159"/>
      <c r="J101" s="161"/>
      <c r="K101" s="162"/>
      <c r="L101" s="1"/>
    </row>
    <row r="102" spans="1:12" ht="27.75" x14ac:dyDescent="0.25">
      <c r="A102" s="688"/>
      <c r="B102" s="159">
        <v>4</v>
      </c>
      <c r="C102" s="732"/>
      <c r="D102" s="685"/>
      <c r="E102" s="685"/>
      <c r="F102" s="694"/>
      <c r="G102" s="686"/>
      <c r="H102" s="159"/>
      <c r="I102" s="159"/>
      <c r="J102" s="167" t="str">
        <f xml:space="preserve"> IF(OR(E100="X",F100="X",G100="x",F102="x",G102="X",F104="X",G104="X",G106="X" ),"x","")</f>
        <v/>
      </c>
      <c r="K102" s="162" t="s">
        <v>118</v>
      </c>
      <c r="L102" s="1"/>
    </row>
    <row r="103" spans="1:12" ht="27.75" x14ac:dyDescent="0.25">
      <c r="A103" s="688"/>
      <c r="B103" s="159" t="s">
        <v>121</v>
      </c>
      <c r="C103" s="733"/>
      <c r="D103" s="685"/>
      <c r="E103" s="685"/>
      <c r="F103" s="694"/>
      <c r="G103" s="686"/>
      <c r="H103" s="159"/>
      <c r="I103" s="159"/>
      <c r="J103" s="168"/>
      <c r="K103" s="162"/>
      <c r="L103" s="1"/>
    </row>
    <row r="104" spans="1:12" ht="27.75" x14ac:dyDescent="0.25">
      <c r="A104" s="688"/>
      <c r="B104" s="159">
        <v>3</v>
      </c>
      <c r="C104" s="679"/>
      <c r="D104" s="683"/>
      <c r="E104" s="684"/>
      <c r="F104" s="694"/>
      <c r="G104" s="686"/>
      <c r="H104" s="159"/>
      <c r="I104" s="159"/>
      <c r="J104" s="169" t="str">
        <f xml:space="preserve"> IF(OR(C100="X",D100="X",D102="x",E102="x",E104="X",F106="X",F108="X",G108="X" ),"x","")</f>
        <v/>
      </c>
      <c r="K104" s="162" t="s">
        <v>120</v>
      </c>
      <c r="L104" s="1"/>
    </row>
    <row r="105" spans="1:12" ht="27.75" x14ac:dyDescent="0.25">
      <c r="A105" s="688"/>
      <c r="B105" s="159" t="s">
        <v>123</v>
      </c>
      <c r="C105" s="680"/>
      <c r="D105" s="683"/>
      <c r="E105" s="685"/>
      <c r="F105" s="694"/>
      <c r="G105" s="686"/>
      <c r="H105" s="159"/>
      <c r="I105" s="159"/>
      <c r="J105" s="170"/>
      <c r="K105" s="162"/>
      <c r="L105" s="1"/>
    </row>
    <row r="106" spans="1:12" ht="27.75" x14ac:dyDescent="0.25">
      <c r="A106" s="688"/>
      <c r="B106" s="159">
        <v>2</v>
      </c>
      <c r="C106" s="679"/>
      <c r="D106" s="681"/>
      <c r="E106" s="682"/>
      <c r="F106" s="684"/>
      <c r="G106" s="686"/>
      <c r="H106" s="159"/>
      <c r="I106" s="159"/>
      <c r="J106" s="171" t="str">
        <f xml:space="preserve"> IF(OR(C102="X",D104="X",E108="x",E106="x" ),"x","")</f>
        <v/>
      </c>
      <c r="K106" s="162" t="s">
        <v>122</v>
      </c>
      <c r="L106" s="1"/>
    </row>
    <row r="107" spans="1:12" ht="27.75" x14ac:dyDescent="0.25">
      <c r="A107" s="688"/>
      <c r="B107" s="159" t="s">
        <v>245</v>
      </c>
      <c r="C107" s="680"/>
      <c r="D107" s="681"/>
      <c r="E107" s="683"/>
      <c r="F107" s="685"/>
      <c r="G107" s="686"/>
      <c r="H107" s="159"/>
      <c r="I107" s="159"/>
      <c r="J107" s="170"/>
      <c r="K107" s="162"/>
      <c r="L107" s="1"/>
    </row>
    <row r="108" spans="1:12" ht="27.75" x14ac:dyDescent="0.25">
      <c r="A108" s="688"/>
      <c r="B108" s="159">
        <v>1</v>
      </c>
      <c r="C108" s="679"/>
      <c r="D108" s="710"/>
      <c r="E108" s="712"/>
      <c r="F108" s="714"/>
      <c r="G108" s="716"/>
      <c r="H108" s="159"/>
      <c r="I108" s="159"/>
      <c r="J108" s="172" t="str">
        <f xml:space="preserve"> IF(OR(C104="X",C106="X",C108="x",D106="x",D108="x" ),"x","")</f>
        <v/>
      </c>
      <c r="K108" s="162" t="s">
        <v>124</v>
      </c>
      <c r="L108" s="1"/>
    </row>
    <row r="109" spans="1:12" x14ac:dyDescent="0.25">
      <c r="A109" s="688"/>
      <c r="B109" s="159" t="s">
        <v>125</v>
      </c>
      <c r="C109" s="709"/>
      <c r="D109" s="711"/>
      <c r="E109" s="713"/>
      <c r="F109" s="715"/>
      <c r="G109" s="717"/>
      <c r="H109" s="159"/>
      <c r="I109" s="159"/>
      <c r="J109" s="159"/>
      <c r="K109" s="160"/>
      <c r="L109" s="1"/>
    </row>
    <row r="110" spans="1:12" x14ac:dyDescent="0.25">
      <c r="A110" s="180"/>
      <c r="B110" s="159"/>
      <c r="C110" s="159">
        <v>1</v>
      </c>
      <c r="D110" s="159">
        <v>2</v>
      </c>
      <c r="E110" s="159">
        <v>3</v>
      </c>
      <c r="F110" s="159">
        <v>4</v>
      </c>
      <c r="G110" s="159">
        <v>5</v>
      </c>
      <c r="H110" s="159"/>
      <c r="I110" s="159"/>
      <c r="J110" s="159"/>
      <c r="K110" s="160"/>
      <c r="L110" s="1"/>
    </row>
    <row r="111" spans="1:12" x14ac:dyDescent="0.25">
      <c r="A111" s="180"/>
      <c r="B111" s="159"/>
      <c r="C111" s="159" t="s">
        <v>126</v>
      </c>
      <c r="D111" s="159" t="s">
        <v>127</v>
      </c>
      <c r="E111" s="159" t="s">
        <v>128</v>
      </c>
      <c r="F111" s="159" t="s">
        <v>129</v>
      </c>
      <c r="G111" s="159" t="s">
        <v>130</v>
      </c>
      <c r="H111" s="159"/>
      <c r="I111" s="159"/>
      <c r="J111" s="159"/>
      <c r="K111" s="160"/>
      <c r="L111" s="1"/>
    </row>
    <row r="112" spans="1:12" ht="15" customHeight="1" x14ac:dyDescent="0.25">
      <c r="A112" s="180"/>
      <c r="B112" s="159"/>
      <c r="C112" s="687" t="s">
        <v>131</v>
      </c>
      <c r="D112" s="687"/>
      <c r="E112" s="687"/>
      <c r="F112" s="687"/>
      <c r="G112" s="687"/>
      <c r="H112" s="159"/>
      <c r="I112" s="159"/>
      <c r="J112" s="159"/>
      <c r="K112" s="160"/>
      <c r="L112" s="1"/>
    </row>
    <row r="113" spans="1:12" ht="15" customHeight="1" x14ac:dyDescent="0.25">
      <c r="A113" s="180"/>
      <c r="B113" s="159"/>
      <c r="C113" s="687"/>
      <c r="D113" s="687"/>
      <c r="E113" s="687"/>
      <c r="F113" s="687"/>
      <c r="G113" s="687"/>
      <c r="H113" s="159"/>
      <c r="I113" s="159"/>
      <c r="J113" s="159"/>
      <c r="K113" s="160"/>
      <c r="L113" s="1"/>
    </row>
    <row r="114" spans="1:12" ht="15.75" thickBot="1" x14ac:dyDescent="0.3">
      <c r="A114" s="81"/>
      <c r="B114" s="82"/>
      <c r="C114" s="82"/>
      <c r="D114" s="82"/>
      <c r="E114" s="82"/>
      <c r="F114" s="82"/>
      <c r="G114" s="82"/>
      <c r="H114" s="82"/>
      <c r="I114" s="82"/>
      <c r="J114" s="82"/>
      <c r="K114" s="83"/>
      <c r="L114" s="1"/>
    </row>
    <row r="115" spans="1:12" ht="15.75" thickBot="1" x14ac:dyDescent="0.3">
      <c r="A115" s="1"/>
      <c r="B115" s="1"/>
      <c r="C115" s="1"/>
      <c r="D115" s="1"/>
      <c r="E115" s="1"/>
      <c r="F115" s="1"/>
      <c r="G115" s="1"/>
      <c r="H115" s="1"/>
      <c r="I115" s="1"/>
      <c r="J115" s="1"/>
      <c r="K115" s="1"/>
      <c r="L115" s="1"/>
    </row>
    <row r="116" spans="1:12" ht="15.75" customHeight="1" thickBot="1" x14ac:dyDescent="0.3">
      <c r="A116" s="896" t="s">
        <v>115</v>
      </c>
      <c r="B116" s="890" t="str">
        <f>DESCRIPCION!A24</f>
        <v>f</v>
      </c>
      <c r="C116" s="890"/>
      <c r="D116" s="890"/>
      <c r="E116" s="890"/>
      <c r="F116" s="890"/>
      <c r="G116" s="890"/>
      <c r="H116" s="891"/>
      <c r="I116" s="899" t="s">
        <v>345</v>
      </c>
      <c r="J116" s="900"/>
      <c r="K116" s="146" t="str">
        <f>IF(J123="x","EXTREMA",IF(J125="x","ALTA",IF(J127="x","MODERADA",IF(J129="x","BAJA",""))))</f>
        <v/>
      </c>
      <c r="L116" s="1"/>
    </row>
    <row r="117" spans="1:12" ht="16.5" thickBot="1" x14ac:dyDescent="0.3">
      <c r="A117" s="897"/>
      <c r="B117" s="892"/>
      <c r="C117" s="892"/>
      <c r="D117" s="892"/>
      <c r="E117" s="892"/>
      <c r="F117" s="892"/>
      <c r="G117" s="892"/>
      <c r="H117" s="893"/>
      <c r="I117" s="894" t="s">
        <v>346</v>
      </c>
      <c r="J117" s="895"/>
      <c r="K117" s="196" t="str">
        <f>'VALORACION RIESGOS INHERENTES'!K111</f>
        <v/>
      </c>
      <c r="L117" s="1"/>
    </row>
    <row r="118" spans="1:12" ht="16.5" thickBot="1" x14ac:dyDescent="0.3">
      <c r="A118" s="898"/>
      <c r="B118" s="672" t="s">
        <v>296</v>
      </c>
      <c r="C118" s="673"/>
      <c r="D118" s="673"/>
      <c r="E118" s="673"/>
      <c r="F118" s="673"/>
      <c r="G118" s="673"/>
      <c r="H118" s="673"/>
      <c r="I118" s="673"/>
      <c r="J118" s="676"/>
      <c r="K118" s="196" t="str">
        <f>'EVALUACIÓN SOLIDEZ CONTROLES'!H30</f>
        <v xml:space="preserve"> </v>
      </c>
      <c r="L118" s="1"/>
    </row>
    <row r="119" spans="1:12" ht="17.25" customHeight="1" thickBot="1" x14ac:dyDescent="0.3">
      <c r="A119" s="198" t="s">
        <v>117</v>
      </c>
      <c r="B119" s="199"/>
      <c r="C119" s="199"/>
      <c r="D119" s="267"/>
      <c r="E119" s="913"/>
      <c r="F119" s="914"/>
      <c r="G119" s="915"/>
      <c r="H119" s="672" t="s">
        <v>348</v>
      </c>
      <c r="I119" s="676"/>
      <c r="J119" s="677"/>
      <c r="K119" s="678"/>
      <c r="L119" s="1"/>
    </row>
    <row r="120" spans="1:12" ht="39.75" customHeight="1" x14ac:dyDescent="0.25">
      <c r="A120" s="180"/>
      <c r="B120" s="159"/>
      <c r="C120" s="181"/>
      <c r="D120" s="159"/>
      <c r="E120" s="159"/>
      <c r="F120" s="159"/>
      <c r="G120" s="159"/>
      <c r="H120" s="159"/>
      <c r="I120" s="159"/>
      <c r="J120" s="1"/>
      <c r="K120" s="73"/>
      <c r="L120" s="1"/>
    </row>
    <row r="121" spans="1:12" ht="15" customHeight="1" x14ac:dyDescent="0.25">
      <c r="A121" s="688" t="s">
        <v>117</v>
      </c>
      <c r="B121" s="159">
        <v>5</v>
      </c>
      <c r="C121" s="747"/>
      <c r="D121" s="749"/>
      <c r="E121" s="750"/>
      <c r="F121" s="750"/>
      <c r="G121" s="750"/>
      <c r="H121" s="194"/>
      <c r="I121" s="159"/>
      <c r="J121" s="695" t="s">
        <v>116</v>
      </c>
      <c r="K121" s="696"/>
      <c r="L121" s="1"/>
    </row>
    <row r="122" spans="1:12" ht="33" x14ac:dyDescent="0.25">
      <c r="A122" s="688"/>
      <c r="B122" s="159" t="s">
        <v>119</v>
      </c>
      <c r="C122" s="748"/>
      <c r="D122" s="749"/>
      <c r="E122" s="750"/>
      <c r="F122" s="750"/>
      <c r="G122" s="750"/>
      <c r="H122" s="194"/>
      <c r="I122" s="159"/>
      <c r="J122" s="161"/>
      <c r="K122" s="162"/>
      <c r="L122" s="1"/>
    </row>
    <row r="123" spans="1:12" ht="33" x14ac:dyDescent="0.25">
      <c r="A123" s="688"/>
      <c r="B123" s="159">
        <v>4</v>
      </c>
      <c r="C123" s="751"/>
      <c r="D123" s="749"/>
      <c r="E123" s="749"/>
      <c r="F123" s="753"/>
      <c r="G123" s="750"/>
      <c r="H123" s="194"/>
      <c r="I123" s="159"/>
      <c r="J123" s="167" t="str">
        <f xml:space="preserve"> IF(OR(E121="X",F121="X",G121="x",F123="x",G123="X",F125="X",G125="X",G127="X" ),"x","")</f>
        <v/>
      </c>
      <c r="K123" s="162" t="s">
        <v>118</v>
      </c>
      <c r="L123" s="1"/>
    </row>
    <row r="124" spans="1:12" ht="33" x14ac:dyDescent="0.25">
      <c r="A124" s="688"/>
      <c r="B124" s="159" t="s">
        <v>121</v>
      </c>
      <c r="C124" s="752"/>
      <c r="D124" s="749"/>
      <c r="E124" s="749"/>
      <c r="F124" s="753"/>
      <c r="G124" s="750"/>
      <c r="H124" s="194"/>
      <c r="I124" s="159"/>
      <c r="J124" s="168"/>
      <c r="K124" s="162"/>
      <c r="L124" s="1"/>
    </row>
    <row r="125" spans="1:12" ht="33" x14ac:dyDescent="0.25">
      <c r="A125" s="688"/>
      <c r="B125" s="159">
        <v>3</v>
      </c>
      <c r="C125" s="754"/>
      <c r="D125" s="756"/>
      <c r="E125" s="766"/>
      <c r="F125" s="753"/>
      <c r="G125" s="750"/>
      <c r="H125" s="194"/>
      <c r="I125" s="159"/>
      <c r="J125" s="169" t="str">
        <f xml:space="preserve"> IF(OR(C121="X",D121="X",D123="x",E123="x",E125="X",F127="X",F129="X",G129="X" ),"x","")</f>
        <v/>
      </c>
      <c r="K125" s="162" t="s">
        <v>120</v>
      </c>
      <c r="L125" s="1"/>
    </row>
    <row r="126" spans="1:12" ht="33" x14ac:dyDescent="0.25">
      <c r="A126" s="688"/>
      <c r="B126" s="159" t="s">
        <v>123</v>
      </c>
      <c r="C126" s="755"/>
      <c r="D126" s="756"/>
      <c r="E126" s="749"/>
      <c r="F126" s="753"/>
      <c r="G126" s="750"/>
      <c r="H126" s="194"/>
      <c r="I126" s="159"/>
      <c r="J126" s="170"/>
      <c r="K126" s="162"/>
      <c r="L126" s="1"/>
    </row>
    <row r="127" spans="1:12" ht="33" x14ac:dyDescent="0.25">
      <c r="A127" s="688"/>
      <c r="B127" s="159">
        <v>2</v>
      </c>
      <c r="C127" s="754"/>
      <c r="D127" s="767"/>
      <c r="E127" s="768"/>
      <c r="F127" s="766"/>
      <c r="G127" s="750"/>
      <c r="H127" s="194"/>
      <c r="I127" s="159"/>
      <c r="J127" s="171" t="str">
        <f xml:space="preserve"> IF(OR(C123="X",D125="X",E127="x",E129="x" ),"x","")</f>
        <v/>
      </c>
      <c r="K127" s="162" t="s">
        <v>122</v>
      </c>
      <c r="L127" s="1"/>
    </row>
    <row r="128" spans="1:12" ht="33" x14ac:dyDescent="0.25">
      <c r="A128" s="688"/>
      <c r="B128" s="159" t="s">
        <v>245</v>
      </c>
      <c r="C128" s="755"/>
      <c r="D128" s="767"/>
      <c r="E128" s="756"/>
      <c r="F128" s="749"/>
      <c r="G128" s="750"/>
      <c r="H128" s="194"/>
      <c r="I128" s="159"/>
      <c r="J128" s="170"/>
      <c r="K128" s="162"/>
      <c r="L128" s="1"/>
    </row>
    <row r="129" spans="1:12" ht="33" x14ac:dyDescent="0.25">
      <c r="A129" s="688"/>
      <c r="B129" s="159">
        <v>1</v>
      </c>
      <c r="C129" s="754"/>
      <c r="D129" s="758"/>
      <c r="E129" s="760"/>
      <c r="F129" s="762"/>
      <c r="G129" s="764"/>
      <c r="H129" s="194"/>
      <c r="I129" s="159"/>
      <c r="J129" s="172" t="str">
        <f xml:space="preserve"> IF(OR(C125="X",C127="X",D127="x",C129="x",D129="x" ),"x","")</f>
        <v/>
      </c>
      <c r="K129" s="162" t="s">
        <v>124</v>
      </c>
      <c r="L129" s="1"/>
    </row>
    <row r="130" spans="1:12" ht="33" x14ac:dyDescent="0.25">
      <c r="A130" s="688"/>
      <c r="B130" s="159" t="s">
        <v>125</v>
      </c>
      <c r="C130" s="757"/>
      <c r="D130" s="759"/>
      <c r="E130" s="761"/>
      <c r="F130" s="763"/>
      <c r="G130" s="765"/>
      <c r="H130" s="194"/>
      <c r="I130" s="159"/>
      <c r="J130" s="159"/>
      <c r="K130" s="160"/>
      <c r="L130" s="1"/>
    </row>
    <row r="131" spans="1:12" x14ac:dyDescent="0.25">
      <c r="A131" s="180"/>
      <c r="B131" s="159"/>
      <c r="C131" s="159">
        <v>1</v>
      </c>
      <c r="D131" s="159">
        <v>2</v>
      </c>
      <c r="E131" s="159">
        <v>3</v>
      </c>
      <c r="F131" s="159">
        <v>4</v>
      </c>
      <c r="G131" s="159">
        <v>5</v>
      </c>
      <c r="H131" s="159"/>
      <c r="I131" s="159"/>
      <c r="J131" s="159"/>
      <c r="K131" s="160"/>
      <c r="L131" s="1"/>
    </row>
    <row r="132" spans="1:12" x14ac:dyDescent="0.25">
      <c r="A132" s="180"/>
      <c r="B132" s="159"/>
      <c r="C132" s="159" t="s">
        <v>126</v>
      </c>
      <c r="D132" s="159" t="s">
        <v>127</v>
      </c>
      <c r="E132" s="159" t="s">
        <v>128</v>
      </c>
      <c r="F132" s="159" t="s">
        <v>129</v>
      </c>
      <c r="G132" s="159" t="s">
        <v>130</v>
      </c>
      <c r="H132" s="159"/>
      <c r="I132" s="159"/>
      <c r="J132" s="159"/>
      <c r="K132" s="160"/>
      <c r="L132" s="1"/>
    </row>
    <row r="133" spans="1:12" ht="15" customHeight="1" x14ac:dyDescent="0.25">
      <c r="A133" s="180"/>
      <c r="B133" s="159"/>
      <c r="C133" s="687" t="s">
        <v>131</v>
      </c>
      <c r="D133" s="687"/>
      <c r="E133" s="687"/>
      <c r="F133" s="687"/>
      <c r="G133" s="687"/>
      <c r="H133" s="159"/>
      <c r="I133" s="159"/>
      <c r="J133" s="159"/>
      <c r="K133" s="160"/>
      <c r="L133" s="1"/>
    </row>
    <row r="134" spans="1:12" ht="15" customHeight="1" x14ac:dyDescent="0.25">
      <c r="A134" s="180"/>
      <c r="B134" s="159"/>
      <c r="C134" s="687"/>
      <c r="D134" s="687"/>
      <c r="E134" s="687"/>
      <c r="F134" s="687"/>
      <c r="G134" s="687"/>
      <c r="H134" s="159"/>
      <c r="I134" s="159"/>
      <c r="J134" s="159"/>
      <c r="K134" s="160"/>
      <c r="L134" s="1"/>
    </row>
    <row r="135" spans="1:12" ht="15.75" thickBot="1" x14ac:dyDescent="0.3">
      <c r="A135" s="81"/>
      <c r="B135" s="82"/>
      <c r="C135" s="82"/>
      <c r="D135" s="82"/>
      <c r="E135" s="82"/>
      <c r="F135" s="82"/>
      <c r="G135" s="82"/>
      <c r="H135" s="82"/>
      <c r="I135" s="82"/>
      <c r="J135" s="82"/>
      <c r="K135" s="83"/>
      <c r="L135" s="1"/>
    </row>
    <row r="136" spans="1:12" ht="15.75" thickBot="1" x14ac:dyDescent="0.3">
      <c r="A136" s="1"/>
      <c r="B136" s="1"/>
      <c r="C136" s="1"/>
      <c r="D136" s="1"/>
      <c r="E136" s="1"/>
      <c r="F136" s="1"/>
      <c r="G136" s="1"/>
      <c r="H136" s="1"/>
      <c r="I136" s="1"/>
      <c r="J136" s="1"/>
      <c r="K136" s="1"/>
      <c r="L136" s="1"/>
    </row>
    <row r="137" spans="1:12" ht="16.5" customHeight="1" thickBot="1" x14ac:dyDescent="0.3">
      <c r="A137" s="896" t="s">
        <v>115</v>
      </c>
      <c r="B137" s="902" t="str">
        <f>DESCRIPCION!A27</f>
        <v>g</v>
      </c>
      <c r="C137" s="890"/>
      <c r="D137" s="890"/>
      <c r="E137" s="890"/>
      <c r="F137" s="890"/>
      <c r="G137" s="890"/>
      <c r="H137" s="891"/>
      <c r="I137" s="899" t="s">
        <v>345</v>
      </c>
      <c r="J137" s="900"/>
      <c r="K137" s="146" t="str">
        <f>IF(J144="x","EXTREMA",IF(J146="x","ALTA",IF(J148="x","MODERADA",IF(J150="x","BAJA",""))))</f>
        <v/>
      </c>
      <c r="L137" s="1"/>
    </row>
    <row r="138" spans="1:12" ht="16.5" thickBot="1" x14ac:dyDescent="0.3">
      <c r="A138" s="897"/>
      <c r="B138" s="903"/>
      <c r="C138" s="892"/>
      <c r="D138" s="892"/>
      <c r="E138" s="892"/>
      <c r="F138" s="892"/>
      <c r="G138" s="892"/>
      <c r="H138" s="893"/>
      <c r="I138" s="894" t="s">
        <v>346</v>
      </c>
      <c r="J138" s="895"/>
      <c r="K138" s="196" t="str">
        <f>'VALORACION RIESGOS INHERENTES'!K131</f>
        <v/>
      </c>
      <c r="L138" s="1"/>
    </row>
    <row r="139" spans="1:12" ht="16.5" thickBot="1" x14ac:dyDescent="0.3">
      <c r="A139" s="898"/>
      <c r="B139" s="672" t="s">
        <v>296</v>
      </c>
      <c r="C139" s="673"/>
      <c r="D139" s="673"/>
      <c r="E139" s="673"/>
      <c r="F139" s="673"/>
      <c r="G139" s="673"/>
      <c r="H139" s="673"/>
      <c r="I139" s="673"/>
      <c r="J139" s="676"/>
      <c r="K139" s="195" t="e">
        <f>'EVALUACIÓN SOLIDEZ CONTROLES'!H34</f>
        <v>#DIV/0!</v>
      </c>
      <c r="L139" s="1"/>
    </row>
    <row r="140" spans="1:12" ht="18" customHeight="1" thickBot="1" x14ac:dyDescent="0.3">
      <c r="A140" s="198" t="s">
        <v>117</v>
      </c>
      <c r="B140" s="199"/>
      <c r="C140" s="199"/>
      <c r="D140" s="267"/>
      <c r="E140" s="913"/>
      <c r="F140" s="914"/>
      <c r="G140" s="915"/>
      <c r="H140" s="672" t="s">
        <v>348</v>
      </c>
      <c r="I140" s="676"/>
      <c r="J140" s="677"/>
      <c r="K140" s="678"/>
      <c r="L140" s="1"/>
    </row>
    <row r="141" spans="1:12" ht="42" customHeight="1" x14ac:dyDescent="0.25">
      <c r="A141" s="180"/>
      <c r="B141" s="159"/>
      <c r="C141" s="181"/>
      <c r="D141" s="159"/>
      <c r="E141" s="159"/>
      <c r="F141" s="159"/>
      <c r="G141" s="159"/>
      <c r="H141" s="159"/>
      <c r="I141" s="159"/>
      <c r="J141" s="176"/>
      <c r="K141" s="177"/>
      <c r="L141" s="1"/>
    </row>
    <row r="142" spans="1:12" ht="41.25" customHeight="1" x14ac:dyDescent="0.25">
      <c r="A142" s="688" t="s">
        <v>117</v>
      </c>
      <c r="B142" s="159">
        <v>5</v>
      </c>
      <c r="C142" s="689"/>
      <c r="D142" s="685"/>
      <c r="E142" s="686"/>
      <c r="F142" s="686"/>
      <c r="G142" s="686"/>
      <c r="H142" s="159"/>
      <c r="I142" s="159"/>
      <c r="J142" s="695" t="s">
        <v>116</v>
      </c>
      <c r="K142" s="696"/>
      <c r="L142" s="1"/>
    </row>
    <row r="143" spans="1:12" x14ac:dyDescent="0.25">
      <c r="A143" s="688"/>
      <c r="B143" s="159" t="s">
        <v>119</v>
      </c>
      <c r="C143" s="690"/>
      <c r="D143" s="685"/>
      <c r="E143" s="686"/>
      <c r="F143" s="686"/>
      <c r="G143" s="686"/>
      <c r="H143" s="159"/>
      <c r="I143" s="159"/>
      <c r="J143" s="161"/>
      <c r="K143" s="162"/>
      <c r="L143" s="1"/>
    </row>
    <row r="144" spans="1:12" ht="27.75" x14ac:dyDescent="0.25">
      <c r="A144" s="688"/>
      <c r="B144" s="159">
        <v>4</v>
      </c>
      <c r="C144" s="732"/>
      <c r="D144" s="685"/>
      <c r="E144" s="685"/>
      <c r="F144" s="694"/>
      <c r="G144" s="686"/>
      <c r="H144" s="159"/>
      <c r="I144" s="159"/>
      <c r="J144" s="167" t="str">
        <f xml:space="preserve"> IF(OR(E142="X",F142="X",G142="x",F144="x",G144="X",F146="X",G146="X",G148="X" ),"x","")</f>
        <v/>
      </c>
      <c r="K144" s="162" t="s">
        <v>118</v>
      </c>
      <c r="L144" s="1"/>
    </row>
    <row r="145" spans="1:12" ht="27.75" x14ac:dyDescent="0.25">
      <c r="A145" s="688"/>
      <c r="B145" s="159" t="s">
        <v>121</v>
      </c>
      <c r="C145" s="733"/>
      <c r="D145" s="685"/>
      <c r="E145" s="685"/>
      <c r="F145" s="694"/>
      <c r="G145" s="686"/>
      <c r="H145" s="159"/>
      <c r="I145" s="159"/>
      <c r="J145" s="168"/>
      <c r="K145" s="162"/>
      <c r="L145" s="1"/>
    </row>
    <row r="146" spans="1:12" ht="27.75" x14ac:dyDescent="0.25">
      <c r="A146" s="688"/>
      <c r="B146" s="159">
        <v>3</v>
      </c>
      <c r="C146" s="679"/>
      <c r="D146" s="683"/>
      <c r="E146" s="684"/>
      <c r="F146" s="694"/>
      <c r="G146" s="686"/>
      <c r="H146" s="159"/>
      <c r="I146" s="159"/>
      <c r="J146" s="169" t="str">
        <f xml:space="preserve"> IF(OR(C142="X",D142="X",D144="x",E144="x",E146="X",F148="X",F150="X",G150="X" ),"x","")</f>
        <v/>
      </c>
      <c r="K146" s="162" t="s">
        <v>120</v>
      </c>
      <c r="L146" s="1"/>
    </row>
    <row r="147" spans="1:12" ht="27.75" x14ac:dyDescent="0.25">
      <c r="A147" s="688"/>
      <c r="B147" s="159" t="s">
        <v>123</v>
      </c>
      <c r="C147" s="680"/>
      <c r="D147" s="683"/>
      <c r="E147" s="685"/>
      <c r="F147" s="694"/>
      <c r="G147" s="686"/>
      <c r="H147" s="159"/>
      <c r="I147" s="159"/>
      <c r="J147" s="170"/>
      <c r="K147" s="162"/>
      <c r="L147" s="1"/>
    </row>
    <row r="148" spans="1:12" ht="27.75" x14ac:dyDescent="0.25">
      <c r="A148" s="688"/>
      <c r="B148" s="159">
        <v>2</v>
      </c>
      <c r="C148" s="679"/>
      <c r="D148" s="681"/>
      <c r="E148" s="682"/>
      <c r="F148" s="684"/>
      <c r="G148" s="686"/>
      <c r="H148" s="159"/>
      <c r="I148" s="159"/>
      <c r="J148" s="171" t="str">
        <f xml:space="preserve"> IF(OR(C144="X",D146="X",E148="x",E150="x" ),"x","")</f>
        <v/>
      </c>
      <c r="K148" s="162" t="s">
        <v>122</v>
      </c>
      <c r="L148" s="1"/>
    </row>
    <row r="149" spans="1:12" ht="27.75" x14ac:dyDescent="0.25">
      <c r="A149" s="688"/>
      <c r="B149" s="159" t="s">
        <v>245</v>
      </c>
      <c r="C149" s="680"/>
      <c r="D149" s="681"/>
      <c r="E149" s="683"/>
      <c r="F149" s="685"/>
      <c r="G149" s="686"/>
      <c r="H149" s="159"/>
      <c r="I149" s="159"/>
      <c r="J149" s="170"/>
      <c r="K149" s="162"/>
      <c r="L149" s="1"/>
    </row>
    <row r="150" spans="1:12" ht="27.75" x14ac:dyDescent="0.25">
      <c r="A150" s="688"/>
      <c r="B150" s="159">
        <v>1</v>
      </c>
      <c r="C150" s="679"/>
      <c r="D150" s="710"/>
      <c r="E150" s="712"/>
      <c r="F150" s="714"/>
      <c r="G150" s="716"/>
      <c r="H150" s="159"/>
      <c r="I150" s="159"/>
      <c r="J150" s="172" t="str">
        <f xml:space="preserve"> IF(OR(C146="X",C148="X",C150="x",D148="x",D150="x" ),"x","")</f>
        <v/>
      </c>
      <c r="K150" s="162" t="s">
        <v>124</v>
      </c>
      <c r="L150" s="1"/>
    </row>
    <row r="151" spans="1:12" x14ac:dyDescent="0.25">
      <c r="A151" s="688"/>
      <c r="B151" s="159" t="s">
        <v>125</v>
      </c>
      <c r="C151" s="709"/>
      <c r="D151" s="711"/>
      <c r="E151" s="713"/>
      <c r="F151" s="715"/>
      <c r="G151" s="717"/>
      <c r="H151" s="159"/>
      <c r="I151" s="159"/>
      <c r="J151" s="159"/>
      <c r="K151" s="160"/>
      <c r="L151" s="1"/>
    </row>
    <row r="152" spans="1:12" x14ac:dyDescent="0.25">
      <c r="A152" s="180"/>
      <c r="B152" s="159"/>
      <c r="C152" s="159">
        <v>1</v>
      </c>
      <c r="D152" s="159">
        <v>2</v>
      </c>
      <c r="E152" s="159">
        <v>3</v>
      </c>
      <c r="F152" s="159">
        <v>4</v>
      </c>
      <c r="G152" s="159">
        <v>5</v>
      </c>
      <c r="H152" s="159"/>
      <c r="I152" s="159"/>
      <c r="J152" s="159"/>
      <c r="K152" s="160"/>
      <c r="L152" s="1"/>
    </row>
    <row r="153" spans="1:12" x14ac:dyDescent="0.25">
      <c r="A153" s="180"/>
      <c r="B153" s="159"/>
      <c r="C153" s="159" t="s">
        <v>126</v>
      </c>
      <c r="D153" s="159" t="s">
        <v>127</v>
      </c>
      <c r="E153" s="159" t="s">
        <v>128</v>
      </c>
      <c r="F153" s="159" t="s">
        <v>129</v>
      </c>
      <c r="G153" s="159" t="s">
        <v>130</v>
      </c>
      <c r="H153" s="159"/>
      <c r="I153" s="159"/>
      <c r="J153" s="159"/>
      <c r="K153" s="160"/>
      <c r="L153" s="1"/>
    </row>
    <row r="154" spans="1:12" ht="15" customHeight="1" x14ac:dyDescent="0.25">
      <c r="A154" s="180"/>
      <c r="B154" s="159"/>
      <c r="C154" s="687" t="s">
        <v>131</v>
      </c>
      <c r="D154" s="687"/>
      <c r="E154" s="687"/>
      <c r="F154" s="687"/>
      <c r="G154" s="687"/>
      <c r="H154" s="159"/>
      <c r="I154" s="159"/>
      <c r="J154" s="159"/>
      <c r="K154" s="160"/>
      <c r="L154" s="1"/>
    </row>
    <row r="155" spans="1:12" ht="15" customHeight="1" x14ac:dyDescent="0.25">
      <c r="A155" s="180"/>
      <c r="B155" s="159"/>
      <c r="C155" s="687"/>
      <c r="D155" s="687"/>
      <c r="E155" s="687"/>
      <c r="F155" s="687"/>
      <c r="G155" s="687"/>
      <c r="H155" s="159"/>
      <c r="I155" s="159"/>
      <c r="J155" s="159"/>
      <c r="K155" s="160"/>
      <c r="L155" s="1"/>
    </row>
    <row r="156" spans="1:12" ht="15.75" thickBot="1" x14ac:dyDescent="0.3">
      <c r="A156" s="182"/>
      <c r="B156" s="183"/>
      <c r="C156" s="183"/>
      <c r="D156" s="183"/>
      <c r="E156" s="183"/>
      <c r="F156" s="183"/>
      <c r="G156" s="183"/>
      <c r="H156" s="183"/>
      <c r="I156" s="183"/>
      <c r="J156" s="183"/>
      <c r="K156" s="184"/>
      <c r="L156" s="1"/>
    </row>
    <row r="157" spans="1:12" ht="15.75" thickBot="1" x14ac:dyDescent="0.3">
      <c r="A157" s="1"/>
      <c r="B157" s="1"/>
      <c r="C157" s="1"/>
      <c r="D157" s="1"/>
      <c r="E157" s="1"/>
      <c r="F157" s="1"/>
      <c r="G157" s="1"/>
      <c r="H157" s="1"/>
      <c r="I157" s="1"/>
      <c r="J157" s="1"/>
      <c r="K157" s="1"/>
      <c r="L157" s="1"/>
    </row>
    <row r="158" spans="1:12" ht="16.5" customHeight="1" thickBot="1" x14ac:dyDescent="0.3">
      <c r="A158" s="896" t="s">
        <v>115</v>
      </c>
      <c r="B158" s="890" t="str">
        <f>DESCRIPCION!A30</f>
        <v>h</v>
      </c>
      <c r="C158" s="890"/>
      <c r="D158" s="890"/>
      <c r="E158" s="890"/>
      <c r="F158" s="890"/>
      <c r="G158" s="890"/>
      <c r="H158" s="891"/>
      <c r="I158" s="899" t="s">
        <v>345</v>
      </c>
      <c r="J158" s="900"/>
      <c r="K158" s="146" t="str">
        <f>IF(J165="x","EXTREMA",IF(J167="x","ALTA",IF(J169="x","MODERADA",IF(J171="x","BAJA",""))))</f>
        <v/>
      </c>
      <c r="L158" s="1"/>
    </row>
    <row r="159" spans="1:12" ht="16.5" thickBot="1" x14ac:dyDescent="0.3">
      <c r="A159" s="897"/>
      <c r="B159" s="892"/>
      <c r="C159" s="892"/>
      <c r="D159" s="892"/>
      <c r="E159" s="892"/>
      <c r="F159" s="892"/>
      <c r="G159" s="892"/>
      <c r="H159" s="893"/>
      <c r="I159" s="894" t="s">
        <v>346</v>
      </c>
      <c r="J159" s="895"/>
      <c r="K159" s="195" t="str">
        <f>'VALORACION RIESGOS INHERENTES'!K151</f>
        <v/>
      </c>
      <c r="L159" s="1"/>
    </row>
    <row r="160" spans="1:12" ht="15.75" customHeight="1" thickBot="1" x14ac:dyDescent="0.3">
      <c r="A160" s="898"/>
      <c r="B160" s="672" t="s">
        <v>296</v>
      </c>
      <c r="C160" s="673"/>
      <c r="D160" s="673"/>
      <c r="E160" s="673"/>
      <c r="F160" s="673"/>
      <c r="G160" s="673"/>
      <c r="H160" s="673"/>
      <c r="I160" s="673"/>
      <c r="J160" s="676"/>
      <c r="K160" s="195" t="e">
        <f>'EVALUACIÓN SOLIDEZ CONTROLES'!H38</f>
        <v>#DIV/0!</v>
      </c>
      <c r="L160" s="1"/>
    </row>
    <row r="161" spans="1:12" ht="15.75" customHeight="1" thickBot="1" x14ac:dyDescent="0.3">
      <c r="A161" s="198" t="s">
        <v>117</v>
      </c>
      <c r="B161" s="199"/>
      <c r="C161" s="199"/>
      <c r="D161" s="267"/>
      <c r="E161" s="913"/>
      <c r="F161" s="914"/>
      <c r="G161" s="915"/>
      <c r="H161" s="672" t="s">
        <v>348</v>
      </c>
      <c r="I161" s="676"/>
      <c r="J161" s="677"/>
      <c r="K161" s="678"/>
      <c r="L161" s="1"/>
    </row>
    <row r="162" spans="1:12" ht="44.25" customHeight="1" x14ac:dyDescent="0.25">
      <c r="A162" s="180"/>
      <c r="B162" s="159"/>
      <c r="C162" s="181"/>
      <c r="D162" s="159"/>
      <c r="E162" s="159"/>
      <c r="F162" s="159"/>
      <c r="G162" s="159"/>
      <c r="H162" s="159"/>
      <c r="I162" s="159"/>
      <c r="J162" s="176"/>
      <c r="K162" s="177"/>
      <c r="L162" s="1"/>
    </row>
    <row r="163" spans="1:12" ht="54" customHeight="1" x14ac:dyDescent="0.25">
      <c r="A163" s="688" t="s">
        <v>117</v>
      </c>
      <c r="B163" s="159">
        <v>5</v>
      </c>
      <c r="C163" s="689"/>
      <c r="D163" s="685"/>
      <c r="E163" s="686"/>
      <c r="F163" s="686"/>
      <c r="G163" s="686"/>
      <c r="H163" s="159"/>
      <c r="I163" s="159"/>
      <c r="J163" s="695" t="s">
        <v>116</v>
      </c>
      <c r="K163" s="696"/>
      <c r="L163" s="1"/>
    </row>
    <row r="164" spans="1:12" x14ac:dyDescent="0.25">
      <c r="A164" s="688"/>
      <c r="B164" s="159" t="s">
        <v>119</v>
      </c>
      <c r="C164" s="690"/>
      <c r="D164" s="685"/>
      <c r="E164" s="686"/>
      <c r="F164" s="686"/>
      <c r="G164" s="686"/>
      <c r="H164" s="159"/>
      <c r="I164" s="159"/>
      <c r="J164" s="161"/>
      <c r="K164" s="162"/>
      <c r="L164" s="1"/>
    </row>
    <row r="165" spans="1:12" ht="27.75" x14ac:dyDescent="0.25">
      <c r="A165" s="688"/>
      <c r="B165" s="159">
        <v>4</v>
      </c>
      <c r="C165" s="732"/>
      <c r="D165" s="685"/>
      <c r="E165" s="685"/>
      <c r="F165" s="694"/>
      <c r="G165" s="686"/>
      <c r="H165" s="159"/>
      <c r="I165" s="159"/>
      <c r="J165" s="167" t="str">
        <f xml:space="preserve"> IF(OR(E163="X",F163="X",G163="x",F165="x",G165="X",F167="X",G167="X",G169="X" ),"x","")</f>
        <v/>
      </c>
      <c r="K165" s="162" t="s">
        <v>118</v>
      </c>
      <c r="L165" s="1"/>
    </row>
    <row r="166" spans="1:12" ht="27.75" x14ac:dyDescent="0.25">
      <c r="A166" s="688"/>
      <c r="B166" s="159" t="s">
        <v>121</v>
      </c>
      <c r="C166" s="733"/>
      <c r="D166" s="685"/>
      <c r="E166" s="685"/>
      <c r="F166" s="694"/>
      <c r="G166" s="686"/>
      <c r="H166" s="159"/>
      <c r="I166" s="159"/>
      <c r="J166" s="168"/>
      <c r="K166" s="162"/>
      <c r="L166" s="1"/>
    </row>
    <row r="167" spans="1:12" ht="27.75" x14ac:dyDescent="0.25">
      <c r="A167" s="688"/>
      <c r="B167" s="159">
        <v>3</v>
      </c>
      <c r="C167" s="679"/>
      <c r="D167" s="683"/>
      <c r="E167" s="684"/>
      <c r="F167" s="694"/>
      <c r="G167" s="686"/>
      <c r="H167" s="159"/>
      <c r="I167" s="159"/>
      <c r="J167" s="169" t="str">
        <f xml:space="preserve"> IF(OR(C163="X",D163="X",D165="x",E165="x",E167="X",F169="X",F171="X",G171="X" ),"x","")</f>
        <v/>
      </c>
      <c r="K167" s="162" t="s">
        <v>120</v>
      </c>
      <c r="L167" s="1"/>
    </row>
    <row r="168" spans="1:12" ht="27.75" x14ac:dyDescent="0.25">
      <c r="A168" s="688"/>
      <c r="B168" s="159" t="s">
        <v>123</v>
      </c>
      <c r="C168" s="680"/>
      <c r="D168" s="683"/>
      <c r="E168" s="685"/>
      <c r="F168" s="694"/>
      <c r="G168" s="686"/>
      <c r="H168" s="159"/>
      <c r="I168" s="159"/>
      <c r="J168" s="170"/>
      <c r="K168" s="162"/>
      <c r="L168" s="1"/>
    </row>
    <row r="169" spans="1:12" ht="27.75" x14ac:dyDescent="0.25">
      <c r="A169" s="688"/>
      <c r="B169" s="159">
        <v>2</v>
      </c>
      <c r="C169" s="679"/>
      <c r="D169" s="681"/>
      <c r="E169" s="682"/>
      <c r="F169" s="684"/>
      <c r="G169" s="686"/>
      <c r="H169" s="159"/>
      <c r="I169" s="159"/>
      <c r="J169" s="171" t="str">
        <f xml:space="preserve"> IF(OR(C165="X",D167="X",E169="x",E171="x" ),"x","")</f>
        <v/>
      </c>
      <c r="K169" s="162" t="s">
        <v>122</v>
      </c>
      <c r="L169" s="1"/>
    </row>
    <row r="170" spans="1:12" ht="27.75" x14ac:dyDescent="0.25">
      <c r="A170" s="688"/>
      <c r="B170" s="159" t="s">
        <v>245</v>
      </c>
      <c r="C170" s="680"/>
      <c r="D170" s="681"/>
      <c r="E170" s="683"/>
      <c r="F170" s="685"/>
      <c r="G170" s="686"/>
      <c r="H170" s="159"/>
      <c r="I170" s="159"/>
      <c r="J170" s="170"/>
      <c r="K170" s="162"/>
      <c r="L170" s="1"/>
    </row>
    <row r="171" spans="1:12" ht="27.75" x14ac:dyDescent="0.25">
      <c r="A171" s="688"/>
      <c r="B171" s="159">
        <v>1</v>
      </c>
      <c r="C171" s="679"/>
      <c r="D171" s="710"/>
      <c r="E171" s="712"/>
      <c r="F171" s="714"/>
      <c r="G171" s="716"/>
      <c r="H171" s="159"/>
      <c r="I171" s="159"/>
      <c r="J171" s="172" t="str">
        <f xml:space="preserve"> IF(OR(C167="X",C169="X",C171="x",D169="x",D171="x" ),"x","")</f>
        <v/>
      </c>
      <c r="K171" s="162" t="s">
        <v>124</v>
      </c>
      <c r="L171" s="1"/>
    </row>
    <row r="172" spans="1:12" x14ac:dyDescent="0.25">
      <c r="A172" s="688"/>
      <c r="B172" s="159" t="s">
        <v>125</v>
      </c>
      <c r="C172" s="709"/>
      <c r="D172" s="711"/>
      <c r="E172" s="713"/>
      <c r="F172" s="715"/>
      <c r="G172" s="717"/>
      <c r="H172" s="159"/>
      <c r="I172" s="159"/>
      <c r="J172" s="159"/>
      <c r="K172" s="160"/>
      <c r="L172" s="1"/>
    </row>
    <row r="173" spans="1:12" x14ac:dyDescent="0.25">
      <c r="A173" s="180"/>
      <c r="B173" s="159"/>
      <c r="C173" s="159">
        <v>1</v>
      </c>
      <c r="D173" s="159">
        <v>2</v>
      </c>
      <c r="E173" s="159">
        <v>3</v>
      </c>
      <c r="F173" s="159">
        <v>4</v>
      </c>
      <c r="G173" s="159">
        <v>5</v>
      </c>
      <c r="H173" s="159"/>
      <c r="I173" s="159"/>
      <c r="J173" s="159"/>
      <c r="K173" s="160"/>
      <c r="L173" s="1"/>
    </row>
    <row r="174" spans="1:12" x14ac:dyDescent="0.25">
      <c r="A174" s="180"/>
      <c r="B174" s="159"/>
      <c r="C174" s="159" t="s">
        <v>126</v>
      </c>
      <c r="D174" s="159" t="s">
        <v>127</v>
      </c>
      <c r="E174" s="159" t="s">
        <v>128</v>
      </c>
      <c r="F174" s="159" t="s">
        <v>129</v>
      </c>
      <c r="G174" s="159" t="s">
        <v>130</v>
      </c>
      <c r="H174" s="159"/>
      <c r="I174" s="159"/>
      <c r="J174" s="159"/>
      <c r="K174" s="160"/>
      <c r="L174" s="1"/>
    </row>
    <row r="175" spans="1:12" ht="15" customHeight="1" x14ac:dyDescent="0.25">
      <c r="A175" s="180"/>
      <c r="B175" s="159"/>
      <c r="C175" s="687" t="s">
        <v>131</v>
      </c>
      <c r="D175" s="687"/>
      <c r="E175" s="687"/>
      <c r="F175" s="687"/>
      <c r="G175" s="687"/>
      <c r="H175" s="159"/>
      <c r="I175" s="159"/>
      <c r="J175" s="159"/>
      <c r="K175" s="160"/>
      <c r="L175" s="1"/>
    </row>
    <row r="176" spans="1:12" ht="15" customHeight="1" x14ac:dyDescent="0.25">
      <c r="A176" s="180"/>
      <c r="B176" s="159"/>
      <c r="C176" s="687"/>
      <c r="D176" s="687"/>
      <c r="E176" s="687"/>
      <c r="F176" s="687"/>
      <c r="G176" s="687"/>
      <c r="H176" s="159"/>
      <c r="I176" s="159"/>
      <c r="J176" s="159"/>
      <c r="K176" s="160"/>
      <c r="L176" s="1"/>
    </row>
    <row r="177" spans="1:12" ht="15.75" thickBot="1" x14ac:dyDescent="0.3">
      <c r="A177" s="182"/>
      <c r="B177" s="183"/>
      <c r="C177" s="183"/>
      <c r="D177" s="183"/>
      <c r="E177" s="183"/>
      <c r="F177" s="183"/>
      <c r="G177" s="183"/>
      <c r="H177" s="183"/>
      <c r="I177" s="183"/>
      <c r="J177" s="183"/>
      <c r="K177" s="184"/>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896" t="s">
        <v>115</v>
      </c>
      <c r="B180" s="890" t="str">
        <f>DESCRIPCION!A33</f>
        <v>i</v>
      </c>
      <c r="C180" s="890"/>
      <c r="D180" s="890"/>
      <c r="E180" s="890"/>
      <c r="F180" s="890"/>
      <c r="G180" s="890"/>
      <c r="H180" s="891"/>
      <c r="I180" s="899" t="s">
        <v>345</v>
      </c>
      <c r="J180" s="900"/>
      <c r="K180" s="146" t="str">
        <f>IF(J187="x","EXTREMA",IF(J189="x","ALTA",IF(J191="x","MODERADA",IF(J193="x","BAJA",""))))</f>
        <v/>
      </c>
      <c r="L180" s="1"/>
    </row>
    <row r="181" spans="1:12" ht="16.5" thickBot="1" x14ac:dyDescent="0.3">
      <c r="A181" s="897"/>
      <c r="B181" s="892"/>
      <c r="C181" s="892"/>
      <c r="D181" s="892"/>
      <c r="E181" s="892"/>
      <c r="F181" s="892"/>
      <c r="G181" s="892"/>
      <c r="H181" s="893"/>
      <c r="I181" s="894" t="s">
        <v>346</v>
      </c>
      <c r="J181" s="895"/>
      <c r="K181" s="196" t="str">
        <f>'VALORACION RIESGOS INHERENTES'!K172</f>
        <v/>
      </c>
      <c r="L181" s="1"/>
    </row>
    <row r="182" spans="1:12" ht="16.5" thickBot="1" x14ac:dyDescent="0.3">
      <c r="A182" s="898"/>
      <c r="B182" s="672" t="s">
        <v>296</v>
      </c>
      <c r="C182" s="673"/>
      <c r="D182" s="673"/>
      <c r="E182" s="673"/>
      <c r="F182" s="673"/>
      <c r="G182" s="673"/>
      <c r="H182" s="673"/>
      <c r="I182" s="673"/>
      <c r="J182" s="676"/>
      <c r="K182" s="195" t="e">
        <f>'EVALUACIÓN SOLIDEZ CONTROLES'!H42</f>
        <v>#DIV/0!</v>
      </c>
      <c r="L182" s="1"/>
    </row>
    <row r="183" spans="1:12" ht="16.5" thickBot="1" x14ac:dyDescent="0.3">
      <c r="A183" s="198" t="s">
        <v>117</v>
      </c>
      <c r="B183" s="199"/>
      <c r="C183" s="199"/>
      <c r="D183" s="267"/>
      <c r="E183" s="913"/>
      <c r="F183" s="914"/>
      <c r="G183" s="915"/>
      <c r="H183" s="672" t="s">
        <v>348</v>
      </c>
      <c r="I183" s="676"/>
      <c r="J183" s="677"/>
      <c r="K183" s="678"/>
      <c r="L183" s="1"/>
    </row>
    <row r="184" spans="1:12" ht="37.5" customHeight="1" x14ac:dyDescent="0.25">
      <c r="A184" s="180"/>
      <c r="B184" s="159"/>
      <c r="C184" s="181"/>
      <c r="D184" s="159"/>
      <c r="E184" s="159"/>
      <c r="F184" s="159"/>
      <c r="G184" s="159"/>
      <c r="H184" s="159"/>
      <c r="I184" s="159"/>
      <c r="J184" s="176"/>
      <c r="K184" s="177"/>
      <c r="L184" s="1"/>
    </row>
    <row r="185" spans="1:12" ht="40.5" customHeight="1" x14ac:dyDescent="0.25">
      <c r="A185" s="688" t="s">
        <v>117</v>
      </c>
      <c r="B185" s="159">
        <v>5</v>
      </c>
      <c r="C185" s="689"/>
      <c r="D185" s="685"/>
      <c r="E185" s="686"/>
      <c r="F185" s="686"/>
      <c r="G185" s="686"/>
      <c r="H185" s="159"/>
      <c r="I185" s="159"/>
      <c r="J185" s="695" t="s">
        <v>116</v>
      </c>
      <c r="K185" s="696"/>
      <c r="L185" s="1"/>
    </row>
    <row r="186" spans="1:12" x14ac:dyDescent="0.25">
      <c r="A186" s="688"/>
      <c r="B186" s="159" t="s">
        <v>119</v>
      </c>
      <c r="C186" s="690"/>
      <c r="D186" s="685"/>
      <c r="E186" s="686"/>
      <c r="F186" s="686"/>
      <c r="G186" s="686"/>
      <c r="H186" s="159"/>
      <c r="I186" s="159"/>
      <c r="J186" s="161"/>
      <c r="K186" s="162"/>
      <c r="L186" s="1"/>
    </row>
    <row r="187" spans="1:12" ht="27.75" x14ac:dyDescent="0.25">
      <c r="A187" s="688"/>
      <c r="B187" s="159">
        <v>4</v>
      </c>
      <c r="C187" s="732"/>
      <c r="D187" s="685"/>
      <c r="E187" s="685"/>
      <c r="F187" s="694"/>
      <c r="G187" s="686"/>
      <c r="H187" s="159"/>
      <c r="I187" s="159"/>
      <c r="J187" s="167" t="str">
        <f xml:space="preserve"> IF(OR(E185="X",F185="X",G185="x",F187="x",G187="X",F189="X",G189="X",G191="X" ),"x","")</f>
        <v/>
      </c>
      <c r="K187" s="162" t="s">
        <v>118</v>
      </c>
      <c r="L187" s="1"/>
    </row>
    <row r="188" spans="1:12" ht="27.75" x14ac:dyDescent="0.25">
      <c r="A188" s="688"/>
      <c r="B188" s="159" t="s">
        <v>121</v>
      </c>
      <c r="C188" s="733"/>
      <c r="D188" s="685"/>
      <c r="E188" s="685"/>
      <c r="F188" s="694"/>
      <c r="G188" s="686"/>
      <c r="H188" s="159"/>
      <c r="I188" s="159"/>
      <c r="J188" s="168"/>
      <c r="K188" s="162"/>
      <c r="L188" s="1"/>
    </row>
    <row r="189" spans="1:12" ht="27.75" x14ac:dyDescent="0.25">
      <c r="A189" s="688"/>
      <c r="B189" s="159">
        <v>3</v>
      </c>
      <c r="C189" s="679"/>
      <c r="D189" s="683"/>
      <c r="E189" s="684"/>
      <c r="F189" s="694"/>
      <c r="G189" s="686"/>
      <c r="H189" s="159"/>
      <c r="I189" s="159"/>
      <c r="J189" s="169" t="str">
        <f xml:space="preserve"> IF(OR(C185="X",D185="X",D187="x",E187="x",E189="X",F191="X",F193="X",G193="X" ),"x","")</f>
        <v/>
      </c>
      <c r="K189" s="162" t="s">
        <v>120</v>
      </c>
      <c r="L189" s="1"/>
    </row>
    <row r="190" spans="1:12" ht="27.75" x14ac:dyDescent="0.25">
      <c r="A190" s="688"/>
      <c r="B190" s="159" t="s">
        <v>123</v>
      </c>
      <c r="C190" s="680"/>
      <c r="D190" s="683"/>
      <c r="E190" s="685"/>
      <c r="F190" s="694"/>
      <c r="G190" s="686"/>
      <c r="H190" s="159"/>
      <c r="I190" s="159"/>
      <c r="J190" s="170"/>
      <c r="K190" s="162"/>
      <c r="L190" s="1"/>
    </row>
    <row r="191" spans="1:12" ht="27.75" x14ac:dyDescent="0.25">
      <c r="A191" s="688"/>
      <c r="B191" s="159">
        <v>2</v>
      </c>
      <c r="C191" s="679"/>
      <c r="D191" s="681"/>
      <c r="E191" s="682"/>
      <c r="F191" s="684"/>
      <c r="G191" s="686"/>
      <c r="H191" s="159"/>
      <c r="I191" s="159"/>
      <c r="J191" s="171" t="str">
        <f xml:space="preserve"> IF(OR(E191="X",D189="X",C187="x",E193="x" ),"x","")</f>
        <v/>
      </c>
      <c r="K191" s="162" t="s">
        <v>122</v>
      </c>
      <c r="L191" s="1"/>
    </row>
    <row r="192" spans="1:12" ht="27.75" x14ac:dyDescent="0.25">
      <c r="A192" s="688"/>
      <c r="B192" s="159" t="s">
        <v>245</v>
      </c>
      <c r="C192" s="680"/>
      <c r="D192" s="681"/>
      <c r="E192" s="683"/>
      <c r="F192" s="685"/>
      <c r="G192" s="686"/>
      <c r="H192" s="159"/>
      <c r="I192" s="159"/>
      <c r="J192" s="170"/>
      <c r="K192" s="162"/>
      <c r="L192" s="1"/>
    </row>
    <row r="193" spans="1:12" ht="27.75" x14ac:dyDescent="0.25">
      <c r="A193" s="688"/>
      <c r="B193" s="159">
        <v>1</v>
      </c>
      <c r="C193" s="679"/>
      <c r="D193" s="710"/>
      <c r="E193" s="712"/>
      <c r="F193" s="714"/>
      <c r="G193" s="716"/>
      <c r="H193" s="159"/>
      <c r="I193" s="159"/>
      <c r="J193" s="172" t="str">
        <f xml:space="preserve"> IF(OR(C189="X",C191="X",D191="x",D193="x",C193="x" ),"x","")</f>
        <v/>
      </c>
      <c r="K193" s="162" t="s">
        <v>124</v>
      </c>
      <c r="L193" s="1"/>
    </row>
    <row r="194" spans="1:12" x14ac:dyDescent="0.25">
      <c r="A194" s="688"/>
      <c r="B194" s="159" t="s">
        <v>125</v>
      </c>
      <c r="C194" s="709"/>
      <c r="D194" s="711"/>
      <c r="E194" s="713"/>
      <c r="F194" s="715"/>
      <c r="G194" s="717"/>
      <c r="H194" s="159"/>
      <c r="I194" s="159"/>
      <c r="J194" s="159"/>
      <c r="K194" s="160"/>
      <c r="L194" s="1"/>
    </row>
    <row r="195" spans="1:12" x14ac:dyDescent="0.25">
      <c r="A195" s="180"/>
      <c r="B195" s="159"/>
      <c r="C195" s="159">
        <v>1</v>
      </c>
      <c r="D195" s="159">
        <v>2</v>
      </c>
      <c r="E195" s="159">
        <v>3</v>
      </c>
      <c r="F195" s="159">
        <v>4</v>
      </c>
      <c r="G195" s="159">
        <v>5</v>
      </c>
      <c r="H195" s="159"/>
      <c r="I195" s="159"/>
      <c r="J195" s="159"/>
      <c r="K195" s="160"/>
      <c r="L195" s="1"/>
    </row>
    <row r="196" spans="1:12" ht="15" customHeight="1" x14ac:dyDescent="0.25">
      <c r="A196" s="180"/>
      <c r="B196" s="159"/>
      <c r="C196" s="159" t="s">
        <v>126</v>
      </c>
      <c r="D196" s="159" t="s">
        <v>127</v>
      </c>
      <c r="E196" s="159" t="s">
        <v>128</v>
      </c>
      <c r="F196" s="159" t="s">
        <v>129</v>
      </c>
      <c r="G196" s="159" t="s">
        <v>130</v>
      </c>
      <c r="H196" s="159"/>
      <c r="I196" s="159"/>
      <c r="J196" s="159"/>
      <c r="K196" s="160"/>
      <c r="L196" s="1"/>
    </row>
    <row r="197" spans="1:12" ht="15" customHeight="1" x14ac:dyDescent="0.25">
      <c r="A197" s="180"/>
      <c r="B197" s="159"/>
      <c r="C197" s="687" t="s">
        <v>131</v>
      </c>
      <c r="D197" s="687"/>
      <c r="E197" s="687"/>
      <c r="F197" s="687"/>
      <c r="G197" s="687"/>
      <c r="H197" s="159"/>
      <c r="I197" s="159"/>
      <c r="J197" s="159"/>
      <c r="K197" s="160"/>
      <c r="L197" s="1"/>
    </row>
    <row r="198" spans="1:12" x14ac:dyDescent="0.25">
      <c r="A198" s="180"/>
      <c r="B198" s="159"/>
      <c r="C198" s="687"/>
      <c r="D198" s="687"/>
      <c r="E198" s="687"/>
      <c r="F198" s="687"/>
      <c r="G198" s="687"/>
      <c r="H198" s="159"/>
      <c r="I198" s="159"/>
      <c r="J198" s="159"/>
      <c r="K198" s="160"/>
      <c r="L198" s="1"/>
    </row>
    <row r="199" spans="1:12" ht="15.75" thickBot="1" x14ac:dyDescent="0.3">
      <c r="A199" s="81"/>
      <c r="B199" s="82"/>
      <c r="C199" s="82"/>
      <c r="D199" s="82"/>
      <c r="E199" s="82"/>
      <c r="F199" s="82"/>
      <c r="G199" s="82"/>
      <c r="H199" s="82"/>
      <c r="I199" s="82"/>
      <c r="J199" s="82"/>
      <c r="K199" s="83"/>
      <c r="L199" s="1"/>
    </row>
    <row r="200" spans="1:12" ht="15.75" thickBot="1" x14ac:dyDescent="0.3">
      <c r="A200" s="1"/>
      <c r="B200" s="1"/>
      <c r="C200" s="1"/>
      <c r="D200" s="1"/>
      <c r="E200" s="1"/>
      <c r="F200" s="1"/>
      <c r="G200" s="1"/>
      <c r="H200" s="1"/>
      <c r="I200" s="1"/>
      <c r="J200" s="1"/>
      <c r="K200" s="1"/>
      <c r="L200" s="1"/>
    </row>
    <row r="201" spans="1:12" ht="16.5" customHeight="1" thickBot="1" x14ac:dyDescent="0.3">
      <c r="A201" s="896" t="s">
        <v>115</v>
      </c>
      <c r="B201" s="890" t="str">
        <f>DESCRIPCION!A36</f>
        <v>j</v>
      </c>
      <c r="C201" s="890"/>
      <c r="D201" s="890"/>
      <c r="E201" s="890"/>
      <c r="F201" s="890"/>
      <c r="G201" s="890"/>
      <c r="H201" s="891"/>
      <c r="I201" s="899" t="s">
        <v>345</v>
      </c>
      <c r="J201" s="900"/>
      <c r="K201" s="146" t="str">
        <f>IF(J208="x","EXTREMA",IF(J210="x","ALTA",IF(J212="x","MODERADA",IF(J214="x","BAJA",""))))</f>
        <v/>
      </c>
      <c r="L201" s="1"/>
    </row>
    <row r="202" spans="1:12" ht="16.5" thickBot="1" x14ac:dyDescent="0.3">
      <c r="A202" s="897"/>
      <c r="B202" s="892"/>
      <c r="C202" s="892"/>
      <c r="D202" s="892"/>
      <c r="E202" s="892"/>
      <c r="F202" s="892"/>
      <c r="G202" s="892"/>
      <c r="H202" s="893"/>
      <c r="I202" s="894" t="s">
        <v>346</v>
      </c>
      <c r="J202" s="895"/>
      <c r="K202" s="195" t="str">
        <f>'VALORACION RIESGOS INHERENTES'!K192</f>
        <v/>
      </c>
      <c r="L202" s="1"/>
    </row>
    <row r="203" spans="1:12" ht="16.5" thickBot="1" x14ac:dyDescent="0.3">
      <c r="A203" s="898"/>
      <c r="B203" s="198" t="s">
        <v>296</v>
      </c>
      <c r="C203" s="199"/>
      <c r="D203" s="199"/>
      <c r="E203" s="199"/>
      <c r="F203" s="199"/>
      <c r="G203" s="199"/>
      <c r="H203" s="199"/>
      <c r="I203" s="199"/>
      <c r="J203" s="200"/>
      <c r="K203" s="195" t="e">
        <f>'EVALUACIÓN SOLIDEZ CONTROLES'!H46</f>
        <v>#DIV/0!</v>
      </c>
      <c r="L203" s="1"/>
    </row>
    <row r="204" spans="1:12" ht="16.5" thickBot="1" x14ac:dyDescent="0.3">
      <c r="A204" s="198" t="s">
        <v>117</v>
      </c>
      <c r="B204" s="199"/>
      <c r="C204" s="199"/>
      <c r="D204" s="267"/>
      <c r="E204" s="913"/>
      <c r="F204" s="914"/>
      <c r="G204" s="915"/>
      <c r="H204" s="672" t="s">
        <v>348</v>
      </c>
      <c r="I204" s="676"/>
      <c r="J204" s="677"/>
      <c r="K204" s="678"/>
      <c r="L204" s="1"/>
    </row>
    <row r="205" spans="1:12" ht="38.25" customHeight="1" x14ac:dyDescent="0.25">
      <c r="A205" s="180"/>
      <c r="B205" s="159"/>
      <c r="C205" s="181"/>
      <c r="D205" s="159"/>
      <c r="E205" s="159"/>
      <c r="F205" s="159"/>
      <c r="G205" s="159"/>
      <c r="H205" s="159"/>
      <c r="I205" s="159"/>
      <c r="J205" s="176"/>
      <c r="K205" s="177"/>
      <c r="L205" s="1"/>
    </row>
    <row r="206" spans="1:12" ht="45" customHeight="1" x14ac:dyDescent="0.25">
      <c r="A206" s="688" t="s">
        <v>117</v>
      </c>
      <c r="B206" s="159">
        <v>5</v>
      </c>
      <c r="C206" s="689"/>
      <c r="D206" s="685"/>
      <c r="E206" s="686"/>
      <c r="F206" s="686"/>
      <c r="G206" s="686"/>
      <c r="H206" s="159"/>
      <c r="I206" s="159"/>
      <c r="J206" s="695" t="s">
        <v>116</v>
      </c>
      <c r="K206" s="696"/>
      <c r="L206" s="1"/>
    </row>
    <row r="207" spans="1:12" x14ac:dyDescent="0.25">
      <c r="A207" s="688"/>
      <c r="B207" s="159" t="s">
        <v>119</v>
      </c>
      <c r="C207" s="690"/>
      <c r="D207" s="685"/>
      <c r="E207" s="686"/>
      <c r="F207" s="686"/>
      <c r="G207" s="686"/>
      <c r="H207" s="159"/>
      <c r="I207" s="159"/>
      <c r="J207" s="161"/>
      <c r="K207" s="162"/>
      <c r="L207" s="1"/>
    </row>
    <row r="208" spans="1:12" ht="27.75" x14ac:dyDescent="0.25">
      <c r="A208" s="688"/>
      <c r="B208" s="159">
        <v>4</v>
      </c>
      <c r="C208" s="732"/>
      <c r="D208" s="685"/>
      <c r="E208" s="685"/>
      <c r="F208" s="694"/>
      <c r="G208" s="686"/>
      <c r="H208" s="159"/>
      <c r="I208" s="159"/>
      <c r="J208" s="167" t="str">
        <f xml:space="preserve"> IF(OR(E206="X",F206="X",G206="x",F208="x",G208="X",F210="X",G210="X",G212="X" ),"x","")</f>
        <v/>
      </c>
      <c r="K208" s="162" t="s">
        <v>118</v>
      </c>
      <c r="L208" s="1"/>
    </row>
    <row r="209" spans="1:12" ht="27.75" x14ac:dyDescent="0.25">
      <c r="A209" s="688"/>
      <c r="B209" s="159" t="s">
        <v>121</v>
      </c>
      <c r="C209" s="733"/>
      <c r="D209" s="685"/>
      <c r="E209" s="685"/>
      <c r="F209" s="694"/>
      <c r="G209" s="686"/>
      <c r="H209" s="159"/>
      <c r="I209" s="159"/>
      <c r="J209" s="168"/>
      <c r="K209" s="162"/>
      <c r="L209" s="1"/>
    </row>
    <row r="210" spans="1:12" ht="27.75" x14ac:dyDescent="0.25">
      <c r="A210" s="688"/>
      <c r="B210" s="159">
        <v>3</v>
      </c>
      <c r="C210" s="679"/>
      <c r="D210" s="683"/>
      <c r="E210" s="684"/>
      <c r="F210" s="694"/>
      <c r="G210" s="686"/>
      <c r="H210" s="159"/>
      <c r="I210" s="159"/>
      <c r="J210" s="169" t="str">
        <f xml:space="preserve"> IF(OR(C206="X",D206="X",D208="x",E208="x",E210="X",F212="X",F214="X",G214="X" ),"x","")</f>
        <v/>
      </c>
      <c r="K210" s="162" t="s">
        <v>120</v>
      </c>
      <c r="L210" s="1"/>
    </row>
    <row r="211" spans="1:12" ht="27.75" x14ac:dyDescent="0.25">
      <c r="A211" s="688"/>
      <c r="B211" s="159" t="s">
        <v>123</v>
      </c>
      <c r="C211" s="680"/>
      <c r="D211" s="683"/>
      <c r="E211" s="685"/>
      <c r="F211" s="694"/>
      <c r="G211" s="686"/>
      <c r="H211" s="159"/>
      <c r="I211" s="159"/>
      <c r="J211" s="170"/>
      <c r="K211" s="162"/>
      <c r="L211" s="1"/>
    </row>
    <row r="212" spans="1:12" ht="27.75" x14ac:dyDescent="0.25">
      <c r="A212" s="688"/>
      <c r="B212" s="159">
        <v>2</v>
      </c>
      <c r="C212" s="679"/>
      <c r="D212" s="681"/>
      <c r="E212" s="682"/>
      <c r="F212" s="684"/>
      <c r="G212" s="686"/>
      <c r="H212" s="159"/>
      <c r="I212" s="159"/>
      <c r="J212" s="171" t="str">
        <f xml:space="preserve"> IF(OR(C208="X",D210="X",E212="x",E214="x" ),"x","")</f>
        <v/>
      </c>
      <c r="K212" s="162" t="s">
        <v>122</v>
      </c>
      <c r="L212" s="1"/>
    </row>
    <row r="213" spans="1:12" ht="27.75" x14ac:dyDescent="0.25">
      <c r="A213" s="688"/>
      <c r="B213" s="159" t="s">
        <v>245</v>
      </c>
      <c r="C213" s="680"/>
      <c r="D213" s="681"/>
      <c r="E213" s="683"/>
      <c r="F213" s="685"/>
      <c r="G213" s="686"/>
      <c r="H213" s="159"/>
      <c r="I213" s="159"/>
      <c r="J213" s="170"/>
      <c r="K213" s="162"/>
      <c r="L213" s="1"/>
    </row>
    <row r="214" spans="1:12" ht="27.75" x14ac:dyDescent="0.25">
      <c r="A214" s="688"/>
      <c r="B214" s="159">
        <v>1</v>
      </c>
      <c r="C214" s="679"/>
      <c r="D214" s="710"/>
      <c r="E214" s="712"/>
      <c r="F214" s="714"/>
      <c r="G214" s="716"/>
      <c r="H214" s="159"/>
      <c r="I214" s="159"/>
      <c r="J214" s="172" t="str">
        <f xml:space="preserve"> IF(OR(C210="X",C212="X",D212="x",D214="x",C214="x" ),"x","")</f>
        <v/>
      </c>
      <c r="K214" s="162" t="s">
        <v>124</v>
      </c>
      <c r="L214" s="1"/>
    </row>
    <row r="215" spans="1:12" x14ac:dyDescent="0.25">
      <c r="A215" s="688"/>
      <c r="B215" s="159" t="s">
        <v>125</v>
      </c>
      <c r="C215" s="709"/>
      <c r="D215" s="711"/>
      <c r="E215" s="713"/>
      <c r="F215" s="715"/>
      <c r="G215" s="717"/>
      <c r="H215" s="159"/>
      <c r="I215" s="159"/>
      <c r="J215" s="159"/>
      <c r="K215" s="160"/>
      <c r="L215" s="1"/>
    </row>
    <row r="216" spans="1:12" x14ac:dyDescent="0.25">
      <c r="A216" s="180"/>
      <c r="B216" s="159"/>
      <c r="C216" s="159">
        <v>1</v>
      </c>
      <c r="D216" s="159">
        <v>2</v>
      </c>
      <c r="E216" s="159">
        <v>3</v>
      </c>
      <c r="F216" s="159">
        <v>4</v>
      </c>
      <c r="G216" s="159">
        <v>5</v>
      </c>
      <c r="H216" s="159"/>
      <c r="I216" s="159"/>
      <c r="J216" s="159"/>
      <c r="K216" s="160"/>
      <c r="L216" s="1"/>
    </row>
    <row r="217" spans="1:12" ht="15" customHeight="1" x14ac:dyDescent="0.25">
      <c r="A217" s="180"/>
      <c r="B217" s="159"/>
      <c r="C217" s="159" t="s">
        <v>126</v>
      </c>
      <c r="D217" s="159" t="s">
        <v>127</v>
      </c>
      <c r="E217" s="159" t="s">
        <v>128</v>
      </c>
      <c r="F217" s="159" t="s">
        <v>129</v>
      </c>
      <c r="G217" s="159" t="s">
        <v>130</v>
      </c>
      <c r="H217" s="159"/>
      <c r="I217" s="159"/>
      <c r="J217" s="159"/>
      <c r="K217" s="160"/>
      <c r="L217" s="1"/>
    </row>
    <row r="218" spans="1:12" ht="15" customHeight="1" x14ac:dyDescent="0.25">
      <c r="A218" s="180"/>
      <c r="B218" s="159"/>
      <c r="C218" s="687" t="s">
        <v>131</v>
      </c>
      <c r="D218" s="687"/>
      <c r="E218" s="687"/>
      <c r="F218" s="687"/>
      <c r="G218" s="687"/>
      <c r="H218" s="159"/>
      <c r="I218" s="159"/>
      <c r="J218" s="159"/>
      <c r="K218" s="160"/>
      <c r="L218" s="1"/>
    </row>
    <row r="219" spans="1:12" x14ac:dyDescent="0.25">
      <c r="A219" s="180"/>
      <c r="B219" s="159"/>
      <c r="C219" s="687"/>
      <c r="D219" s="687"/>
      <c r="E219" s="687"/>
      <c r="F219" s="687"/>
      <c r="G219" s="687"/>
      <c r="H219" s="159"/>
      <c r="I219" s="159"/>
      <c r="J219" s="159"/>
      <c r="K219" s="160"/>
      <c r="L219" s="1"/>
    </row>
    <row r="220" spans="1:12" ht="15.75" thickBot="1" x14ac:dyDescent="0.3">
      <c r="A220" s="81"/>
      <c r="B220" s="82"/>
      <c r="C220" s="82"/>
      <c r="D220" s="82"/>
      <c r="E220" s="82"/>
      <c r="F220" s="82"/>
      <c r="G220" s="82"/>
      <c r="H220" s="82"/>
      <c r="I220" s="82"/>
      <c r="J220" s="82"/>
      <c r="K220" s="83"/>
      <c r="L220" s="1"/>
    </row>
    <row r="221" spans="1:12" ht="15.75" x14ac:dyDescent="0.25">
      <c r="A221" s="2"/>
      <c r="B221" s="908"/>
      <c r="C221" s="908"/>
      <c r="D221" s="908"/>
      <c r="E221" s="908"/>
      <c r="F221" s="908"/>
      <c r="G221" s="908"/>
      <c r="H221" s="908"/>
      <c r="I221" s="908"/>
      <c r="J221" s="2"/>
      <c r="K221" s="155"/>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909"/>
      <c r="B225" s="32"/>
      <c r="C225" s="321"/>
      <c r="D225" s="321"/>
      <c r="E225" s="321"/>
      <c r="F225" s="321"/>
      <c r="G225" s="321"/>
      <c r="H225" s="1"/>
      <c r="I225" s="1"/>
      <c r="J225" s="907"/>
      <c r="K225" s="907"/>
      <c r="L225" s="1"/>
    </row>
    <row r="226" spans="1:12" x14ac:dyDescent="0.25">
      <c r="A226" s="909"/>
      <c r="B226" s="153"/>
      <c r="C226" s="321"/>
      <c r="D226" s="321"/>
      <c r="E226" s="321"/>
      <c r="F226" s="321"/>
      <c r="G226" s="321"/>
      <c r="H226" s="1"/>
      <c r="I226" s="1"/>
      <c r="J226" s="154"/>
      <c r="K226" s="154"/>
      <c r="L226" s="1"/>
    </row>
    <row r="227" spans="1:12" x14ac:dyDescent="0.25">
      <c r="A227" s="909"/>
      <c r="B227" s="32"/>
      <c r="C227" s="321"/>
      <c r="D227" s="321"/>
      <c r="E227" s="321"/>
      <c r="F227" s="905"/>
      <c r="G227" s="321"/>
      <c r="H227" s="1"/>
      <c r="I227" s="1"/>
      <c r="J227" s="154"/>
      <c r="K227" s="156"/>
      <c r="L227" s="1"/>
    </row>
    <row r="228" spans="1:12" x14ac:dyDescent="0.25">
      <c r="A228" s="909"/>
      <c r="B228" s="153"/>
      <c r="C228" s="321"/>
      <c r="D228" s="321"/>
      <c r="E228" s="321"/>
      <c r="F228" s="905"/>
      <c r="G228" s="321"/>
      <c r="H228" s="1"/>
      <c r="I228" s="1"/>
      <c r="J228" s="154"/>
      <c r="K228" s="156"/>
      <c r="L228" s="1"/>
    </row>
    <row r="229" spans="1:12" x14ac:dyDescent="0.25">
      <c r="A229" s="909"/>
      <c r="B229" s="32"/>
      <c r="C229" s="321"/>
      <c r="D229" s="321"/>
      <c r="E229" s="905"/>
      <c r="F229" s="905"/>
      <c r="G229" s="321"/>
      <c r="H229" s="1"/>
      <c r="I229" s="1"/>
      <c r="J229" s="154"/>
      <c r="K229" s="156"/>
      <c r="L229" s="1"/>
    </row>
    <row r="230" spans="1:12" x14ac:dyDescent="0.25">
      <c r="A230" s="909"/>
      <c r="B230" s="153"/>
      <c r="C230" s="321"/>
      <c r="D230" s="321"/>
      <c r="E230" s="906"/>
      <c r="F230" s="905"/>
      <c r="G230" s="321"/>
      <c r="H230" s="1"/>
      <c r="I230" s="1"/>
      <c r="J230" s="154"/>
      <c r="K230" s="156"/>
      <c r="L230" s="1"/>
    </row>
    <row r="231" spans="1:12" x14ac:dyDescent="0.25">
      <c r="A231" s="909"/>
      <c r="B231" s="32"/>
      <c r="C231" s="321"/>
      <c r="D231" s="321"/>
      <c r="E231" s="905"/>
      <c r="F231" s="905"/>
      <c r="G231" s="321"/>
      <c r="H231" s="1"/>
      <c r="I231" s="1"/>
      <c r="J231" s="154"/>
      <c r="K231" s="156"/>
      <c r="L231" s="1"/>
    </row>
    <row r="232" spans="1:12" x14ac:dyDescent="0.25">
      <c r="A232" s="909"/>
      <c r="B232" s="153"/>
      <c r="C232" s="321"/>
      <c r="D232" s="321"/>
      <c r="E232" s="906"/>
      <c r="F232" s="906"/>
      <c r="G232" s="321"/>
      <c r="H232" s="1"/>
      <c r="I232" s="1"/>
      <c r="J232" s="154"/>
      <c r="K232" s="156"/>
      <c r="L232" s="1"/>
    </row>
    <row r="233" spans="1:12" x14ac:dyDescent="0.25">
      <c r="A233" s="909"/>
      <c r="B233" s="32"/>
      <c r="C233" s="321"/>
      <c r="D233" s="321"/>
      <c r="E233" s="910"/>
      <c r="F233" s="911"/>
      <c r="G233" s="321"/>
      <c r="H233" s="1"/>
      <c r="I233" s="1"/>
      <c r="J233" s="154"/>
      <c r="K233" s="156"/>
      <c r="L233" s="1"/>
    </row>
    <row r="234" spans="1:12" x14ac:dyDescent="0.25">
      <c r="A234" s="909"/>
      <c r="B234" s="153"/>
      <c r="C234" s="321"/>
      <c r="D234" s="321"/>
      <c r="E234" s="321"/>
      <c r="F234" s="911"/>
      <c r="G234" s="321"/>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904"/>
      <c r="D237" s="904"/>
      <c r="E237" s="904"/>
      <c r="F237" s="904"/>
      <c r="G237" s="904"/>
      <c r="H237" s="1"/>
      <c r="I237" s="1"/>
      <c r="J237" s="1"/>
      <c r="K237" s="1"/>
      <c r="L237" s="1"/>
    </row>
    <row r="238" spans="1:12" x14ac:dyDescent="0.25">
      <c r="A238" s="1"/>
      <c r="B238" s="1"/>
      <c r="C238" s="904"/>
      <c r="D238" s="904"/>
      <c r="E238" s="904"/>
      <c r="F238" s="904"/>
      <c r="G238" s="904"/>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sheetPr>
  <dimension ref="A1:M47"/>
  <sheetViews>
    <sheetView tabSelected="1" topLeftCell="E10" zoomScale="140" zoomScaleNormal="140" workbookViewId="0">
      <selection activeCell="C16" sqref="C16:C19"/>
    </sheetView>
  </sheetViews>
  <sheetFormatPr baseColWidth="10" defaultColWidth="11.42578125" defaultRowHeight="12.75" x14ac:dyDescent="0.2"/>
  <cols>
    <col min="1" max="1" width="28.140625" style="24" customWidth="1"/>
    <col min="2" max="3" width="18.5703125" style="24" customWidth="1"/>
    <col min="4" max="4" width="30.42578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3" ht="15.75" customHeight="1" x14ac:dyDescent="0.2">
      <c r="A1" s="930"/>
      <c r="B1" s="938" t="str">
        <f>CONTEXTO!B1</f>
        <v xml:space="preserve">PROCESO: </v>
      </c>
      <c r="C1" s="938"/>
      <c r="D1" s="938"/>
      <c r="E1" s="938"/>
      <c r="F1" s="938"/>
      <c r="G1" s="938"/>
      <c r="H1" s="938"/>
      <c r="I1" s="938"/>
      <c r="J1" s="669" t="s">
        <v>386</v>
      </c>
      <c r="K1" s="669"/>
      <c r="L1" s="669"/>
      <c r="M1" s="918"/>
    </row>
    <row r="2" spans="1:13" ht="15.75" customHeight="1" x14ac:dyDescent="0.2">
      <c r="A2" s="931"/>
      <c r="B2" s="464"/>
      <c r="C2" s="464"/>
      <c r="D2" s="464"/>
      <c r="E2" s="464"/>
      <c r="F2" s="464"/>
      <c r="G2" s="464"/>
      <c r="H2" s="464"/>
      <c r="I2" s="464"/>
      <c r="J2" s="581" t="s">
        <v>379</v>
      </c>
      <c r="K2" s="581"/>
      <c r="L2" s="581"/>
      <c r="M2" s="919"/>
    </row>
    <row r="3" spans="1:13" ht="15.75" customHeight="1" x14ac:dyDescent="0.2">
      <c r="A3" s="931"/>
      <c r="B3" s="464" t="s">
        <v>231</v>
      </c>
      <c r="C3" s="464"/>
      <c r="D3" s="464"/>
      <c r="E3" s="464"/>
      <c r="F3" s="464"/>
      <c r="G3" s="464"/>
      <c r="H3" s="464"/>
      <c r="I3" s="464"/>
      <c r="J3" s="581" t="s">
        <v>380</v>
      </c>
      <c r="K3" s="581"/>
      <c r="L3" s="581"/>
      <c r="M3" s="919"/>
    </row>
    <row r="4" spans="1:13" ht="15.75" customHeight="1" x14ac:dyDescent="0.2">
      <c r="A4" s="931"/>
      <c r="B4" s="464"/>
      <c r="C4" s="464"/>
      <c r="D4" s="464"/>
      <c r="E4" s="464"/>
      <c r="F4" s="464"/>
      <c r="G4" s="464"/>
      <c r="H4" s="464"/>
      <c r="I4" s="464"/>
      <c r="J4" s="581" t="s">
        <v>400</v>
      </c>
      <c r="K4" s="581"/>
      <c r="L4" s="581"/>
      <c r="M4" s="919"/>
    </row>
    <row r="5" spans="1:13" ht="15" customHeight="1" x14ac:dyDescent="0.2">
      <c r="A5" s="932"/>
      <c r="B5" s="933"/>
      <c r="C5" s="933"/>
      <c r="D5" s="933"/>
      <c r="E5" s="933"/>
      <c r="F5" s="933"/>
      <c r="G5" s="933"/>
      <c r="H5" s="933"/>
      <c r="I5" s="933"/>
      <c r="J5" s="933"/>
      <c r="K5" s="933"/>
      <c r="L5" s="933"/>
      <c r="M5" s="934"/>
    </row>
    <row r="6" spans="1:13" s="25" customFormat="1" ht="15.75" customHeight="1" x14ac:dyDescent="0.2">
      <c r="A6" s="87" t="s">
        <v>232</v>
      </c>
      <c r="B6" s="936" t="s">
        <v>249</v>
      </c>
      <c r="C6" s="936"/>
      <c r="D6" s="936"/>
      <c r="E6" s="936"/>
      <c r="F6" s="936"/>
      <c r="G6" s="936"/>
      <c r="H6" s="936"/>
      <c r="I6" s="936"/>
      <c r="J6" s="936"/>
      <c r="K6" s="936"/>
      <c r="L6" s="936"/>
      <c r="M6" s="937"/>
    </row>
    <row r="7" spans="1:13" s="25" customFormat="1" ht="42.75" customHeight="1" x14ac:dyDescent="0.2">
      <c r="A7" s="87" t="s">
        <v>233</v>
      </c>
      <c r="B7" s="581" t="s">
        <v>250</v>
      </c>
      <c r="C7" s="581"/>
      <c r="D7" s="581"/>
      <c r="E7" s="581"/>
      <c r="F7" s="581"/>
      <c r="G7" s="581"/>
      <c r="H7" s="581"/>
      <c r="I7" s="581"/>
      <c r="J7" s="581"/>
      <c r="K7" s="581"/>
      <c r="L7" s="581"/>
      <c r="M7" s="582"/>
    </row>
    <row r="8" spans="1:13" s="25" customFormat="1" ht="15" customHeight="1" x14ac:dyDescent="0.2">
      <c r="A8" s="941"/>
      <c r="B8" s="942"/>
      <c r="C8" s="942"/>
      <c r="D8" s="942"/>
      <c r="E8" s="942"/>
      <c r="F8" s="942"/>
      <c r="G8" s="942"/>
      <c r="H8" s="942"/>
      <c r="I8" s="942"/>
      <c r="J8" s="942"/>
      <c r="K8" s="942"/>
      <c r="L8" s="942"/>
      <c r="M8" s="943"/>
    </row>
    <row r="9" spans="1:13" s="86" customFormat="1" ht="40.5" customHeight="1" thickBot="1" x14ac:dyDescent="0.25">
      <c r="A9" s="85" t="s">
        <v>234</v>
      </c>
      <c r="B9" s="63" t="s">
        <v>235</v>
      </c>
      <c r="C9" s="63" t="s">
        <v>74</v>
      </c>
      <c r="D9" s="63" t="s">
        <v>8</v>
      </c>
      <c r="E9" s="62" t="s">
        <v>236</v>
      </c>
      <c r="F9" s="62" t="s">
        <v>237</v>
      </c>
      <c r="G9" s="62" t="s">
        <v>238</v>
      </c>
      <c r="H9" s="62" t="s">
        <v>239</v>
      </c>
      <c r="I9" s="62" t="s">
        <v>240</v>
      </c>
      <c r="J9" s="63" t="s">
        <v>241</v>
      </c>
      <c r="K9" s="63" t="s">
        <v>242</v>
      </c>
      <c r="L9" s="63" t="s">
        <v>243</v>
      </c>
      <c r="M9" s="64" t="s">
        <v>244</v>
      </c>
    </row>
    <row r="10" spans="1:13" s="25" customFormat="1" ht="145.5" customHeight="1" x14ac:dyDescent="0.2">
      <c r="A10" s="945" t="str">
        <f>(CONTEXTO!A8&amp;" "&amp;CONTEXTO!A9)</f>
        <v>PROCESO: GESTIÓN ARTÍSTICA Y CULTURAL 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10" s="916" t="str">
        <f>DESCRIPCION!A10</f>
        <v>Posibilidad de recibir y/o solicitar dadivas para el otorgamiento de estimulo sin el lleno de los requisitos.</v>
      </c>
      <c r="C10" s="944" t="str">
        <f>'IDENTIFICACION DE RIESGOS'!J10</f>
        <v>CORRUPCION</v>
      </c>
      <c r="D10" s="107" t="str">
        <f>DESCRIPCION!D10</f>
        <v>Definciencia de la planeación adecuada para desarrollar las actividades en el tiempo definido</v>
      </c>
      <c r="E10" s="944" t="str">
        <f>+'VALORACIÓN RIESGOS RESIDUAL'!E14:G14</f>
        <v>Posible</v>
      </c>
      <c r="F10" s="935" t="str">
        <f>'VALORACIÓN RIESGOS RESIDUAL'!J14</f>
        <v>Catastrófico</v>
      </c>
      <c r="G10" s="916" t="str">
        <f>'VALORACIÓN RIESGOS RESIDUAL'!K11</f>
        <v>EXTREMA</v>
      </c>
      <c r="H10" s="935" t="s">
        <v>300</v>
      </c>
      <c r="I10" s="230" t="str">
        <f>+DOFA!E29</f>
        <v>D10, O8. El secretario y/o director de manera semestral realizarán cronograma para desarrollar adecuadamente el programa de estimulos, con el fin de planificar las actiividades y recursos asignados-</v>
      </c>
      <c r="J10" s="305" t="s">
        <v>480</v>
      </c>
      <c r="K10" s="231" t="s">
        <v>471</v>
      </c>
      <c r="L10" s="232" t="s">
        <v>459</v>
      </c>
      <c r="M10" s="940" t="s">
        <v>460</v>
      </c>
    </row>
    <row r="11" spans="1:13" s="25" customFormat="1" ht="79.5" customHeight="1" x14ac:dyDescent="0.2">
      <c r="A11" s="946"/>
      <c r="B11" s="917"/>
      <c r="C11" s="601"/>
      <c r="D11" s="108" t="str">
        <f>DESCRIPCION!D11</f>
        <v>Desconocimiento de la actualización normativa por parte de algunos funcionarios</v>
      </c>
      <c r="E11" s="601"/>
      <c r="F11" s="923"/>
      <c r="G11" s="917"/>
      <c r="H11" s="923"/>
      <c r="I11" s="224" t="str">
        <f>+DOFA!E28</f>
        <v>D2 D4, 09. Realizar comité técnico de manera trimestral, con el fin de socialzar los cambios normativos establecidos en el normograma y que estan relacionados con el sector cultural</v>
      </c>
      <c r="J11" s="231" t="s">
        <v>482</v>
      </c>
      <c r="K11" s="231" t="s">
        <v>471</v>
      </c>
      <c r="L11" s="232" t="s">
        <v>483</v>
      </c>
      <c r="M11" s="582"/>
    </row>
    <row r="12" spans="1:13" s="25" customFormat="1" ht="75" customHeight="1" x14ac:dyDescent="0.2">
      <c r="A12" s="946"/>
      <c r="B12" s="917"/>
      <c r="C12" s="601"/>
      <c r="D12" s="224"/>
      <c r="E12" s="601"/>
      <c r="F12" s="923"/>
      <c r="G12" s="939"/>
      <c r="H12" s="218" t="s">
        <v>248</v>
      </c>
      <c r="I12" s="234" t="s">
        <v>484</v>
      </c>
      <c r="J12" s="233" t="s">
        <v>485</v>
      </c>
      <c r="K12" s="231" t="s">
        <v>471</v>
      </c>
      <c r="L12" s="232"/>
      <c r="M12" s="582"/>
    </row>
    <row r="13" spans="1:13" s="25" customFormat="1" ht="91.5" customHeight="1" x14ac:dyDescent="0.2">
      <c r="A13" s="946"/>
      <c r="B13" s="917" t="str">
        <f>DESCRIPCION!A12</f>
        <v xml:space="preserve">Posibilidad de apropiacion o uso indebido de bienes publicos por parte de un funcionaro o contratista con el fin de obtener un provecho propio o para un tercero </v>
      </c>
      <c r="C13" s="601" t="str">
        <f>'IDENTIFICACION DE RIESGOS'!J12</f>
        <v>CORRUPCION</v>
      </c>
      <c r="D13" s="108" t="str">
        <f>DESCRIPCION!D12</f>
        <v>Falta de apropiación del Codigo de Integridad y Buen gobierno; y el código Unico Disciplinario por parte del personal encargado de prestar el servicio</v>
      </c>
      <c r="E13" s="601" t="str">
        <f>'VALORACIÓN RIESGOS RESIDUAL'!E35:G35</f>
        <v>Casi seguro</v>
      </c>
      <c r="F13" s="923" t="str">
        <f>'VALORACIÓN RIESGOS RESIDUAL'!J35</f>
        <v>Catastrófico</v>
      </c>
      <c r="G13" s="601" t="str">
        <f>'VALORACIÓN RIESGOS RESIDUAL'!K32</f>
        <v>EXTREMA</v>
      </c>
      <c r="H13" s="571"/>
      <c r="I13" s="225" t="str">
        <f>+DOFA!E33</f>
        <v>D2 D4, 09. Realizar capacitación semestral personal de planta y contratistas sobre Código de Integridad y Buen gobierno y Código único discipinario</v>
      </c>
      <c r="J13" s="231" t="s">
        <v>491</v>
      </c>
      <c r="K13" s="231" t="s">
        <v>471</v>
      </c>
      <c r="L13" s="232" t="s">
        <v>472</v>
      </c>
      <c r="M13" s="582"/>
    </row>
    <row r="14" spans="1:13" s="25" customFormat="1" ht="85.5" customHeight="1" x14ac:dyDescent="0.2">
      <c r="A14" s="946"/>
      <c r="B14" s="917"/>
      <c r="C14" s="601"/>
      <c r="D14" s="108" t="str">
        <f>DESCRIPCION!D13</f>
        <v xml:space="preserve">Desconocimiento de los funcionarios y contratistas de las actividades existentes enmarcados en el control de inventarios.  </v>
      </c>
      <c r="E14" s="601"/>
      <c r="F14" s="923"/>
      <c r="G14" s="601"/>
      <c r="H14" s="572"/>
      <c r="I14" s="224" t="str">
        <f>+DOFA!E34</f>
        <v>D4 O9Socializar a personal de planta y contratistas sobre la responsabilidad de bienes tangibles, Implementación de formato para el control de uso interno de los bienes y la política de uso adecuado de bienes del municipio</v>
      </c>
      <c r="J14" s="231" t="s">
        <v>492</v>
      </c>
      <c r="K14" s="231" t="s">
        <v>471</v>
      </c>
      <c r="L14" s="232" t="s">
        <v>472</v>
      </c>
      <c r="M14" s="582"/>
    </row>
    <row r="15" spans="1:13" s="25" customFormat="1" ht="95.25" customHeight="1" x14ac:dyDescent="0.2">
      <c r="A15" s="946"/>
      <c r="B15" s="917"/>
      <c r="C15" s="601"/>
      <c r="D15" s="224"/>
      <c r="E15" s="601"/>
      <c r="F15" s="923"/>
      <c r="G15" s="601"/>
      <c r="H15" s="229" t="s">
        <v>248</v>
      </c>
      <c r="I15" s="234" t="s">
        <v>484</v>
      </c>
      <c r="J15" s="233" t="s">
        <v>485</v>
      </c>
      <c r="K15" s="231" t="s">
        <v>471</v>
      </c>
      <c r="L15" s="232"/>
      <c r="M15" s="582"/>
    </row>
    <row r="16" spans="1:13" s="25" customFormat="1" ht="108" customHeight="1" x14ac:dyDescent="0.2">
      <c r="A16" s="946"/>
      <c r="B16" s="917"/>
      <c r="C16" s="601" t="str">
        <f>'IDENTIFICACION DE RIESGOS'!J15</f>
        <v xml:space="preserve"> </v>
      </c>
      <c r="D16" s="108"/>
      <c r="E16" s="601">
        <f>'VALORACIÓN RIESGOS RESIDUAL'!E56:G56</f>
        <v>0</v>
      </c>
      <c r="F16" s="923">
        <f>'VALORACIÓN RIESGOS RESIDUAL'!J56</f>
        <v>0</v>
      </c>
      <c r="G16" s="601" t="str">
        <f>'VALORACIÓN RIESGOS RESIDUAL'!K53</f>
        <v/>
      </c>
      <c r="H16" s="923"/>
      <c r="I16" s="232"/>
      <c r="J16" s="921"/>
      <c r="K16" s="925"/>
      <c r="L16" s="925"/>
      <c r="M16" s="928"/>
    </row>
    <row r="17" spans="1:13" s="25" customFormat="1" ht="77.25" customHeight="1" x14ac:dyDescent="0.2">
      <c r="A17" s="946"/>
      <c r="B17" s="917"/>
      <c r="C17" s="601"/>
      <c r="D17" s="108"/>
      <c r="E17" s="601"/>
      <c r="F17" s="923"/>
      <c r="G17" s="601"/>
      <c r="H17" s="923"/>
      <c r="I17" s="232"/>
      <c r="J17" s="921"/>
      <c r="K17" s="926"/>
      <c r="L17" s="926"/>
      <c r="M17" s="928"/>
    </row>
    <row r="18" spans="1:13" s="25" customFormat="1" ht="76.5" customHeight="1" x14ac:dyDescent="0.2">
      <c r="A18" s="946"/>
      <c r="B18" s="917"/>
      <c r="C18" s="601"/>
      <c r="D18" s="108">
        <f>DESCRIPCION!D17</f>
        <v>0</v>
      </c>
      <c r="E18" s="601"/>
      <c r="F18" s="923"/>
      <c r="G18" s="601"/>
      <c r="H18" s="923"/>
      <c r="I18" s="232"/>
      <c r="J18" s="921"/>
      <c r="K18" s="927"/>
      <c r="L18" s="927"/>
      <c r="M18" s="928"/>
    </row>
    <row r="19" spans="1:13" ht="86.25" customHeight="1" thickBot="1" x14ac:dyDescent="0.25">
      <c r="A19" s="946"/>
      <c r="B19" s="920"/>
      <c r="C19" s="922"/>
      <c r="D19" s="235"/>
      <c r="E19" s="922"/>
      <c r="F19" s="924"/>
      <c r="G19" s="922"/>
      <c r="H19" s="219" t="s">
        <v>248</v>
      </c>
      <c r="I19" s="236"/>
      <c r="J19" s="237"/>
      <c r="K19" s="237"/>
      <c r="L19" s="237"/>
      <c r="M19" s="929"/>
    </row>
    <row r="20" spans="1:13" ht="101.25" customHeight="1" x14ac:dyDescent="0.2">
      <c r="A20" s="946"/>
      <c r="B20" s="917" t="str">
        <f>DESCRIPCION!A18</f>
        <v>d</v>
      </c>
      <c r="C20" s="601">
        <f>'IDENTIFICACION DE RIESGOS'!J18:J20</f>
        <v>0</v>
      </c>
      <c r="D20" s="108">
        <f>DESCRIPCION!D18</f>
        <v>0</v>
      </c>
      <c r="E20" s="601">
        <f>'VALORACIÓN RIESGOS RESIDUAL'!E77:G77</f>
        <v>0</v>
      </c>
      <c r="F20" s="923">
        <f>'VALORACIÓN RIESGOS RESIDUAL'!J77</f>
        <v>0</v>
      </c>
      <c r="G20" s="601" t="str">
        <f>'VALORACIÓN RIESGOS RESIDUAL'!K74</f>
        <v>EXTREMA</v>
      </c>
      <c r="H20" s="923"/>
      <c r="I20" s="232"/>
      <c r="J20" s="921"/>
      <c r="K20" s="925"/>
      <c r="L20" s="921"/>
      <c r="M20" s="928"/>
    </row>
    <row r="21" spans="1:13" ht="94.5" customHeight="1" x14ac:dyDescent="0.2">
      <c r="A21" s="946"/>
      <c r="B21" s="917"/>
      <c r="C21" s="601"/>
      <c r="D21" s="108">
        <f>DESCRIPCION!D19</f>
        <v>0</v>
      </c>
      <c r="E21" s="601"/>
      <c r="F21" s="923"/>
      <c r="G21" s="601"/>
      <c r="H21" s="923"/>
      <c r="I21" s="232"/>
      <c r="J21" s="921"/>
      <c r="K21" s="926"/>
      <c r="L21" s="921"/>
      <c r="M21" s="928"/>
    </row>
    <row r="22" spans="1:13" ht="75.75" customHeight="1" x14ac:dyDescent="0.2">
      <c r="A22" s="946"/>
      <c r="B22" s="917"/>
      <c r="C22" s="601"/>
      <c r="D22" s="108">
        <f>DESCRIPCION!D20</f>
        <v>0</v>
      </c>
      <c r="E22" s="601"/>
      <c r="F22" s="923"/>
      <c r="G22" s="601"/>
      <c r="H22" s="923"/>
      <c r="I22" s="232"/>
      <c r="J22" s="921"/>
      <c r="K22" s="927"/>
      <c r="L22" s="921"/>
      <c r="M22" s="928"/>
    </row>
    <row r="23" spans="1:13" ht="87.75" customHeight="1" thickBot="1" x14ac:dyDescent="0.25">
      <c r="A23" s="946"/>
      <c r="B23" s="920"/>
      <c r="C23" s="922"/>
      <c r="D23" s="235"/>
      <c r="E23" s="922"/>
      <c r="F23" s="924"/>
      <c r="G23" s="922"/>
      <c r="H23" s="219" t="s">
        <v>248</v>
      </c>
      <c r="I23" s="236"/>
      <c r="J23" s="237"/>
      <c r="K23" s="237"/>
      <c r="L23" s="237"/>
      <c r="M23" s="929"/>
    </row>
    <row r="24" spans="1:13" ht="88.5" customHeight="1" x14ac:dyDescent="0.2">
      <c r="A24" s="946"/>
      <c r="B24" s="917" t="str">
        <f>DESCRIPCION!A21</f>
        <v>e</v>
      </c>
      <c r="C24" s="601" t="str">
        <f>'IDENTIFICACION DE RIESGOS'!J21</f>
        <v xml:space="preserve"> </v>
      </c>
      <c r="D24" s="108">
        <f>DESCRIPCION!D21</f>
        <v>0</v>
      </c>
      <c r="E24" s="601">
        <f>'VALORACIÓN RIESGOS RESIDUAL'!E98:G98</f>
        <v>0</v>
      </c>
      <c r="F24" s="923">
        <f>'VALORACIÓN RIESGOS RESIDUAL'!J98</f>
        <v>0</v>
      </c>
      <c r="G24" s="601" t="str">
        <f>'VALORACIÓN RIESGOS RESIDUAL'!K95</f>
        <v/>
      </c>
      <c r="H24" s="923"/>
      <c r="I24" s="232"/>
      <c r="J24" s="921"/>
      <c r="K24" s="925"/>
      <c r="L24" s="921"/>
      <c r="M24" s="928"/>
    </row>
    <row r="25" spans="1:13" ht="90" customHeight="1" x14ac:dyDescent="0.2">
      <c r="A25" s="946"/>
      <c r="B25" s="917"/>
      <c r="C25" s="601"/>
      <c r="D25" s="108">
        <f>DESCRIPCION!D22</f>
        <v>0</v>
      </c>
      <c r="E25" s="601"/>
      <c r="F25" s="923"/>
      <c r="G25" s="601"/>
      <c r="H25" s="923"/>
      <c r="I25" s="232"/>
      <c r="J25" s="921"/>
      <c r="K25" s="926"/>
      <c r="L25" s="921"/>
      <c r="M25" s="928"/>
    </row>
    <row r="26" spans="1:13" ht="80.25" customHeight="1" x14ac:dyDescent="0.2">
      <c r="A26" s="946"/>
      <c r="B26" s="917"/>
      <c r="C26" s="601"/>
      <c r="D26" s="108">
        <f>DESCRIPCION!D23</f>
        <v>0</v>
      </c>
      <c r="E26" s="601"/>
      <c r="F26" s="923"/>
      <c r="G26" s="601"/>
      <c r="H26" s="923"/>
      <c r="I26" s="232"/>
      <c r="J26" s="921"/>
      <c r="K26" s="927"/>
      <c r="L26" s="921"/>
      <c r="M26" s="928"/>
    </row>
    <row r="27" spans="1:13" ht="82.5" customHeight="1" thickBot="1" x14ac:dyDescent="0.25">
      <c r="A27" s="946"/>
      <c r="B27" s="920"/>
      <c r="C27" s="922"/>
      <c r="D27" s="235"/>
      <c r="E27" s="922"/>
      <c r="F27" s="924"/>
      <c r="G27" s="922"/>
      <c r="H27" s="219" t="s">
        <v>248</v>
      </c>
      <c r="I27" s="236"/>
      <c r="J27" s="237"/>
      <c r="K27" s="237"/>
      <c r="L27" s="237"/>
      <c r="M27" s="929"/>
    </row>
    <row r="28" spans="1:13" ht="95.25" customHeight="1" x14ac:dyDescent="0.2">
      <c r="A28" s="946"/>
      <c r="B28" s="917" t="str">
        <f>DESCRIPCION!A24</f>
        <v>f</v>
      </c>
      <c r="C28" s="601" t="str">
        <f>'IDENTIFICACION DE RIESGOS'!J24</f>
        <v xml:space="preserve"> </v>
      </c>
      <c r="D28" s="108">
        <f>DESCRIPCION!D24</f>
        <v>0</v>
      </c>
      <c r="E28" s="601">
        <f>'VALORACIÓN RIESGOS RESIDUAL'!E119:G119</f>
        <v>0</v>
      </c>
      <c r="F28" s="923">
        <f>'VALORACIÓN RIESGOS RESIDUAL'!J119</f>
        <v>0</v>
      </c>
      <c r="G28" s="601" t="str">
        <f>'VALORACIÓN RIESGOS RESIDUAL'!K116</f>
        <v/>
      </c>
      <c r="H28" s="923"/>
      <c r="I28" s="232"/>
      <c r="J28" s="921"/>
      <c r="K28" s="925"/>
      <c r="L28" s="921"/>
      <c r="M28" s="928"/>
    </row>
    <row r="29" spans="1:13" ht="93.75" customHeight="1" x14ac:dyDescent="0.2">
      <c r="A29" s="946"/>
      <c r="B29" s="917"/>
      <c r="C29" s="601"/>
      <c r="D29" s="108">
        <f>DESCRIPCION!D25</f>
        <v>0</v>
      </c>
      <c r="E29" s="601"/>
      <c r="F29" s="923"/>
      <c r="G29" s="601"/>
      <c r="H29" s="923"/>
      <c r="I29" s="232"/>
      <c r="J29" s="921"/>
      <c r="K29" s="926"/>
      <c r="L29" s="921"/>
      <c r="M29" s="928"/>
    </row>
    <row r="30" spans="1:13" ht="91.5" customHeight="1" x14ac:dyDescent="0.2">
      <c r="A30" s="946"/>
      <c r="B30" s="917"/>
      <c r="C30" s="601"/>
      <c r="D30" s="108">
        <f>DESCRIPCION!D26</f>
        <v>0</v>
      </c>
      <c r="E30" s="601"/>
      <c r="F30" s="923"/>
      <c r="G30" s="601"/>
      <c r="H30" s="923"/>
      <c r="I30" s="232"/>
      <c r="J30" s="921"/>
      <c r="K30" s="927"/>
      <c r="L30" s="921"/>
      <c r="M30" s="928"/>
    </row>
    <row r="31" spans="1:13" ht="75" customHeight="1" thickBot="1" x14ac:dyDescent="0.25">
      <c r="A31" s="946"/>
      <c r="B31" s="920"/>
      <c r="C31" s="922"/>
      <c r="D31" s="235"/>
      <c r="E31" s="922"/>
      <c r="F31" s="924"/>
      <c r="G31" s="922"/>
      <c r="H31" s="219" t="s">
        <v>248</v>
      </c>
      <c r="I31" s="236"/>
      <c r="J31" s="237"/>
      <c r="K31" s="237"/>
      <c r="L31" s="237"/>
      <c r="M31" s="929"/>
    </row>
    <row r="32" spans="1:13" ht="89.25" customHeight="1" x14ac:dyDescent="0.2">
      <c r="A32" s="946"/>
      <c r="B32" s="917" t="str">
        <f>DESCRIPCION!A27</f>
        <v>g</v>
      </c>
      <c r="C32" s="601" t="str">
        <f>'IDENTIFICACION DE RIESGOS'!J27</f>
        <v xml:space="preserve"> </v>
      </c>
      <c r="D32" s="108">
        <f>DESCRIPCION!D27</f>
        <v>0</v>
      </c>
      <c r="E32" s="601">
        <f>'VALORACIÓN RIESGOS RESIDUAL'!E140:G140</f>
        <v>0</v>
      </c>
      <c r="F32" s="923">
        <f>'VALORACIÓN RIESGOS RESIDUAL'!J140</f>
        <v>0</v>
      </c>
      <c r="G32" s="601" t="str">
        <f>'VALORACIÓN RIESGOS RESIDUAL'!K137</f>
        <v/>
      </c>
      <c r="H32" s="923"/>
      <c r="I32" s="232"/>
      <c r="J32" s="921"/>
      <c r="K32" s="925"/>
      <c r="L32" s="921"/>
      <c r="M32" s="928"/>
    </row>
    <row r="33" spans="1:13" ht="95.25" customHeight="1" x14ac:dyDescent="0.2">
      <c r="A33" s="946"/>
      <c r="B33" s="917"/>
      <c r="C33" s="601"/>
      <c r="D33" s="108">
        <f>DESCRIPCION!D28</f>
        <v>0</v>
      </c>
      <c r="E33" s="601"/>
      <c r="F33" s="923"/>
      <c r="G33" s="601"/>
      <c r="H33" s="923"/>
      <c r="I33" s="232"/>
      <c r="J33" s="921"/>
      <c r="K33" s="926"/>
      <c r="L33" s="921"/>
      <c r="M33" s="928"/>
    </row>
    <row r="34" spans="1:13" ht="92.25" customHeight="1" x14ac:dyDescent="0.2">
      <c r="A34" s="946"/>
      <c r="B34" s="917"/>
      <c r="C34" s="601"/>
      <c r="D34" s="108">
        <f>DESCRIPCION!D29</f>
        <v>0</v>
      </c>
      <c r="E34" s="601"/>
      <c r="F34" s="923"/>
      <c r="G34" s="601"/>
      <c r="H34" s="923"/>
      <c r="I34" s="232"/>
      <c r="J34" s="921"/>
      <c r="K34" s="927"/>
      <c r="L34" s="921"/>
      <c r="M34" s="928"/>
    </row>
    <row r="35" spans="1:13" ht="90" customHeight="1" thickBot="1" x14ac:dyDescent="0.25">
      <c r="A35" s="946"/>
      <c r="B35" s="920"/>
      <c r="C35" s="922"/>
      <c r="D35" s="235"/>
      <c r="E35" s="922"/>
      <c r="F35" s="924"/>
      <c r="G35" s="922"/>
      <c r="H35" s="219" t="s">
        <v>248</v>
      </c>
      <c r="I35" s="236"/>
      <c r="J35" s="237"/>
      <c r="K35" s="237"/>
      <c r="L35" s="237"/>
      <c r="M35" s="929"/>
    </row>
    <row r="36" spans="1:13" ht="96.75" customHeight="1" x14ac:dyDescent="0.2">
      <c r="A36" s="946"/>
      <c r="B36" s="917" t="str">
        <f>DESCRIPCION!A30</f>
        <v>h</v>
      </c>
      <c r="C36" s="601" t="str">
        <f>'IDENTIFICACION DE RIESGOS'!J30</f>
        <v xml:space="preserve"> </v>
      </c>
      <c r="D36" s="108">
        <f>DESCRIPCION!D30</f>
        <v>0</v>
      </c>
      <c r="E36" s="601">
        <f>'VALORACIÓN RIESGOS RESIDUAL'!E161:G161</f>
        <v>0</v>
      </c>
      <c r="F36" s="923">
        <f>'VALORACIÓN RIESGOS RESIDUAL'!J161</f>
        <v>0</v>
      </c>
      <c r="G36" s="601" t="str">
        <f>'VALORACIÓN RIESGOS RESIDUAL'!K158</f>
        <v/>
      </c>
      <c r="H36" s="923"/>
      <c r="I36" s="232"/>
      <c r="J36" s="921"/>
      <c r="K36" s="925"/>
      <c r="L36" s="921"/>
      <c r="M36" s="928"/>
    </row>
    <row r="37" spans="1:13" ht="83.25" customHeight="1" x14ac:dyDescent="0.2">
      <c r="A37" s="946"/>
      <c r="B37" s="917"/>
      <c r="C37" s="601"/>
      <c r="D37" s="108">
        <f>DESCRIPCION!D31</f>
        <v>0</v>
      </c>
      <c r="E37" s="601"/>
      <c r="F37" s="923"/>
      <c r="G37" s="601"/>
      <c r="H37" s="923"/>
      <c r="I37" s="232"/>
      <c r="J37" s="921"/>
      <c r="K37" s="926"/>
      <c r="L37" s="921"/>
      <c r="M37" s="928"/>
    </row>
    <row r="38" spans="1:13" ht="87.75" customHeight="1" x14ac:dyDescent="0.2">
      <c r="A38" s="946"/>
      <c r="B38" s="917"/>
      <c r="C38" s="601"/>
      <c r="D38" s="108">
        <f>DESCRIPCION!D32</f>
        <v>0</v>
      </c>
      <c r="E38" s="601"/>
      <c r="F38" s="923"/>
      <c r="G38" s="601"/>
      <c r="H38" s="923"/>
      <c r="I38" s="232"/>
      <c r="J38" s="921"/>
      <c r="K38" s="927"/>
      <c r="L38" s="921"/>
      <c r="M38" s="928"/>
    </row>
    <row r="39" spans="1:13" ht="96" customHeight="1" thickBot="1" x14ac:dyDescent="0.25">
      <c r="A39" s="946"/>
      <c r="B39" s="920"/>
      <c r="C39" s="922"/>
      <c r="D39" s="235"/>
      <c r="E39" s="922"/>
      <c r="F39" s="924"/>
      <c r="G39" s="922"/>
      <c r="H39" s="219" t="s">
        <v>248</v>
      </c>
      <c r="I39" s="236"/>
      <c r="J39" s="237"/>
      <c r="K39" s="237"/>
      <c r="L39" s="237"/>
      <c r="M39" s="929"/>
    </row>
    <row r="40" spans="1:13" ht="97.5" customHeight="1" x14ac:dyDescent="0.2">
      <c r="A40" s="946"/>
      <c r="B40" s="917" t="str">
        <f>DESCRIPCION!A33</f>
        <v>i</v>
      </c>
      <c r="C40" s="601" t="str">
        <f>'IDENTIFICACION DE RIESGOS'!J33</f>
        <v xml:space="preserve"> </v>
      </c>
      <c r="D40" s="108">
        <f>DESCRIPCION!D33</f>
        <v>0</v>
      </c>
      <c r="E40" s="601">
        <f>'VALORACIÓN RIESGOS RESIDUAL'!E183:G183</f>
        <v>0</v>
      </c>
      <c r="F40" s="923">
        <f>'VALORACIÓN RIESGOS RESIDUAL'!J183</f>
        <v>0</v>
      </c>
      <c r="G40" s="601">
        <f>'VALORACIÓN RIESGOS RESIDUAL'!K179</f>
        <v>0</v>
      </c>
      <c r="H40" s="923"/>
      <c r="I40" s="232"/>
      <c r="J40" s="921"/>
      <c r="K40" s="925"/>
      <c r="L40" s="921"/>
      <c r="M40" s="928"/>
    </row>
    <row r="41" spans="1:13" ht="91.5" customHeight="1" x14ac:dyDescent="0.2">
      <c r="A41" s="946"/>
      <c r="B41" s="917"/>
      <c r="C41" s="601"/>
      <c r="D41" s="108">
        <f>DESCRIPCION!D34</f>
        <v>0</v>
      </c>
      <c r="E41" s="601"/>
      <c r="F41" s="923"/>
      <c r="G41" s="601"/>
      <c r="H41" s="923"/>
      <c r="I41" s="232"/>
      <c r="J41" s="921"/>
      <c r="K41" s="926"/>
      <c r="L41" s="921"/>
      <c r="M41" s="928"/>
    </row>
    <row r="42" spans="1:13" ht="77.25" customHeight="1" x14ac:dyDescent="0.2">
      <c r="A42" s="946"/>
      <c r="B42" s="917"/>
      <c r="C42" s="601"/>
      <c r="D42" s="108">
        <f>DESCRIPCION!D35</f>
        <v>0</v>
      </c>
      <c r="E42" s="601"/>
      <c r="F42" s="923"/>
      <c r="G42" s="601"/>
      <c r="H42" s="923"/>
      <c r="I42" s="232"/>
      <c r="J42" s="921"/>
      <c r="K42" s="927"/>
      <c r="L42" s="921"/>
      <c r="M42" s="928"/>
    </row>
    <row r="43" spans="1:13" ht="75" customHeight="1" thickBot="1" x14ac:dyDescent="0.25">
      <c r="A43" s="946"/>
      <c r="B43" s="920"/>
      <c r="C43" s="922"/>
      <c r="D43" s="235"/>
      <c r="E43" s="922"/>
      <c r="F43" s="924"/>
      <c r="G43" s="922"/>
      <c r="H43" s="219" t="s">
        <v>248</v>
      </c>
      <c r="I43" s="236"/>
      <c r="J43" s="237"/>
      <c r="K43" s="237"/>
      <c r="L43" s="237"/>
      <c r="M43" s="929"/>
    </row>
    <row r="44" spans="1:13" ht="93.75" customHeight="1" x14ac:dyDescent="0.2">
      <c r="A44" s="946"/>
      <c r="B44" s="917" t="str">
        <f>DESCRIPCION!A36</f>
        <v>j</v>
      </c>
      <c r="C44" s="601" t="str">
        <f>'IDENTIFICACION DE RIESGOS'!J36</f>
        <v xml:space="preserve"> </v>
      </c>
      <c r="D44" s="108">
        <f>DESCRIPCION!D36</f>
        <v>0</v>
      </c>
      <c r="E44" s="601">
        <f>'VALORACIÓN RIESGOS RESIDUAL'!E204:G204</f>
        <v>0</v>
      </c>
      <c r="F44" s="923">
        <f>'VALORACIÓN RIESGOS RESIDUAL'!J204</f>
        <v>0</v>
      </c>
      <c r="G44" s="601">
        <f>'VALORACIÓN RIESGOS RESIDUAL'!K200</f>
        <v>0</v>
      </c>
      <c r="H44" s="923"/>
      <c r="I44" s="232"/>
      <c r="J44" s="921"/>
      <c r="K44" s="925"/>
      <c r="L44" s="921"/>
      <c r="M44" s="928"/>
    </row>
    <row r="45" spans="1:13" ht="93.75" customHeight="1" x14ac:dyDescent="0.2">
      <c r="A45" s="946"/>
      <c r="B45" s="917"/>
      <c r="C45" s="601"/>
      <c r="D45" s="108">
        <f>DESCRIPCION!D37</f>
        <v>0</v>
      </c>
      <c r="E45" s="601"/>
      <c r="F45" s="923"/>
      <c r="G45" s="601"/>
      <c r="H45" s="923"/>
      <c r="I45" s="232"/>
      <c r="J45" s="921"/>
      <c r="K45" s="926"/>
      <c r="L45" s="921"/>
      <c r="M45" s="928"/>
    </row>
    <row r="46" spans="1:13" ht="101.25" customHeight="1" x14ac:dyDescent="0.2">
      <c r="A46" s="946"/>
      <c r="B46" s="917"/>
      <c r="C46" s="601"/>
      <c r="D46" s="108">
        <f>DESCRIPCION!D38</f>
        <v>0</v>
      </c>
      <c r="E46" s="601"/>
      <c r="F46" s="923"/>
      <c r="G46" s="601"/>
      <c r="H46" s="923"/>
      <c r="I46" s="232"/>
      <c r="J46" s="921"/>
      <c r="K46" s="927"/>
      <c r="L46" s="921"/>
      <c r="M46" s="928"/>
    </row>
    <row r="47" spans="1:13" ht="100.5" customHeight="1" thickBot="1" x14ac:dyDescent="0.25">
      <c r="A47" s="947"/>
      <c r="B47" s="920"/>
      <c r="C47" s="922"/>
      <c r="D47" s="235"/>
      <c r="E47" s="922"/>
      <c r="F47" s="924"/>
      <c r="G47" s="922"/>
      <c r="H47" s="219" t="s">
        <v>248</v>
      </c>
      <c r="I47" s="236"/>
      <c r="J47" s="237"/>
      <c r="K47" s="237"/>
      <c r="L47" s="237"/>
      <c r="M47" s="929"/>
    </row>
  </sheetData>
  <sheetProtection selectLockedCells="1"/>
  <mergeCells count="107">
    <mergeCell ref="M44:M47"/>
    <mergeCell ref="A10:A47"/>
    <mergeCell ref="H44:H46"/>
    <mergeCell ref="J44:J46"/>
    <mergeCell ref="K44:K46"/>
    <mergeCell ref="L44:L46"/>
    <mergeCell ref="B44:B47"/>
    <mergeCell ref="C44:C47"/>
    <mergeCell ref="E44:E47"/>
    <mergeCell ref="F44:F47"/>
    <mergeCell ref="G44:G47"/>
    <mergeCell ref="M36:M39"/>
    <mergeCell ref="B40:B43"/>
    <mergeCell ref="C40:C43"/>
    <mergeCell ref="E40:E43"/>
    <mergeCell ref="F40:F43"/>
    <mergeCell ref="G40:G43"/>
    <mergeCell ref="H40:H42"/>
    <mergeCell ref="J40:J42"/>
    <mergeCell ref="K40:K42"/>
    <mergeCell ref="L40:L42"/>
    <mergeCell ref="M40:M43"/>
    <mergeCell ref="G28:G31"/>
    <mergeCell ref="H36:H38"/>
    <mergeCell ref="J36:J38"/>
    <mergeCell ref="K36:K38"/>
    <mergeCell ref="L36:L38"/>
    <mergeCell ref="B36:B39"/>
    <mergeCell ref="C36:C39"/>
    <mergeCell ref="E36:E39"/>
    <mergeCell ref="F36:F39"/>
    <mergeCell ref="G36:G39"/>
    <mergeCell ref="M28:M31"/>
    <mergeCell ref="B32:B35"/>
    <mergeCell ref="C32:C35"/>
    <mergeCell ref="E32:E35"/>
    <mergeCell ref="F32:F35"/>
    <mergeCell ref="G32:G35"/>
    <mergeCell ref="H32:H34"/>
    <mergeCell ref="J32:J34"/>
    <mergeCell ref="K32:K34"/>
    <mergeCell ref="L32:L34"/>
    <mergeCell ref="M32:M35"/>
    <mergeCell ref="H28:H30"/>
    <mergeCell ref="J28:J30"/>
    <mergeCell ref="K28:K30"/>
    <mergeCell ref="L28:L30"/>
    <mergeCell ref="B28:B31"/>
    <mergeCell ref="C28:C31"/>
    <mergeCell ref="E28:E31"/>
    <mergeCell ref="F28:F31"/>
    <mergeCell ref="M20:M23"/>
    <mergeCell ref="B24:B27"/>
    <mergeCell ref="C24:C27"/>
    <mergeCell ref="E24:E27"/>
    <mergeCell ref="F24:F27"/>
    <mergeCell ref="G24:G27"/>
    <mergeCell ref="H24:H26"/>
    <mergeCell ref="J24:J26"/>
    <mergeCell ref="K24:K26"/>
    <mergeCell ref="L24:L26"/>
    <mergeCell ref="M24:M27"/>
    <mergeCell ref="H20:H22"/>
    <mergeCell ref="J20:J22"/>
    <mergeCell ref="K20:K22"/>
    <mergeCell ref="L20:L22"/>
    <mergeCell ref="B20:B23"/>
    <mergeCell ref="C20:C23"/>
    <mergeCell ref="E20:E23"/>
    <mergeCell ref="F20:F23"/>
    <mergeCell ref="G20:G23"/>
    <mergeCell ref="A1:A4"/>
    <mergeCell ref="J1:L1"/>
    <mergeCell ref="J2:L2"/>
    <mergeCell ref="J3:L3"/>
    <mergeCell ref="J4:L4"/>
    <mergeCell ref="A5:M5"/>
    <mergeCell ref="F10:F12"/>
    <mergeCell ref="E13:E15"/>
    <mergeCell ref="B6:M6"/>
    <mergeCell ref="B7:M7"/>
    <mergeCell ref="H10:H11"/>
    <mergeCell ref="F13:F15"/>
    <mergeCell ref="G13:G15"/>
    <mergeCell ref="B1:I2"/>
    <mergeCell ref="B3:I4"/>
    <mergeCell ref="C13:C15"/>
    <mergeCell ref="M13:M15"/>
    <mergeCell ref="B13:B15"/>
    <mergeCell ref="G10:G12"/>
    <mergeCell ref="M10:M12"/>
    <mergeCell ref="A8:M8"/>
    <mergeCell ref="H13:H14"/>
    <mergeCell ref="E10:E12"/>
    <mergeCell ref="C10:C12"/>
    <mergeCell ref="B10:B12"/>
    <mergeCell ref="M1:M4"/>
    <mergeCell ref="B16:B19"/>
    <mergeCell ref="J16:J18"/>
    <mergeCell ref="C16:C19"/>
    <mergeCell ref="E16:E19"/>
    <mergeCell ref="F16:F19"/>
    <mergeCell ref="G16:G19"/>
    <mergeCell ref="K16:K18"/>
    <mergeCell ref="L16:L18"/>
    <mergeCell ref="M16:M19"/>
    <mergeCell ref="H16:H18"/>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H10:H11 H44:H46 H16:H18 H20:H22 H24:H26 H28:H30 H32:H34 H36:H38 H40:H42 H13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
  <sheetViews>
    <sheetView workbookViewId="0"/>
  </sheetViews>
  <sheetFormatPr baseColWidth="10"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306</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3" t="s">
        <v>302</v>
      </c>
    </row>
    <row r="2" spans="1:1" x14ac:dyDescent="0.25">
      <c r="A2" s="203" t="s">
        <v>299</v>
      </c>
    </row>
    <row r="3" spans="1:1" x14ac:dyDescent="0.25">
      <c r="A3" s="203" t="s">
        <v>300</v>
      </c>
    </row>
    <row r="4" spans="1:1" x14ac:dyDescent="0.25">
      <c r="A4" s="203" t="s">
        <v>301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277</v>
      </c>
      <c r="B1" t="s">
        <v>283</v>
      </c>
      <c r="C1" t="s">
        <v>287</v>
      </c>
    </row>
    <row r="2" spans="1:3" x14ac:dyDescent="0.25">
      <c r="A2" t="s">
        <v>278</v>
      </c>
      <c r="B2" t="s">
        <v>295</v>
      </c>
      <c r="C2" t="s">
        <v>288</v>
      </c>
    </row>
    <row r="3" spans="1:3" x14ac:dyDescent="0.25">
      <c r="A3" t="s">
        <v>279</v>
      </c>
      <c r="B3" t="s">
        <v>284</v>
      </c>
      <c r="C3" t="s">
        <v>289</v>
      </c>
    </row>
    <row r="4" spans="1:3" x14ac:dyDescent="0.25">
      <c r="A4" t="s">
        <v>280</v>
      </c>
      <c r="B4" t="s">
        <v>294</v>
      </c>
      <c r="C4" t="s">
        <v>290</v>
      </c>
    </row>
    <row r="5" spans="1:3" x14ac:dyDescent="0.25">
      <c r="A5" t="s">
        <v>281</v>
      </c>
      <c r="B5" t="s">
        <v>285</v>
      </c>
      <c r="C5" t="s">
        <v>251</v>
      </c>
    </row>
    <row r="6" spans="1:3" x14ac:dyDescent="0.25">
      <c r="A6" t="s">
        <v>307</v>
      </c>
      <c r="B6" t="s">
        <v>307</v>
      </c>
      <c r="C6" t="s">
        <v>307</v>
      </c>
    </row>
    <row r="7" spans="1:3" x14ac:dyDescent="0.25">
      <c r="A7" t="s">
        <v>282</v>
      </c>
      <c r="B7" t="s">
        <v>286</v>
      </c>
      <c r="C7" t="s">
        <v>291</v>
      </c>
    </row>
    <row r="8" spans="1:3" x14ac:dyDescent="0.25">
      <c r="B8" t="s">
        <v>14</v>
      </c>
      <c r="C8" t="s">
        <v>292</v>
      </c>
    </row>
    <row r="9" spans="1:3" x14ac:dyDescent="0.25">
      <c r="C9" t="s">
        <v>252</v>
      </c>
    </row>
    <row r="10" spans="1:3" x14ac:dyDescent="0.25">
      <c r="C10" t="s">
        <v>293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topLeftCell="A29" zoomScale="150" zoomScaleNormal="150" workbookViewId="0">
      <selection activeCell="X31" sqref="X31"/>
    </sheetView>
  </sheetViews>
  <sheetFormatPr baseColWidth="10" defaultColWidth="11.42578125" defaultRowHeight="15" x14ac:dyDescent="0.25"/>
  <cols>
    <col min="1" max="1" width="5.140625" style="68"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30.75" customHeight="1" x14ac:dyDescent="0.25">
      <c r="A1" s="416"/>
      <c r="B1" s="365" t="str">
        <f>CONTEXTO!B1</f>
        <v xml:space="preserve">PROCESO: </v>
      </c>
      <c r="C1" s="365"/>
      <c r="D1" s="365"/>
      <c r="E1" s="365"/>
      <c r="F1" s="365"/>
      <c r="G1" s="365"/>
      <c r="H1" s="365"/>
      <c r="I1" s="365"/>
      <c r="J1" s="365"/>
      <c r="K1" s="365"/>
      <c r="L1" s="365"/>
      <c r="M1" s="365"/>
      <c r="N1" s="365"/>
      <c r="O1" s="365"/>
      <c r="P1" s="365"/>
      <c r="Q1" s="365"/>
      <c r="R1" s="365"/>
      <c r="S1" s="366"/>
      <c r="T1" s="409" t="s">
        <v>381</v>
      </c>
      <c r="U1" s="373"/>
      <c r="V1" s="373"/>
      <c r="W1" s="374"/>
    </row>
    <row r="2" spans="1:24" ht="25.5" customHeight="1" x14ac:dyDescent="0.25">
      <c r="A2" s="417"/>
      <c r="B2" s="368"/>
      <c r="C2" s="368"/>
      <c r="D2" s="368"/>
      <c r="E2" s="368"/>
      <c r="F2" s="368"/>
      <c r="G2" s="368"/>
      <c r="H2" s="368"/>
      <c r="I2" s="368"/>
      <c r="J2" s="368"/>
      <c r="K2" s="368"/>
      <c r="L2" s="368"/>
      <c r="M2" s="368"/>
      <c r="N2" s="368"/>
      <c r="O2" s="368"/>
      <c r="P2" s="368"/>
      <c r="Q2" s="368"/>
      <c r="R2" s="368"/>
      <c r="S2" s="369"/>
      <c r="T2" s="410" t="s">
        <v>379</v>
      </c>
      <c r="U2" s="411"/>
      <c r="V2" s="411"/>
      <c r="W2" s="412"/>
    </row>
    <row r="3" spans="1:24" ht="15" customHeight="1" x14ac:dyDescent="0.25">
      <c r="A3" s="417"/>
      <c r="B3" s="368" t="s">
        <v>41</v>
      </c>
      <c r="C3" s="368"/>
      <c r="D3" s="368"/>
      <c r="E3" s="368"/>
      <c r="F3" s="368"/>
      <c r="G3" s="368"/>
      <c r="H3" s="368"/>
      <c r="I3" s="368"/>
      <c r="J3" s="368"/>
      <c r="K3" s="368"/>
      <c r="L3" s="368"/>
      <c r="M3" s="368"/>
      <c r="N3" s="368"/>
      <c r="O3" s="368"/>
      <c r="P3" s="368"/>
      <c r="Q3" s="368"/>
      <c r="R3" s="368"/>
      <c r="S3" s="369"/>
      <c r="T3" s="410" t="s">
        <v>380</v>
      </c>
      <c r="U3" s="411"/>
      <c r="V3" s="411"/>
      <c r="W3" s="412"/>
    </row>
    <row r="4" spans="1:24" ht="15.75" customHeight="1" x14ac:dyDescent="0.25">
      <c r="A4" s="418"/>
      <c r="B4" s="421"/>
      <c r="C4" s="421"/>
      <c r="D4" s="421"/>
      <c r="E4" s="421"/>
      <c r="F4" s="421"/>
      <c r="G4" s="421"/>
      <c r="H4" s="421"/>
      <c r="I4" s="421"/>
      <c r="J4" s="421"/>
      <c r="K4" s="421"/>
      <c r="L4" s="421"/>
      <c r="M4" s="421"/>
      <c r="N4" s="421"/>
      <c r="O4" s="421"/>
      <c r="P4" s="421"/>
      <c r="Q4" s="421"/>
      <c r="R4" s="421"/>
      <c r="S4" s="422"/>
      <c r="T4" s="410" t="s">
        <v>389</v>
      </c>
      <c r="U4" s="411"/>
      <c r="V4" s="411"/>
      <c r="W4" s="412"/>
    </row>
    <row r="5" spans="1:24" ht="15.75" customHeight="1" x14ac:dyDescent="0.25">
      <c r="A5" s="418"/>
      <c r="B5" s="418"/>
      <c r="C5" s="418"/>
      <c r="D5" s="418"/>
      <c r="E5" s="418"/>
      <c r="F5" s="418"/>
      <c r="G5" s="418"/>
      <c r="H5" s="418"/>
      <c r="I5" s="418"/>
      <c r="J5" s="418"/>
      <c r="K5" s="418"/>
      <c r="L5" s="418"/>
      <c r="M5" s="418"/>
      <c r="N5" s="418"/>
      <c r="O5" s="418"/>
      <c r="P5" s="418"/>
      <c r="Q5" s="418"/>
      <c r="R5" s="418"/>
      <c r="S5" s="418"/>
      <c r="T5" s="423"/>
      <c r="U5" s="144"/>
      <c r="V5" s="144"/>
      <c r="W5" s="254"/>
    </row>
    <row r="6" spans="1:24" s="1" customFormat="1" ht="27" customHeight="1" x14ac:dyDescent="0.2">
      <c r="A6" s="420"/>
      <c r="B6" s="420"/>
      <c r="C6" s="420"/>
      <c r="D6" s="420"/>
      <c r="E6" s="420"/>
      <c r="F6" s="420"/>
      <c r="G6" s="420"/>
      <c r="H6" s="420"/>
      <c r="I6" s="420"/>
      <c r="J6" s="420"/>
      <c r="K6" s="420"/>
      <c r="L6" s="420"/>
      <c r="M6" s="420"/>
      <c r="N6" s="420"/>
      <c r="O6" s="420"/>
      <c r="P6" s="420"/>
      <c r="Q6" s="420"/>
      <c r="R6" s="420"/>
      <c r="S6" s="420"/>
      <c r="T6" s="420"/>
      <c r="W6" s="73"/>
    </row>
    <row r="7" spans="1:24" s="1" customFormat="1" ht="81" customHeight="1" thickBot="1" x14ac:dyDescent="0.25">
      <c r="A7" s="419"/>
      <c r="B7" s="419"/>
      <c r="C7" s="419"/>
      <c r="D7" s="419"/>
      <c r="E7" s="419"/>
      <c r="F7" s="419"/>
      <c r="G7" s="419"/>
      <c r="H7" s="419"/>
      <c r="I7" s="419"/>
      <c r="J7" s="419"/>
      <c r="K7" s="419"/>
      <c r="L7" s="419"/>
      <c r="M7" s="419"/>
      <c r="N7" s="419"/>
      <c r="O7" s="419"/>
      <c r="P7" s="419"/>
      <c r="Q7" s="419"/>
      <c r="R7" s="419"/>
      <c r="S7" s="419"/>
      <c r="T7" s="419"/>
      <c r="U7" s="60"/>
      <c r="V7" s="60"/>
      <c r="W7" s="255"/>
    </row>
    <row r="8" spans="1:24" s="1" customFormat="1" ht="26.25" customHeight="1" thickBot="1" x14ac:dyDescent="0.25">
      <c r="A8" s="256"/>
      <c r="B8" s="256"/>
      <c r="C8" s="256"/>
      <c r="D8" s="256"/>
      <c r="E8" s="256"/>
      <c r="F8" s="256"/>
      <c r="G8" s="256"/>
      <c r="H8" s="256"/>
      <c r="I8" s="256"/>
      <c r="J8" s="256"/>
      <c r="K8" s="256"/>
      <c r="L8" s="256"/>
      <c r="M8" s="256"/>
      <c r="N8" s="256"/>
      <c r="O8" s="256"/>
      <c r="P8" s="256"/>
      <c r="Q8" s="256"/>
      <c r="R8" s="256"/>
      <c r="S8" s="256"/>
      <c r="T8" s="257"/>
      <c r="X8" s="102"/>
    </row>
    <row r="9" spans="1:24" s="1" customFormat="1" ht="39.75" customHeight="1" thickBot="1" x14ac:dyDescent="0.25">
      <c r="A9" s="407"/>
      <c r="B9" s="407"/>
      <c r="C9" s="407" t="b">
        <v>0</v>
      </c>
      <c r="D9" s="407"/>
      <c r="E9" s="407"/>
      <c r="F9" s="407"/>
      <c r="G9" s="407"/>
      <c r="H9" s="407"/>
      <c r="I9" s="407"/>
      <c r="J9" s="407"/>
      <c r="K9" s="407"/>
      <c r="L9" s="407"/>
      <c r="M9" s="407"/>
      <c r="N9" s="407"/>
      <c r="O9" s="407"/>
      <c r="P9" s="407"/>
      <c r="Q9" s="407"/>
      <c r="R9" s="407"/>
      <c r="S9" s="407"/>
      <c r="T9" s="408"/>
    </row>
    <row r="10" spans="1:24" s="40" customFormat="1" ht="32.25" customHeight="1" thickBot="1" x14ac:dyDescent="0.3">
      <c r="A10" s="251" t="s">
        <v>42</v>
      </c>
      <c r="B10" s="252" t="s">
        <v>257</v>
      </c>
      <c r="C10" s="252" t="s">
        <v>43</v>
      </c>
      <c r="D10" s="252" t="s">
        <v>44</v>
      </c>
      <c r="E10" s="252" t="s">
        <v>45</v>
      </c>
      <c r="F10" s="252" t="s">
        <v>46</v>
      </c>
      <c r="G10" s="252" t="s">
        <v>47</v>
      </c>
      <c r="H10" s="252" t="s">
        <v>48</v>
      </c>
      <c r="I10" s="252" t="s">
        <v>49</v>
      </c>
      <c r="J10" s="252" t="s">
        <v>50</v>
      </c>
      <c r="K10" s="252" t="s">
        <v>51</v>
      </c>
      <c r="L10" s="252" t="s">
        <v>52</v>
      </c>
      <c r="M10" s="252" t="s">
        <v>53</v>
      </c>
      <c r="N10" s="252" t="s">
        <v>54</v>
      </c>
      <c r="O10" s="252" t="s">
        <v>55</v>
      </c>
      <c r="P10" s="252" t="s">
        <v>56</v>
      </c>
      <c r="Q10" s="252" t="s">
        <v>57</v>
      </c>
      <c r="R10" s="253" t="s">
        <v>58</v>
      </c>
      <c r="S10" s="258" t="s">
        <v>59</v>
      </c>
      <c r="T10" s="264" t="s">
        <v>311</v>
      </c>
    </row>
    <row r="11" spans="1:24" ht="39.75" customHeight="1" x14ac:dyDescent="0.25">
      <c r="A11" s="66">
        <v>1</v>
      </c>
      <c r="B11" s="294" t="s">
        <v>401</v>
      </c>
      <c r="C11" s="295">
        <v>4</v>
      </c>
      <c r="D11" s="295">
        <v>5</v>
      </c>
      <c r="E11" s="295">
        <v>5</v>
      </c>
      <c r="F11" s="295">
        <v>5</v>
      </c>
      <c r="G11" s="67"/>
      <c r="H11" s="67"/>
      <c r="I11" s="67"/>
      <c r="J11" s="67"/>
      <c r="K11" s="67"/>
      <c r="L11" s="67"/>
      <c r="M11" s="67"/>
      <c r="N11" s="67"/>
      <c r="O11" s="67"/>
      <c r="P11" s="67"/>
      <c r="Q11" s="67"/>
      <c r="R11" s="66"/>
      <c r="S11" s="259">
        <f>AVERAGE(C11:F11)</f>
        <v>4.75</v>
      </c>
      <c r="T11" s="265"/>
    </row>
    <row r="12" spans="1:24" ht="45.75" customHeight="1" x14ac:dyDescent="0.25">
      <c r="A12" s="66">
        <v>2</v>
      </c>
      <c r="B12" s="296" t="s">
        <v>402</v>
      </c>
      <c r="C12" s="295">
        <v>3</v>
      </c>
      <c r="D12" s="295">
        <v>3</v>
      </c>
      <c r="E12" s="295">
        <v>3</v>
      </c>
      <c r="F12" s="295">
        <v>3</v>
      </c>
      <c r="G12" s="67"/>
      <c r="H12" s="67"/>
      <c r="I12" s="67"/>
      <c r="J12" s="67"/>
      <c r="K12" s="67"/>
      <c r="L12" s="67"/>
      <c r="M12" s="67"/>
      <c r="N12" s="67"/>
      <c r="O12" s="67"/>
      <c r="P12" s="67"/>
      <c r="Q12" s="67"/>
      <c r="R12" s="66"/>
      <c r="S12" s="259">
        <f t="shared" ref="S12:S34" si="0">AVERAGE(C12:F12)</f>
        <v>3</v>
      </c>
      <c r="T12" s="261"/>
    </row>
    <row r="13" spans="1:24" ht="65.25" customHeight="1" x14ac:dyDescent="0.25">
      <c r="A13" s="66">
        <v>3</v>
      </c>
      <c r="B13" s="296" t="s">
        <v>403</v>
      </c>
      <c r="C13" s="295">
        <v>3</v>
      </c>
      <c r="D13" s="295">
        <v>2</v>
      </c>
      <c r="E13" s="295">
        <v>4</v>
      </c>
      <c r="F13" s="295">
        <v>4</v>
      </c>
      <c r="G13" s="67"/>
      <c r="H13" s="67"/>
      <c r="I13" s="67"/>
      <c r="J13" s="67"/>
      <c r="K13" s="67"/>
      <c r="L13" s="67"/>
      <c r="M13" s="67"/>
      <c r="N13" s="67"/>
      <c r="O13" s="67"/>
      <c r="P13" s="67"/>
      <c r="Q13" s="67"/>
      <c r="R13" s="66"/>
      <c r="S13" s="259">
        <f t="shared" si="0"/>
        <v>3.25</v>
      </c>
      <c r="T13" s="262"/>
    </row>
    <row r="14" spans="1:24" ht="39.75" customHeight="1" x14ac:dyDescent="0.25">
      <c r="A14" s="66">
        <v>4</v>
      </c>
      <c r="B14" s="296" t="s">
        <v>404</v>
      </c>
      <c r="C14" s="295">
        <v>4</v>
      </c>
      <c r="D14" s="295">
        <v>4</v>
      </c>
      <c r="E14" s="295">
        <v>4</v>
      </c>
      <c r="F14" s="295">
        <v>5</v>
      </c>
      <c r="G14" s="67"/>
      <c r="H14" s="67"/>
      <c r="I14" s="67"/>
      <c r="J14" s="67"/>
      <c r="K14" s="67"/>
      <c r="L14" s="67"/>
      <c r="M14" s="67"/>
      <c r="N14" s="67"/>
      <c r="O14" s="67"/>
      <c r="P14" s="67"/>
      <c r="Q14" s="67"/>
      <c r="R14" s="66"/>
      <c r="S14" s="259">
        <f t="shared" si="0"/>
        <v>4.25</v>
      </c>
      <c r="T14" s="262"/>
    </row>
    <row r="15" spans="1:24" ht="39.75" customHeight="1" x14ac:dyDescent="0.25">
      <c r="A15" s="66">
        <v>5</v>
      </c>
      <c r="B15" s="296" t="s">
        <v>405</v>
      </c>
      <c r="C15" s="295">
        <v>4</v>
      </c>
      <c r="D15" s="295">
        <v>4</v>
      </c>
      <c r="E15" s="295">
        <v>4</v>
      </c>
      <c r="F15" s="295">
        <v>5</v>
      </c>
      <c r="G15" s="67"/>
      <c r="H15" s="67"/>
      <c r="I15" s="67"/>
      <c r="J15" s="67"/>
      <c r="K15" s="67"/>
      <c r="L15" s="67"/>
      <c r="M15" s="67"/>
      <c r="N15" s="67"/>
      <c r="O15" s="67"/>
      <c r="P15" s="67"/>
      <c r="Q15" s="67"/>
      <c r="R15" s="66"/>
      <c r="S15" s="259">
        <f t="shared" si="0"/>
        <v>4.25</v>
      </c>
      <c r="T15" s="262"/>
    </row>
    <row r="16" spans="1:24" ht="39.75" customHeight="1" x14ac:dyDescent="0.25">
      <c r="A16" s="66">
        <v>6</v>
      </c>
      <c r="B16" s="296" t="s">
        <v>406</v>
      </c>
      <c r="C16" s="295">
        <v>5</v>
      </c>
      <c r="D16" s="295">
        <v>4</v>
      </c>
      <c r="E16" s="295">
        <v>4</v>
      </c>
      <c r="F16" s="295">
        <v>4</v>
      </c>
      <c r="G16" s="67"/>
      <c r="H16" s="67"/>
      <c r="I16" s="67"/>
      <c r="J16" s="67"/>
      <c r="K16" s="67"/>
      <c r="L16" s="67"/>
      <c r="M16" s="67"/>
      <c r="N16" s="67"/>
      <c r="O16" s="67"/>
      <c r="P16" s="67"/>
      <c r="Q16" s="67"/>
      <c r="R16" s="66"/>
      <c r="S16" s="259">
        <f t="shared" si="0"/>
        <v>4.25</v>
      </c>
      <c r="T16" s="262"/>
    </row>
    <row r="17" spans="1:24" ht="39.75" customHeight="1" x14ac:dyDescent="0.25">
      <c r="A17" s="66">
        <v>7</v>
      </c>
      <c r="B17" s="296" t="s">
        <v>407</v>
      </c>
      <c r="C17" s="295">
        <v>3</v>
      </c>
      <c r="D17" s="295">
        <v>5</v>
      </c>
      <c r="E17" s="295">
        <v>4</v>
      </c>
      <c r="F17" s="295">
        <v>5</v>
      </c>
      <c r="G17" s="67"/>
      <c r="H17" s="67"/>
      <c r="I17" s="67"/>
      <c r="J17" s="67"/>
      <c r="K17" s="67"/>
      <c r="L17" s="67"/>
      <c r="M17" s="67"/>
      <c r="N17" s="67"/>
      <c r="O17" s="67"/>
      <c r="P17" s="67"/>
      <c r="Q17" s="67"/>
      <c r="R17" s="66"/>
      <c r="S17" s="259">
        <f t="shared" si="0"/>
        <v>4.25</v>
      </c>
      <c r="T17" s="262"/>
    </row>
    <row r="18" spans="1:24" ht="46.5" customHeight="1" thickBot="1" x14ac:dyDescent="0.3">
      <c r="A18" s="66">
        <v>8</v>
      </c>
      <c r="B18" s="296" t="s">
        <v>408</v>
      </c>
      <c r="C18" s="295">
        <v>4</v>
      </c>
      <c r="D18" s="295">
        <v>4</v>
      </c>
      <c r="E18" s="295">
        <v>5</v>
      </c>
      <c r="F18" s="295">
        <v>4</v>
      </c>
      <c r="G18" s="67"/>
      <c r="H18" s="67"/>
      <c r="I18" s="67"/>
      <c r="J18" s="67"/>
      <c r="K18" s="67"/>
      <c r="L18" s="67"/>
      <c r="M18" s="67"/>
      <c r="N18" s="67"/>
      <c r="O18" s="67"/>
      <c r="P18" s="67"/>
      <c r="Q18" s="67"/>
      <c r="R18" s="66"/>
      <c r="S18" s="259">
        <f t="shared" si="0"/>
        <v>4.25</v>
      </c>
      <c r="T18" s="262"/>
    </row>
    <row r="19" spans="1:24" ht="47.25" customHeight="1" x14ac:dyDescent="0.25">
      <c r="A19" s="66">
        <v>9</v>
      </c>
      <c r="B19" s="297" t="s">
        <v>409</v>
      </c>
      <c r="C19" s="295">
        <v>5</v>
      </c>
      <c r="D19" s="295">
        <v>5</v>
      </c>
      <c r="E19" s="295">
        <v>5</v>
      </c>
      <c r="F19" s="295">
        <v>4</v>
      </c>
      <c r="G19" s="67"/>
      <c r="H19" s="67"/>
      <c r="I19" s="67"/>
      <c r="J19" s="67"/>
      <c r="K19" s="67"/>
      <c r="L19" s="67"/>
      <c r="M19" s="67"/>
      <c r="N19" s="67"/>
      <c r="O19" s="67"/>
      <c r="P19" s="67"/>
      <c r="Q19" s="67"/>
      <c r="R19" s="66"/>
      <c r="S19" s="259">
        <f t="shared" si="0"/>
        <v>4.75</v>
      </c>
      <c r="T19" s="262"/>
    </row>
    <row r="20" spans="1:24" ht="39.75" customHeight="1" x14ac:dyDescent="0.25">
      <c r="A20" s="66">
        <v>10</v>
      </c>
      <c r="B20" s="298" t="s">
        <v>410</v>
      </c>
      <c r="C20" s="295">
        <v>5</v>
      </c>
      <c r="D20" s="295">
        <v>4</v>
      </c>
      <c r="E20" s="295">
        <v>5</v>
      </c>
      <c r="F20" s="295">
        <v>5</v>
      </c>
      <c r="G20" s="67"/>
      <c r="H20" s="67"/>
      <c r="I20" s="67"/>
      <c r="J20" s="67"/>
      <c r="K20" s="67"/>
      <c r="L20" s="67"/>
      <c r="M20" s="67"/>
      <c r="N20" s="67"/>
      <c r="O20" s="67"/>
      <c r="P20" s="67"/>
      <c r="Q20" s="67"/>
      <c r="R20" s="66"/>
      <c r="S20" s="259">
        <f t="shared" si="0"/>
        <v>4.75</v>
      </c>
      <c r="T20" s="262"/>
    </row>
    <row r="21" spans="1:24" ht="39.75" customHeight="1" x14ac:dyDescent="0.25">
      <c r="A21" s="66">
        <v>11</v>
      </c>
      <c r="B21" s="298" t="s">
        <v>411</v>
      </c>
      <c r="C21" s="295">
        <v>4</v>
      </c>
      <c r="D21" s="295">
        <v>4</v>
      </c>
      <c r="E21" s="295">
        <v>4</v>
      </c>
      <c r="F21" s="295">
        <v>4</v>
      </c>
      <c r="G21" s="67"/>
      <c r="H21" s="67"/>
      <c r="I21" s="67"/>
      <c r="J21" s="67"/>
      <c r="K21" s="67"/>
      <c r="L21" s="67"/>
      <c r="M21" s="67"/>
      <c r="N21" s="67"/>
      <c r="O21" s="67"/>
      <c r="P21" s="67"/>
      <c r="Q21" s="67"/>
      <c r="R21" s="66"/>
      <c r="S21" s="259">
        <f t="shared" si="0"/>
        <v>4</v>
      </c>
      <c r="T21" s="262"/>
    </row>
    <row r="22" spans="1:24" ht="45.75" customHeight="1" x14ac:dyDescent="0.25">
      <c r="A22" s="66">
        <v>12</v>
      </c>
      <c r="B22" s="298" t="s">
        <v>412</v>
      </c>
      <c r="C22" s="295">
        <v>4</v>
      </c>
      <c r="D22" s="295">
        <v>4</v>
      </c>
      <c r="E22" s="295">
        <v>5</v>
      </c>
      <c r="F22" s="295">
        <v>5</v>
      </c>
      <c r="G22" s="67"/>
      <c r="H22" s="67"/>
      <c r="I22" s="67"/>
      <c r="J22" s="67"/>
      <c r="K22" s="67"/>
      <c r="L22" s="67"/>
      <c r="M22" s="67"/>
      <c r="N22" s="67"/>
      <c r="O22" s="67"/>
      <c r="P22" s="67"/>
      <c r="Q22" s="67"/>
      <c r="R22" s="66"/>
      <c r="S22" s="259">
        <f t="shared" si="0"/>
        <v>4.5</v>
      </c>
      <c r="T22" s="262"/>
      <c r="X22" s="43"/>
    </row>
    <row r="23" spans="1:24" ht="49.5" customHeight="1" x14ac:dyDescent="0.25">
      <c r="A23" s="66">
        <v>13</v>
      </c>
      <c r="B23" s="298" t="s">
        <v>473</v>
      </c>
      <c r="C23" s="295">
        <v>5</v>
      </c>
      <c r="D23" s="295">
        <v>4</v>
      </c>
      <c r="E23" s="295">
        <v>4</v>
      </c>
      <c r="F23" s="295">
        <v>4</v>
      </c>
      <c r="G23" s="67"/>
      <c r="H23" s="67"/>
      <c r="I23" s="67"/>
      <c r="J23" s="67"/>
      <c r="K23" s="67"/>
      <c r="L23" s="67"/>
      <c r="M23" s="67"/>
      <c r="N23" s="67"/>
      <c r="O23" s="67"/>
      <c r="P23" s="67"/>
      <c r="Q23" s="67"/>
      <c r="R23" s="66"/>
      <c r="S23" s="259">
        <f t="shared" si="0"/>
        <v>4.25</v>
      </c>
      <c r="T23" s="262"/>
      <c r="X23" s="43"/>
    </row>
    <row r="24" spans="1:24" ht="39.75" customHeight="1" x14ac:dyDescent="0.25">
      <c r="A24" s="66">
        <v>14</v>
      </c>
      <c r="B24" s="298" t="s">
        <v>414</v>
      </c>
      <c r="C24" s="295">
        <v>5</v>
      </c>
      <c r="D24" s="295">
        <v>5</v>
      </c>
      <c r="E24" s="295">
        <v>5</v>
      </c>
      <c r="F24" s="295">
        <v>5</v>
      </c>
      <c r="G24" s="67"/>
      <c r="H24" s="67"/>
      <c r="I24" s="67"/>
      <c r="J24" s="67"/>
      <c r="K24" s="67"/>
      <c r="L24" s="67"/>
      <c r="M24" s="67"/>
      <c r="N24" s="67"/>
      <c r="O24" s="67"/>
      <c r="P24" s="67"/>
      <c r="Q24" s="67"/>
      <c r="R24" s="66"/>
      <c r="S24" s="259">
        <f t="shared" si="0"/>
        <v>5</v>
      </c>
      <c r="T24" s="262"/>
    </row>
    <row r="25" spans="1:24" ht="39.75" customHeight="1" x14ac:dyDescent="0.25">
      <c r="A25" s="66">
        <v>15</v>
      </c>
      <c r="B25" s="298" t="s">
        <v>415</v>
      </c>
      <c r="C25" s="295">
        <v>5</v>
      </c>
      <c r="D25" s="295">
        <v>4</v>
      </c>
      <c r="E25" s="295">
        <v>5</v>
      </c>
      <c r="F25" s="295">
        <v>4</v>
      </c>
      <c r="G25" s="67"/>
      <c r="H25" s="67"/>
      <c r="I25" s="67"/>
      <c r="J25" s="67"/>
      <c r="K25" s="67"/>
      <c r="L25" s="67"/>
      <c r="M25" s="67"/>
      <c r="N25" s="67"/>
      <c r="O25" s="67"/>
      <c r="P25" s="67"/>
      <c r="Q25" s="67"/>
      <c r="R25" s="66"/>
      <c r="S25" s="259">
        <f t="shared" si="0"/>
        <v>4.5</v>
      </c>
      <c r="T25" s="262"/>
      <c r="X25" s="43"/>
    </row>
    <row r="26" spans="1:24" ht="48.75" customHeight="1" x14ac:dyDescent="0.25">
      <c r="A26" s="66">
        <v>16</v>
      </c>
      <c r="B26" s="298" t="s">
        <v>416</v>
      </c>
      <c r="C26" s="295">
        <v>4</v>
      </c>
      <c r="D26" s="295">
        <v>4</v>
      </c>
      <c r="E26" s="295">
        <v>5</v>
      </c>
      <c r="F26" s="295">
        <v>4</v>
      </c>
      <c r="G26" s="67"/>
      <c r="H26" s="67"/>
      <c r="I26" s="67"/>
      <c r="J26" s="67"/>
      <c r="K26" s="67"/>
      <c r="L26" s="67"/>
      <c r="M26" s="67"/>
      <c r="N26" s="67"/>
      <c r="O26" s="67"/>
      <c r="P26" s="67"/>
      <c r="Q26" s="67"/>
      <c r="R26" s="66"/>
      <c r="S26" s="259">
        <f t="shared" si="0"/>
        <v>4.25</v>
      </c>
      <c r="T26" s="262"/>
    </row>
    <row r="27" spans="1:24" ht="39.75" customHeight="1" thickBot="1" x14ac:dyDescent="0.3">
      <c r="A27" s="66">
        <v>17</v>
      </c>
      <c r="B27" s="299" t="s">
        <v>417</v>
      </c>
      <c r="C27" s="295">
        <v>3</v>
      </c>
      <c r="D27" s="295">
        <v>3</v>
      </c>
      <c r="E27" s="295">
        <v>3</v>
      </c>
      <c r="F27" s="295">
        <v>4</v>
      </c>
      <c r="G27" s="67"/>
      <c r="H27" s="67"/>
      <c r="I27" s="67"/>
      <c r="J27" s="67"/>
      <c r="K27" s="67"/>
      <c r="L27" s="67"/>
      <c r="M27" s="67"/>
      <c r="N27" s="67"/>
      <c r="O27" s="67"/>
      <c r="P27" s="67"/>
      <c r="Q27" s="67"/>
      <c r="R27" s="66"/>
      <c r="S27" s="259">
        <f t="shared" si="0"/>
        <v>3.25</v>
      </c>
      <c r="T27" s="262"/>
    </row>
    <row r="28" spans="1:24" ht="39.75" customHeight="1" x14ac:dyDescent="0.25">
      <c r="A28" s="66">
        <v>18</v>
      </c>
      <c r="B28" s="300" t="s">
        <v>421</v>
      </c>
      <c r="C28" s="295">
        <v>4</v>
      </c>
      <c r="D28" s="295">
        <v>4</v>
      </c>
      <c r="E28" s="295">
        <v>5</v>
      </c>
      <c r="F28" s="295">
        <v>4</v>
      </c>
      <c r="G28" s="67"/>
      <c r="H28" s="67"/>
      <c r="I28" s="67"/>
      <c r="J28" s="67"/>
      <c r="K28" s="67"/>
      <c r="L28" s="67"/>
      <c r="M28" s="67"/>
      <c r="N28" s="67"/>
      <c r="O28" s="67"/>
      <c r="P28" s="67"/>
      <c r="Q28" s="67"/>
      <c r="R28" s="66"/>
      <c r="S28" s="259">
        <f t="shared" si="0"/>
        <v>4.25</v>
      </c>
      <c r="T28" s="262"/>
    </row>
    <row r="29" spans="1:24" ht="48" customHeight="1" x14ac:dyDescent="0.25">
      <c r="A29" s="66">
        <v>19</v>
      </c>
      <c r="B29" s="301" t="s">
        <v>419</v>
      </c>
      <c r="C29" s="295">
        <v>4</v>
      </c>
      <c r="D29" s="295">
        <v>4</v>
      </c>
      <c r="E29" s="295">
        <v>3</v>
      </c>
      <c r="F29" s="295">
        <v>4</v>
      </c>
      <c r="G29" s="67"/>
      <c r="H29" s="67"/>
      <c r="I29" s="67"/>
      <c r="J29" s="67"/>
      <c r="K29" s="67"/>
      <c r="L29" s="67"/>
      <c r="M29" s="67"/>
      <c r="N29" s="67"/>
      <c r="O29" s="67"/>
      <c r="P29" s="67"/>
      <c r="Q29" s="67"/>
      <c r="R29" s="66"/>
      <c r="S29" s="259">
        <f t="shared" si="0"/>
        <v>3.75</v>
      </c>
      <c r="T29" s="262"/>
    </row>
    <row r="30" spans="1:24" ht="39.75" customHeight="1" x14ac:dyDescent="0.25">
      <c r="A30" s="66">
        <v>20</v>
      </c>
      <c r="B30" s="301" t="s">
        <v>420</v>
      </c>
      <c r="C30" s="295">
        <v>3</v>
      </c>
      <c r="D30" s="295">
        <v>4</v>
      </c>
      <c r="E30" s="295">
        <v>3</v>
      </c>
      <c r="F30" s="295">
        <v>5</v>
      </c>
      <c r="G30" s="67"/>
      <c r="H30" s="67"/>
      <c r="I30" s="67"/>
      <c r="J30" s="67"/>
      <c r="K30" s="67"/>
      <c r="L30" s="67"/>
      <c r="M30" s="67"/>
      <c r="N30" s="67"/>
      <c r="O30" s="67"/>
      <c r="P30" s="67"/>
      <c r="Q30" s="67"/>
      <c r="R30" s="66"/>
      <c r="S30" s="259">
        <f t="shared" si="0"/>
        <v>3.75</v>
      </c>
      <c r="T30" s="262"/>
    </row>
    <row r="31" spans="1:24" ht="49.5" customHeight="1" x14ac:dyDescent="0.25">
      <c r="A31" s="66">
        <v>21</v>
      </c>
      <c r="B31" s="104" t="str">
        <f>+CONTEXTO!D22</f>
        <v>Definciencia de la planeación adecuada para desarrollar las actividades en el tiempo definido</v>
      </c>
      <c r="C31" s="67">
        <v>4</v>
      </c>
      <c r="D31" s="67">
        <v>4</v>
      </c>
      <c r="E31" s="67">
        <v>4</v>
      </c>
      <c r="F31" s="67">
        <v>4</v>
      </c>
      <c r="G31" s="67"/>
      <c r="H31" s="67"/>
      <c r="I31" s="67"/>
      <c r="J31" s="67"/>
      <c r="K31" s="67"/>
      <c r="L31" s="67"/>
      <c r="M31" s="67"/>
      <c r="N31" s="67"/>
      <c r="O31" s="67"/>
      <c r="P31" s="67"/>
      <c r="Q31" s="67"/>
      <c r="R31" s="66"/>
      <c r="S31" s="259">
        <f t="shared" si="0"/>
        <v>4</v>
      </c>
      <c r="T31" s="262"/>
    </row>
    <row r="32" spans="1:24" ht="42" customHeight="1" x14ac:dyDescent="0.25">
      <c r="A32" s="66">
        <v>22</v>
      </c>
      <c r="B32" s="104"/>
      <c r="C32" s="67"/>
      <c r="D32" s="67"/>
      <c r="E32" s="67"/>
      <c r="F32" s="67"/>
      <c r="G32" s="67"/>
      <c r="H32" s="67"/>
      <c r="I32" s="67"/>
      <c r="J32" s="67"/>
      <c r="K32" s="67"/>
      <c r="L32" s="67"/>
      <c r="M32" s="67"/>
      <c r="N32" s="67"/>
      <c r="O32" s="67"/>
      <c r="P32" s="67"/>
      <c r="Q32" s="67"/>
      <c r="R32" s="66"/>
      <c r="S32" s="259" t="e">
        <f t="shared" si="0"/>
        <v>#DIV/0!</v>
      </c>
      <c r="T32" s="262"/>
    </row>
    <row r="33" spans="1:20" ht="48" customHeight="1" x14ac:dyDescent="0.25">
      <c r="A33" s="66">
        <v>23</v>
      </c>
      <c r="B33" s="104"/>
      <c r="C33" s="67"/>
      <c r="D33" s="67"/>
      <c r="E33" s="67"/>
      <c r="F33" s="67"/>
      <c r="G33" s="67"/>
      <c r="H33" s="67"/>
      <c r="I33" s="67"/>
      <c r="J33" s="67"/>
      <c r="K33" s="67"/>
      <c r="L33" s="67"/>
      <c r="M33" s="67"/>
      <c r="N33" s="67"/>
      <c r="O33" s="67"/>
      <c r="P33" s="67"/>
      <c r="Q33" s="67"/>
      <c r="R33" s="66"/>
      <c r="S33" s="259" t="e">
        <f t="shared" si="0"/>
        <v>#DIV/0!</v>
      </c>
      <c r="T33" s="262"/>
    </row>
    <row r="34" spans="1:20" ht="46.5" customHeight="1" x14ac:dyDescent="0.25">
      <c r="A34" s="66">
        <v>24</v>
      </c>
      <c r="B34" s="104"/>
      <c r="C34" s="67"/>
      <c r="D34" s="67"/>
      <c r="E34" s="67"/>
      <c r="F34" s="67"/>
      <c r="G34" s="67"/>
      <c r="H34" s="67"/>
      <c r="I34" s="67"/>
      <c r="J34" s="67"/>
      <c r="K34" s="67"/>
      <c r="L34" s="67"/>
      <c r="M34" s="67"/>
      <c r="N34" s="67"/>
      <c r="O34" s="67"/>
      <c r="P34" s="67"/>
      <c r="Q34" s="67"/>
      <c r="R34" s="66"/>
      <c r="S34" s="259" t="e">
        <f t="shared" si="0"/>
        <v>#DIV/0!</v>
      </c>
      <c r="T34" s="262"/>
    </row>
    <row r="35" spans="1:20" ht="44.25" customHeight="1" x14ac:dyDescent="0.25">
      <c r="A35" s="66">
        <v>25</v>
      </c>
      <c r="B35" s="104"/>
      <c r="C35" s="67"/>
      <c r="D35" s="67"/>
      <c r="E35" s="67"/>
      <c r="F35" s="67"/>
      <c r="G35" s="67"/>
      <c r="H35" s="67"/>
      <c r="I35" s="67"/>
      <c r="J35" s="67"/>
      <c r="K35" s="67"/>
      <c r="L35" s="67"/>
      <c r="M35" s="67"/>
      <c r="N35" s="67"/>
      <c r="O35" s="67"/>
      <c r="P35" s="67"/>
      <c r="Q35" s="67"/>
      <c r="R35" s="66">
        <f t="shared" ref="R35:R39" si="1">SUM(C35:Q35)</f>
        <v>0</v>
      </c>
      <c r="S35" s="260">
        <f t="shared" ref="S35:S39" si="2">IF(ISERROR(AVERAGE(C35:Q35)),0,AVERAGE(C35:Q35))</f>
        <v>0</v>
      </c>
      <c r="T35" s="262"/>
    </row>
    <row r="36" spans="1:20" ht="42.75" customHeight="1" x14ac:dyDescent="0.25">
      <c r="A36" s="66">
        <v>26</v>
      </c>
      <c r="B36" s="104"/>
      <c r="C36" s="67"/>
      <c r="D36" s="67"/>
      <c r="E36" s="67"/>
      <c r="F36" s="67"/>
      <c r="G36" s="67"/>
      <c r="H36" s="67"/>
      <c r="I36" s="67"/>
      <c r="J36" s="67"/>
      <c r="K36" s="67"/>
      <c r="L36" s="67"/>
      <c r="M36" s="67"/>
      <c r="N36" s="67"/>
      <c r="O36" s="67"/>
      <c r="P36" s="67"/>
      <c r="Q36" s="67"/>
      <c r="R36" s="66">
        <f t="shared" si="1"/>
        <v>0</v>
      </c>
      <c r="S36" s="260">
        <f t="shared" si="2"/>
        <v>0</v>
      </c>
      <c r="T36" s="262"/>
    </row>
    <row r="37" spans="1:20" ht="42" customHeight="1" x14ac:dyDescent="0.25">
      <c r="A37" s="66">
        <v>27</v>
      </c>
      <c r="B37" s="104"/>
      <c r="C37" s="67"/>
      <c r="D37" s="67"/>
      <c r="E37" s="67"/>
      <c r="F37" s="67"/>
      <c r="G37" s="67"/>
      <c r="H37" s="67"/>
      <c r="I37" s="67"/>
      <c r="J37" s="67"/>
      <c r="K37" s="67"/>
      <c r="L37" s="67"/>
      <c r="M37" s="67"/>
      <c r="N37" s="67"/>
      <c r="O37" s="67"/>
      <c r="P37" s="67"/>
      <c r="Q37" s="67"/>
      <c r="R37" s="66">
        <f t="shared" si="1"/>
        <v>0</v>
      </c>
      <c r="S37" s="260">
        <f t="shared" si="2"/>
        <v>0</v>
      </c>
      <c r="T37" s="262"/>
    </row>
    <row r="38" spans="1:20" ht="42.75" customHeight="1" x14ac:dyDescent="0.25">
      <c r="A38" s="66">
        <v>28</v>
      </c>
      <c r="B38" s="104"/>
      <c r="C38" s="67"/>
      <c r="D38" s="67"/>
      <c r="E38" s="67"/>
      <c r="F38" s="67"/>
      <c r="G38" s="67"/>
      <c r="H38" s="67"/>
      <c r="I38" s="67"/>
      <c r="J38" s="67"/>
      <c r="K38" s="67"/>
      <c r="L38" s="67"/>
      <c r="M38" s="67"/>
      <c r="N38" s="67"/>
      <c r="O38" s="67"/>
      <c r="P38" s="67"/>
      <c r="Q38" s="67"/>
      <c r="R38" s="66">
        <f t="shared" si="1"/>
        <v>0</v>
      </c>
      <c r="S38" s="260">
        <f t="shared" si="2"/>
        <v>0</v>
      </c>
      <c r="T38" s="262"/>
    </row>
    <row r="39" spans="1:20" ht="47.25" customHeight="1" x14ac:dyDescent="0.25">
      <c r="A39" s="66">
        <v>29</v>
      </c>
      <c r="B39" s="104"/>
      <c r="C39" s="67"/>
      <c r="D39" s="67"/>
      <c r="E39" s="67"/>
      <c r="F39" s="67"/>
      <c r="G39" s="67"/>
      <c r="H39" s="67"/>
      <c r="I39" s="67"/>
      <c r="J39" s="67"/>
      <c r="K39" s="67"/>
      <c r="L39" s="67"/>
      <c r="M39" s="67"/>
      <c r="N39" s="67"/>
      <c r="O39" s="67"/>
      <c r="P39" s="67"/>
      <c r="Q39" s="67"/>
      <c r="R39" s="66">
        <f t="shared" si="1"/>
        <v>0</v>
      </c>
      <c r="S39" s="260">
        <f t="shared" si="2"/>
        <v>0</v>
      </c>
      <c r="T39" s="262"/>
    </row>
    <row r="40" spans="1:20" ht="50.25" customHeight="1" thickBot="1" x14ac:dyDescent="0.3">
      <c r="A40" s="278">
        <v>30</v>
      </c>
      <c r="B40" s="279"/>
      <c r="C40" s="280"/>
      <c r="D40" s="280"/>
      <c r="E40" s="280"/>
      <c r="F40" s="280"/>
      <c r="G40" s="280"/>
      <c r="H40" s="280"/>
      <c r="I40" s="280"/>
      <c r="J40" s="280"/>
      <c r="K40" s="280"/>
      <c r="L40" s="280"/>
      <c r="M40" s="280"/>
      <c r="N40" s="280"/>
      <c r="O40" s="280"/>
      <c r="P40" s="280"/>
      <c r="Q40" s="280"/>
      <c r="R40" s="278">
        <f>SUM(C40:Q40)</f>
        <v>0</v>
      </c>
      <c r="S40" s="281">
        <f>IF(ISERROR(AVERAGE(C40:Q40)),0,AVERAGE(C40:Q40))</f>
        <v>0</v>
      </c>
      <c r="T40" s="263"/>
    </row>
    <row r="41" spans="1:20" ht="24" customHeight="1" x14ac:dyDescent="0.25">
      <c r="A41" s="413" t="s">
        <v>373</v>
      </c>
      <c r="B41" s="414"/>
      <c r="C41" s="414"/>
      <c r="D41" s="414"/>
      <c r="E41" s="414"/>
      <c r="F41" s="414"/>
      <c r="G41" s="414"/>
      <c r="H41" s="414"/>
      <c r="I41" s="414"/>
      <c r="J41" s="414"/>
      <c r="K41" s="414"/>
      <c r="L41" s="414"/>
      <c r="M41" s="414"/>
      <c r="N41" s="414"/>
      <c r="O41" s="414"/>
      <c r="P41" s="414"/>
      <c r="Q41" s="414"/>
      <c r="R41" s="415"/>
      <c r="S41" s="282">
        <f>SUM(S11:S20)</f>
        <v>41.75</v>
      </c>
    </row>
    <row r="42" spans="1:20" ht="28.5" customHeight="1" thickBot="1" x14ac:dyDescent="0.3">
      <c r="A42" s="405" t="s">
        <v>59</v>
      </c>
      <c r="B42" s="406"/>
      <c r="C42" s="406"/>
      <c r="D42" s="406"/>
      <c r="E42" s="406"/>
      <c r="F42" s="406"/>
      <c r="G42" s="406"/>
      <c r="H42" s="406"/>
      <c r="I42" s="406"/>
      <c r="J42" s="406"/>
      <c r="K42" s="406"/>
      <c r="L42" s="406"/>
      <c r="M42" s="406"/>
      <c r="N42" s="406"/>
      <c r="O42" s="406"/>
      <c r="P42" s="406"/>
      <c r="Q42" s="406"/>
      <c r="R42" s="406"/>
      <c r="S42" s="283">
        <f>S41/A20</f>
        <v>4.1749999999999998</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10">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1" name="CheckBox5">
          <controlPr defaultSize="0" autoLine="0" r:id="rId10">
            <anchor moveWithCells="1">
              <from>
                <xdr:col>19</xdr:col>
                <xdr:colOff>619125</xdr:colOff>
                <xdr:row>14</xdr:row>
                <xdr:rowOff>171450</xdr:rowOff>
              </from>
              <to>
                <xdr:col>19</xdr:col>
                <xdr:colOff>904875</xdr:colOff>
                <xdr:row>14</xdr:row>
                <xdr:rowOff>428625</xdr:rowOff>
              </to>
            </anchor>
          </controlPr>
        </control>
      </mc:Choice>
      <mc:Fallback>
        <control shapeId="3077" r:id="rId11" name="CheckBox5"/>
      </mc:Fallback>
    </mc:AlternateContent>
    <mc:AlternateContent xmlns:mc="http://schemas.openxmlformats.org/markup-compatibility/2006">
      <mc:Choice Requires="x14">
        <control shapeId="3078" r:id="rId12" name="CheckBox6">
          <controlPr defaultSize="0" autoLine="0" r:id="rId10">
            <anchor moveWithCells="1">
              <from>
                <xdr:col>19</xdr:col>
                <xdr:colOff>619125</xdr:colOff>
                <xdr:row>15</xdr:row>
                <xdr:rowOff>161925</xdr:rowOff>
              </from>
              <to>
                <xdr:col>19</xdr:col>
                <xdr:colOff>904875</xdr:colOff>
                <xdr:row>15</xdr:row>
                <xdr:rowOff>419100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10">
            <anchor moveWithCells="1">
              <from>
                <xdr:col>19</xdr:col>
                <xdr:colOff>619125</xdr:colOff>
                <xdr:row>16</xdr:row>
                <xdr:rowOff>161925</xdr:rowOff>
              </from>
              <to>
                <xdr:col>19</xdr:col>
                <xdr:colOff>904875</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10">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0">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0">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0">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0">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0">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10">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0">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10">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10">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10">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28"/>
      <c r="B1" s="424" t="s">
        <v>15</v>
      </c>
      <c r="C1" s="425"/>
      <c r="D1" s="3" t="s">
        <v>16</v>
      </c>
      <c r="E1" s="429"/>
    </row>
    <row r="2" spans="1:5" ht="15" customHeight="1" x14ac:dyDescent="0.25">
      <c r="A2" s="428"/>
      <c r="B2" s="426"/>
      <c r="C2" s="427"/>
      <c r="D2" s="3" t="s">
        <v>2</v>
      </c>
      <c r="E2" s="429"/>
    </row>
    <row r="3" spans="1:5" ht="30" customHeight="1" x14ac:dyDescent="0.25">
      <c r="A3" s="428"/>
      <c r="B3" s="424" t="s">
        <v>17</v>
      </c>
      <c r="C3" s="425"/>
      <c r="D3" s="3" t="s">
        <v>18</v>
      </c>
      <c r="E3" s="429"/>
    </row>
    <row r="4" spans="1:5" ht="15" customHeight="1" x14ac:dyDescent="0.25">
      <c r="A4" s="428"/>
      <c r="B4" s="426"/>
      <c r="C4" s="427"/>
      <c r="D4" s="3" t="s">
        <v>5</v>
      </c>
      <c r="E4" s="429"/>
    </row>
    <row r="5" spans="1:5" ht="15.75" thickBot="1" x14ac:dyDescent="0.3"/>
    <row r="6" spans="1:5" x14ac:dyDescent="0.25">
      <c r="A6" s="334" t="s">
        <v>19</v>
      </c>
      <c r="B6" s="335"/>
      <c r="C6" s="335"/>
      <c r="D6" s="335"/>
      <c r="E6" s="335"/>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33"/>
      <c r="B1" s="364" t="s">
        <v>0</v>
      </c>
      <c r="C1" s="365"/>
      <c r="D1" s="365"/>
      <c r="E1" s="365"/>
      <c r="F1" s="28" t="s">
        <v>1</v>
      </c>
      <c r="G1" s="437"/>
    </row>
    <row r="2" spans="1:7" x14ac:dyDescent="0.25">
      <c r="A2" s="434"/>
      <c r="B2" s="436"/>
      <c r="C2" s="421"/>
      <c r="D2" s="421"/>
      <c r="E2" s="421"/>
      <c r="F2" s="27" t="s">
        <v>31</v>
      </c>
      <c r="G2" s="438"/>
    </row>
    <row r="3" spans="1:7" x14ac:dyDescent="0.25">
      <c r="A3" s="434"/>
      <c r="B3" s="440" t="s">
        <v>32</v>
      </c>
      <c r="C3" s="441"/>
      <c r="D3" s="441"/>
      <c r="E3" s="441"/>
      <c r="F3" s="27" t="s">
        <v>4</v>
      </c>
      <c r="G3" s="438"/>
    </row>
    <row r="4" spans="1:7" ht="15.75" thickBot="1" x14ac:dyDescent="0.3">
      <c r="A4" s="435"/>
      <c r="B4" s="370"/>
      <c r="C4" s="371"/>
      <c r="D4" s="371"/>
      <c r="E4" s="371"/>
      <c r="F4" s="29" t="s">
        <v>5</v>
      </c>
      <c r="G4" s="439"/>
    </row>
    <row r="5" spans="1:7" ht="15.75" thickBot="1" x14ac:dyDescent="0.3"/>
    <row r="6" spans="1:7" s="36" customFormat="1" ht="15.75" x14ac:dyDescent="0.25">
      <c r="A6" s="442" t="s">
        <v>33</v>
      </c>
      <c r="B6" s="443"/>
      <c r="C6" s="443"/>
      <c r="D6" s="443"/>
      <c r="E6" s="443"/>
      <c r="F6" s="443"/>
      <c r="G6" s="444"/>
    </row>
    <row r="7" spans="1:7" ht="31.5" customHeight="1" x14ac:dyDescent="0.25">
      <c r="A7" s="22" t="s">
        <v>34</v>
      </c>
      <c r="B7" s="17" t="s">
        <v>35</v>
      </c>
      <c r="C7" s="33" t="s">
        <v>36</v>
      </c>
      <c r="D7" s="23" t="s">
        <v>37</v>
      </c>
      <c r="E7" s="17" t="s">
        <v>38</v>
      </c>
      <c r="F7" s="18" t="s">
        <v>39</v>
      </c>
      <c r="G7" s="18" t="s">
        <v>40</v>
      </c>
    </row>
    <row r="8" spans="1:7" ht="33" customHeight="1" x14ac:dyDescent="0.25">
      <c r="A8" s="430"/>
      <c r="B8" s="8"/>
      <c r="C8" s="8"/>
      <c r="D8" s="8"/>
      <c r="E8" s="8"/>
      <c r="F8" s="8"/>
      <c r="G8" s="9"/>
    </row>
    <row r="9" spans="1:7" ht="33" customHeight="1" x14ac:dyDescent="0.25">
      <c r="A9" s="431"/>
      <c r="B9" s="8"/>
      <c r="C9" s="8"/>
      <c r="D9" s="8"/>
      <c r="E9" s="8"/>
      <c r="F9" s="8"/>
      <c r="G9" s="9"/>
    </row>
    <row r="10" spans="1:7" ht="33" customHeight="1" x14ac:dyDescent="0.25">
      <c r="A10" s="431"/>
      <c r="B10" s="8"/>
      <c r="C10" s="8"/>
      <c r="D10" s="8"/>
      <c r="E10" s="8"/>
      <c r="F10" s="8"/>
      <c r="G10" s="9"/>
    </row>
    <row r="11" spans="1:7" ht="33" customHeight="1" x14ac:dyDescent="0.25">
      <c r="A11" s="431"/>
      <c r="B11" s="8"/>
      <c r="C11" s="8"/>
      <c r="D11" s="8"/>
      <c r="E11" s="8"/>
      <c r="F11" s="8"/>
      <c r="G11" s="9"/>
    </row>
    <row r="12" spans="1:7" ht="33" customHeight="1" x14ac:dyDescent="0.25">
      <c r="A12" s="431"/>
      <c r="B12" s="8"/>
      <c r="C12" s="8"/>
      <c r="D12" s="8"/>
      <c r="E12" s="8"/>
      <c r="F12" s="8"/>
      <c r="G12" s="9"/>
    </row>
    <row r="13" spans="1:7" ht="33" customHeight="1" x14ac:dyDescent="0.25">
      <c r="A13" s="431"/>
      <c r="B13" s="8"/>
      <c r="C13" s="8"/>
      <c r="D13" s="8"/>
      <c r="E13" s="8"/>
      <c r="F13" s="8"/>
      <c r="G13" s="9"/>
    </row>
    <row r="14" spans="1:7" ht="33" customHeight="1" x14ac:dyDescent="0.25">
      <c r="A14" s="431"/>
      <c r="B14" s="8"/>
      <c r="C14" s="8"/>
      <c r="D14" s="8"/>
      <c r="E14" s="8"/>
      <c r="F14" s="8"/>
      <c r="G14" s="9"/>
    </row>
    <row r="15" spans="1:7" ht="33" customHeight="1" x14ac:dyDescent="0.25">
      <c r="A15" s="431"/>
      <c r="B15" s="8"/>
      <c r="C15" s="8"/>
      <c r="D15" s="8"/>
      <c r="E15" s="8"/>
      <c r="F15" s="8"/>
      <c r="G15" s="9"/>
    </row>
    <row r="16" spans="1:7" ht="33" customHeight="1" x14ac:dyDescent="0.25">
      <c r="A16" s="431"/>
      <c r="B16" s="8"/>
      <c r="C16" s="8"/>
      <c r="D16" s="8"/>
      <c r="E16" s="8"/>
      <c r="F16" s="8"/>
      <c r="G16" s="9"/>
    </row>
    <row r="17" spans="1:7" ht="33" customHeight="1" x14ac:dyDescent="0.25">
      <c r="A17" s="431"/>
      <c r="B17" s="8"/>
      <c r="C17" s="8"/>
      <c r="D17" s="8"/>
      <c r="E17" s="8"/>
      <c r="F17" s="8"/>
      <c r="G17" s="9"/>
    </row>
    <row r="18" spans="1:7" ht="33" customHeight="1" thickBot="1" x14ac:dyDescent="0.3">
      <c r="A18" s="432"/>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topLeftCell="A8" zoomScale="110" zoomScaleNormal="110" workbookViewId="0">
      <selection activeCell="B15" sqref="B15:C15"/>
    </sheetView>
  </sheetViews>
  <sheetFormatPr baseColWidth="10" defaultRowHeight="15" x14ac:dyDescent="0.25"/>
  <cols>
    <col min="1" max="1" width="30.42578125" customWidth="1"/>
    <col min="2" max="2" width="78.85546875" customWidth="1"/>
    <col min="3" max="3" width="10" customWidth="1"/>
    <col min="4" max="4" width="20.140625" style="277" customWidth="1"/>
    <col min="5" max="5" width="15.85546875" customWidth="1"/>
  </cols>
  <sheetData>
    <row r="1" spans="1:5" x14ac:dyDescent="0.25">
      <c r="A1" s="461"/>
      <c r="B1" s="390" t="str">
        <f>CONTEXTO!B1</f>
        <v xml:space="preserve">PROCESO: </v>
      </c>
      <c r="C1" s="30" t="s">
        <v>84</v>
      </c>
      <c r="D1" s="270" t="s">
        <v>382</v>
      </c>
      <c r="E1" s="458"/>
    </row>
    <row r="2" spans="1:5" x14ac:dyDescent="0.25">
      <c r="A2" s="462"/>
      <c r="B2" s="391"/>
      <c r="C2" s="31" t="s">
        <v>2</v>
      </c>
      <c r="D2" s="111">
        <v>4</v>
      </c>
      <c r="E2" s="459"/>
    </row>
    <row r="3" spans="1:5" x14ac:dyDescent="0.25">
      <c r="A3" s="462"/>
      <c r="B3" s="464" t="s">
        <v>376</v>
      </c>
      <c r="C3" s="31" t="s">
        <v>85</v>
      </c>
      <c r="D3" s="292">
        <v>44008</v>
      </c>
      <c r="E3" s="459"/>
    </row>
    <row r="4" spans="1:5" ht="15.75" thickBot="1" x14ac:dyDescent="0.3">
      <c r="A4" s="463"/>
      <c r="B4" s="465"/>
      <c r="C4" s="275" t="s">
        <v>5</v>
      </c>
      <c r="D4" s="112" t="s">
        <v>390</v>
      </c>
      <c r="E4" s="460"/>
    </row>
    <row r="5" spans="1:5" ht="15.75" thickBot="1" x14ac:dyDescent="0.3">
      <c r="A5" s="466"/>
      <c r="B5" s="321"/>
      <c r="C5" s="321"/>
      <c r="D5" s="321"/>
      <c r="E5" s="321"/>
    </row>
    <row r="6" spans="1:5" x14ac:dyDescent="0.25">
      <c r="A6" s="467" t="str">
        <f>+CONTEXTO!A8</f>
        <v>PROCESO: GESTIÓN ARTÍSTICA Y CULTURAL</v>
      </c>
      <c r="B6" s="468"/>
      <c r="C6" s="468"/>
      <c r="D6" s="468"/>
      <c r="E6" s="469"/>
    </row>
    <row r="7" spans="1:5" x14ac:dyDescent="0.25">
      <c r="A7" s="470"/>
      <c r="B7" s="471"/>
      <c r="C7" s="471"/>
      <c r="D7" s="471"/>
      <c r="E7" s="472"/>
    </row>
    <row r="8" spans="1:5" x14ac:dyDescent="0.25">
      <c r="A8" s="473" t="str">
        <f>+CONTEXTO!A9</f>
        <v>OBJETIVO: 
FORTALECER DE MANERA EFICAZ, EFECTIVA Y EFICIENTE LOS DIFERENTES BIENES, SERVICIOS Y MANIFESTACIONES CULTURALES DE INTERES COMUN A TRAVÉS DE PROCESOS, PROYECTOS, PROGRAMAS Y POLÍTICAS QUE CONTRIBUYAN AL ACCESO DE TODA LA COMUNIDAD DE IBAGUE A LAS DIFERENTES ACTIVIDADES CULTURALES.</v>
      </c>
      <c r="B8" s="474"/>
      <c r="C8" s="474"/>
      <c r="D8" s="474"/>
      <c r="E8" s="475"/>
    </row>
    <row r="9" spans="1:5" ht="27" customHeight="1" thickBot="1" x14ac:dyDescent="0.3">
      <c r="A9" s="476"/>
      <c r="B9" s="477"/>
      <c r="C9" s="477"/>
      <c r="D9" s="477"/>
      <c r="E9" s="478"/>
    </row>
    <row r="10" spans="1:5" ht="15.75" thickBot="1" x14ac:dyDescent="0.3">
      <c r="A10" s="479"/>
      <c r="B10" s="479"/>
      <c r="C10" s="479"/>
      <c r="D10" s="479"/>
      <c r="E10" s="479"/>
    </row>
    <row r="11" spans="1:5" ht="27.75" customHeight="1" x14ac:dyDescent="0.25">
      <c r="A11" s="446" t="s">
        <v>367</v>
      </c>
      <c r="B11" s="448" t="s">
        <v>366</v>
      </c>
      <c r="C11" s="448"/>
      <c r="D11" s="450" t="s">
        <v>368</v>
      </c>
      <c r="E11" s="451"/>
    </row>
    <row r="12" spans="1:5" x14ac:dyDescent="0.25">
      <c r="A12" s="447"/>
      <c r="B12" s="449"/>
      <c r="C12" s="449"/>
      <c r="D12" s="103" t="s">
        <v>93</v>
      </c>
      <c r="E12" s="272" t="s">
        <v>94</v>
      </c>
    </row>
    <row r="13" spans="1:5" ht="33" customHeight="1" x14ac:dyDescent="0.25">
      <c r="A13" s="480"/>
      <c r="B13" s="456" t="s">
        <v>313</v>
      </c>
      <c r="C13" s="457"/>
      <c r="D13" s="221"/>
      <c r="E13" s="276"/>
    </row>
    <row r="14" spans="1:5" ht="33" customHeight="1" x14ac:dyDescent="0.25">
      <c r="A14" s="452"/>
      <c r="B14" s="456" t="s">
        <v>317</v>
      </c>
      <c r="C14" s="457"/>
      <c r="D14" s="221"/>
      <c r="E14" s="276"/>
    </row>
    <row r="15" spans="1:5" ht="33" customHeight="1" x14ac:dyDescent="0.25">
      <c r="A15" s="452"/>
      <c r="B15" s="456" t="s">
        <v>314</v>
      </c>
      <c r="C15" s="457"/>
      <c r="D15" s="221"/>
      <c r="E15" s="276"/>
    </row>
    <row r="16" spans="1:5" ht="33" customHeight="1" x14ac:dyDescent="0.25">
      <c r="A16" s="452"/>
      <c r="B16" s="456" t="s">
        <v>315</v>
      </c>
      <c r="C16" s="457"/>
      <c r="D16" s="221"/>
      <c r="E16" s="276"/>
    </row>
    <row r="17" spans="1:5" ht="33" customHeight="1" x14ac:dyDescent="0.25">
      <c r="A17" s="452"/>
      <c r="B17" s="456" t="s">
        <v>316</v>
      </c>
      <c r="C17" s="457"/>
      <c r="D17" s="221"/>
      <c r="E17" s="276"/>
    </row>
    <row r="18" spans="1:5" ht="33" customHeight="1" x14ac:dyDescent="0.25">
      <c r="A18" s="452"/>
      <c r="B18" s="456" t="s">
        <v>318</v>
      </c>
      <c r="C18" s="457"/>
      <c r="D18" s="221"/>
      <c r="E18" s="276"/>
    </row>
    <row r="19" spans="1:5" ht="33" customHeight="1" x14ac:dyDescent="0.25">
      <c r="A19" s="452"/>
      <c r="B19" s="456" t="s">
        <v>319</v>
      </c>
      <c r="C19" s="457"/>
      <c r="D19" s="221"/>
      <c r="E19" s="276"/>
    </row>
    <row r="20" spans="1:5" ht="33" customHeight="1" x14ac:dyDescent="0.25">
      <c r="A20" s="452"/>
      <c r="B20" s="456" t="s">
        <v>320</v>
      </c>
      <c r="C20" s="457"/>
      <c r="D20" s="221"/>
      <c r="E20" s="276"/>
    </row>
    <row r="21" spans="1:5" ht="33" customHeight="1" x14ac:dyDescent="0.25">
      <c r="A21" s="452"/>
      <c r="B21" s="456" t="s">
        <v>321</v>
      </c>
      <c r="C21" s="457"/>
      <c r="D21" s="221"/>
      <c r="E21" s="276"/>
    </row>
    <row r="22" spans="1:5" ht="33" customHeight="1" x14ac:dyDescent="0.25">
      <c r="A22" s="452"/>
      <c r="B22" s="456" t="s">
        <v>322</v>
      </c>
      <c r="C22" s="457"/>
      <c r="D22" s="221"/>
      <c r="E22" s="276"/>
    </row>
    <row r="23" spans="1:5" ht="33" customHeight="1" x14ac:dyDescent="0.25">
      <c r="A23" s="452"/>
      <c r="B23" s="456" t="s">
        <v>323</v>
      </c>
      <c r="C23" s="457"/>
      <c r="D23" s="221"/>
      <c r="E23" s="276"/>
    </row>
    <row r="24" spans="1:5" ht="33" customHeight="1" x14ac:dyDescent="0.25">
      <c r="A24" s="452"/>
      <c r="B24" s="456" t="s">
        <v>324</v>
      </c>
      <c r="C24" s="457"/>
      <c r="D24" s="221"/>
      <c r="E24" s="276"/>
    </row>
    <row r="25" spans="1:5" ht="33" customHeight="1" x14ac:dyDescent="0.25">
      <c r="A25" s="452"/>
      <c r="B25" s="456" t="s">
        <v>325</v>
      </c>
      <c r="C25" s="457"/>
      <c r="D25" s="221"/>
      <c r="E25" s="276"/>
    </row>
    <row r="26" spans="1:5" ht="33" customHeight="1" x14ac:dyDescent="0.25">
      <c r="A26" s="452"/>
      <c r="B26" s="456" t="s">
        <v>326</v>
      </c>
      <c r="C26" s="457"/>
      <c r="D26" s="221"/>
      <c r="E26" s="276"/>
    </row>
    <row r="27" spans="1:5" ht="33" customHeight="1" x14ac:dyDescent="0.25">
      <c r="A27" s="452"/>
      <c r="B27" s="456" t="s">
        <v>327</v>
      </c>
      <c r="C27" s="457"/>
      <c r="D27" s="221"/>
      <c r="E27" s="276"/>
    </row>
    <row r="28" spans="1:5" ht="33" customHeight="1" x14ac:dyDescent="0.25">
      <c r="A28" s="452"/>
      <c r="B28" s="456" t="s">
        <v>328</v>
      </c>
      <c r="C28" s="457"/>
      <c r="D28" s="221"/>
      <c r="E28" s="276"/>
    </row>
    <row r="29" spans="1:5" ht="33" customHeight="1" x14ac:dyDescent="0.25">
      <c r="A29" s="452"/>
      <c r="B29" s="456" t="s">
        <v>329</v>
      </c>
      <c r="C29" s="457"/>
      <c r="D29" s="221"/>
      <c r="E29" s="276"/>
    </row>
    <row r="30" spans="1:5" ht="33" customHeight="1" x14ac:dyDescent="0.25">
      <c r="A30" s="452"/>
      <c r="B30" s="456" t="s">
        <v>330</v>
      </c>
      <c r="C30" s="457"/>
      <c r="D30" s="221"/>
      <c r="E30" s="276"/>
    </row>
    <row r="31" spans="1:5" ht="33" customHeight="1" x14ac:dyDescent="0.25">
      <c r="A31" s="452"/>
      <c r="B31" s="410" t="s">
        <v>331</v>
      </c>
      <c r="C31" s="410"/>
      <c r="D31" s="221"/>
      <c r="E31" s="276"/>
    </row>
    <row r="32" spans="1:5" ht="33" customHeight="1" x14ac:dyDescent="0.25">
      <c r="A32" s="452"/>
      <c r="B32" s="456" t="s">
        <v>332</v>
      </c>
      <c r="C32" s="457"/>
      <c r="D32" s="221"/>
      <c r="E32" s="276"/>
    </row>
    <row r="33" spans="1:5" ht="22.5" customHeight="1" x14ac:dyDescent="0.25">
      <c r="A33" s="452"/>
      <c r="B33" s="454" t="s">
        <v>365</v>
      </c>
      <c r="C33" s="454"/>
      <c r="D33" s="454"/>
      <c r="E33" s="455"/>
    </row>
    <row r="34" spans="1:5" ht="33" customHeight="1" x14ac:dyDescent="0.25">
      <c r="A34" s="452"/>
      <c r="B34" s="410" t="s">
        <v>354</v>
      </c>
      <c r="C34" s="410"/>
      <c r="D34" s="221"/>
      <c r="E34" s="273"/>
    </row>
    <row r="35" spans="1:5" ht="33" customHeight="1" x14ac:dyDescent="0.25">
      <c r="A35" s="452"/>
      <c r="B35" s="410" t="s">
        <v>351</v>
      </c>
      <c r="C35" s="410"/>
      <c r="D35" s="221"/>
      <c r="E35" s="273"/>
    </row>
    <row r="36" spans="1:5" ht="33" customHeight="1" x14ac:dyDescent="0.25">
      <c r="A36" s="452"/>
      <c r="B36" s="410" t="s">
        <v>352</v>
      </c>
      <c r="C36" s="410"/>
      <c r="D36" s="221"/>
      <c r="E36" s="273"/>
    </row>
    <row r="37" spans="1:5" ht="33" customHeight="1" x14ac:dyDescent="0.25">
      <c r="A37" s="452"/>
      <c r="B37" s="410" t="s">
        <v>353</v>
      </c>
      <c r="C37" s="410"/>
      <c r="D37" s="221"/>
      <c r="E37" s="273"/>
    </row>
    <row r="38" spans="1:5" ht="33" customHeight="1" x14ac:dyDescent="0.25">
      <c r="A38" s="452"/>
      <c r="B38" s="410" t="s">
        <v>355</v>
      </c>
      <c r="C38" s="410"/>
      <c r="D38" s="221"/>
      <c r="E38" s="273"/>
    </row>
    <row r="39" spans="1:5" ht="33" customHeight="1" x14ac:dyDescent="0.25">
      <c r="A39" s="452"/>
      <c r="B39" s="410" t="s">
        <v>356</v>
      </c>
      <c r="C39" s="410"/>
      <c r="D39" s="221"/>
      <c r="E39" s="273"/>
    </row>
    <row r="40" spans="1:5" ht="33" customHeight="1" x14ac:dyDescent="0.25">
      <c r="A40" s="452"/>
      <c r="B40" s="410" t="s">
        <v>357</v>
      </c>
      <c r="C40" s="410"/>
      <c r="D40" s="221"/>
      <c r="E40" s="273"/>
    </row>
    <row r="41" spans="1:5" ht="33" customHeight="1" x14ac:dyDescent="0.25">
      <c r="A41" s="452"/>
      <c r="B41" s="410" t="s">
        <v>358</v>
      </c>
      <c r="C41" s="410"/>
      <c r="D41" s="221"/>
      <c r="E41" s="273"/>
    </row>
    <row r="42" spans="1:5" ht="33" customHeight="1" x14ac:dyDescent="0.25">
      <c r="A42" s="452"/>
      <c r="B42" s="410" t="s">
        <v>359</v>
      </c>
      <c r="C42" s="410"/>
      <c r="D42" s="221"/>
      <c r="E42" s="273"/>
    </row>
    <row r="43" spans="1:5" ht="33" customHeight="1" x14ac:dyDescent="0.25">
      <c r="A43" s="452"/>
      <c r="B43" s="410" t="s">
        <v>360</v>
      </c>
      <c r="C43" s="410"/>
      <c r="D43" s="221"/>
      <c r="E43" s="273"/>
    </row>
    <row r="44" spans="1:5" ht="33" customHeight="1" x14ac:dyDescent="0.25">
      <c r="A44" s="452"/>
      <c r="B44" s="410" t="s">
        <v>361</v>
      </c>
      <c r="C44" s="410"/>
      <c r="D44" s="221"/>
      <c r="E44" s="273"/>
    </row>
    <row r="45" spans="1:5" ht="33" customHeight="1" x14ac:dyDescent="0.25">
      <c r="A45" s="452"/>
      <c r="B45" s="410" t="s">
        <v>362</v>
      </c>
      <c r="C45" s="410"/>
      <c r="D45" s="221"/>
      <c r="E45" s="273"/>
    </row>
    <row r="46" spans="1:5" ht="33" customHeight="1" x14ac:dyDescent="0.25">
      <c r="A46" s="452"/>
      <c r="B46" s="410" t="s">
        <v>363</v>
      </c>
      <c r="C46" s="410"/>
      <c r="D46" s="221"/>
      <c r="E46" s="273"/>
    </row>
    <row r="47" spans="1:5" ht="33" customHeight="1" thickBot="1" x14ac:dyDescent="0.3">
      <c r="A47" s="453"/>
      <c r="B47" s="445" t="s">
        <v>364</v>
      </c>
      <c r="C47" s="445"/>
      <c r="D47" s="226"/>
      <c r="E47" s="274"/>
    </row>
    <row r="49" spans="1:5" ht="15.75" thickBot="1" x14ac:dyDescent="0.3"/>
    <row r="50" spans="1:5" ht="30.75" customHeight="1" x14ac:dyDescent="0.25">
      <c r="A50" s="446" t="s">
        <v>367</v>
      </c>
      <c r="B50" s="448" t="s">
        <v>366</v>
      </c>
      <c r="C50" s="448"/>
      <c r="D50" s="450" t="s">
        <v>368</v>
      </c>
      <c r="E50" s="451"/>
    </row>
    <row r="51" spans="1:5" x14ac:dyDescent="0.25">
      <c r="A51" s="447"/>
      <c r="B51" s="449"/>
      <c r="C51" s="449"/>
      <c r="D51" s="103" t="s">
        <v>93</v>
      </c>
      <c r="E51" s="272" t="s">
        <v>94</v>
      </c>
    </row>
    <row r="52" spans="1:5" ht="33" customHeight="1" x14ac:dyDescent="0.25">
      <c r="A52" s="452"/>
      <c r="B52" s="410" t="s">
        <v>313</v>
      </c>
      <c r="C52" s="411"/>
      <c r="D52" s="221"/>
      <c r="E52" s="273"/>
    </row>
    <row r="53" spans="1:5" ht="33" customHeight="1" x14ac:dyDescent="0.25">
      <c r="A53" s="452"/>
      <c r="B53" s="410" t="s">
        <v>317</v>
      </c>
      <c r="C53" s="411"/>
      <c r="D53" s="221"/>
      <c r="E53" s="273"/>
    </row>
    <row r="54" spans="1:5" ht="33" customHeight="1" x14ac:dyDescent="0.25">
      <c r="A54" s="452"/>
      <c r="B54" s="410" t="s">
        <v>314</v>
      </c>
      <c r="C54" s="411"/>
      <c r="D54" s="221"/>
      <c r="E54" s="273"/>
    </row>
    <row r="55" spans="1:5" ht="33" customHeight="1" x14ac:dyDescent="0.25">
      <c r="A55" s="452"/>
      <c r="B55" s="410" t="s">
        <v>315</v>
      </c>
      <c r="C55" s="411"/>
      <c r="D55" s="221"/>
      <c r="E55" s="273"/>
    </row>
    <row r="56" spans="1:5" ht="33" customHeight="1" x14ac:dyDescent="0.25">
      <c r="A56" s="452"/>
      <c r="B56" s="410" t="s">
        <v>316</v>
      </c>
      <c r="C56" s="411"/>
      <c r="D56" s="221"/>
      <c r="E56" s="273"/>
    </row>
    <row r="57" spans="1:5" ht="33" customHeight="1" x14ac:dyDescent="0.25">
      <c r="A57" s="452"/>
      <c r="B57" s="410" t="s">
        <v>318</v>
      </c>
      <c r="C57" s="411"/>
      <c r="D57" s="221"/>
      <c r="E57" s="273"/>
    </row>
    <row r="58" spans="1:5" ht="33" customHeight="1" x14ac:dyDescent="0.25">
      <c r="A58" s="452"/>
      <c r="B58" s="410" t="s">
        <v>319</v>
      </c>
      <c r="C58" s="411"/>
      <c r="D58" s="221"/>
      <c r="E58" s="273"/>
    </row>
    <row r="59" spans="1:5" ht="33" customHeight="1" x14ac:dyDescent="0.25">
      <c r="A59" s="452"/>
      <c r="B59" s="410" t="s">
        <v>320</v>
      </c>
      <c r="C59" s="411"/>
      <c r="D59" s="221"/>
      <c r="E59" s="273"/>
    </row>
    <row r="60" spans="1:5" ht="33" customHeight="1" x14ac:dyDescent="0.25">
      <c r="A60" s="452"/>
      <c r="B60" s="410" t="s">
        <v>321</v>
      </c>
      <c r="C60" s="411"/>
      <c r="D60" s="221"/>
      <c r="E60" s="273"/>
    </row>
    <row r="61" spans="1:5" ht="33" customHeight="1" x14ac:dyDescent="0.25">
      <c r="A61" s="452"/>
      <c r="B61" s="410" t="s">
        <v>322</v>
      </c>
      <c r="C61" s="411"/>
      <c r="D61" s="221"/>
      <c r="E61" s="273"/>
    </row>
    <row r="62" spans="1:5" ht="33" customHeight="1" x14ac:dyDescent="0.25">
      <c r="A62" s="452"/>
      <c r="B62" s="410" t="s">
        <v>323</v>
      </c>
      <c r="C62" s="411"/>
      <c r="D62" s="221"/>
      <c r="E62" s="273"/>
    </row>
    <row r="63" spans="1:5" ht="33" customHeight="1" x14ac:dyDescent="0.25">
      <c r="A63" s="452"/>
      <c r="B63" s="410" t="s">
        <v>324</v>
      </c>
      <c r="C63" s="411"/>
      <c r="D63" s="221"/>
      <c r="E63" s="273"/>
    </row>
    <row r="64" spans="1:5" ht="33" customHeight="1" x14ac:dyDescent="0.25">
      <c r="A64" s="452"/>
      <c r="B64" s="410" t="s">
        <v>325</v>
      </c>
      <c r="C64" s="411"/>
      <c r="D64" s="221"/>
      <c r="E64" s="273"/>
    </row>
    <row r="65" spans="1:5" ht="33" customHeight="1" x14ac:dyDescent="0.25">
      <c r="A65" s="452"/>
      <c r="B65" s="410" t="s">
        <v>326</v>
      </c>
      <c r="C65" s="411"/>
      <c r="D65" s="221"/>
      <c r="E65" s="273"/>
    </row>
    <row r="66" spans="1:5" ht="33" customHeight="1" x14ac:dyDescent="0.25">
      <c r="A66" s="452"/>
      <c r="B66" s="410" t="s">
        <v>327</v>
      </c>
      <c r="C66" s="411"/>
      <c r="D66" s="221"/>
      <c r="E66" s="273"/>
    </row>
    <row r="67" spans="1:5" ht="33" customHeight="1" x14ac:dyDescent="0.25">
      <c r="A67" s="452"/>
      <c r="B67" s="410" t="s">
        <v>328</v>
      </c>
      <c r="C67" s="411"/>
      <c r="D67" s="221"/>
      <c r="E67" s="273"/>
    </row>
    <row r="68" spans="1:5" ht="33" customHeight="1" x14ac:dyDescent="0.25">
      <c r="A68" s="452"/>
      <c r="B68" s="410" t="s">
        <v>329</v>
      </c>
      <c r="C68" s="411"/>
      <c r="D68" s="221"/>
      <c r="E68" s="273"/>
    </row>
    <row r="69" spans="1:5" ht="33" customHeight="1" x14ac:dyDescent="0.25">
      <c r="A69" s="452"/>
      <c r="B69" s="410" t="s">
        <v>330</v>
      </c>
      <c r="C69" s="411"/>
      <c r="D69" s="221"/>
      <c r="E69" s="273"/>
    </row>
    <row r="70" spans="1:5" ht="33" customHeight="1" x14ac:dyDescent="0.25">
      <c r="A70" s="452"/>
      <c r="B70" s="410" t="s">
        <v>331</v>
      </c>
      <c r="C70" s="410"/>
      <c r="D70" s="221"/>
      <c r="E70" s="273"/>
    </row>
    <row r="71" spans="1:5" ht="33" customHeight="1" x14ac:dyDescent="0.25">
      <c r="A71" s="452"/>
      <c r="B71" s="410" t="s">
        <v>332</v>
      </c>
      <c r="C71" s="411"/>
      <c r="D71" s="221"/>
      <c r="E71" s="273"/>
    </row>
    <row r="72" spans="1:5" ht="33" customHeight="1" x14ac:dyDescent="0.25">
      <c r="A72" s="452"/>
      <c r="B72" s="454" t="s">
        <v>365</v>
      </c>
      <c r="C72" s="454"/>
      <c r="D72" s="454"/>
      <c r="E72" s="455"/>
    </row>
    <row r="73" spans="1:5" ht="33" customHeight="1" x14ac:dyDescent="0.25">
      <c r="A73" s="452"/>
      <c r="B73" s="410" t="s">
        <v>354</v>
      </c>
      <c r="C73" s="410"/>
      <c r="D73" s="221"/>
      <c r="E73" s="273"/>
    </row>
    <row r="74" spans="1:5" ht="33" customHeight="1" x14ac:dyDescent="0.25">
      <c r="A74" s="452"/>
      <c r="B74" s="410" t="s">
        <v>351</v>
      </c>
      <c r="C74" s="410"/>
      <c r="D74" s="221"/>
      <c r="E74" s="273"/>
    </row>
    <row r="75" spans="1:5" ht="33" customHeight="1" x14ac:dyDescent="0.25">
      <c r="A75" s="452"/>
      <c r="B75" s="410" t="s">
        <v>352</v>
      </c>
      <c r="C75" s="410"/>
      <c r="D75" s="221"/>
      <c r="E75" s="273"/>
    </row>
    <row r="76" spans="1:5" ht="33" customHeight="1" x14ac:dyDescent="0.25">
      <c r="A76" s="452"/>
      <c r="B76" s="410" t="s">
        <v>353</v>
      </c>
      <c r="C76" s="410"/>
      <c r="D76" s="221"/>
      <c r="E76" s="273"/>
    </row>
    <row r="77" spans="1:5" ht="33" customHeight="1" x14ac:dyDescent="0.25">
      <c r="A77" s="452"/>
      <c r="B77" s="410" t="s">
        <v>355</v>
      </c>
      <c r="C77" s="410"/>
      <c r="D77" s="221"/>
      <c r="E77" s="273"/>
    </row>
    <row r="78" spans="1:5" ht="33" customHeight="1" x14ac:dyDescent="0.25">
      <c r="A78" s="452"/>
      <c r="B78" s="410" t="s">
        <v>356</v>
      </c>
      <c r="C78" s="410"/>
      <c r="D78" s="221"/>
      <c r="E78" s="273"/>
    </row>
    <row r="79" spans="1:5" ht="33" customHeight="1" x14ac:dyDescent="0.25">
      <c r="A79" s="452"/>
      <c r="B79" s="410" t="s">
        <v>357</v>
      </c>
      <c r="C79" s="410"/>
      <c r="D79" s="221"/>
      <c r="E79" s="273"/>
    </row>
    <row r="80" spans="1:5" ht="33" customHeight="1" x14ac:dyDescent="0.25">
      <c r="A80" s="452"/>
      <c r="B80" s="410" t="s">
        <v>358</v>
      </c>
      <c r="C80" s="410"/>
      <c r="D80" s="221"/>
      <c r="E80" s="273"/>
    </row>
    <row r="81" spans="1:5" ht="33" customHeight="1" x14ac:dyDescent="0.25">
      <c r="A81" s="452"/>
      <c r="B81" s="410" t="s">
        <v>359</v>
      </c>
      <c r="C81" s="410"/>
      <c r="D81" s="221"/>
      <c r="E81" s="273"/>
    </row>
    <row r="82" spans="1:5" ht="33" customHeight="1" x14ac:dyDescent="0.25">
      <c r="A82" s="452"/>
      <c r="B82" s="410" t="s">
        <v>360</v>
      </c>
      <c r="C82" s="410"/>
      <c r="D82" s="221"/>
      <c r="E82" s="273"/>
    </row>
    <row r="83" spans="1:5" ht="33" customHeight="1" x14ac:dyDescent="0.25">
      <c r="A83" s="452"/>
      <c r="B83" s="410" t="s">
        <v>361</v>
      </c>
      <c r="C83" s="410"/>
      <c r="D83" s="221"/>
      <c r="E83" s="273"/>
    </row>
    <row r="84" spans="1:5" ht="33" customHeight="1" x14ac:dyDescent="0.25">
      <c r="A84" s="452"/>
      <c r="B84" s="410" t="s">
        <v>362</v>
      </c>
      <c r="C84" s="410"/>
      <c r="D84" s="221"/>
      <c r="E84" s="273"/>
    </row>
    <row r="85" spans="1:5" ht="33" customHeight="1" x14ac:dyDescent="0.25">
      <c r="A85" s="452"/>
      <c r="B85" s="410" t="s">
        <v>363</v>
      </c>
      <c r="C85" s="410"/>
      <c r="D85" s="221"/>
      <c r="E85" s="273"/>
    </row>
    <row r="86" spans="1:5" ht="33" customHeight="1" thickBot="1" x14ac:dyDescent="0.3">
      <c r="A86" s="453"/>
      <c r="B86" s="445" t="s">
        <v>364</v>
      </c>
      <c r="C86" s="445"/>
      <c r="D86" s="226"/>
      <c r="E86" s="274"/>
    </row>
    <row r="88" spans="1:5" ht="15.75" thickBot="1" x14ac:dyDescent="0.3"/>
    <row r="89" spans="1:5" ht="28.5" customHeight="1" x14ac:dyDescent="0.25">
      <c r="A89" s="446" t="s">
        <v>367</v>
      </c>
      <c r="B89" s="448" t="s">
        <v>366</v>
      </c>
      <c r="C89" s="448"/>
      <c r="D89" s="450" t="s">
        <v>368</v>
      </c>
      <c r="E89" s="451"/>
    </row>
    <row r="90" spans="1:5" x14ac:dyDescent="0.25">
      <c r="A90" s="447"/>
      <c r="B90" s="449"/>
      <c r="C90" s="449"/>
      <c r="D90" s="103" t="s">
        <v>93</v>
      </c>
      <c r="E90" s="272" t="s">
        <v>94</v>
      </c>
    </row>
    <row r="91" spans="1:5" ht="33" customHeight="1" x14ac:dyDescent="0.25">
      <c r="A91" s="452"/>
      <c r="B91" s="456" t="s">
        <v>313</v>
      </c>
      <c r="C91" s="457"/>
      <c r="D91" s="221"/>
      <c r="E91" s="276"/>
    </row>
    <row r="92" spans="1:5" ht="33" customHeight="1" x14ac:dyDescent="0.25">
      <c r="A92" s="452"/>
      <c r="B92" s="456" t="s">
        <v>317</v>
      </c>
      <c r="C92" s="457"/>
      <c r="D92" s="221"/>
      <c r="E92" s="276"/>
    </row>
    <row r="93" spans="1:5" ht="33" customHeight="1" x14ac:dyDescent="0.25">
      <c r="A93" s="452"/>
      <c r="B93" s="456" t="s">
        <v>314</v>
      </c>
      <c r="C93" s="457"/>
      <c r="D93" s="221"/>
      <c r="E93" s="276"/>
    </row>
    <row r="94" spans="1:5" ht="33" customHeight="1" x14ac:dyDescent="0.25">
      <c r="A94" s="452"/>
      <c r="B94" s="456" t="s">
        <v>315</v>
      </c>
      <c r="C94" s="457"/>
      <c r="D94" s="221"/>
      <c r="E94" s="276"/>
    </row>
    <row r="95" spans="1:5" ht="33" customHeight="1" x14ac:dyDescent="0.25">
      <c r="A95" s="452"/>
      <c r="B95" s="456" t="s">
        <v>316</v>
      </c>
      <c r="C95" s="457"/>
      <c r="D95" s="221"/>
      <c r="E95" s="276"/>
    </row>
    <row r="96" spans="1:5" ht="33" customHeight="1" x14ac:dyDescent="0.25">
      <c r="A96" s="452"/>
      <c r="B96" s="456" t="s">
        <v>318</v>
      </c>
      <c r="C96" s="457"/>
      <c r="D96" s="221"/>
      <c r="E96" s="276"/>
    </row>
    <row r="97" spans="1:5" ht="33" customHeight="1" x14ac:dyDescent="0.25">
      <c r="A97" s="452"/>
      <c r="B97" s="456" t="s">
        <v>319</v>
      </c>
      <c r="C97" s="457"/>
      <c r="D97" s="221"/>
      <c r="E97" s="276"/>
    </row>
    <row r="98" spans="1:5" ht="33" customHeight="1" x14ac:dyDescent="0.25">
      <c r="A98" s="452"/>
      <c r="B98" s="456" t="s">
        <v>320</v>
      </c>
      <c r="C98" s="457"/>
      <c r="D98" s="221"/>
      <c r="E98" s="276"/>
    </row>
    <row r="99" spans="1:5" ht="33" customHeight="1" x14ac:dyDescent="0.25">
      <c r="A99" s="452"/>
      <c r="B99" s="456" t="s">
        <v>321</v>
      </c>
      <c r="C99" s="457"/>
      <c r="D99" s="221"/>
      <c r="E99" s="276"/>
    </row>
    <row r="100" spans="1:5" ht="33" customHeight="1" x14ac:dyDescent="0.25">
      <c r="A100" s="452"/>
      <c r="B100" s="456" t="s">
        <v>322</v>
      </c>
      <c r="C100" s="457"/>
      <c r="D100" s="221"/>
      <c r="E100" s="276"/>
    </row>
    <row r="101" spans="1:5" ht="33" customHeight="1" x14ac:dyDescent="0.25">
      <c r="A101" s="452"/>
      <c r="B101" s="456" t="s">
        <v>323</v>
      </c>
      <c r="C101" s="457"/>
      <c r="D101" s="221"/>
      <c r="E101" s="276"/>
    </row>
    <row r="102" spans="1:5" ht="33" customHeight="1" x14ac:dyDescent="0.25">
      <c r="A102" s="452"/>
      <c r="B102" s="456" t="s">
        <v>324</v>
      </c>
      <c r="C102" s="457"/>
      <c r="D102" s="221"/>
      <c r="E102" s="276"/>
    </row>
    <row r="103" spans="1:5" ht="33" customHeight="1" x14ac:dyDescent="0.25">
      <c r="A103" s="452"/>
      <c r="B103" s="456" t="s">
        <v>325</v>
      </c>
      <c r="C103" s="457"/>
      <c r="D103" s="221"/>
      <c r="E103" s="276"/>
    </row>
    <row r="104" spans="1:5" ht="33" customHeight="1" x14ac:dyDescent="0.25">
      <c r="A104" s="452"/>
      <c r="B104" s="456" t="s">
        <v>326</v>
      </c>
      <c r="C104" s="457"/>
      <c r="D104" s="221"/>
      <c r="E104" s="276"/>
    </row>
    <row r="105" spans="1:5" ht="33" customHeight="1" x14ac:dyDescent="0.25">
      <c r="A105" s="452"/>
      <c r="B105" s="456" t="s">
        <v>327</v>
      </c>
      <c r="C105" s="457"/>
      <c r="D105" s="221"/>
      <c r="E105" s="276"/>
    </row>
    <row r="106" spans="1:5" ht="33" customHeight="1" x14ac:dyDescent="0.25">
      <c r="A106" s="452"/>
      <c r="B106" s="456" t="s">
        <v>328</v>
      </c>
      <c r="C106" s="457"/>
      <c r="D106" s="221"/>
      <c r="E106" s="276"/>
    </row>
    <row r="107" spans="1:5" ht="33" customHeight="1" x14ac:dyDescent="0.25">
      <c r="A107" s="452"/>
      <c r="B107" s="456" t="s">
        <v>329</v>
      </c>
      <c r="C107" s="457"/>
      <c r="D107" s="221"/>
      <c r="E107" s="276"/>
    </row>
    <row r="108" spans="1:5" ht="33" customHeight="1" x14ac:dyDescent="0.25">
      <c r="A108" s="452"/>
      <c r="B108" s="456" t="s">
        <v>330</v>
      </c>
      <c r="C108" s="457"/>
      <c r="D108" s="221"/>
      <c r="E108" s="276"/>
    </row>
    <row r="109" spans="1:5" ht="33" customHeight="1" x14ac:dyDescent="0.25">
      <c r="A109" s="452"/>
      <c r="B109" s="410" t="s">
        <v>331</v>
      </c>
      <c r="C109" s="410"/>
      <c r="D109" s="221"/>
      <c r="E109" s="276"/>
    </row>
    <row r="110" spans="1:5" ht="33" customHeight="1" x14ac:dyDescent="0.25">
      <c r="A110" s="452"/>
      <c r="B110" s="456" t="s">
        <v>332</v>
      </c>
      <c r="C110" s="457"/>
      <c r="D110" s="221"/>
      <c r="E110" s="276"/>
    </row>
    <row r="111" spans="1:5" ht="33" customHeight="1" x14ac:dyDescent="0.25">
      <c r="A111" s="452"/>
      <c r="B111" s="454" t="s">
        <v>365</v>
      </c>
      <c r="C111" s="454"/>
      <c r="D111" s="454"/>
      <c r="E111" s="455"/>
    </row>
    <row r="112" spans="1:5" ht="33" customHeight="1" x14ac:dyDescent="0.25">
      <c r="A112" s="452"/>
      <c r="B112" s="410" t="s">
        <v>354</v>
      </c>
      <c r="C112" s="410"/>
      <c r="D112" s="221"/>
      <c r="E112" s="273"/>
    </row>
    <row r="113" spans="1:5" ht="33" customHeight="1" x14ac:dyDescent="0.25">
      <c r="A113" s="452"/>
      <c r="B113" s="410" t="s">
        <v>351</v>
      </c>
      <c r="C113" s="410"/>
      <c r="D113" s="221"/>
      <c r="E113" s="273"/>
    </row>
    <row r="114" spans="1:5" ht="33" customHeight="1" x14ac:dyDescent="0.25">
      <c r="A114" s="452"/>
      <c r="B114" s="410" t="s">
        <v>352</v>
      </c>
      <c r="C114" s="410"/>
      <c r="D114" s="221"/>
      <c r="E114" s="273"/>
    </row>
    <row r="115" spans="1:5" ht="33" customHeight="1" x14ac:dyDescent="0.25">
      <c r="A115" s="452"/>
      <c r="B115" s="410" t="s">
        <v>353</v>
      </c>
      <c r="C115" s="410"/>
      <c r="D115" s="221"/>
      <c r="E115" s="273"/>
    </row>
    <row r="116" spans="1:5" ht="33" customHeight="1" x14ac:dyDescent="0.25">
      <c r="A116" s="452"/>
      <c r="B116" s="410" t="s">
        <v>355</v>
      </c>
      <c r="C116" s="410"/>
      <c r="D116" s="221"/>
      <c r="E116" s="273"/>
    </row>
    <row r="117" spans="1:5" ht="33" customHeight="1" x14ac:dyDescent="0.25">
      <c r="A117" s="452"/>
      <c r="B117" s="410" t="s">
        <v>356</v>
      </c>
      <c r="C117" s="410"/>
      <c r="D117" s="221"/>
      <c r="E117" s="273"/>
    </row>
    <row r="118" spans="1:5" ht="33" customHeight="1" x14ac:dyDescent="0.25">
      <c r="A118" s="452"/>
      <c r="B118" s="410" t="s">
        <v>357</v>
      </c>
      <c r="C118" s="410"/>
      <c r="D118" s="221"/>
      <c r="E118" s="273"/>
    </row>
    <row r="119" spans="1:5" ht="33" customHeight="1" x14ac:dyDescent="0.25">
      <c r="A119" s="452"/>
      <c r="B119" s="410" t="s">
        <v>358</v>
      </c>
      <c r="C119" s="410"/>
      <c r="D119" s="221"/>
      <c r="E119" s="273"/>
    </row>
    <row r="120" spans="1:5" ht="33" customHeight="1" x14ac:dyDescent="0.25">
      <c r="A120" s="452"/>
      <c r="B120" s="410" t="s">
        <v>359</v>
      </c>
      <c r="C120" s="410"/>
      <c r="D120" s="221"/>
      <c r="E120" s="273"/>
    </row>
    <row r="121" spans="1:5" ht="33" customHeight="1" x14ac:dyDescent="0.25">
      <c r="A121" s="452"/>
      <c r="B121" s="410" t="s">
        <v>360</v>
      </c>
      <c r="C121" s="410"/>
      <c r="D121" s="221"/>
      <c r="E121" s="273"/>
    </row>
    <row r="122" spans="1:5" ht="33" customHeight="1" x14ac:dyDescent="0.25">
      <c r="A122" s="452"/>
      <c r="B122" s="410" t="s">
        <v>361</v>
      </c>
      <c r="C122" s="410"/>
      <c r="D122" s="221"/>
      <c r="E122" s="273"/>
    </row>
    <row r="123" spans="1:5" ht="33" customHeight="1" x14ac:dyDescent="0.25">
      <c r="A123" s="452"/>
      <c r="B123" s="410" t="s">
        <v>362</v>
      </c>
      <c r="C123" s="410"/>
      <c r="D123" s="221"/>
      <c r="E123" s="273"/>
    </row>
    <row r="124" spans="1:5" ht="33" customHeight="1" x14ac:dyDescent="0.25">
      <c r="A124" s="452"/>
      <c r="B124" s="410" t="s">
        <v>363</v>
      </c>
      <c r="C124" s="410"/>
      <c r="D124" s="221"/>
      <c r="E124" s="273"/>
    </row>
    <row r="125" spans="1:5" ht="33" customHeight="1" thickBot="1" x14ac:dyDescent="0.3">
      <c r="A125" s="453"/>
      <c r="B125" s="445" t="s">
        <v>364</v>
      </c>
      <c r="C125" s="445"/>
      <c r="D125" s="226"/>
      <c r="E125" s="274"/>
    </row>
    <row r="127" spans="1:5" ht="15.75" thickBot="1" x14ac:dyDescent="0.3"/>
    <row r="128" spans="1:5" ht="30" customHeight="1" x14ac:dyDescent="0.25">
      <c r="A128" s="446" t="s">
        <v>367</v>
      </c>
      <c r="B128" s="448" t="s">
        <v>366</v>
      </c>
      <c r="C128" s="448"/>
      <c r="D128" s="450" t="s">
        <v>368</v>
      </c>
      <c r="E128" s="451"/>
    </row>
    <row r="129" spans="1:5" x14ac:dyDescent="0.25">
      <c r="A129" s="447"/>
      <c r="B129" s="449"/>
      <c r="C129" s="449"/>
      <c r="D129" s="103" t="s">
        <v>93</v>
      </c>
      <c r="E129" s="272" t="s">
        <v>94</v>
      </c>
    </row>
    <row r="130" spans="1:5" ht="33" customHeight="1" x14ac:dyDescent="0.25">
      <c r="A130" s="452"/>
      <c r="B130" s="410" t="s">
        <v>313</v>
      </c>
      <c r="C130" s="411"/>
      <c r="D130" s="221"/>
      <c r="E130" s="273"/>
    </row>
    <row r="131" spans="1:5" ht="33" customHeight="1" x14ac:dyDescent="0.25">
      <c r="A131" s="452"/>
      <c r="B131" s="410" t="s">
        <v>317</v>
      </c>
      <c r="C131" s="411"/>
      <c r="D131" s="221"/>
      <c r="E131" s="273"/>
    </row>
    <row r="132" spans="1:5" ht="33" customHeight="1" x14ac:dyDescent="0.25">
      <c r="A132" s="452"/>
      <c r="B132" s="410" t="s">
        <v>314</v>
      </c>
      <c r="C132" s="411"/>
      <c r="D132" s="221"/>
      <c r="E132" s="273"/>
    </row>
    <row r="133" spans="1:5" ht="33" customHeight="1" x14ac:dyDescent="0.25">
      <c r="A133" s="452"/>
      <c r="B133" s="410" t="s">
        <v>315</v>
      </c>
      <c r="C133" s="411"/>
      <c r="D133" s="221"/>
      <c r="E133" s="273"/>
    </row>
    <row r="134" spans="1:5" ht="33" customHeight="1" x14ac:dyDescent="0.25">
      <c r="A134" s="452"/>
      <c r="B134" s="410" t="s">
        <v>316</v>
      </c>
      <c r="C134" s="411"/>
      <c r="D134" s="221"/>
      <c r="E134" s="273"/>
    </row>
    <row r="135" spans="1:5" ht="33" customHeight="1" x14ac:dyDescent="0.25">
      <c r="A135" s="452"/>
      <c r="B135" s="410" t="s">
        <v>318</v>
      </c>
      <c r="C135" s="411"/>
      <c r="D135" s="221"/>
      <c r="E135" s="273"/>
    </row>
    <row r="136" spans="1:5" ht="33" customHeight="1" x14ac:dyDescent="0.25">
      <c r="A136" s="452"/>
      <c r="B136" s="410" t="s">
        <v>319</v>
      </c>
      <c r="C136" s="411"/>
      <c r="D136" s="221"/>
      <c r="E136" s="273"/>
    </row>
    <row r="137" spans="1:5" ht="33" customHeight="1" x14ac:dyDescent="0.25">
      <c r="A137" s="452"/>
      <c r="B137" s="410" t="s">
        <v>320</v>
      </c>
      <c r="C137" s="411"/>
      <c r="D137" s="221"/>
      <c r="E137" s="273"/>
    </row>
    <row r="138" spans="1:5" ht="33" customHeight="1" x14ac:dyDescent="0.25">
      <c r="A138" s="452"/>
      <c r="B138" s="410" t="s">
        <v>321</v>
      </c>
      <c r="C138" s="411"/>
      <c r="D138" s="221"/>
      <c r="E138" s="273"/>
    </row>
    <row r="139" spans="1:5" ht="33" customHeight="1" x14ac:dyDescent="0.25">
      <c r="A139" s="452"/>
      <c r="B139" s="410" t="s">
        <v>322</v>
      </c>
      <c r="C139" s="411"/>
      <c r="D139" s="221"/>
      <c r="E139" s="273"/>
    </row>
    <row r="140" spans="1:5" ht="33" customHeight="1" x14ac:dyDescent="0.25">
      <c r="A140" s="452"/>
      <c r="B140" s="410" t="s">
        <v>323</v>
      </c>
      <c r="C140" s="411"/>
      <c r="D140" s="221"/>
      <c r="E140" s="273"/>
    </row>
    <row r="141" spans="1:5" ht="33" customHeight="1" x14ac:dyDescent="0.25">
      <c r="A141" s="452"/>
      <c r="B141" s="410" t="s">
        <v>324</v>
      </c>
      <c r="C141" s="411"/>
      <c r="D141" s="221"/>
      <c r="E141" s="273"/>
    </row>
    <row r="142" spans="1:5" ht="33" customHeight="1" x14ac:dyDescent="0.25">
      <c r="A142" s="452"/>
      <c r="B142" s="410" t="s">
        <v>325</v>
      </c>
      <c r="C142" s="411"/>
      <c r="D142" s="221"/>
      <c r="E142" s="273"/>
    </row>
    <row r="143" spans="1:5" ht="33" customHeight="1" x14ac:dyDescent="0.25">
      <c r="A143" s="452"/>
      <c r="B143" s="410" t="s">
        <v>326</v>
      </c>
      <c r="C143" s="411"/>
      <c r="D143" s="221"/>
      <c r="E143" s="273"/>
    </row>
    <row r="144" spans="1:5" ht="33" customHeight="1" x14ac:dyDescent="0.25">
      <c r="A144" s="452"/>
      <c r="B144" s="410" t="s">
        <v>327</v>
      </c>
      <c r="C144" s="411"/>
      <c r="D144" s="221"/>
      <c r="E144" s="273"/>
    </row>
    <row r="145" spans="1:5" ht="33" customHeight="1" x14ac:dyDescent="0.25">
      <c r="A145" s="452"/>
      <c r="B145" s="410" t="s">
        <v>328</v>
      </c>
      <c r="C145" s="411"/>
      <c r="D145" s="221"/>
      <c r="E145" s="273"/>
    </row>
    <row r="146" spans="1:5" ht="33" customHeight="1" x14ac:dyDescent="0.25">
      <c r="A146" s="452"/>
      <c r="B146" s="410" t="s">
        <v>329</v>
      </c>
      <c r="C146" s="411"/>
      <c r="D146" s="221"/>
      <c r="E146" s="273"/>
    </row>
    <row r="147" spans="1:5" ht="33" customHeight="1" x14ac:dyDescent="0.25">
      <c r="A147" s="452"/>
      <c r="B147" s="410" t="s">
        <v>330</v>
      </c>
      <c r="C147" s="411"/>
      <c r="D147" s="221"/>
      <c r="E147" s="273"/>
    </row>
    <row r="148" spans="1:5" ht="33" customHeight="1" x14ac:dyDescent="0.25">
      <c r="A148" s="452"/>
      <c r="B148" s="410" t="s">
        <v>331</v>
      </c>
      <c r="C148" s="410"/>
      <c r="D148" s="221"/>
      <c r="E148" s="273"/>
    </row>
    <row r="149" spans="1:5" ht="33" customHeight="1" x14ac:dyDescent="0.25">
      <c r="A149" s="452"/>
      <c r="B149" s="410" t="s">
        <v>332</v>
      </c>
      <c r="C149" s="411"/>
      <c r="D149" s="221"/>
      <c r="E149" s="273"/>
    </row>
    <row r="150" spans="1:5" ht="33" customHeight="1" x14ac:dyDescent="0.25">
      <c r="A150" s="452"/>
      <c r="B150" s="454" t="s">
        <v>365</v>
      </c>
      <c r="C150" s="454"/>
      <c r="D150" s="454"/>
      <c r="E150" s="455"/>
    </row>
    <row r="151" spans="1:5" ht="33" customHeight="1" x14ac:dyDescent="0.25">
      <c r="A151" s="452"/>
      <c r="B151" s="410" t="s">
        <v>354</v>
      </c>
      <c r="C151" s="410"/>
      <c r="D151" s="221"/>
      <c r="E151" s="273"/>
    </row>
    <row r="152" spans="1:5" ht="33" customHeight="1" x14ac:dyDescent="0.25">
      <c r="A152" s="452"/>
      <c r="B152" s="410" t="s">
        <v>351</v>
      </c>
      <c r="C152" s="410"/>
      <c r="D152" s="221"/>
      <c r="E152" s="273"/>
    </row>
    <row r="153" spans="1:5" ht="33" customHeight="1" x14ac:dyDescent="0.25">
      <c r="A153" s="452"/>
      <c r="B153" s="410" t="s">
        <v>352</v>
      </c>
      <c r="C153" s="410"/>
      <c r="D153" s="221"/>
      <c r="E153" s="273"/>
    </row>
    <row r="154" spans="1:5" ht="33" customHeight="1" x14ac:dyDescent="0.25">
      <c r="A154" s="452"/>
      <c r="B154" s="410" t="s">
        <v>353</v>
      </c>
      <c r="C154" s="410"/>
      <c r="D154" s="221"/>
      <c r="E154" s="273"/>
    </row>
    <row r="155" spans="1:5" ht="33" customHeight="1" x14ac:dyDescent="0.25">
      <c r="A155" s="452"/>
      <c r="B155" s="410" t="s">
        <v>355</v>
      </c>
      <c r="C155" s="410"/>
      <c r="D155" s="221"/>
      <c r="E155" s="273"/>
    </row>
    <row r="156" spans="1:5" ht="33" customHeight="1" x14ac:dyDescent="0.25">
      <c r="A156" s="452"/>
      <c r="B156" s="410" t="s">
        <v>356</v>
      </c>
      <c r="C156" s="410"/>
      <c r="D156" s="221"/>
      <c r="E156" s="273"/>
    </row>
    <row r="157" spans="1:5" ht="33" customHeight="1" x14ac:dyDescent="0.25">
      <c r="A157" s="452"/>
      <c r="B157" s="410" t="s">
        <v>357</v>
      </c>
      <c r="C157" s="410"/>
      <c r="D157" s="221"/>
      <c r="E157" s="273"/>
    </row>
    <row r="158" spans="1:5" ht="33" customHeight="1" x14ac:dyDescent="0.25">
      <c r="A158" s="452"/>
      <c r="B158" s="410" t="s">
        <v>358</v>
      </c>
      <c r="C158" s="410"/>
      <c r="D158" s="221"/>
      <c r="E158" s="273"/>
    </row>
    <row r="159" spans="1:5" ht="33" customHeight="1" x14ac:dyDescent="0.25">
      <c r="A159" s="452"/>
      <c r="B159" s="410" t="s">
        <v>359</v>
      </c>
      <c r="C159" s="410"/>
      <c r="D159" s="221"/>
      <c r="E159" s="273"/>
    </row>
    <row r="160" spans="1:5" ht="33" customHeight="1" x14ac:dyDescent="0.25">
      <c r="A160" s="452"/>
      <c r="B160" s="410" t="s">
        <v>360</v>
      </c>
      <c r="C160" s="410"/>
      <c r="D160" s="221"/>
      <c r="E160" s="273"/>
    </row>
    <row r="161" spans="1:5" ht="33" customHeight="1" x14ac:dyDescent="0.25">
      <c r="A161" s="452"/>
      <c r="B161" s="410" t="s">
        <v>361</v>
      </c>
      <c r="C161" s="410"/>
      <c r="D161" s="221"/>
      <c r="E161" s="273"/>
    </row>
    <row r="162" spans="1:5" ht="33" customHeight="1" x14ac:dyDescent="0.25">
      <c r="A162" s="452"/>
      <c r="B162" s="410" t="s">
        <v>362</v>
      </c>
      <c r="C162" s="410"/>
      <c r="D162" s="221"/>
      <c r="E162" s="273"/>
    </row>
    <row r="163" spans="1:5" ht="33" customHeight="1" x14ac:dyDescent="0.25">
      <c r="A163" s="452"/>
      <c r="B163" s="410" t="s">
        <v>363</v>
      </c>
      <c r="C163" s="410"/>
      <c r="D163" s="221"/>
      <c r="E163" s="273"/>
    </row>
    <row r="164" spans="1:5" ht="33" customHeight="1" thickBot="1" x14ac:dyDescent="0.3">
      <c r="A164" s="453"/>
      <c r="B164" s="445" t="s">
        <v>364</v>
      </c>
      <c r="C164" s="445"/>
      <c r="D164" s="226"/>
      <c r="E164" s="274"/>
    </row>
    <row r="166" spans="1:5" ht="15.75" thickBot="1" x14ac:dyDescent="0.3"/>
    <row r="167" spans="1:5" ht="30" customHeight="1" x14ac:dyDescent="0.25">
      <c r="A167" s="446" t="s">
        <v>367</v>
      </c>
      <c r="B167" s="448" t="s">
        <v>366</v>
      </c>
      <c r="C167" s="448"/>
      <c r="D167" s="450" t="s">
        <v>368</v>
      </c>
      <c r="E167" s="451"/>
    </row>
    <row r="168" spans="1:5" x14ac:dyDescent="0.25">
      <c r="A168" s="447"/>
      <c r="B168" s="449"/>
      <c r="C168" s="449"/>
      <c r="D168" s="103" t="s">
        <v>93</v>
      </c>
      <c r="E168" s="272" t="s">
        <v>94</v>
      </c>
    </row>
    <row r="169" spans="1:5" ht="33" customHeight="1" x14ac:dyDescent="0.25">
      <c r="A169" s="452"/>
      <c r="B169" s="410" t="s">
        <v>313</v>
      </c>
      <c r="C169" s="411"/>
      <c r="D169" s="221"/>
      <c r="E169" s="273"/>
    </row>
    <row r="170" spans="1:5" ht="33" customHeight="1" x14ac:dyDescent="0.25">
      <c r="A170" s="452"/>
      <c r="B170" s="410" t="s">
        <v>317</v>
      </c>
      <c r="C170" s="411"/>
      <c r="D170" s="221"/>
      <c r="E170" s="273"/>
    </row>
    <row r="171" spans="1:5" ht="33" customHeight="1" x14ac:dyDescent="0.25">
      <c r="A171" s="452"/>
      <c r="B171" s="410" t="s">
        <v>314</v>
      </c>
      <c r="C171" s="411"/>
      <c r="D171" s="221"/>
      <c r="E171" s="273"/>
    </row>
    <row r="172" spans="1:5" ht="33" customHeight="1" x14ac:dyDescent="0.25">
      <c r="A172" s="452"/>
      <c r="B172" s="410" t="s">
        <v>315</v>
      </c>
      <c r="C172" s="411"/>
      <c r="D172" s="221"/>
      <c r="E172" s="273"/>
    </row>
    <row r="173" spans="1:5" ht="33" customHeight="1" x14ac:dyDescent="0.25">
      <c r="A173" s="452"/>
      <c r="B173" s="410" t="s">
        <v>316</v>
      </c>
      <c r="C173" s="411"/>
      <c r="D173" s="221"/>
      <c r="E173" s="273"/>
    </row>
    <row r="174" spans="1:5" ht="33" customHeight="1" x14ac:dyDescent="0.25">
      <c r="A174" s="452"/>
      <c r="B174" s="410" t="s">
        <v>318</v>
      </c>
      <c r="C174" s="411"/>
      <c r="D174" s="221"/>
      <c r="E174" s="273"/>
    </row>
    <row r="175" spans="1:5" ht="33" customHeight="1" x14ac:dyDescent="0.25">
      <c r="A175" s="452"/>
      <c r="B175" s="410" t="s">
        <v>319</v>
      </c>
      <c r="C175" s="411"/>
      <c r="D175" s="221"/>
      <c r="E175" s="273"/>
    </row>
    <row r="176" spans="1:5" ht="33" customHeight="1" x14ac:dyDescent="0.25">
      <c r="A176" s="452"/>
      <c r="B176" s="410" t="s">
        <v>320</v>
      </c>
      <c r="C176" s="411"/>
      <c r="D176" s="221"/>
      <c r="E176" s="273"/>
    </row>
    <row r="177" spans="1:5" ht="33" customHeight="1" x14ac:dyDescent="0.25">
      <c r="A177" s="452"/>
      <c r="B177" s="410" t="s">
        <v>321</v>
      </c>
      <c r="C177" s="411"/>
      <c r="D177" s="221"/>
      <c r="E177" s="273"/>
    </row>
    <row r="178" spans="1:5" ht="33" customHeight="1" x14ac:dyDescent="0.25">
      <c r="A178" s="452"/>
      <c r="B178" s="410" t="s">
        <v>322</v>
      </c>
      <c r="C178" s="411"/>
      <c r="D178" s="221"/>
      <c r="E178" s="273"/>
    </row>
    <row r="179" spans="1:5" ht="33" customHeight="1" x14ac:dyDescent="0.25">
      <c r="A179" s="452"/>
      <c r="B179" s="410" t="s">
        <v>323</v>
      </c>
      <c r="C179" s="411"/>
      <c r="D179" s="221"/>
      <c r="E179" s="273"/>
    </row>
    <row r="180" spans="1:5" ht="33" customHeight="1" x14ac:dyDescent="0.25">
      <c r="A180" s="452"/>
      <c r="B180" s="410" t="s">
        <v>324</v>
      </c>
      <c r="C180" s="411"/>
      <c r="D180" s="221"/>
      <c r="E180" s="273"/>
    </row>
    <row r="181" spans="1:5" ht="33" customHeight="1" x14ac:dyDescent="0.25">
      <c r="A181" s="452"/>
      <c r="B181" s="410" t="s">
        <v>325</v>
      </c>
      <c r="C181" s="411"/>
      <c r="D181" s="221"/>
      <c r="E181" s="273"/>
    </row>
    <row r="182" spans="1:5" ht="33" customHeight="1" x14ac:dyDescent="0.25">
      <c r="A182" s="452"/>
      <c r="B182" s="410" t="s">
        <v>326</v>
      </c>
      <c r="C182" s="411"/>
      <c r="D182" s="221"/>
      <c r="E182" s="273"/>
    </row>
    <row r="183" spans="1:5" ht="33" customHeight="1" x14ac:dyDescent="0.25">
      <c r="A183" s="452"/>
      <c r="B183" s="410" t="s">
        <v>327</v>
      </c>
      <c r="C183" s="411"/>
      <c r="D183" s="221"/>
      <c r="E183" s="273"/>
    </row>
    <row r="184" spans="1:5" ht="33" customHeight="1" x14ac:dyDescent="0.25">
      <c r="A184" s="452"/>
      <c r="B184" s="410" t="s">
        <v>328</v>
      </c>
      <c r="C184" s="411"/>
      <c r="D184" s="221"/>
      <c r="E184" s="273"/>
    </row>
    <row r="185" spans="1:5" ht="33" customHeight="1" x14ac:dyDescent="0.25">
      <c r="A185" s="452"/>
      <c r="B185" s="410" t="s">
        <v>329</v>
      </c>
      <c r="C185" s="411"/>
      <c r="D185" s="221"/>
      <c r="E185" s="273"/>
    </row>
    <row r="186" spans="1:5" ht="33" customHeight="1" x14ac:dyDescent="0.25">
      <c r="A186" s="452"/>
      <c r="B186" s="410" t="s">
        <v>330</v>
      </c>
      <c r="C186" s="411"/>
      <c r="D186" s="221"/>
      <c r="E186" s="273"/>
    </row>
    <row r="187" spans="1:5" ht="33" customHeight="1" x14ac:dyDescent="0.25">
      <c r="A187" s="452"/>
      <c r="B187" s="410" t="s">
        <v>331</v>
      </c>
      <c r="C187" s="410"/>
      <c r="D187" s="221"/>
      <c r="E187" s="273"/>
    </row>
    <row r="188" spans="1:5" ht="33" customHeight="1" x14ac:dyDescent="0.25">
      <c r="A188" s="452"/>
      <c r="B188" s="410" t="s">
        <v>332</v>
      </c>
      <c r="C188" s="411"/>
      <c r="D188" s="221"/>
      <c r="E188" s="273"/>
    </row>
    <row r="189" spans="1:5" ht="33" customHeight="1" x14ac:dyDescent="0.25">
      <c r="A189" s="452"/>
      <c r="B189" s="454" t="s">
        <v>365</v>
      </c>
      <c r="C189" s="454"/>
      <c r="D189" s="454"/>
      <c r="E189" s="455"/>
    </row>
    <row r="190" spans="1:5" ht="33" customHeight="1" x14ac:dyDescent="0.25">
      <c r="A190" s="452"/>
      <c r="B190" s="410" t="s">
        <v>354</v>
      </c>
      <c r="C190" s="410"/>
      <c r="D190" s="221"/>
      <c r="E190" s="273"/>
    </row>
    <row r="191" spans="1:5" ht="33" customHeight="1" x14ac:dyDescent="0.25">
      <c r="A191" s="452"/>
      <c r="B191" s="410" t="s">
        <v>351</v>
      </c>
      <c r="C191" s="410"/>
      <c r="D191" s="221"/>
      <c r="E191" s="273"/>
    </row>
    <row r="192" spans="1:5" ht="33" customHeight="1" x14ac:dyDescent="0.25">
      <c r="A192" s="452"/>
      <c r="B192" s="410" t="s">
        <v>352</v>
      </c>
      <c r="C192" s="410"/>
      <c r="D192" s="221"/>
      <c r="E192" s="273"/>
    </row>
    <row r="193" spans="1:5" ht="33" customHeight="1" x14ac:dyDescent="0.25">
      <c r="A193" s="452"/>
      <c r="B193" s="410" t="s">
        <v>353</v>
      </c>
      <c r="C193" s="410"/>
      <c r="D193" s="221"/>
      <c r="E193" s="273"/>
    </row>
    <row r="194" spans="1:5" ht="33" customHeight="1" x14ac:dyDescent="0.25">
      <c r="A194" s="452"/>
      <c r="B194" s="410" t="s">
        <v>355</v>
      </c>
      <c r="C194" s="410"/>
      <c r="D194" s="221"/>
      <c r="E194" s="273"/>
    </row>
    <row r="195" spans="1:5" ht="33" customHeight="1" x14ac:dyDescent="0.25">
      <c r="A195" s="452"/>
      <c r="B195" s="410" t="s">
        <v>356</v>
      </c>
      <c r="C195" s="410"/>
      <c r="D195" s="221"/>
      <c r="E195" s="273"/>
    </row>
    <row r="196" spans="1:5" ht="33" customHeight="1" x14ac:dyDescent="0.25">
      <c r="A196" s="452"/>
      <c r="B196" s="410" t="s">
        <v>357</v>
      </c>
      <c r="C196" s="410"/>
      <c r="D196" s="221"/>
      <c r="E196" s="273"/>
    </row>
    <row r="197" spans="1:5" ht="33" customHeight="1" x14ac:dyDescent="0.25">
      <c r="A197" s="452"/>
      <c r="B197" s="410" t="s">
        <v>358</v>
      </c>
      <c r="C197" s="410"/>
      <c r="D197" s="221"/>
      <c r="E197" s="273"/>
    </row>
    <row r="198" spans="1:5" ht="33" customHeight="1" x14ac:dyDescent="0.25">
      <c r="A198" s="452"/>
      <c r="B198" s="410" t="s">
        <v>359</v>
      </c>
      <c r="C198" s="410"/>
      <c r="D198" s="221"/>
      <c r="E198" s="273"/>
    </row>
    <row r="199" spans="1:5" ht="33" customHeight="1" x14ac:dyDescent="0.25">
      <c r="A199" s="452"/>
      <c r="B199" s="410" t="s">
        <v>360</v>
      </c>
      <c r="C199" s="410"/>
      <c r="D199" s="221"/>
      <c r="E199" s="273"/>
    </row>
    <row r="200" spans="1:5" ht="33" customHeight="1" x14ac:dyDescent="0.25">
      <c r="A200" s="452"/>
      <c r="B200" s="410" t="s">
        <v>361</v>
      </c>
      <c r="C200" s="410"/>
      <c r="D200" s="221"/>
      <c r="E200" s="273"/>
    </row>
    <row r="201" spans="1:5" ht="33" customHeight="1" x14ac:dyDescent="0.25">
      <c r="A201" s="452"/>
      <c r="B201" s="410" t="s">
        <v>362</v>
      </c>
      <c r="C201" s="410"/>
      <c r="D201" s="221"/>
      <c r="E201" s="273"/>
    </row>
    <row r="202" spans="1:5" ht="33" customHeight="1" x14ac:dyDescent="0.25">
      <c r="A202" s="452"/>
      <c r="B202" s="410" t="s">
        <v>363</v>
      </c>
      <c r="C202" s="410"/>
      <c r="D202" s="221"/>
      <c r="E202" s="273"/>
    </row>
    <row r="203" spans="1:5" ht="33" customHeight="1" thickBot="1" x14ac:dyDescent="0.3">
      <c r="A203" s="453"/>
      <c r="B203" s="445" t="s">
        <v>364</v>
      </c>
      <c r="C203" s="445"/>
      <c r="D203" s="226"/>
      <c r="E203" s="274"/>
    </row>
    <row r="205" spans="1:5" ht="15.75" thickBot="1" x14ac:dyDescent="0.3"/>
    <row r="206" spans="1:5" ht="29.25" customHeight="1" x14ac:dyDescent="0.25">
      <c r="A206" s="446" t="s">
        <v>367</v>
      </c>
      <c r="B206" s="448" t="s">
        <v>366</v>
      </c>
      <c r="C206" s="448"/>
      <c r="D206" s="450" t="s">
        <v>368</v>
      </c>
      <c r="E206" s="451"/>
    </row>
    <row r="207" spans="1:5" x14ac:dyDescent="0.25">
      <c r="A207" s="447"/>
      <c r="B207" s="449"/>
      <c r="C207" s="449"/>
      <c r="D207" s="103" t="s">
        <v>93</v>
      </c>
      <c r="E207" s="272" t="s">
        <v>94</v>
      </c>
    </row>
    <row r="208" spans="1:5" ht="33" customHeight="1" x14ac:dyDescent="0.25">
      <c r="A208" s="452"/>
      <c r="B208" s="410" t="s">
        <v>313</v>
      </c>
      <c r="C208" s="411"/>
      <c r="D208" s="221"/>
      <c r="E208" s="273"/>
    </row>
    <row r="209" spans="1:5" ht="33" customHeight="1" x14ac:dyDescent="0.25">
      <c r="A209" s="452"/>
      <c r="B209" s="410" t="s">
        <v>317</v>
      </c>
      <c r="C209" s="411"/>
      <c r="D209" s="221"/>
      <c r="E209" s="273"/>
    </row>
    <row r="210" spans="1:5" ht="33" customHeight="1" x14ac:dyDescent="0.25">
      <c r="A210" s="452"/>
      <c r="B210" s="410" t="s">
        <v>314</v>
      </c>
      <c r="C210" s="411"/>
      <c r="D210" s="221"/>
      <c r="E210" s="273"/>
    </row>
    <row r="211" spans="1:5" ht="33" customHeight="1" x14ac:dyDescent="0.25">
      <c r="A211" s="452"/>
      <c r="B211" s="410" t="s">
        <v>315</v>
      </c>
      <c r="C211" s="411"/>
      <c r="D211" s="221"/>
      <c r="E211" s="273"/>
    </row>
    <row r="212" spans="1:5" ht="33" customHeight="1" x14ac:dyDescent="0.25">
      <c r="A212" s="452"/>
      <c r="B212" s="410" t="s">
        <v>316</v>
      </c>
      <c r="C212" s="411"/>
      <c r="D212" s="221"/>
      <c r="E212" s="273"/>
    </row>
    <row r="213" spans="1:5" ht="33" customHeight="1" x14ac:dyDescent="0.25">
      <c r="A213" s="452"/>
      <c r="B213" s="410" t="s">
        <v>318</v>
      </c>
      <c r="C213" s="411"/>
      <c r="D213" s="221"/>
      <c r="E213" s="273"/>
    </row>
    <row r="214" spans="1:5" ht="33" customHeight="1" x14ac:dyDescent="0.25">
      <c r="A214" s="452"/>
      <c r="B214" s="410" t="s">
        <v>319</v>
      </c>
      <c r="C214" s="411"/>
      <c r="D214" s="221"/>
      <c r="E214" s="273"/>
    </row>
    <row r="215" spans="1:5" ht="33" customHeight="1" x14ac:dyDescent="0.25">
      <c r="A215" s="452"/>
      <c r="B215" s="410" t="s">
        <v>320</v>
      </c>
      <c r="C215" s="411"/>
      <c r="D215" s="221"/>
      <c r="E215" s="273"/>
    </row>
    <row r="216" spans="1:5" ht="33" customHeight="1" x14ac:dyDescent="0.25">
      <c r="A216" s="452"/>
      <c r="B216" s="410" t="s">
        <v>321</v>
      </c>
      <c r="C216" s="411"/>
      <c r="D216" s="221"/>
      <c r="E216" s="273"/>
    </row>
    <row r="217" spans="1:5" ht="33" customHeight="1" x14ac:dyDescent="0.25">
      <c r="A217" s="452"/>
      <c r="B217" s="410" t="s">
        <v>322</v>
      </c>
      <c r="C217" s="411"/>
      <c r="D217" s="221"/>
      <c r="E217" s="273"/>
    </row>
    <row r="218" spans="1:5" ht="33" customHeight="1" x14ac:dyDescent="0.25">
      <c r="A218" s="452"/>
      <c r="B218" s="410" t="s">
        <v>323</v>
      </c>
      <c r="C218" s="411"/>
      <c r="D218" s="221"/>
      <c r="E218" s="273"/>
    </row>
    <row r="219" spans="1:5" ht="33" customHeight="1" x14ac:dyDescent="0.25">
      <c r="A219" s="452"/>
      <c r="B219" s="410" t="s">
        <v>324</v>
      </c>
      <c r="C219" s="411"/>
      <c r="D219" s="221"/>
      <c r="E219" s="273"/>
    </row>
    <row r="220" spans="1:5" ht="33" customHeight="1" x14ac:dyDescent="0.25">
      <c r="A220" s="452"/>
      <c r="B220" s="410" t="s">
        <v>325</v>
      </c>
      <c r="C220" s="411"/>
      <c r="D220" s="221"/>
      <c r="E220" s="273"/>
    </row>
    <row r="221" spans="1:5" ht="33" customHeight="1" x14ac:dyDescent="0.25">
      <c r="A221" s="452"/>
      <c r="B221" s="410" t="s">
        <v>326</v>
      </c>
      <c r="C221" s="411"/>
      <c r="D221" s="221"/>
      <c r="E221" s="273"/>
    </row>
    <row r="222" spans="1:5" ht="33" customHeight="1" x14ac:dyDescent="0.25">
      <c r="A222" s="452"/>
      <c r="B222" s="410" t="s">
        <v>327</v>
      </c>
      <c r="C222" s="411"/>
      <c r="D222" s="221"/>
      <c r="E222" s="273"/>
    </row>
    <row r="223" spans="1:5" ht="33" customHeight="1" x14ac:dyDescent="0.25">
      <c r="A223" s="452"/>
      <c r="B223" s="410" t="s">
        <v>328</v>
      </c>
      <c r="C223" s="411"/>
      <c r="D223" s="221"/>
      <c r="E223" s="273"/>
    </row>
    <row r="224" spans="1:5" ht="33" customHeight="1" x14ac:dyDescent="0.25">
      <c r="A224" s="452"/>
      <c r="B224" s="410" t="s">
        <v>329</v>
      </c>
      <c r="C224" s="411"/>
      <c r="D224" s="221"/>
      <c r="E224" s="273"/>
    </row>
    <row r="225" spans="1:5" ht="33" customHeight="1" x14ac:dyDescent="0.25">
      <c r="A225" s="452"/>
      <c r="B225" s="410" t="s">
        <v>330</v>
      </c>
      <c r="C225" s="411"/>
      <c r="D225" s="221"/>
      <c r="E225" s="273"/>
    </row>
    <row r="226" spans="1:5" ht="33" customHeight="1" x14ac:dyDescent="0.25">
      <c r="A226" s="452"/>
      <c r="B226" s="410" t="s">
        <v>331</v>
      </c>
      <c r="C226" s="410"/>
      <c r="D226" s="221"/>
      <c r="E226" s="273"/>
    </row>
    <row r="227" spans="1:5" ht="33" customHeight="1" x14ac:dyDescent="0.25">
      <c r="A227" s="452"/>
      <c r="B227" s="410" t="s">
        <v>332</v>
      </c>
      <c r="C227" s="411"/>
      <c r="D227" s="221"/>
      <c r="E227" s="273"/>
    </row>
    <row r="228" spans="1:5" ht="33" customHeight="1" x14ac:dyDescent="0.25">
      <c r="A228" s="452"/>
      <c r="B228" s="454" t="s">
        <v>365</v>
      </c>
      <c r="C228" s="454"/>
      <c r="D228" s="454"/>
      <c r="E228" s="455"/>
    </row>
    <row r="229" spans="1:5" ht="33" customHeight="1" x14ac:dyDescent="0.25">
      <c r="A229" s="452"/>
      <c r="B229" s="410" t="s">
        <v>354</v>
      </c>
      <c r="C229" s="410"/>
      <c r="D229" s="221"/>
      <c r="E229" s="273"/>
    </row>
    <row r="230" spans="1:5" ht="33" customHeight="1" x14ac:dyDescent="0.25">
      <c r="A230" s="452"/>
      <c r="B230" s="410" t="s">
        <v>351</v>
      </c>
      <c r="C230" s="410"/>
      <c r="D230" s="221"/>
      <c r="E230" s="273"/>
    </row>
    <row r="231" spans="1:5" ht="33" customHeight="1" x14ac:dyDescent="0.25">
      <c r="A231" s="452"/>
      <c r="B231" s="410" t="s">
        <v>352</v>
      </c>
      <c r="C231" s="410"/>
      <c r="D231" s="221"/>
      <c r="E231" s="273"/>
    </row>
    <row r="232" spans="1:5" ht="33" customHeight="1" x14ac:dyDescent="0.25">
      <c r="A232" s="452"/>
      <c r="B232" s="410" t="s">
        <v>353</v>
      </c>
      <c r="C232" s="410"/>
      <c r="D232" s="221"/>
      <c r="E232" s="273"/>
    </row>
    <row r="233" spans="1:5" ht="33" customHeight="1" x14ac:dyDescent="0.25">
      <c r="A233" s="452"/>
      <c r="B233" s="410" t="s">
        <v>355</v>
      </c>
      <c r="C233" s="410"/>
      <c r="D233" s="221"/>
      <c r="E233" s="273"/>
    </row>
    <row r="234" spans="1:5" ht="33" customHeight="1" x14ac:dyDescent="0.25">
      <c r="A234" s="452"/>
      <c r="B234" s="410" t="s">
        <v>356</v>
      </c>
      <c r="C234" s="410"/>
      <c r="D234" s="221"/>
      <c r="E234" s="273"/>
    </row>
    <row r="235" spans="1:5" ht="33" customHeight="1" x14ac:dyDescent="0.25">
      <c r="A235" s="452"/>
      <c r="B235" s="410" t="s">
        <v>357</v>
      </c>
      <c r="C235" s="410"/>
      <c r="D235" s="221"/>
      <c r="E235" s="273"/>
    </row>
    <row r="236" spans="1:5" ht="33" customHeight="1" x14ac:dyDescent="0.25">
      <c r="A236" s="452"/>
      <c r="B236" s="410" t="s">
        <v>358</v>
      </c>
      <c r="C236" s="410"/>
      <c r="D236" s="221"/>
      <c r="E236" s="273"/>
    </row>
    <row r="237" spans="1:5" ht="33" customHeight="1" x14ac:dyDescent="0.25">
      <c r="A237" s="452"/>
      <c r="B237" s="410" t="s">
        <v>359</v>
      </c>
      <c r="C237" s="410"/>
      <c r="D237" s="221"/>
      <c r="E237" s="273"/>
    </row>
    <row r="238" spans="1:5" ht="33" customHeight="1" x14ac:dyDescent="0.25">
      <c r="A238" s="452"/>
      <c r="B238" s="410" t="s">
        <v>360</v>
      </c>
      <c r="C238" s="410"/>
      <c r="D238" s="221"/>
      <c r="E238" s="273"/>
    </row>
    <row r="239" spans="1:5" ht="33" customHeight="1" x14ac:dyDescent="0.25">
      <c r="A239" s="452"/>
      <c r="B239" s="410" t="s">
        <v>361</v>
      </c>
      <c r="C239" s="410"/>
      <c r="D239" s="221"/>
      <c r="E239" s="273"/>
    </row>
    <row r="240" spans="1:5" ht="33" customHeight="1" x14ac:dyDescent="0.25">
      <c r="A240" s="452"/>
      <c r="B240" s="410" t="s">
        <v>362</v>
      </c>
      <c r="C240" s="410"/>
      <c r="D240" s="221"/>
      <c r="E240" s="273"/>
    </row>
    <row r="241" spans="1:5" ht="33" customHeight="1" x14ac:dyDescent="0.25">
      <c r="A241" s="452"/>
      <c r="B241" s="410" t="s">
        <v>363</v>
      </c>
      <c r="C241" s="410"/>
      <c r="D241" s="221"/>
      <c r="E241" s="273"/>
    </row>
    <row r="242" spans="1:5" ht="33" customHeight="1" thickBot="1" x14ac:dyDescent="0.3">
      <c r="A242" s="453"/>
      <c r="B242" s="445" t="s">
        <v>364</v>
      </c>
      <c r="C242" s="445"/>
      <c r="D242" s="226"/>
      <c r="E242" s="274"/>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32"/>
  <sheetViews>
    <sheetView topLeftCell="A28" zoomScale="70" zoomScaleNormal="70" workbookViewId="0">
      <selection activeCell="E34" sqref="E34:F34"/>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8"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31" t="str">
        <f>CONTEXTO!B1</f>
        <v xml:space="preserve">PROCESO: </v>
      </c>
      <c r="B1" s="365"/>
      <c r="C1" s="365"/>
      <c r="D1" s="365"/>
      <c r="E1" s="365"/>
      <c r="F1" s="365"/>
      <c r="G1" s="366"/>
      <c r="H1" s="409" t="s">
        <v>386</v>
      </c>
      <c r="I1" s="373"/>
      <c r="J1" s="543"/>
      <c r="K1" s="2"/>
      <c r="N1" s="389"/>
    </row>
    <row r="2" spans="1:14" ht="15" customHeight="1" x14ac:dyDescent="0.2">
      <c r="A2" s="532"/>
      <c r="B2" s="368"/>
      <c r="C2" s="368"/>
      <c r="D2" s="368"/>
      <c r="E2" s="368"/>
      <c r="F2" s="368"/>
      <c r="G2" s="369"/>
      <c r="H2" s="410" t="s">
        <v>379</v>
      </c>
      <c r="I2" s="411"/>
      <c r="J2" s="544"/>
      <c r="K2" s="2"/>
      <c r="N2" s="389"/>
    </row>
    <row r="3" spans="1:14" ht="15" customHeight="1" x14ac:dyDescent="0.2">
      <c r="A3" s="532" t="s">
        <v>60</v>
      </c>
      <c r="B3" s="368"/>
      <c r="C3" s="368"/>
      <c r="D3" s="368"/>
      <c r="E3" s="368"/>
      <c r="F3" s="368"/>
      <c r="G3" s="369"/>
      <c r="H3" s="410" t="s">
        <v>380</v>
      </c>
      <c r="I3" s="411"/>
      <c r="J3" s="544"/>
      <c r="K3" s="2"/>
      <c r="N3" s="389"/>
    </row>
    <row r="4" spans="1:14" ht="15.75" customHeight="1" x14ac:dyDescent="0.2">
      <c r="A4" s="533"/>
      <c r="B4" s="421"/>
      <c r="C4" s="421"/>
      <c r="D4" s="421"/>
      <c r="E4" s="421"/>
      <c r="F4" s="421"/>
      <c r="G4" s="422"/>
      <c r="H4" s="410" t="s">
        <v>391</v>
      </c>
      <c r="I4" s="411"/>
      <c r="J4" s="545"/>
      <c r="K4" s="2"/>
      <c r="N4" s="389"/>
    </row>
    <row r="5" spans="1:14" ht="15.75" customHeight="1" x14ac:dyDescent="0.2">
      <c r="A5" s="540"/>
      <c r="B5" s="541"/>
      <c r="C5" s="541"/>
      <c r="D5" s="541"/>
      <c r="E5" s="541"/>
      <c r="F5" s="541"/>
      <c r="G5" s="541"/>
      <c r="H5" s="541"/>
      <c r="I5" s="541"/>
      <c r="J5" s="542"/>
      <c r="K5" s="2"/>
      <c r="N5" s="65"/>
    </row>
    <row r="6" spans="1:14" ht="15" customHeight="1" x14ac:dyDescent="0.2">
      <c r="A6" s="534" t="str">
        <f>CONTEXTO!A8</f>
        <v>PROCESO: GESTIÓN ARTÍSTICA Y CULTURAL</v>
      </c>
      <c r="B6" s="535"/>
      <c r="C6" s="535"/>
      <c r="D6" s="535"/>
      <c r="E6" s="535"/>
      <c r="F6" s="535"/>
      <c r="G6" s="535"/>
      <c r="H6" s="535"/>
      <c r="I6" s="535"/>
      <c r="J6" s="536"/>
    </row>
    <row r="7" spans="1:14" ht="32.25" customHeight="1" thickBot="1" x14ac:dyDescent="0.25">
      <c r="A7" s="537"/>
      <c r="B7" s="538"/>
      <c r="C7" s="538"/>
      <c r="D7" s="538"/>
      <c r="E7" s="538"/>
      <c r="F7" s="538"/>
      <c r="G7" s="538"/>
      <c r="H7" s="538"/>
      <c r="I7" s="538"/>
      <c r="J7" s="539"/>
    </row>
    <row r="8" spans="1:14" ht="23.25" customHeight="1" x14ac:dyDescent="0.2">
      <c r="A8" s="548" t="s">
        <v>61</v>
      </c>
      <c r="B8" s="548"/>
      <c r="C8" s="548"/>
      <c r="D8" s="548"/>
      <c r="E8" s="515" t="s">
        <v>9</v>
      </c>
      <c r="F8" s="546"/>
      <c r="G8" s="546"/>
      <c r="H8" s="546"/>
      <c r="I8" s="546"/>
      <c r="J8" s="547"/>
    </row>
    <row r="9" spans="1:14" ht="23.25" customHeight="1" x14ac:dyDescent="0.2">
      <c r="A9" s="548"/>
      <c r="B9" s="548"/>
      <c r="C9" s="548"/>
      <c r="D9" s="548"/>
      <c r="E9" s="514" t="s">
        <v>62</v>
      </c>
      <c r="F9" s="514"/>
      <c r="G9" s="514" t="s">
        <v>63</v>
      </c>
      <c r="H9" s="514"/>
      <c r="I9" s="514"/>
      <c r="J9" s="514"/>
    </row>
    <row r="10" spans="1:14" ht="23.25" customHeight="1" x14ac:dyDescent="0.25">
      <c r="A10" s="548"/>
      <c r="B10" s="548"/>
      <c r="C10" s="548"/>
      <c r="D10" s="548"/>
      <c r="E10" s="487" t="s">
        <v>64</v>
      </c>
      <c r="F10" s="487"/>
      <c r="G10" s="528" t="s">
        <v>65</v>
      </c>
      <c r="H10" s="529"/>
      <c r="I10" s="529"/>
      <c r="J10" s="530"/>
    </row>
    <row r="11" spans="1:14" ht="43.5" customHeight="1" x14ac:dyDescent="0.2">
      <c r="A11" s="548"/>
      <c r="B11" s="548"/>
      <c r="C11" s="548"/>
      <c r="D11" s="548"/>
      <c r="E11" s="511" t="s">
        <v>401</v>
      </c>
      <c r="F11" s="512"/>
      <c r="G11" s="525" t="s">
        <v>422</v>
      </c>
      <c r="H11" s="526"/>
      <c r="I11" s="526"/>
      <c r="J11" s="527"/>
    </row>
    <row r="12" spans="1:14" ht="43.5" customHeight="1" x14ac:dyDescent="0.2">
      <c r="A12" s="548"/>
      <c r="B12" s="548"/>
      <c r="C12" s="548"/>
      <c r="D12" s="548"/>
      <c r="E12" s="511" t="s">
        <v>404</v>
      </c>
      <c r="F12" s="512"/>
      <c r="G12" s="525" t="s">
        <v>423</v>
      </c>
      <c r="H12" s="526"/>
      <c r="I12" s="526"/>
      <c r="J12" s="527"/>
    </row>
    <row r="13" spans="1:14" ht="43.5" customHeight="1" x14ac:dyDescent="0.2">
      <c r="A13" s="548"/>
      <c r="B13" s="548"/>
      <c r="C13" s="548"/>
      <c r="D13" s="548"/>
      <c r="E13" s="511" t="s">
        <v>405</v>
      </c>
      <c r="F13" s="512"/>
      <c r="G13" s="549" t="s">
        <v>424</v>
      </c>
      <c r="H13" s="550"/>
      <c r="I13" s="550"/>
      <c r="J13" s="551"/>
    </row>
    <row r="14" spans="1:14" ht="43.5" customHeight="1" x14ac:dyDescent="0.2">
      <c r="A14" s="548"/>
      <c r="B14" s="548"/>
      <c r="C14" s="548"/>
      <c r="D14" s="548"/>
      <c r="E14" s="496" t="s">
        <v>425</v>
      </c>
      <c r="F14" s="497"/>
      <c r="G14" s="525" t="s">
        <v>426</v>
      </c>
      <c r="H14" s="526"/>
      <c r="I14" s="526"/>
      <c r="J14" s="527"/>
    </row>
    <row r="15" spans="1:14" ht="49.5" customHeight="1" x14ac:dyDescent="0.2">
      <c r="A15" s="548"/>
      <c r="B15" s="548"/>
      <c r="C15" s="548"/>
      <c r="D15" s="548"/>
      <c r="E15" s="511" t="s">
        <v>407</v>
      </c>
      <c r="F15" s="512"/>
      <c r="G15" s="525" t="s">
        <v>427</v>
      </c>
      <c r="H15" s="526"/>
      <c r="I15" s="526"/>
      <c r="J15" s="527"/>
    </row>
    <row r="16" spans="1:14" ht="49.5" customHeight="1" x14ac:dyDescent="0.2">
      <c r="A16" s="548"/>
      <c r="B16" s="548"/>
      <c r="C16" s="548"/>
      <c r="D16" s="548"/>
      <c r="E16" s="511" t="s">
        <v>408</v>
      </c>
      <c r="F16" s="512"/>
      <c r="G16" s="525" t="s">
        <v>428</v>
      </c>
      <c r="H16" s="526"/>
      <c r="I16" s="526"/>
      <c r="J16" s="527"/>
    </row>
    <row r="17" spans="1:10" ht="54.75" customHeight="1" x14ac:dyDescent="0.2">
      <c r="A17" s="548"/>
      <c r="B17" s="548"/>
      <c r="C17" s="548"/>
      <c r="D17" s="548"/>
      <c r="E17" s="511" t="s">
        <v>409</v>
      </c>
      <c r="F17" s="512"/>
      <c r="G17" s="525" t="s">
        <v>429</v>
      </c>
      <c r="H17" s="526"/>
      <c r="I17" s="526"/>
      <c r="J17" s="527"/>
    </row>
    <row r="18" spans="1:10" ht="48.75" customHeight="1" x14ac:dyDescent="0.2">
      <c r="A18" s="548"/>
      <c r="B18" s="548"/>
      <c r="C18" s="548"/>
      <c r="D18" s="548"/>
      <c r="E18" s="511" t="s">
        <v>410</v>
      </c>
      <c r="F18" s="512"/>
      <c r="G18" s="525" t="s">
        <v>430</v>
      </c>
      <c r="H18" s="526"/>
      <c r="I18" s="526"/>
      <c r="J18" s="527"/>
    </row>
    <row r="19" spans="1:10" ht="54.75" customHeight="1" x14ac:dyDescent="0.2">
      <c r="A19" s="548"/>
      <c r="B19" s="548"/>
      <c r="C19" s="548"/>
      <c r="D19" s="548"/>
      <c r="E19" s="511" t="s">
        <v>413</v>
      </c>
      <c r="F19" s="512"/>
      <c r="G19" s="525" t="s">
        <v>431</v>
      </c>
      <c r="H19" s="526"/>
      <c r="I19" s="526"/>
      <c r="J19" s="527"/>
    </row>
    <row r="20" spans="1:10" ht="59.25" customHeight="1" x14ac:dyDescent="0.2">
      <c r="A20" s="548"/>
      <c r="B20" s="548"/>
      <c r="C20" s="548"/>
      <c r="D20" s="548"/>
      <c r="E20" s="511" t="s">
        <v>421</v>
      </c>
      <c r="F20" s="512"/>
      <c r="G20" s="513"/>
      <c r="H20" s="513"/>
      <c r="I20" s="513"/>
      <c r="J20" s="513"/>
    </row>
    <row r="21" spans="1:10" ht="49.5" customHeight="1" x14ac:dyDescent="0.2">
      <c r="A21" s="548"/>
      <c r="B21" s="548"/>
      <c r="C21" s="548"/>
      <c r="D21" s="548"/>
      <c r="E21" s="511" t="s">
        <v>412</v>
      </c>
      <c r="F21" s="512"/>
      <c r="G21" s="519"/>
      <c r="H21" s="520"/>
      <c r="I21" s="520"/>
      <c r="J21" s="521"/>
    </row>
    <row r="22" spans="1:10" ht="49.5" customHeight="1" x14ac:dyDescent="0.2">
      <c r="A22" s="548"/>
      <c r="B22" s="548"/>
      <c r="C22" s="548"/>
      <c r="D22" s="548"/>
      <c r="E22" s="511"/>
      <c r="F22" s="512"/>
      <c r="G22" s="522"/>
      <c r="H22" s="523"/>
      <c r="I22" s="523"/>
      <c r="J22" s="524"/>
    </row>
    <row r="23" spans="1:10" ht="49.5" customHeight="1" x14ac:dyDescent="0.2">
      <c r="A23" s="548"/>
      <c r="B23" s="548"/>
      <c r="C23" s="548"/>
      <c r="D23" s="548"/>
      <c r="E23" s="511"/>
      <c r="F23" s="512"/>
      <c r="G23" s="522"/>
      <c r="H23" s="523"/>
      <c r="I23" s="523"/>
      <c r="J23" s="524"/>
    </row>
    <row r="24" spans="1:10" ht="49.5" customHeight="1" x14ac:dyDescent="0.2">
      <c r="A24" s="548"/>
      <c r="B24" s="548"/>
      <c r="C24" s="548"/>
      <c r="D24" s="548"/>
      <c r="E24" s="511"/>
      <c r="F24" s="512"/>
      <c r="G24" s="522"/>
      <c r="H24" s="523"/>
      <c r="I24" s="523"/>
      <c r="J24" s="524"/>
    </row>
    <row r="25" spans="1:10" ht="49.5" customHeight="1" x14ac:dyDescent="0.2">
      <c r="A25" s="548"/>
      <c r="B25" s="548"/>
      <c r="C25" s="548"/>
      <c r="D25" s="548"/>
      <c r="E25" s="511"/>
      <c r="F25" s="512"/>
      <c r="G25" s="519"/>
      <c r="H25" s="520"/>
      <c r="I25" s="520"/>
      <c r="J25" s="521"/>
    </row>
    <row r="26" spans="1:10" ht="51.75" customHeight="1" x14ac:dyDescent="0.2">
      <c r="A26" s="481" t="s">
        <v>7</v>
      </c>
      <c r="B26" s="481" t="s">
        <v>63</v>
      </c>
      <c r="C26" s="487" t="s">
        <v>66</v>
      </c>
      <c r="D26" s="487"/>
      <c r="E26" s="514" t="s">
        <v>253</v>
      </c>
      <c r="F26" s="487"/>
      <c r="G26" s="515" t="s">
        <v>254</v>
      </c>
      <c r="H26" s="516"/>
      <c r="I26" s="516"/>
      <c r="J26" s="517"/>
    </row>
    <row r="27" spans="1:10" ht="48.75" customHeight="1" x14ac:dyDescent="0.2">
      <c r="A27" s="481"/>
      <c r="B27" s="481"/>
      <c r="C27" s="489" t="s">
        <v>432</v>
      </c>
      <c r="D27" s="490"/>
      <c r="E27" s="496" t="s">
        <v>433</v>
      </c>
      <c r="F27" s="497"/>
      <c r="G27" s="505" t="s">
        <v>434</v>
      </c>
      <c r="H27" s="518"/>
      <c r="I27" s="518"/>
      <c r="J27" s="506"/>
    </row>
    <row r="28" spans="1:10" ht="51" customHeight="1" x14ac:dyDescent="0.2">
      <c r="A28" s="481"/>
      <c r="B28" s="481"/>
      <c r="C28" s="489" t="s">
        <v>435</v>
      </c>
      <c r="D28" s="490"/>
      <c r="E28" s="496" t="s">
        <v>486</v>
      </c>
      <c r="F28" s="497"/>
      <c r="G28" s="496"/>
      <c r="H28" s="502"/>
      <c r="I28" s="502"/>
      <c r="J28" s="497"/>
    </row>
    <row r="29" spans="1:10" ht="54.75" customHeight="1" x14ac:dyDescent="0.2">
      <c r="A29" s="481"/>
      <c r="B29" s="481"/>
      <c r="C29" s="494" t="s">
        <v>436</v>
      </c>
      <c r="D29" s="498"/>
      <c r="E29" s="496" t="s">
        <v>481</v>
      </c>
      <c r="F29" s="497"/>
      <c r="G29" s="496"/>
      <c r="H29" s="502"/>
      <c r="I29" s="502"/>
      <c r="J29" s="497"/>
    </row>
    <row r="30" spans="1:10" ht="49.5" customHeight="1" x14ac:dyDescent="0.2">
      <c r="A30" s="481"/>
      <c r="B30" s="481"/>
      <c r="C30" s="489" t="s">
        <v>437</v>
      </c>
      <c r="D30" s="490"/>
      <c r="E30" s="496" t="s">
        <v>438</v>
      </c>
      <c r="F30" s="497"/>
      <c r="G30" s="496"/>
      <c r="H30" s="502"/>
      <c r="I30" s="502"/>
      <c r="J30" s="497"/>
    </row>
    <row r="31" spans="1:10" ht="51" customHeight="1" x14ac:dyDescent="0.2">
      <c r="A31" s="481"/>
      <c r="B31" s="481"/>
      <c r="C31" s="489" t="s">
        <v>439</v>
      </c>
      <c r="D31" s="490"/>
      <c r="E31" s="496" t="s">
        <v>440</v>
      </c>
      <c r="F31" s="497"/>
      <c r="G31" s="488"/>
      <c r="H31" s="504"/>
      <c r="I31" s="504"/>
      <c r="J31" s="501"/>
    </row>
    <row r="32" spans="1:10" ht="52.5" customHeight="1" x14ac:dyDescent="0.2">
      <c r="A32" s="481"/>
      <c r="B32" s="481"/>
      <c r="C32" s="489" t="s">
        <v>441</v>
      </c>
      <c r="D32" s="490"/>
      <c r="E32" s="496" t="s">
        <v>442</v>
      </c>
      <c r="F32" s="497"/>
      <c r="G32" s="488"/>
      <c r="H32" s="488"/>
      <c r="I32" s="488"/>
      <c r="J32" s="488"/>
    </row>
    <row r="33" spans="1:10" ht="47.25" customHeight="1" x14ac:dyDescent="0.2">
      <c r="A33" s="481"/>
      <c r="B33" s="481"/>
      <c r="C33" s="489" t="s">
        <v>443</v>
      </c>
      <c r="D33" s="490"/>
      <c r="E33" s="505" t="s">
        <v>493</v>
      </c>
      <c r="F33" s="506"/>
      <c r="G33" s="500"/>
      <c r="H33" s="504"/>
      <c r="I33" s="504"/>
      <c r="J33" s="501"/>
    </row>
    <row r="34" spans="1:10" ht="51" customHeight="1" x14ac:dyDescent="0.2">
      <c r="A34" s="481"/>
      <c r="B34" s="481"/>
      <c r="C34" s="494" t="s">
        <v>444</v>
      </c>
      <c r="D34" s="494"/>
      <c r="E34" s="495" t="s">
        <v>494</v>
      </c>
      <c r="F34" s="495"/>
      <c r="G34" s="488"/>
      <c r="H34" s="488"/>
      <c r="I34" s="488"/>
      <c r="J34" s="488"/>
    </row>
    <row r="35" spans="1:10" ht="51" customHeight="1" x14ac:dyDescent="0.2">
      <c r="A35" s="481"/>
      <c r="B35" s="481"/>
      <c r="C35" s="495" t="s">
        <v>445</v>
      </c>
      <c r="D35" s="495"/>
      <c r="E35" s="488"/>
      <c r="F35" s="488"/>
      <c r="G35" s="488"/>
      <c r="H35" s="488"/>
      <c r="I35" s="488"/>
      <c r="J35" s="488"/>
    </row>
    <row r="36" spans="1:10" ht="51" customHeight="1" x14ac:dyDescent="0.2">
      <c r="A36" s="481"/>
      <c r="B36" s="481"/>
      <c r="C36" s="496" t="s">
        <v>446</v>
      </c>
      <c r="D36" s="497"/>
      <c r="E36" s="500"/>
      <c r="F36" s="501"/>
      <c r="G36" s="500"/>
      <c r="H36" s="504"/>
      <c r="I36" s="504"/>
      <c r="J36" s="501"/>
    </row>
    <row r="37" spans="1:10" ht="45.75" customHeight="1" x14ac:dyDescent="0.2">
      <c r="A37" s="481"/>
      <c r="B37" s="481"/>
      <c r="C37" s="496" t="s">
        <v>447</v>
      </c>
      <c r="D37" s="497"/>
      <c r="E37" s="500"/>
      <c r="F37" s="501"/>
      <c r="G37" s="500"/>
      <c r="H37" s="504"/>
      <c r="I37" s="504"/>
      <c r="J37" s="501"/>
    </row>
    <row r="38" spans="1:10" ht="41.25" customHeight="1" x14ac:dyDescent="0.2">
      <c r="A38" s="481"/>
      <c r="B38" s="481"/>
      <c r="C38" s="488" t="s">
        <v>448</v>
      </c>
      <c r="D38" s="488"/>
      <c r="E38" s="507"/>
      <c r="F38" s="507"/>
      <c r="G38" s="507"/>
      <c r="H38" s="507"/>
      <c r="I38" s="507"/>
      <c r="J38" s="507"/>
    </row>
    <row r="39" spans="1:10" ht="66" customHeight="1" x14ac:dyDescent="0.25">
      <c r="A39" s="481"/>
      <c r="B39" s="481" t="s">
        <v>62</v>
      </c>
      <c r="C39" s="487" t="s">
        <v>67</v>
      </c>
      <c r="D39" s="487"/>
      <c r="E39" s="482" t="s">
        <v>255</v>
      </c>
      <c r="F39" s="483"/>
      <c r="G39" s="484" t="s">
        <v>256</v>
      </c>
      <c r="H39" s="485"/>
      <c r="I39" s="485"/>
      <c r="J39" s="486"/>
    </row>
    <row r="40" spans="1:10" ht="51.75" customHeight="1" x14ac:dyDescent="0.2">
      <c r="A40" s="481"/>
      <c r="B40" s="481"/>
      <c r="C40" s="496" t="s">
        <v>401</v>
      </c>
      <c r="D40" s="497"/>
      <c r="E40" s="496" t="s">
        <v>449</v>
      </c>
      <c r="F40" s="497"/>
      <c r="G40" s="496"/>
      <c r="H40" s="502"/>
      <c r="I40" s="502"/>
      <c r="J40" s="497"/>
    </row>
    <row r="41" spans="1:10" ht="47.25" customHeight="1" x14ac:dyDescent="0.2">
      <c r="A41" s="481"/>
      <c r="B41" s="481"/>
      <c r="C41" s="491" t="str">
        <f>'[1]PRIORIZACIÓN DE CAUSA'!B20</f>
        <v xml:space="preserve">Personal insuficiente para apoyar la totalidad de procesos </v>
      </c>
      <c r="D41" s="492"/>
      <c r="E41" s="496" t="s">
        <v>450</v>
      </c>
      <c r="F41" s="497"/>
      <c r="G41" s="496"/>
      <c r="H41" s="502"/>
      <c r="I41" s="502"/>
      <c r="J41" s="497"/>
    </row>
    <row r="42" spans="1:10" ht="49.5" customHeight="1" x14ac:dyDescent="0.2">
      <c r="A42" s="481"/>
      <c r="B42" s="481"/>
      <c r="C42" s="491" t="str">
        <f>'[1]PRIORIZACIÓN DE CAUSA'!B22</f>
        <v xml:space="preserve">Dificultad de planificacion y trabajo en equipo. </v>
      </c>
      <c r="D42" s="492"/>
      <c r="E42" s="495" t="s">
        <v>451</v>
      </c>
      <c r="F42" s="495"/>
      <c r="G42" s="496"/>
      <c r="H42" s="502"/>
      <c r="I42" s="502"/>
      <c r="J42" s="497"/>
    </row>
    <row r="43" spans="1:10" ht="48" customHeight="1" x14ac:dyDescent="0.2">
      <c r="A43" s="481"/>
      <c r="B43" s="481"/>
      <c r="C43" s="491" t="str">
        <f>'[1]PRIORIZACIÓN DE CAUSA'!B23</f>
        <v>El cambio de directrices y/o formas de llevar a cabo la ejecucion de los procesos genera cambios en el desarrollo de los mismos.</v>
      </c>
      <c r="D43" s="492"/>
      <c r="E43" s="495" t="s">
        <v>452</v>
      </c>
      <c r="F43" s="495"/>
      <c r="G43" s="488"/>
      <c r="H43" s="488"/>
      <c r="I43" s="488"/>
      <c r="J43" s="488"/>
    </row>
    <row r="44" spans="1:10" ht="45.75" customHeight="1" x14ac:dyDescent="0.2">
      <c r="A44" s="481"/>
      <c r="B44" s="481"/>
      <c r="C44" s="491" t="str">
        <f>'[1]PRIORIZACIÓN DE CAUSA'!B24</f>
        <v xml:space="preserve"> Limitacion en el presupuesto de inversion destinado para la entrega de  beneficios a los programas y prestacion de servicios.</v>
      </c>
      <c r="D44" s="492"/>
      <c r="E44" s="495" t="s">
        <v>453</v>
      </c>
      <c r="F44" s="495"/>
      <c r="G44" s="488"/>
      <c r="H44" s="488"/>
      <c r="I44" s="488"/>
      <c r="J44" s="488"/>
    </row>
    <row r="45" spans="1:10" ht="45.75" customHeight="1" x14ac:dyDescent="0.2">
      <c r="A45" s="481"/>
      <c r="B45" s="481"/>
      <c r="C45" s="493" t="s">
        <v>454</v>
      </c>
      <c r="D45" s="493"/>
      <c r="E45" s="488"/>
      <c r="F45" s="488"/>
      <c r="G45" s="488"/>
      <c r="H45" s="488"/>
      <c r="I45" s="488"/>
      <c r="J45" s="488"/>
    </row>
    <row r="46" spans="1:10" ht="45" customHeight="1" x14ac:dyDescent="0.2">
      <c r="A46" s="481"/>
      <c r="B46" s="481"/>
      <c r="C46" s="499" t="s">
        <v>455</v>
      </c>
      <c r="D46" s="499"/>
      <c r="E46" s="500"/>
      <c r="F46" s="501"/>
      <c r="G46" s="500"/>
      <c r="H46" s="504"/>
      <c r="I46" s="504"/>
      <c r="J46" s="501"/>
    </row>
    <row r="47" spans="1:10" ht="50.25" customHeight="1" x14ac:dyDescent="0.2">
      <c r="A47" s="481"/>
      <c r="B47" s="481"/>
      <c r="C47" s="500"/>
      <c r="D47" s="501"/>
      <c r="E47" s="500"/>
      <c r="F47" s="501"/>
      <c r="G47" s="500"/>
      <c r="H47" s="504"/>
      <c r="I47" s="504"/>
      <c r="J47" s="501"/>
    </row>
    <row r="48" spans="1:10" ht="52.5" customHeight="1" x14ac:dyDescent="0.2">
      <c r="A48" s="481"/>
      <c r="B48" s="481"/>
      <c r="C48" s="500"/>
      <c r="D48" s="501"/>
      <c r="E48" s="508"/>
      <c r="F48" s="509"/>
      <c r="G48" s="508"/>
      <c r="H48" s="510"/>
      <c r="I48" s="510"/>
      <c r="J48" s="509"/>
    </row>
    <row r="49" spans="1:10" ht="48" customHeight="1" x14ac:dyDescent="0.2">
      <c r="A49" s="481"/>
      <c r="B49" s="481"/>
      <c r="C49" s="500"/>
      <c r="D49" s="501"/>
      <c r="E49" s="500"/>
      <c r="F49" s="501"/>
      <c r="G49" s="500"/>
      <c r="H49" s="504"/>
      <c r="I49" s="504"/>
      <c r="J49" s="501"/>
    </row>
    <row r="50" spans="1:10" ht="46.5" customHeight="1" x14ac:dyDescent="0.2">
      <c r="A50" s="481"/>
      <c r="B50" s="481"/>
      <c r="C50" s="500"/>
      <c r="D50" s="501"/>
      <c r="E50" s="508"/>
      <c r="F50" s="509"/>
      <c r="G50" s="508"/>
      <c r="H50" s="510"/>
      <c r="I50" s="510"/>
      <c r="J50" s="509"/>
    </row>
    <row r="51" spans="1:10" ht="48" customHeight="1" x14ac:dyDescent="0.2">
      <c r="A51" s="481"/>
      <c r="B51" s="481"/>
      <c r="C51" s="500"/>
      <c r="D51" s="501"/>
      <c r="E51" s="500"/>
      <c r="F51" s="501"/>
      <c r="G51" s="500"/>
      <c r="H51" s="504"/>
      <c r="I51" s="504"/>
      <c r="J51" s="501"/>
    </row>
    <row r="52" spans="1:10" ht="53.25" customHeight="1" x14ac:dyDescent="0.2">
      <c r="A52" s="481"/>
      <c r="B52" s="481"/>
      <c r="C52" s="500"/>
      <c r="D52" s="501"/>
      <c r="E52" s="500"/>
      <c r="F52" s="501"/>
      <c r="G52" s="500"/>
      <c r="H52" s="504"/>
      <c r="I52" s="504"/>
      <c r="J52" s="501"/>
    </row>
    <row r="53" spans="1:10" ht="43.5" customHeight="1" x14ac:dyDescent="0.2">
      <c r="A53" s="481"/>
      <c r="B53" s="481"/>
      <c r="C53" s="488"/>
      <c r="D53" s="488"/>
      <c r="E53" s="488"/>
      <c r="F53" s="488"/>
      <c r="G53" s="488"/>
      <c r="H53" s="488"/>
      <c r="I53" s="488"/>
      <c r="J53" s="488"/>
    </row>
    <row r="54" spans="1:10" ht="48.75" customHeight="1" x14ac:dyDescent="0.2">
      <c r="A54" s="481"/>
      <c r="B54" s="481"/>
      <c r="C54" s="488"/>
      <c r="D54" s="488"/>
      <c r="E54" s="488"/>
      <c r="F54" s="488"/>
      <c r="G54" s="488"/>
      <c r="H54" s="488"/>
      <c r="I54" s="488"/>
      <c r="J54" s="488"/>
    </row>
    <row r="55" spans="1:10" x14ac:dyDescent="0.2">
      <c r="C55" s="69"/>
      <c r="D55" s="69"/>
      <c r="E55" s="503"/>
      <c r="F55" s="503"/>
      <c r="G55" s="503"/>
      <c r="H55" s="503"/>
      <c r="I55" s="503"/>
      <c r="J55" s="503"/>
    </row>
    <row r="56" spans="1:10" x14ac:dyDescent="0.2">
      <c r="C56" s="69"/>
      <c r="D56" s="69"/>
      <c r="E56" s="503"/>
      <c r="F56" s="503"/>
      <c r="G56" s="503"/>
      <c r="H56" s="503"/>
      <c r="I56" s="503"/>
      <c r="J56" s="503"/>
    </row>
    <row r="57" spans="1:10" x14ac:dyDescent="0.2">
      <c r="E57" s="321"/>
      <c r="F57" s="321"/>
      <c r="G57" s="321"/>
      <c r="H57" s="321"/>
      <c r="I57" s="321"/>
      <c r="J57" s="321"/>
    </row>
    <row r="58" spans="1:10" x14ac:dyDescent="0.2">
      <c r="E58" s="321"/>
      <c r="F58" s="321"/>
      <c r="G58" s="321"/>
      <c r="H58" s="321"/>
      <c r="I58" s="321"/>
      <c r="J58" s="321"/>
    </row>
    <row r="59" spans="1:10" x14ac:dyDescent="0.2">
      <c r="E59" s="321"/>
      <c r="F59" s="321"/>
      <c r="G59" s="321"/>
      <c r="H59" s="321"/>
      <c r="I59" s="321"/>
      <c r="J59" s="321"/>
    </row>
    <row r="60" spans="1:10" x14ac:dyDescent="0.2">
      <c r="E60" s="321"/>
      <c r="F60" s="321"/>
      <c r="G60" s="321"/>
      <c r="H60" s="321"/>
      <c r="I60" s="321"/>
      <c r="J60" s="321"/>
    </row>
    <row r="61" spans="1:10" x14ac:dyDescent="0.2">
      <c r="E61" s="321"/>
      <c r="F61" s="321"/>
      <c r="G61" s="321"/>
      <c r="H61" s="321"/>
      <c r="I61" s="321"/>
      <c r="J61" s="321"/>
    </row>
    <row r="62" spans="1:10" x14ac:dyDescent="0.2">
      <c r="E62" s="321"/>
      <c r="F62" s="321"/>
      <c r="G62" s="321"/>
      <c r="H62" s="321"/>
      <c r="I62" s="321"/>
      <c r="J62" s="321"/>
    </row>
    <row r="63" spans="1:10" x14ac:dyDescent="0.2">
      <c r="E63" s="321"/>
      <c r="F63" s="321"/>
      <c r="G63" s="321"/>
      <c r="H63" s="321"/>
      <c r="I63" s="321"/>
      <c r="J63" s="321"/>
    </row>
    <row r="64" spans="1:10" x14ac:dyDescent="0.2">
      <c r="E64" s="321"/>
      <c r="F64" s="321"/>
      <c r="G64" s="321"/>
      <c r="H64" s="321"/>
      <c r="I64" s="321"/>
      <c r="J64" s="321"/>
    </row>
    <row r="65" spans="5:10" x14ac:dyDescent="0.2">
      <c r="E65" s="321"/>
      <c r="F65" s="321"/>
      <c r="G65" s="321"/>
      <c r="H65" s="321"/>
      <c r="I65" s="321"/>
      <c r="J65" s="321"/>
    </row>
    <row r="66" spans="5:10" x14ac:dyDescent="0.2">
      <c r="E66" s="321"/>
      <c r="F66" s="321"/>
      <c r="G66" s="321"/>
      <c r="H66" s="321"/>
      <c r="I66" s="321"/>
      <c r="J66" s="321"/>
    </row>
    <row r="67" spans="5:10" x14ac:dyDescent="0.2">
      <c r="E67" s="321"/>
      <c r="F67" s="321"/>
      <c r="G67" s="321"/>
      <c r="H67" s="321"/>
      <c r="I67" s="321"/>
      <c r="J67" s="321"/>
    </row>
    <row r="68" spans="5:10" x14ac:dyDescent="0.2">
      <c r="E68" s="321"/>
      <c r="F68" s="321"/>
      <c r="G68" s="321"/>
      <c r="H68" s="321"/>
      <c r="I68" s="321"/>
      <c r="J68" s="321"/>
    </row>
    <row r="69" spans="5:10" x14ac:dyDescent="0.2">
      <c r="E69" s="321"/>
      <c r="F69" s="321"/>
      <c r="G69" s="321"/>
      <c r="H69" s="321"/>
      <c r="I69" s="321"/>
      <c r="J69" s="321"/>
    </row>
    <row r="70" spans="5:10" x14ac:dyDescent="0.2">
      <c r="E70" s="321"/>
      <c r="F70" s="321"/>
      <c r="G70" s="321"/>
      <c r="H70" s="321"/>
      <c r="I70" s="321"/>
      <c r="J70" s="321"/>
    </row>
    <row r="71" spans="5:10" x14ac:dyDescent="0.2">
      <c r="E71" s="321"/>
      <c r="F71" s="321"/>
      <c r="G71" s="321"/>
      <c r="H71" s="321"/>
      <c r="I71" s="321"/>
      <c r="J71" s="321"/>
    </row>
    <row r="72" spans="5:10" x14ac:dyDescent="0.2">
      <c r="E72" s="321"/>
      <c r="F72" s="321"/>
      <c r="G72" s="321"/>
      <c r="H72" s="321"/>
      <c r="I72" s="321"/>
      <c r="J72" s="321"/>
    </row>
    <row r="73" spans="5:10" x14ac:dyDescent="0.2">
      <c r="E73" s="321"/>
      <c r="F73" s="321"/>
      <c r="G73" s="321"/>
      <c r="H73" s="321"/>
      <c r="I73" s="321"/>
      <c r="J73" s="321"/>
    </row>
    <row r="74" spans="5:10" x14ac:dyDescent="0.2">
      <c r="E74" s="321"/>
      <c r="F74" s="321"/>
      <c r="G74" s="321"/>
      <c r="H74" s="321"/>
      <c r="I74" s="321"/>
      <c r="J74" s="321"/>
    </row>
    <row r="75" spans="5:10" x14ac:dyDescent="0.2">
      <c r="E75" s="321"/>
      <c r="F75" s="321"/>
      <c r="G75" s="321"/>
      <c r="H75" s="321"/>
      <c r="I75" s="321"/>
      <c r="J75" s="321"/>
    </row>
    <row r="76" spans="5:10" x14ac:dyDescent="0.2">
      <c r="E76" s="321"/>
      <c r="F76" s="321"/>
      <c r="G76" s="321"/>
      <c r="H76" s="321"/>
      <c r="I76" s="321"/>
      <c r="J76" s="321"/>
    </row>
    <row r="77" spans="5:10" x14ac:dyDescent="0.2">
      <c r="E77" s="321"/>
      <c r="F77" s="321"/>
      <c r="G77" s="321"/>
      <c r="H77" s="321"/>
      <c r="I77" s="321"/>
      <c r="J77" s="321"/>
    </row>
    <row r="78" spans="5:10" x14ac:dyDescent="0.2">
      <c r="E78" s="321"/>
      <c r="F78" s="321"/>
      <c r="G78" s="321"/>
      <c r="H78" s="321"/>
      <c r="I78" s="321"/>
      <c r="J78" s="321"/>
    </row>
    <row r="79" spans="5:10" x14ac:dyDescent="0.2">
      <c r="E79" s="321"/>
      <c r="F79" s="321"/>
      <c r="G79" s="321"/>
      <c r="H79" s="321"/>
      <c r="I79" s="321"/>
      <c r="J79" s="321"/>
    </row>
    <row r="80" spans="5:10" x14ac:dyDescent="0.2">
      <c r="E80" s="321"/>
      <c r="F80" s="321"/>
      <c r="G80" s="321"/>
      <c r="H80" s="321"/>
      <c r="I80" s="321"/>
      <c r="J80" s="321"/>
    </row>
    <row r="81" spans="5:10" x14ac:dyDescent="0.2">
      <c r="E81" s="321"/>
      <c r="F81" s="321"/>
      <c r="G81" s="321"/>
      <c r="H81" s="321"/>
      <c r="I81" s="321"/>
      <c r="J81" s="321"/>
    </row>
    <row r="82" spans="5:10" x14ac:dyDescent="0.2">
      <c r="E82" s="321"/>
      <c r="F82" s="321"/>
      <c r="G82" s="321"/>
      <c r="H82" s="321"/>
      <c r="I82" s="321"/>
      <c r="J82" s="321"/>
    </row>
    <row r="83" spans="5:10" x14ac:dyDescent="0.2">
      <c r="E83" s="321"/>
      <c r="F83" s="321"/>
      <c r="G83" s="321"/>
      <c r="H83" s="321"/>
      <c r="I83" s="321"/>
      <c r="J83" s="321"/>
    </row>
    <row r="84" spans="5:10" x14ac:dyDescent="0.2">
      <c r="E84" s="321"/>
      <c r="F84" s="321"/>
      <c r="G84" s="321"/>
      <c r="H84" s="321"/>
      <c r="I84" s="321"/>
      <c r="J84" s="321"/>
    </row>
    <row r="85" spans="5:10" x14ac:dyDescent="0.2">
      <c r="E85" s="321"/>
      <c r="F85" s="321"/>
      <c r="G85" s="321"/>
      <c r="H85" s="321"/>
      <c r="I85" s="321"/>
      <c r="J85" s="321"/>
    </row>
    <row r="86" spans="5:10" x14ac:dyDescent="0.2">
      <c r="E86" s="321"/>
      <c r="F86" s="321"/>
      <c r="G86" s="321"/>
      <c r="H86" s="321"/>
      <c r="I86" s="321"/>
      <c r="J86" s="321"/>
    </row>
    <row r="87" spans="5:10" x14ac:dyDescent="0.2">
      <c r="E87" s="321"/>
      <c r="F87" s="321"/>
      <c r="G87" s="321"/>
      <c r="H87" s="321"/>
      <c r="I87" s="321"/>
      <c r="J87" s="321"/>
    </row>
    <row r="88" spans="5:10" x14ac:dyDescent="0.2">
      <c r="E88" s="321"/>
      <c r="F88" s="321"/>
      <c r="G88" s="321"/>
      <c r="H88" s="321"/>
      <c r="I88" s="321"/>
      <c r="J88" s="321"/>
    </row>
    <row r="89" spans="5:10" x14ac:dyDescent="0.2">
      <c r="E89" s="321"/>
      <c r="F89" s="321"/>
      <c r="G89" s="321"/>
      <c r="H89" s="321"/>
      <c r="I89" s="321"/>
      <c r="J89" s="321"/>
    </row>
    <row r="90" spans="5:10" x14ac:dyDescent="0.2">
      <c r="E90" s="321"/>
      <c r="F90" s="321"/>
      <c r="G90" s="321"/>
      <c r="H90" s="321"/>
      <c r="I90" s="321"/>
      <c r="J90" s="321"/>
    </row>
    <row r="91" spans="5:10" x14ac:dyDescent="0.2">
      <c r="E91" s="321"/>
      <c r="F91" s="321"/>
      <c r="G91" s="321"/>
      <c r="H91" s="321"/>
      <c r="I91" s="321"/>
      <c r="J91" s="321"/>
    </row>
    <row r="92" spans="5:10" x14ac:dyDescent="0.2">
      <c r="E92" s="321"/>
      <c r="F92" s="321"/>
      <c r="G92" s="321"/>
      <c r="H92" s="321"/>
      <c r="I92" s="321"/>
      <c r="J92" s="321"/>
    </row>
    <row r="93" spans="5:10" x14ac:dyDescent="0.2">
      <c r="E93" s="321"/>
      <c r="F93" s="321"/>
      <c r="G93" s="321"/>
      <c r="H93" s="321"/>
      <c r="I93" s="321"/>
      <c r="J93" s="321"/>
    </row>
    <row r="94" spans="5:10" x14ac:dyDescent="0.2">
      <c r="E94" s="321"/>
      <c r="F94" s="321"/>
      <c r="G94" s="321"/>
      <c r="H94" s="321"/>
      <c r="I94" s="321"/>
      <c r="J94" s="321"/>
    </row>
    <row r="95" spans="5:10" x14ac:dyDescent="0.2">
      <c r="E95" s="321"/>
      <c r="F95" s="321"/>
      <c r="G95" s="321"/>
      <c r="H95" s="321"/>
      <c r="I95" s="321"/>
      <c r="J95" s="321"/>
    </row>
    <row r="96" spans="5:10" x14ac:dyDescent="0.2">
      <c r="E96" s="321"/>
      <c r="F96" s="321"/>
      <c r="G96" s="321"/>
      <c r="H96" s="321"/>
      <c r="I96" s="321"/>
      <c r="J96" s="321"/>
    </row>
    <row r="97" spans="5:10" x14ac:dyDescent="0.2">
      <c r="E97" s="321"/>
      <c r="F97" s="321"/>
      <c r="G97" s="321"/>
      <c r="H97" s="321"/>
      <c r="I97" s="321"/>
      <c r="J97" s="321"/>
    </row>
    <row r="98" spans="5:10" x14ac:dyDescent="0.2">
      <c r="E98" s="321"/>
      <c r="F98" s="321"/>
      <c r="G98" s="321"/>
      <c r="H98" s="321"/>
      <c r="I98" s="321"/>
      <c r="J98" s="321"/>
    </row>
    <row r="99" spans="5:10" x14ac:dyDescent="0.2">
      <c r="E99" s="321"/>
      <c r="F99" s="321"/>
      <c r="G99" s="321"/>
      <c r="H99" s="321"/>
      <c r="I99" s="321"/>
      <c r="J99" s="321"/>
    </row>
    <row r="100" spans="5:10" x14ac:dyDescent="0.2">
      <c r="E100" s="321"/>
      <c r="F100" s="321"/>
      <c r="G100" s="321"/>
      <c r="H100" s="321"/>
      <c r="I100" s="321"/>
      <c r="J100" s="321"/>
    </row>
    <row r="101" spans="5:10" x14ac:dyDescent="0.2">
      <c r="E101" s="321"/>
      <c r="F101" s="321"/>
      <c r="G101" s="321"/>
      <c r="H101" s="321"/>
      <c r="I101" s="321"/>
      <c r="J101" s="321"/>
    </row>
    <row r="102" spans="5:10" x14ac:dyDescent="0.2">
      <c r="E102" s="321"/>
      <c r="F102" s="321"/>
      <c r="G102" s="321"/>
      <c r="H102" s="321"/>
      <c r="I102" s="321"/>
      <c r="J102" s="321"/>
    </row>
    <row r="103" spans="5:10" x14ac:dyDescent="0.2">
      <c r="E103" s="321"/>
      <c r="F103" s="321"/>
      <c r="G103" s="321"/>
      <c r="H103" s="321"/>
      <c r="I103" s="321"/>
      <c r="J103" s="321"/>
    </row>
    <row r="104" spans="5:10" x14ac:dyDescent="0.2">
      <c r="E104" s="321"/>
      <c r="F104" s="321"/>
      <c r="G104" s="321"/>
      <c r="H104" s="321"/>
      <c r="I104" s="321"/>
      <c r="J104" s="321"/>
    </row>
    <row r="105" spans="5:10" x14ac:dyDescent="0.2">
      <c r="E105" s="321"/>
      <c r="F105" s="321"/>
      <c r="G105" s="321"/>
      <c r="H105" s="321"/>
      <c r="I105" s="321"/>
      <c r="J105" s="321"/>
    </row>
    <row r="106" spans="5:10" x14ac:dyDescent="0.2">
      <c r="E106" s="321"/>
      <c r="F106" s="321"/>
      <c r="G106" s="321"/>
      <c r="H106" s="321"/>
      <c r="I106" s="321"/>
      <c r="J106" s="321"/>
    </row>
    <row r="107" spans="5:10" x14ac:dyDescent="0.2">
      <c r="E107" s="321"/>
      <c r="F107" s="321"/>
      <c r="G107" s="321"/>
      <c r="H107" s="321"/>
      <c r="I107" s="321"/>
      <c r="J107" s="321"/>
    </row>
    <row r="108" spans="5:10" x14ac:dyDescent="0.2">
      <c r="E108" s="321"/>
      <c r="F108" s="321"/>
      <c r="G108" s="321"/>
      <c r="H108" s="321"/>
      <c r="I108" s="321"/>
      <c r="J108" s="321"/>
    </row>
    <row r="109" spans="5:10" x14ac:dyDescent="0.2">
      <c r="E109" s="321"/>
      <c r="F109" s="321"/>
      <c r="G109" s="321"/>
      <c r="H109" s="321"/>
      <c r="I109" s="321"/>
      <c r="J109" s="321"/>
    </row>
    <row r="110" spans="5:10" x14ac:dyDescent="0.2">
      <c r="E110" s="321"/>
      <c r="F110" s="321"/>
      <c r="G110" s="321"/>
      <c r="H110" s="321"/>
      <c r="I110" s="321"/>
      <c r="J110" s="321"/>
    </row>
    <row r="111" spans="5:10" x14ac:dyDescent="0.2">
      <c r="E111" s="321"/>
      <c r="F111" s="321"/>
      <c r="G111" s="321"/>
      <c r="H111" s="321"/>
      <c r="I111" s="321"/>
      <c r="J111" s="321"/>
    </row>
    <row r="112" spans="5:10" x14ac:dyDescent="0.2">
      <c r="E112" s="321"/>
      <c r="F112" s="321"/>
      <c r="G112" s="321"/>
      <c r="H112" s="321"/>
      <c r="I112" s="321"/>
      <c r="J112" s="321"/>
    </row>
    <row r="113" spans="5:10" x14ac:dyDescent="0.2">
      <c r="E113" s="321"/>
      <c r="F113" s="321"/>
      <c r="G113" s="321"/>
      <c r="H113" s="321"/>
      <c r="I113" s="321"/>
      <c r="J113" s="321"/>
    </row>
    <row r="114" spans="5:10" x14ac:dyDescent="0.2">
      <c r="E114" s="321"/>
      <c r="F114" s="321"/>
      <c r="G114" s="321"/>
      <c r="H114" s="321"/>
      <c r="I114" s="321"/>
      <c r="J114" s="321"/>
    </row>
    <row r="115" spans="5:10" x14ac:dyDescent="0.2">
      <c r="E115" s="321"/>
      <c r="F115" s="321"/>
      <c r="G115" s="321"/>
      <c r="H115" s="321"/>
      <c r="I115" s="321"/>
      <c r="J115" s="321"/>
    </row>
    <row r="116" spans="5:10" x14ac:dyDescent="0.2">
      <c r="E116" s="321"/>
      <c r="F116" s="321"/>
      <c r="G116" s="321"/>
      <c r="H116" s="321"/>
      <c r="I116" s="321"/>
      <c r="J116" s="321"/>
    </row>
    <row r="117" spans="5:10" x14ac:dyDescent="0.2">
      <c r="E117" s="321"/>
      <c r="F117" s="321"/>
      <c r="G117" s="321"/>
      <c r="H117" s="321"/>
      <c r="I117" s="321"/>
      <c r="J117" s="321"/>
    </row>
    <row r="118" spans="5:10" x14ac:dyDescent="0.2">
      <c r="E118" s="321"/>
      <c r="F118" s="321"/>
      <c r="G118" s="321"/>
      <c r="H118" s="321"/>
      <c r="I118" s="321"/>
      <c r="J118" s="321"/>
    </row>
    <row r="119" spans="5:10" x14ac:dyDescent="0.2">
      <c r="E119" s="321"/>
      <c r="F119" s="321"/>
      <c r="G119" s="321"/>
      <c r="H119" s="321"/>
      <c r="I119" s="321"/>
      <c r="J119" s="321"/>
    </row>
    <row r="120" spans="5:10" x14ac:dyDescent="0.2">
      <c r="E120" s="321"/>
      <c r="F120" s="321"/>
      <c r="G120" s="321"/>
      <c r="H120" s="321"/>
      <c r="I120" s="321"/>
      <c r="J120" s="321"/>
    </row>
    <row r="121" spans="5:10" x14ac:dyDescent="0.2">
      <c r="E121" s="321"/>
      <c r="F121" s="321"/>
      <c r="G121" s="321"/>
      <c r="H121" s="321"/>
      <c r="I121" s="321"/>
      <c r="J121" s="321"/>
    </row>
    <row r="122" spans="5:10" x14ac:dyDescent="0.2">
      <c r="E122" s="321"/>
      <c r="F122" s="321"/>
      <c r="G122" s="321"/>
      <c r="H122" s="321"/>
      <c r="I122" s="321"/>
      <c r="J122" s="321"/>
    </row>
    <row r="123" spans="5:10" x14ac:dyDescent="0.2">
      <c r="E123" s="321"/>
      <c r="F123" s="321"/>
      <c r="G123" s="321"/>
      <c r="H123" s="321"/>
      <c r="I123" s="321"/>
      <c r="J123" s="321"/>
    </row>
    <row r="124" spans="5:10" x14ac:dyDescent="0.2">
      <c r="E124" s="321"/>
      <c r="F124" s="321"/>
      <c r="G124" s="321"/>
      <c r="H124" s="321"/>
      <c r="I124" s="321"/>
      <c r="J124" s="321"/>
    </row>
    <row r="125" spans="5:10" x14ac:dyDescent="0.2">
      <c r="E125" s="321"/>
      <c r="F125" s="321"/>
      <c r="G125" s="321"/>
      <c r="H125" s="321"/>
      <c r="I125" s="321"/>
      <c r="J125" s="321"/>
    </row>
    <row r="126" spans="5:10" x14ac:dyDescent="0.2">
      <c r="E126" s="321"/>
      <c r="F126" s="321"/>
      <c r="G126" s="321"/>
      <c r="H126" s="321"/>
      <c r="I126" s="321"/>
      <c r="J126" s="321"/>
    </row>
    <row r="127" spans="5:10" x14ac:dyDescent="0.2">
      <c r="E127" s="321"/>
      <c r="F127" s="321"/>
      <c r="G127" s="321"/>
      <c r="H127" s="321"/>
      <c r="I127" s="321"/>
      <c r="J127" s="321"/>
    </row>
    <row r="128" spans="5:10" x14ac:dyDescent="0.2">
      <c r="E128" s="321"/>
      <c r="F128" s="321"/>
      <c r="G128" s="321"/>
      <c r="H128" s="321"/>
      <c r="I128" s="321"/>
      <c r="J128" s="321"/>
    </row>
    <row r="129" spans="5:10" x14ac:dyDescent="0.2">
      <c r="E129" s="321"/>
      <c r="F129" s="321"/>
      <c r="G129" s="321"/>
      <c r="H129" s="321"/>
      <c r="I129" s="321"/>
      <c r="J129" s="321"/>
    </row>
    <row r="130" spans="5:10" x14ac:dyDescent="0.2">
      <c r="E130" s="321"/>
      <c r="F130" s="321"/>
      <c r="G130" s="321"/>
      <c r="H130" s="321"/>
      <c r="I130" s="321"/>
      <c r="J130" s="321"/>
    </row>
    <row r="131" spans="5:10" x14ac:dyDescent="0.2">
      <c r="E131" s="321"/>
      <c r="F131" s="321"/>
      <c r="G131" s="321"/>
      <c r="H131" s="321"/>
      <c r="I131" s="321"/>
      <c r="J131" s="321"/>
    </row>
    <row r="132" spans="5:10" x14ac:dyDescent="0.2">
      <c r="E132" s="321"/>
      <c r="F132" s="321"/>
      <c r="G132" s="321"/>
      <c r="H132" s="321"/>
      <c r="I132" s="321"/>
      <c r="J132" s="321"/>
    </row>
  </sheetData>
  <sheetProtection selectLockedCells="1"/>
  <mergeCells count="292">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Karina</cp:lastModifiedBy>
  <cp:revision/>
  <cp:lastPrinted>2018-11-07T13:36:21Z</cp:lastPrinted>
  <dcterms:created xsi:type="dcterms:W3CDTF">2014-12-30T19:27:19Z</dcterms:created>
  <dcterms:modified xsi:type="dcterms:W3CDTF">2024-04-05T17:12:53Z</dcterms:modified>
</cp:coreProperties>
</file>