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usuario\Desktop\ROCIO20\Documents\Instrumentos de planeacion 2023\"/>
    </mc:Choice>
  </mc:AlternateContent>
  <xr:revisionPtr revIDLastSave="0" documentId="13_ncr:1_{231D9118-01DC-4FEC-821C-AD9F4A3A1E45}" xr6:coauthVersionLast="47" xr6:coauthVersionMax="47" xr10:uidLastSave="{00000000-0000-0000-0000-000000000000}"/>
  <bookViews>
    <workbookView xWindow="-120" yWindow="-120" windowWidth="20730" windowHeight="11160" firstSheet="1" activeTab="1" xr2:uid="{00000000-000D-0000-FFFF-FFFF00000000}"/>
  </bookViews>
  <sheets>
    <sheet name="Resumen de exportación" sheetId="1" r:id="rId1"/>
    <sheet name="Agua Potable" sheetId="2" r:id="rId2"/>
    <sheet name="Saneamiento Básico (2)" sheetId="17" r:id="rId3"/>
    <sheet name="PGIR" sheetId="4" r:id="rId4"/>
    <sheet name="SIMAP" sheetId="5" r:id="rId5"/>
    <sheet name="SIGAM" sheetId="6" r:id="rId6"/>
    <sheet name="Educacion ambiental" sheetId="7" r:id="rId7"/>
    <sheet name="CambioClimatico" sheetId="8" r:id="rId8"/>
    <sheet name="Gestión del Riesgo" sheetId="9" r:id="rId9"/>
    <sheet name="Anexo 1 " sheetId="19" r:id="rId10"/>
    <sheet name="Hoja1" sheetId="20" r:id="rId11"/>
    <sheet name="Hoja2" sheetId="21" r:id="rId12"/>
  </sheets>
  <externalReferences>
    <externalReference r:id="rId13"/>
    <externalReference r:id="rId14"/>
  </externalReferences>
  <calcPr calcId="191029"/>
</workbook>
</file>

<file path=xl/calcChain.xml><?xml version="1.0" encoding="utf-8"?>
<calcChain xmlns="http://schemas.openxmlformats.org/spreadsheetml/2006/main">
  <c r="E44" i="5" l="1"/>
  <c r="E20" i="5" l="1"/>
  <c r="E27" i="6" l="1"/>
  <c r="E26" i="6"/>
  <c r="E24" i="6"/>
  <c r="E20" i="6"/>
  <c r="E25" i="6"/>
  <c r="E26" i="8" l="1"/>
  <c r="E27" i="8"/>
  <c r="E29" i="8" s="1"/>
  <c r="E21" i="8"/>
  <c r="E20" i="7" l="1"/>
  <c r="E24" i="7" s="1"/>
  <c r="E22" i="7"/>
  <c r="E25" i="4"/>
  <c r="E27" i="4"/>
  <c r="E23" i="4"/>
  <c r="E21" i="4"/>
  <c r="E24" i="4"/>
  <c r="E21" i="5" l="1"/>
  <c r="E17" i="5"/>
  <c r="E43" i="5"/>
  <c r="F19" i="5"/>
  <c r="E26" i="5"/>
  <c r="E24" i="5"/>
  <c r="E22" i="5"/>
  <c r="E31" i="9" l="1"/>
  <c r="E25" i="9"/>
  <c r="F26" i="9"/>
  <c r="E26" i="9" s="1"/>
  <c r="E32" i="9" s="1"/>
  <c r="E26" i="2" l="1"/>
  <c r="F26" i="2"/>
  <c r="G26" i="2"/>
  <c r="I26" i="2"/>
  <c r="J26" i="2"/>
  <c r="E20" i="2"/>
  <c r="E22" i="2"/>
  <c r="J20" i="2"/>
  <c r="E23" i="2"/>
  <c r="G22" i="2"/>
  <c r="F22" i="2"/>
  <c r="F19" i="17"/>
  <c r="F27" i="2" l="1"/>
  <c r="F21" i="2"/>
  <c r="E21" i="2" s="1"/>
  <c r="E27" i="2" s="1"/>
  <c r="H50" i="2"/>
  <c r="E23" i="9" l="1"/>
  <c r="E25" i="17" l="1"/>
  <c r="F24" i="8" l="1"/>
  <c r="E24" i="8" s="1"/>
  <c r="E28" i="8" s="1"/>
  <c r="H27" i="2" l="1"/>
  <c r="I24" i="2"/>
  <c r="G27" i="2"/>
  <c r="F25" i="9"/>
  <c r="E23" i="6" l="1"/>
  <c r="F23" i="6" s="1"/>
  <c r="AG60" i="5" l="1"/>
  <c r="X15" i="5"/>
  <c r="X31" i="5" s="1"/>
  <c r="E32" i="5" l="1"/>
  <c r="F29" i="9" l="1"/>
  <c r="F27" i="9"/>
  <c r="F21" i="9"/>
  <c r="F22" i="8"/>
  <c r="E23" i="7"/>
  <c r="F23" i="7" s="1"/>
  <c r="F21" i="7"/>
  <c r="F19" i="7"/>
  <c r="F22" i="6"/>
  <c r="F24" i="6"/>
  <c r="F31" i="9" l="1"/>
  <c r="E33" i="5"/>
  <c r="F29" i="5"/>
  <c r="F27" i="5"/>
  <c r="E31" i="5"/>
  <c r="F21" i="4"/>
  <c r="I25" i="17"/>
  <c r="E24" i="2"/>
  <c r="H26" i="2" l="1"/>
  <c r="M24" i="2" l="1"/>
  <c r="N24" i="2"/>
  <c r="E28" i="4" l="1"/>
  <c r="P22" i="17" l="1"/>
  <c r="L21" i="17" l="1"/>
  <c r="G26" i="17"/>
  <c r="I27" i="2" l="1"/>
  <c r="F26" i="17"/>
  <c r="F26" i="6" l="1"/>
  <c r="J27" i="2" l="1"/>
  <c r="E26" i="17"/>
  <c r="I26" i="17" s="1"/>
  <c r="K26" i="17" s="1"/>
  <c r="H41" i="17" l="1"/>
  <c r="M27" i="9" l="1"/>
  <c r="L27" i="9"/>
  <c r="M21" i="9"/>
  <c r="L21" i="9"/>
  <c r="M23" i="17" l="1"/>
  <c r="L23" i="17"/>
  <c r="L19" i="17"/>
  <c r="L26" i="17" s="1"/>
  <c r="F20" i="8" l="1"/>
  <c r="AE22" i="5"/>
  <c r="M26" i="8" l="1"/>
  <c r="L26" i="8"/>
  <c r="L24" i="8"/>
  <c r="M22" i="8"/>
  <c r="L22" i="8"/>
  <c r="M20" i="8"/>
  <c r="L20" i="8"/>
  <c r="L21" i="7"/>
  <c r="L19" i="7"/>
  <c r="L24" i="6"/>
  <c r="L20" i="6"/>
  <c r="M35" i="5"/>
  <c r="M33" i="5"/>
  <c r="M31" i="5"/>
  <c r="M25" i="5"/>
  <c r="M21" i="5"/>
  <c r="L39" i="5"/>
  <c r="L35" i="5"/>
  <c r="L33" i="5"/>
  <c r="L31" i="5"/>
  <c r="L29" i="5"/>
  <c r="L25" i="5"/>
  <c r="L23" i="5"/>
  <c r="L21" i="5"/>
  <c r="L17" i="5"/>
  <c r="M21" i="4"/>
  <c r="M23" i="4"/>
  <c r="M25" i="4"/>
  <c r="M19" i="4"/>
  <c r="L21" i="4"/>
  <c r="L23" i="4"/>
  <c r="L25" i="4"/>
  <c r="L19" i="4"/>
  <c r="M23" i="5" l="1"/>
  <c r="M39" i="5"/>
  <c r="F27" i="6"/>
  <c r="M29" i="5"/>
  <c r="I27" i="4"/>
  <c r="H27" i="4"/>
  <c r="F25" i="4"/>
  <c r="F23" i="4"/>
  <c r="F19" i="4"/>
  <c r="N22" i="2"/>
  <c r="M22" i="2"/>
  <c r="M20" i="2"/>
  <c r="F27" i="4" l="1"/>
  <c r="M27" i="2"/>
  <c r="N27" i="2" l="1"/>
  <c r="N20" i="2"/>
  <c r="M19" i="7"/>
  <c r="M21" i="7"/>
  <c r="M19" i="17" l="1"/>
  <c r="M26" i="17" s="1"/>
  <c r="H40" i="17" l="1"/>
  <c r="P26" i="17"/>
  <c r="M2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ROCIO</author>
  </authors>
  <commentList>
    <comment ref="F21" authorId="0" shapeId="0" xr:uid="{EC0EBBA7-8B98-473E-B845-C2921C21EC3E}">
      <text>
        <r>
          <rPr>
            <b/>
            <sz val="9"/>
            <color indexed="81"/>
            <rFont val="Tahoma"/>
            <family val="2"/>
          </rPr>
          <t>usuario:</t>
        </r>
        <r>
          <rPr>
            <sz val="9"/>
            <color indexed="81"/>
            <rFont val="Tahoma"/>
            <family val="2"/>
          </rPr>
          <t xml:space="preserve">
277036 son del 493 y 5540 del 1798</t>
        </r>
      </text>
    </comment>
    <comment ref="G21" authorId="0" shapeId="0" xr:uid="{BA312C1D-FC11-47AB-913B-92BA681ECF21}">
      <text>
        <r>
          <rPr>
            <b/>
            <sz val="9"/>
            <color indexed="81"/>
            <rFont val="Tahoma"/>
            <family val="2"/>
          </rPr>
          <t>usuario:</t>
        </r>
        <r>
          <rPr>
            <sz val="9"/>
            <color indexed="81"/>
            <rFont val="Tahoma"/>
            <family val="2"/>
          </rPr>
          <t xml:space="preserve">
 edat</t>
        </r>
      </text>
    </comment>
    <comment ref="H21" authorId="0" shapeId="0" xr:uid="{2F3BC0DE-C99A-4722-B32B-534851FFA4D5}">
      <text>
        <r>
          <rPr>
            <b/>
            <sz val="9"/>
            <color indexed="81"/>
            <rFont val="Tahoma"/>
            <family val="2"/>
          </rPr>
          <t>usuario:</t>
        </r>
        <r>
          <rPr>
            <sz val="9"/>
            <color indexed="81"/>
            <rFont val="Tahoma"/>
            <family val="2"/>
          </rPr>
          <t xml:space="preserve">
3204 / 2021</t>
        </r>
      </text>
    </comment>
    <comment ref="I21" authorId="0" shapeId="0" xr:uid="{0BC9E1E7-F291-4BC3-9414-66C7C0AB7E31}">
      <text>
        <r>
          <rPr>
            <b/>
            <sz val="9"/>
            <color indexed="81"/>
            <rFont val="Tahoma"/>
            <family val="2"/>
          </rPr>
          <t>usuario:</t>
        </r>
        <r>
          <rPr>
            <sz val="9"/>
            <color indexed="81"/>
            <rFont val="Tahoma"/>
            <family val="2"/>
          </rPr>
          <t xml:space="preserve">
vigencia expirada 3204</t>
        </r>
      </text>
    </comment>
    <comment ref="J21" authorId="0" shapeId="0" xr:uid="{88262844-1672-41A5-A383-D419195525C4}">
      <text>
        <r>
          <rPr>
            <b/>
            <sz val="9"/>
            <color indexed="81"/>
            <rFont val="Tahoma"/>
            <family val="2"/>
          </rPr>
          <t>usuario:</t>
        </r>
        <r>
          <rPr>
            <sz val="9"/>
            <color indexed="81"/>
            <rFont val="Tahoma"/>
            <family val="2"/>
          </rPr>
          <t xml:space="preserve">
450 tanque 2001
2085 2000</t>
        </r>
      </text>
    </comment>
    <comment ref="H25" authorId="1" shapeId="0" xr:uid="{00000000-0006-0000-0100-000004000000}">
      <text>
        <r>
          <rPr>
            <sz val="11"/>
            <color indexed="8"/>
            <rFont val="Helvetica Neue"/>
          </rPr>
          <t>ROCIO:
1951</t>
        </r>
      </text>
    </comment>
    <comment ref="B43" authorId="0" shapeId="0" xr:uid="{9E80A975-25DA-434C-ADC3-29E583FE4367}">
      <text>
        <r>
          <rPr>
            <b/>
            <sz val="9"/>
            <color indexed="81"/>
            <rFont val="Tahoma"/>
            <family val="2"/>
          </rPr>
          <t>usuario:</t>
        </r>
        <r>
          <rPr>
            <sz val="9"/>
            <color indexed="81"/>
            <rFont val="Tahoma"/>
            <family val="2"/>
          </rPr>
          <t xml:space="preserve">
propios</t>
        </r>
      </text>
    </comment>
    <comment ref="C43" authorId="0" shapeId="0" xr:uid="{EC97AC85-37A5-46CA-92A8-88748B9650AE}">
      <text>
        <r>
          <rPr>
            <b/>
            <sz val="9"/>
            <color indexed="81"/>
            <rFont val="Tahoma"/>
            <family val="2"/>
          </rPr>
          <t>usuario:</t>
        </r>
        <r>
          <rPr>
            <sz val="9"/>
            <color indexed="81"/>
            <rFont val="Tahoma"/>
            <family val="2"/>
          </rPr>
          <t xml:space="preserve">
tanque de la fisalia 3068741321</t>
        </r>
      </text>
    </comment>
    <comment ref="B44" authorId="0" shapeId="0" xr:uid="{080A54A2-CB48-42CE-9D65-860AF875BC00}">
      <text>
        <r>
          <rPr>
            <b/>
            <sz val="9"/>
            <color indexed="81"/>
            <rFont val="Tahoma"/>
            <family val="2"/>
          </rPr>
          <t>usuario:</t>
        </r>
        <r>
          <rPr>
            <sz val="9"/>
            <color indexed="81"/>
            <rFont val="Tahoma"/>
            <family val="2"/>
          </rPr>
          <t xml:space="preserve">
credito</t>
        </r>
      </text>
    </comment>
    <comment ref="C44" authorId="0" shapeId="0" xr:uid="{3EAE59CC-1D92-4BE0-AD84-6690EAE412F6}">
      <text>
        <r>
          <rPr>
            <b/>
            <sz val="9"/>
            <color indexed="81"/>
            <rFont val="Tahoma"/>
            <family val="2"/>
          </rPr>
          <t>usuario:</t>
        </r>
        <r>
          <rPr>
            <sz val="9"/>
            <color indexed="81"/>
            <rFont val="Tahoma"/>
            <family val="2"/>
          </rPr>
          <t xml:space="preserve">
complementrio</t>
        </r>
      </text>
    </comment>
    <comment ref="B45" authorId="0" shapeId="0" xr:uid="{C436C1EE-5710-4143-8AFB-85A341239DE0}">
      <text>
        <r>
          <rPr>
            <b/>
            <sz val="9"/>
            <color indexed="81"/>
            <rFont val="Tahoma"/>
            <family val="2"/>
          </rPr>
          <t>usuario:</t>
        </r>
        <r>
          <rPr>
            <sz val="9"/>
            <color indexed="81"/>
            <rFont val="Tahoma"/>
            <family val="2"/>
          </rPr>
          <t xml:space="preserve">
rentas cedidas del sector electrico</t>
        </r>
      </text>
    </comment>
    <comment ref="B46" authorId="0" shapeId="0" xr:uid="{F31015A9-B497-4869-9E96-209A809C9FF9}">
      <text>
        <r>
          <rPr>
            <b/>
            <sz val="9"/>
            <color indexed="81"/>
            <rFont val="Tahoma"/>
            <family val="2"/>
          </rPr>
          <t>usuario:</t>
        </r>
        <r>
          <rPr>
            <sz val="9"/>
            <color indexed="81"/>
            <rFont val="Tahoma"/>
            <family val="2"/>
          </rPr>
          <t xml:space="preserve">
r.b. sgp agua potable</t>
        </r>
      </text>
    </comment>
    <comment ref="B47" authorId="0" shapeId="0" xr:uid="{5130A26A-C167-49FC-9EA6-7235914E3A4E}">
      <text>
        <r>
          <rPr>
            <b/>
            <sz val="9"/>
            <color indexed="81"/>
            <rFont val="Tahoma"/>
            <family val="2"/>
          </rPr>
          <t>usuario:</t>
        </r>
        <r>
          <rPr>
            <sz val="9"/>
            <color indexed="81"/>
            <rFont val="Tahoma"/>
            <family val="2"/>
          </rPr>
          <t xml:space="preserve">
R.B. sgp libre destinacion</t>
        </r>
      </text>
    </comment>
    <comment ref="C47" authorId="0" shapeId="0" xr:uid="{156A796F-4EBE-46C0-8DEF-71CCC23105E1}">
      <text>
        <r>
          <rPr>
            <b/>
            <sz val="9"/>
            <color indexed="81"/>
            <rFont val="Tahoma"/>
            <family val="2"/>
          </rPr>
          <t>usuario:</t>
        </r>
        <r>
          <rPr>
            <sz val="9"/>
            <color indexed="81"/>
            <rFont val="Tahoma"/>
            <family val="2"/>
          </rPr>
          <t xml:space="preserve">
tanque fiscalia</t>
        </r>
      </text>
    </comment>
    <comment ref="B48" authorId="0" shapeId="0" xr:uid="{D19D9DDA-322B-4637-A54D-164CB1A5012A}">
      <text>
        <r>
          <rPr>
            <b/>
            <sz val="9"/>
            <color indexed="81"/>
            <rFont val="Tahoma"/>
            <family val="2"/>
          </rPr>
          <t>usuario:</t>
        </r>
        <r>
          <rPr>
            <sz val="9"/>
            <color indexed="81"/>
            <rFont val="Tahoma"/>
            <family val="2"/>
          </rPr>
          <t xml:space="preserve">
impuestos gaseoducto yoleoductos</t>
        </r>
      </text>
    </comment>
    <comment ref="C48" authorId="0" shapeId="0" xr:uid="{D1353F87-8ECB-41BB-9BD7-139B0985909E}">
      <text>
        <r>
          <rPr>
            <b/>
            <sz val="9"/>
            <color indexed="81"/>
            <rFont val="Tahoma"/>
            <family val="2"/>
          </rPr>
          <t>usuario:</t>
        </r>
        <r>
          <rPr>
            <sz val="9"/>
            <color indexed="81"/>
            <rFont val="Tahoma"/>
            <family val="2"/>
          </rPr>
          <t xml:space="preserve">
tanque de la fiscalia </t>
        </r>
      </text>
    </comment>
    <comment ref="B49" authorId="0" shapeId="0" xr:uid="{4594462A-720B-4881-A822-FF6547115B54}">
      <text>
        <r>
          <rPr>
            <b/>
            <sz val="9"/>
            <color indexed="81"/>
            <rFont val="Tahoma"/>
            <family val="2"/>
          </rPr>
          <t>usuario:</t>
        </r>
        <r>
          <rPr>
            <sz val="9"/>
            <color indexed="81"/>
            <rFont val="Tahoma"/>
            <family val="2"/>
          </rPr>
          <t xml:space="preserve">
INCENTIVO POR APROVECHAMIENTO DE RESIDUOS SÓLIDOS </t>
        </r>
      </text>
    </comment>
    <comment ref="C49" authorId="0" shapeId="0" xr:uid="{BEFC898C-9926-4317-8857-70722E9F559E}">
      <text>
        <r>
          <rPr>
            <b/>
            <sz val="9"/>
            <color indexed="81"/>
            <rFont val="Tahoma"/>
            <family val="2"/>
          </rPr>
          <t>usuario:</t>
        </r>
        <r>
          <rPr>
            <sz val="9"/>
            <color indexed="81"/>
            <rFont val="Tahoma"/>
            <family val="2"/>
          </rPr>
          <t xml:space="preserve">
2001642282 para el tanque</t>
        </r>
      </text>
    </comment>
    <comment ref="B52" authorId="0" shapeId="0" xr:uid="{5CCCC5D2-D26E-49D1-A913-2BFDA9BB262F}">
      <text>
        <r>
          <rPr>
            <b/>
            <sz val="9"/>
            <color indexed="81"/>
            <rFont val="Tahoma"/>
            <family val="2"/>
          </rPr>
          <t>usuario:</t>
        </r>
        <r>
          <rPr>
            <sz val="9"/>
            <color indexed="81"/>
            <rFont val="Tahoma"/>
            <family val="2"/>
          </rPr>
          <t xml:space="preserve">
sgp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RICHI</author>
  </authors>
  <commentList>
    <comment ref="E20" authorId="0" shapeId="0" xr:uid="{8BDF2106-F344-4C51-A380-4D87060EE805}">
      <text>
        <r>
          <rPr>
            <b/>
            <sz val="9"/>
            <color indexed="81"/>
            <rFont val="Tahoma"/>
            <family val="2"/>
          </rPr>
          <t>usuario:</t>
        </r>
        <r>
          <rPr>
            <sz val="9"/>
            <color indexed="81"/>
            <rFont val="Tahoma"/>
            <family val="2"/>
          </rPr>
          <t xml:space="preserve">
490 -1961</t>
        </r>
      </text>
    </comment>
    <comment ref="E24" authorId="1" shapeId="0" xr:uid="{0A5A4E33-F429-4441-9D02-5CC8E91B0818}">
      <text>
        <r>
          <rPr>
            <sz val="10"/>
            <color indexed="8"/>
            <rFont val="Arial"/>
            <family val="2"/>
          </rPr>
          <t xml:space="preserve">pago tasa retributiva, pago seguimiento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ROCIO</author>
  </authors>
  <commentList>
    <comment ref="E20" authorId="0" shapeId="0" xr:uid="{00000000-0006-0000-0200-000001000000}">
      <text>
        <r>
          <rPr>
            <b/>
            <sz val="9"/>
            <color indexed="81"/>
            <rFont val="Tahoma"/>
            <family val="2"/>
          </rPr>
          <t>ROCIO:</t>
        </r>
        <r>
          <rPr>
            <sz val="9"/>
            <color indexed="81"/>
            <rFont val="Tahoma"/>
            <family val="2"/>
          </rPr>
          <t xml:space="preserve">
1451</t>
        </r>
      </text>
    </comment>
    <comment ref="E22" authorId="0" shapeId="0" xr:uid="{00000000-0006-0000-0200-000002000000}">
      <text>
        <r>
          <rPr>
            <b/>
            <sz val="9"/>
            <color indexed="81"/>
            <rFont val="Tahoma"/>
            <family val="2"/>
          </rPr>
          <t>ROCIO:</t>
        </r>
        <r>
          <rPr>
            <sz val="9"/>
            <color indexed="81"/>
            <rFont val="Tahoma"/>
            <family val="2"/>
          </rPr>
          <t xml:space="preserve">
1650</t>
        </r>
      </text>
    </comment>
    <comment ref="E24" authorId="0" shapeId="0" xr:uid="{00000000-0006-0000-0200-000003000000}">
      <text>
        <r>
          <rPr>
            <b/>
            <sz val="9"/>
            <color indexed="81"/>
            <rFont val="Tahoma"/>
            <family val="2"/>
          </rPr>
          <t xml:space="preserve">ROC 1807, 1806
</t>
        </r>
      </text>
    </comment>
    <comment ref="E26" authorId="0" shapeId="0" xr:uid="{00000000-0006-0000-0200-000004000000}">
      <text>
        <r>
          <rPr>
            <b/>
            <sz val="9"/>
            <color indexed="81"/>
            <rFont val="Tahoma"/>
            <family val="2"/>
          </rPr>
          <t>ROCIO:</t>
        </r>
        <r>
          <rPr>
            <sz val="9"/>
            <color indexed="81"/>
            <rFont val="Tahoma"/>
            <family val="2"/>
          </rPr>
          <t xml:space="preserve">
1515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ROCIO</author>
  </authors>
  <commentList>
    <comment ref="E20" authorId="0" shapeId="0" xr:uid="{391A6A25-5972-41CA-80D9-16229AE4549A}">
      <text>
        <r>
          <rPr>
            <b/>
            <sz val="9"/>
            <color indexed="81"/>
            <rFont val="Tahoma"/>
            <charset val="1"/>
          </rPr>
          <t>usuario:</t>
        </r>
        <r>
          <rPr>
            <sz val="9"/>
            <color indexed="81"/>
            <rFont val="Tahoma"/>
            <charset val="1"/>
          </rPr>
          <t xml:space="preserve">
118, 119, 171, 342, 237, 275,823,1148,1204,1651,1222,1219,1742,1223
</t>
        </r>
      </text>
    </comment>
    <comment ref="E22" authorId="0" shapeId="0" xr:uid="{D76D0212-70FD-4862-B68D-97D8709FA667}">
      <text>
        <r>
          <rPr>
            <b/>
            <sz val="9"/>
            <color indexed="81"/>
            <rFont val="Tahoma"/>
            <charset val="1"/>
          </rPr>
          <t>usuario:</t>
        </r>
        <r>
          <rPr>
            <sz val="9"/>
            <color indexed="81"/>
            <rFont val="Tahoma"/>
            <charset val="1"/>
          </rPr>
          <t xml:space="preserve">
172, 851.1583</t>
        </r>
      </text>
    </comment>
    <comment ref="E24" authorId="0" shapeId="0" xr:uid="{92C0DA10-0147-4369-AF3E-90386CCD7D7A}">
      <text>
        <r>
          <rPr>
            <b/>
            <sz val="9"/>
            <color indexed="81"/>
            <rFont val="Tahoma"/>
            <charset val="1"/>
          </rPr>
          <t>usuario:</t>
        </r>
        <r>
          <rPr>
            <sz val="9"/>
            <color indexed="81"/>
            <rFont val="Tahoma"/>
            <charset val="1"/>
          </rPr>
          <t xml:space="preserve">
376 , 666, 1252,1407</t>
        </r>
      </text>
    </comment>
    <comment ref="E26" authorId="1" shapeId="0" xr:uid="{00000000-0006-0000-0300-000004000000}">
      <text>
        <r>
          <rPr>
            <b/>
            <sz val="9"/>
            <color indexed="81"/>
            <rFont val="Tahoma"/>
            <family val="2"/>
          </rPr>
          <t>ROCIO:</t>
        </r>
        <r>
          <rPr>
            <sz val="9"/>
            <color indexed="81"/>
            <rFont val="Tahoma"/>
            <family val="2"/>
          </rPr>
          <t xml:space="preserve">
345  , 120, 162,1221,1220,1382
</t>
        </r>
      </text>
    </comment>
    <comment ref="E28" authorId="0" shapeId="0" xr:uid="{8E5DEEF4-7A64-49AC-9D22-923D956F27D0}">
      <text>
        <r>
          <rPr>
            <b/>
            <sz val="9"/>
            <color indexed="81"/>
            <rFont val="Tahoma"/>
            <family val="2"/>
          </rPr>
          <t>usuario:</t>
        </r>
        <r>
          <rPr>
            <sz val="9"/>
            <color indexed="81"/>
            <rFont val="Tahoma"/>
            <family val="2"/>
          </rPr>
          <t xml:space="preserve">
vigencia expirada 3269/2022</t>
        </r>
      </text>
    </comment>
    <comment ref="E30" authorId="1" shapeId="0" xr:uid="{00000000-0006-0000-0300-000006000000}">
      <text>
        <r>
          <rPr>
            <b/>
            <sz val="9"/>
            <color indexed="81"/>
            <rFont val="Tahoma"/>
            <family val="2"/>
          </rPr>
          <t xml:space="preserve">ROCIO: 1614
</t>
        </r>
        <r>
          <rPr>
            <sz val="9"/>
            <color indexed="81"/>
            <rFont val="Tahoma"/>
            <family val="2"/>
          </rPr>
          <t xml:space="preserve">
</t>
        </r>
      </text>
    </comment>
    <comment ref="E32" authorId="0" shapeId="0" xr:uid="{F94C4CE6-1D28-49A4-B9A0-7AE3E939671F}">
      <text>
        <r>
          <rPr>
            <b/>
            <sz val="9"/>
            <color indexed="81"/>
            <rFont val="Tahoma"/>
            <charset val="1"/>
          </rPr>
          <t>usuario:</t>
        </r>
        <r>
          <rPr>
            <sz val="9"/>
            <color indexed="81"/>
            <rFont val="Tahoma"/>
            <charset val="1"/>
          </rPr>
          <t xml:space="preserve">
338, 365</t>
        </r>
      </text>
    </comment>
    <comment ref="E34" authorId="1" shapeId="0" xr:uid="{00000000-0006-0000-0300-000008000000}">
      <text>
        <r>
          <rPr>
            <b/>
            <sz val="9"/>
            <color indexed="81"/>
            <rFont val="Tahoma"/>
            <family val="2"/>
          </rPr>
          <t>ROCIO: 640</t>
        </r>
        <r>
          <rPr>
            <sz val="9"/>
            <color indexed="81"/>
            <rFont val="Tahoma"/>
            <family val="2"/>
          </rPr>
          <t xml:space="preserve">
582</t>
        </r>
      </text>
    </comment>
    <comment ref="E36" authorId="1" shapeId="0" xr:uid="{00000000-0006-0000-0300-000009000000}">
      <text>
        <r>
          <rPr>
            <b/>
            <sz val="9"/>
            <color indexed="81"/>
            <rFont val="Tahoma"/>
            <family val="2"/>
          </rPr>
          <t>ROCIO:</t>
        </r>
        <r>
          <rPr>
            <sz val="9"/>
            <color indexed="81"/>
            <rFont val="Tahoma"/>
            <family val="2"/>
          </rPr>
          <t xml:space="preserve">
1736</t>
        </r>
      </text>
    </comment>
    <comment ref="E40" authorId="1" shapeId="0" xr:uid="{00000000-0006-0000-0300-00000A000000}">
      <text>
        <r>
          <rPr>
            <b/>
            <sz val="9"/>
            <color indexed="81"/>
            <rFont val="Tahoma"/>
            <family val="2"/>
          </rPr>
          <t>ROCIO:</t>
        </r>
        <r>
          <rPr>
            <sz val="9"/>
            <color indexed="81"/>
            <rFont val="Tahoma"/>
            <family val="2"/>
          </rPr>
          <t xml:space="preserve">
1707
</t>
        </r>
      </text>
    </comment>
    <comment ref="E42" authorId="0" shapeId="0" xr:uid="{AC58DEF1-24BC-4888-AD0C-2423782D635E}">
      <text>
        <r>
          <rPr>
            <b/>
            <sz val="9"/>
            <color indexed="81"/>
            <rFont val="Tahoma"/>
            <family val="2"/>
          </rPr>
          <t>usuario:</t>
        </r>
        <r>
          <rPr>
            <sz val="9"/>
            <color indexed="81"/>
            <rFont val="Tahoma"/>
            <family val="2"/>
          </rPr>
          <t xml:space="preserve">
111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ROCIO</author>
    <author>usuario</author>
  </authors>
  <commentList>
    <comment ref="E21" authorId="0" shapeId="0" xr:uid="{00000000-0006-0000-0500-000003000000}">
      <text>
        <r>
          <rPr>
            <b/>
            <sz val="9"/>
            <color indexed="81"/>
            <rFont val="Tahoma"/>
            <family val="2"/>
          </rPr>
          <t>ROCIO:</t>
        </r>
        <r>
          <rPr>
            <sz val="9"/>
            <color indexed="81"/>
            <rFont val="Tahoma"/>
            <family val="2"/>
          </rPr>
          <t xml:space="preserve">
112 , 1810</t>
        </r>
      </text>
    </comment>
    <comment ref="E23" authorId="1" shapeId="0" xr:uid="{82EA5831-1098-43E9-A302-463817339EC8}">
      <text>
        <r>
          <rPr>
            <b/>
            <sz val="9"/>
            <color indexed="81"/>
            <rFont val="Tahoma"/>
            <family val="2"/>
          </rPr>
          <t>usuario:</t>
        </r>
        <r>
          <rPr>
            <sz val="9"/>
            <color indexed="81"/>
            <rFont val="Tahoma"/>
            <family val="2"/>
          </rPr>
          <t xml:space="preserve">
337, 340</t>
        </r>
      </text>
    </comment>
    <comment ref="E25" authorId="1" shapeId="0" xr:uid="{96883B9F-5C5F-4CD9-B504-2F2DCF0C41A5}">
      <text>
        <r>
          <rPr>
            <b/>
            <sz val="9"/>
            <color indexed="81"/>
            <rFont val="Tahoma"/>
            <family val="2"/>
          </rPr>
          <t>usuario:</t>
        </r>
        <r>
          <rPr>
            <sz val="9"/>
            <color indexed="81"/>
            <rFont val="Tahoma"/>
            <family val="2"/>
          </rPr>
          <t xml:space="preserve">
871
1705 , 1090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RICHI</author>
  </authors>
  <commentList>
    <comment ref="E20" authorId="0" shapeId="0" xr:uid="{00000000-0006-0000-0600-000001000000}">
      <text>
        <r>
          <rPr>
            <sz val="11"/>
            <color indexed="8"/>
            <rFont val="Helvetica Neue"/>
          </rPr>
          <t>RICHI:
664, 850, 857</t>
        </r>
      </text>
    </comment>
    <comment ref="E22" authorId="0" shapeId="0" xr:uid="{00000000-0006-0000-0600-000003000000}">
      <text>
        <r>
          <rPr>
            <sz val="11"/>
            <color indexed="8"/>
            <rFont val="Helvetica Neue"/>
          </rPr>
          <t>RICHI:
754, 1743</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acer</author>
    <author>usuario</author>
  </authors>
  <commentList>
    <comment ref="E21" authorId="0" shapeId="0" xr:uid="{00000000-0006-0000-0700-000001000000}">
      <text>
        <r>
          <rPr>
            <sz val="11"/>
            <color indexed="8"/>
            <rFont val="Helvetica Neue"/>
          </rPr>
          <t>acer:
583,967,1383</t>
        </r>
      </text>
    </comment>
    <comment ref="E23" authorId="0" shapeId="0" xr:uid="{00000000-0006-0000-0700-000002000000}">
      <text>
        <r>
          <rPr>
            <sz val="11"/>
            <color indexed="8"/>
            <rFont val="Helvetica Neue"/>
          </rPr>
          <t>acer: 966</t>
        </r>
      </text>
    </comment>
    <comment ref="E25" authorId="1" shapeId="0" xr:uid="{68F91060-7BBD-4EDB-B112-867F9BB35896}">
      <text>
        <r>
          <rPr>
            <b/>
            <sz val="9"/>
            <color indexed="81"/>
            <rFont val="Tahoma"/>
            <family val="2"/>
          </rPr>
          <t>usuario:</t>
        </r>
        <r>
          <rPr>
            <sz val="9"/>
            <color indexed="81"/>
            <rFont val="Tahoma"/>
            <family val="2"/>
          </rPr>
          <t xml:space="preserve">
1850</t>
        </r>
      </text>
    </comment>
    <comment ref="E27" authorId="1" shapeId="0" xr:uid="{B0EAAEAA-F3B9-4A14-9444-4BB3517CB1D3}">
      <text>
        <r>
          <rPr>
            <b/>
            <sz val="9"/>
            <color indexed="81"/>
            <rFont val="Tahoma"/>
          </rPr>
          <t>usuario:</t>
        </r>
        <r>
          <rPr>
            <sz val="9"/>
            <color indexed="81"/>
            <rFont val="Tahoma"/>
          </rPr>
          <t xml:space="preserve">
1653, 1406</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E22" authorId="0" shapeId="0" xr:uid="{C31B4704-1C06-46F8-A688-C8EF6284B023}">
      <text>
        <r>
          <rPr>
            <b/>
            <sz val="9"/>
            <color indexed="81"/>
            <rFont val="Tahoma"/>
            <family val="2"/>
          </rPr>
          <t>usuario:</t>
        </r>
        <r>
          <rPr>
            <sz val="9"/>
            <color indexed="81"/>
            <rFont val="Tahoma"/>
            <family val="2"/>
          </rPr>
          <t xml:space="preserve">
176</t>
        </r>
      </text>
    </comment>
    <comment ref="E24" authorId="0" shapeId="0" xr:uid="{249D9880-723C-408C-B612-5D7F1643A18E}">
      <text>
        <r>
          <rPr>
            <b/>
            <sz val="9"/>
            <color indexed="81"/>
            <rFont val="Tahoma"/>
            <family val="2"/>
          </rPr>
          <t>usuario:</t>
        </r>
        <r>
          <rPr>
            <sz val="9"/>
            <color indexed="81"/>
            <rFont val="Tahoma"/>
            <family val="2"/>
          </rPr>
          <t xml:space="preserve">
164</t>
        </r>
      </text>
    </comment>
    <comment ref="F26" authorId="0" shapeId="0" xr:uid="{C5107D70-B3D2-47BA-84BD-AD36BD27619B}">
      <text>
        <r>
          <rPr>
            <b/>
            <sz val="9"/>
            <color indexed="81"/>
            <rFont val="Tahoma"/>
            <family val="2"/>
          </rPr>
          <t>usuario:</t>
        </r>
        <r>
          <rPr>
            <sz val="9"/>
            <color indexed="81"/>
            <rFont val="Tahoma"/>
            <family val="2"/>
          </rPr>
          <t xml:space="preserve">
963,163,1360,2021,1844,1783,1734,1652,170,584</t>
        </r>
      </text>
    </comment>
    <comment ref="G26" authorId="0" shapeId="0" xr:uid="{6EE84DD7-08D0-4470-A07E-1367CA8F786D}">
      <text>
        <r>
          <rPr>
            <b/>
            <sz val="9"/>
            <color indexed="81"/>
            <rFont val="Tahoma"/>
            <family val="2"/>
          </rPr>
          <t>usuario:</t>
        </r>
        <r>
          <rPr>
            <sz val="9"/>
            <color indexed="81"/>
            <rFont val="Tahoma"/>
            <family val="2"/>
          </rPr>
          <t xml:space="preserve">
2017</t>
        </r>
      </text>
    </comment>
    <comment ref="E30" authorId="0" shapeId="0" xr:uid="{2F3F0599-5D4C-404D-9C8B-85B7A2BC3783}">
      <text>
        <r>
          <rPr>
            <b/>
            <sz val="9"/>
            <color indexed="81"/>
            <rFont val="Tahoma"/>
            <family val="2"/>
          </rPr>
          <t>usuario:</t>
        </r>
        <r>
          <rPr>
            <sz val="9"/>
            <color indexed="81"/>
            <rFont val="Tahoma"/>
            <family val="2"/>
          </rPr>
          <t xml:space="preserve">
2850  , 2947, 2925</t>
        </r>
      </text>
    </comment>
  </commentList>
</comments>
</file>

<file path=xl/sharedStrings.xml><?xml version="1.0" encoding="utf-8"?>
<sst xmlns="http://schemas.openxmlformats.org/spreadsheetml/2006/main" count="1051" uniqueCount="417">
  <si>
    <t>Este documento se exportó de Numbers. Cada tabla se convirtió en una hoja de cálculo de Excel. Los demás objetos de las hojas de Numbers se colocaron en distintas hojas de cálculo. Recuerda que el cálculo de fórmulas puede ser diferente en Excel.</t>
  </si>
  <si>
    <t>Nombre de hoja de Numbers</t>
  </si>
  <si>
    <t>Nombre de tabla de Numbers</t>
  </si>
  <si>
    <t>Nombre de hoja de cálculo de Excel</t>
  </si>
  <si>
    <t>Agua Potable</t>
  </si>
  <si>
    <t>Tabla 1</t>
  </si>
  <si>
    <r>
      <rPr>
        <b/>
        <sz val="16"/>
        <color indexed="8"/>
        <rFont val="Arial"/>
        <family val="2"/>
      </rPr>
      <t>PROCESO:</t>
    </r>
    <r>
      <rPr>
        <sz val="16"/>
        <color indexed="8"/>
        <rFont val="Arial"/>
        <family val="2"/>
      </rPr>
      <t xml:space="preserve"> PLANEACION ESTRATEGICA Y TERRITORIAL</t>
    </r>
  </si>
  <si>
    <r>
      <rPr>
        <b/>
        <sz val="16"/>
        <color indexed="8"/>
        <rFont val="Arial"/>
        <family val="2"/>
      </rPr>
      <t xml:space="preserve">Codigo: </t>
    </r>
    <r>
      <rPr>
        <sz val="16"/>
        <color indexed="8"/>
        <rFont val="Arial"/>
        <family val="2"/>
      </rPr>
      <t>FOR-08-PRO-PET-01</t>
    </r>
  </si>
  <si>
    <r>
      <rPr>
        <b/>
        <sz val="16"/>
        <color indexed="8"/>
        <rFont val="Arial"/>
        <family val="2"/>
      </rPr>
      <t>Version:</t>
    </r>
    <r>
      <rPr>
        <sz val="16"/>
        <color indexed="8"/>
        <rFont val="Arial"/>
        <family val="2"/>
      </rPr>
      <t xml:space="preserve"> 01</t>
    </r>
  </si>
  <si>
    <r>
      <rPr>
        <b/>
        <sz val="16"/>
        <color indexed="8"/>
        <rFont val="Arial"/>
        <family val="2"/>
      </rPr>
      <t>FORMATO:</t>
    </r>
    <r>
      <rPr>
        <sz val="16"/>
        <color indexed="8"/>
        <rFont val="Arial"/>
        <family val="2"/>
      </rPr>
      <t xml:space="preserve"> PLAN DE ACCION</t>
    </r>
  </si>
  <si>
    <r>
      <rPr>
        <b/>
        <sz val="16"/>
        <color indexed="8"/>
        <rFont val="Arial"/>
        <family val="2"/>
      </rPr>
      <t xml:space="preserve">Fecha: </t>
    </r>
    <r>
      <rPr>
        <sz val="16"/>
        <color indexed="8"/>
        <rFont val="Arial"/>
        <family val="2"/>
      </rPr>
      <t>31/08/2017</t>
    </r>
  </si>
  <si>
    <r>
      <rPr>
        <b/>
        <sz val="16"/>
        <color indexed="8"/>
        <rFont val="Arial"/>
        <family val="2"/>
      </rPr>
      <t xml:space="preserve">Pagina: </t>
    </r>
    <r>
      <rPr>
        <sz val="16"/>
        <color indexed="8"/>
        <rFont val="Arial"/>
        <family val="2"/>
      </rPr>
      <t>1 de  1</t>
    </r>
  </si>
  <si>
    <t>SECRETARÍA / ENTIDAD:           SECRETARIA DE AMBIENTE Y GESTION DEL RIESGO                                                / GRUPO: DIRECCION DE AMBIENTE , AGUA Y CAMBIO CLIMATICO</t>
  </si>
  <si>
    <t xml:space="preserve">FECHA DE PROGRAMACION: </t>
  </si>
  <si>
    <t>DIMENSION: AMBIENTAL</t>
  </si>
  <si>
    <t>PROCESO: Gestion Ambiental</t>
  </si>
  <si>
    <t>SECTOR: Agua Potable y Saneamiento Básico</t>
  </si>
  <si>
    <t>Objetivos: Mejorar la infraestructura de los acueductos de la zona rural y urbana del municipio de ibagué..</t>
  </si>
  <si>
    <t xml:space="preserve">RELACION DE CONTRATOS Y CONVENIOS </t>
  </si>
  <si>
    <t>PROGRAMA:ACCESO DE LA POBLACION A LOS SERVICIOS DE AGUA POTABLE Y SANEAMIENTO BASICO</t>
  </si>
  <si>
    <t>No</t>
  </si>
  <si>
    <t>OBJETO</t>
  </si>
  <si>
    <t>VALOR</t>
  </si>
  <si>
    <t>SUBPROGRAMA: Ibagué Vibra, con Calidad, Continuidad y Cobertura en Agua Potable</t>
  </si>
  <si>
    <t>DEPENDENCIA / GRUPO: Dirección de ambiente,agua y cambio climático</t>
  </si>
  <si>
    <t>PROYECTO: INTEGRACIÓN DE LA POBLACIÓN A LOS SERVICIOS DE AGUA POTABLE Y SANEAMIENTO BÁSICO IBAGUÉ</t>
  </si>
  <si>
    <t>CODIGO BPPIM:2020730010019</t>
  </si>
  <si>
    <t>PRINCIPALES ACTIVIDADES</t>
  </si>
  <si>
    <r>
      <rPr>
        <b/>
        <u/>
        <sz val="11"/>
        <color indexed="8"/>
        <rFont val="Arial"/>
        <family val="2"/>
      </rPr>
      <t>PROG</t>
    </r>
    <r>
      <rPr>
        <b/>
        <sz val="11"/>
        <color indexed="8"/>
        <rFont val="Arial"/>
        <family val="2"/>
      </rPr>
      <t xml:space="preserve">  EJEC</t>
    </r>
  </si>
  <si>
    <t>UNIDAD DE MEDIDA</t>
  </si>
  <si>
    <t>CANT.</t>
  </si>
  <si>
    <t>COSTO TOTAL ( MILES DE PESOS)</t>
  </si>
  <si>
    <t>FUENTES DE FINANCIACION ( EN MILES DE $)</t>
  </si>
  <si>
    <t>PROGRAMACION (dd/mm/aa)</t>
  </si>
  <si>
    <t>INDICADORES DE GESTION</t>
  </si>
  <si>
    <t>MPIO</t>
  </si>
  <si>
    <t>SGP</t>
  </si>
  <si>
    <t>REGALIAS</t>
  </si>
  <si>
    <t>OTROS</t>
  </si>
  <si>
    <t xml:space="preserve">INICIO </t>
  </si>
  <si>
    <t>TERMINACION</t>
  </si>
  <si>
    <t>INDICE FISICO</t>
  </si>
  <si>
    <t>INDICE INVERSION</t>
  </si>
  <si>
    <t>EFICIENCIA</t>
  </si>
  <si>
    <t>Mejorar, optimizar y brindar apoyo técnico a acueductos de la zona rural y urbana.</t>
  </si>
  <si>
    <t>P</t>
  </si>
  <si>
    <t>Nº de Acueductos mejorados y optimizados zona rural y urbana</t>
  </si>
  <si>
    <t>E</t>
  </si>
  <si>
    <t>Transferencia de Recursos por concepto de Subsidios de los Servicios Públicos de Acueductos y Alcantarillado para La Zona Rural y Urbana.</t>
  </si>
  <si>
    <t xml:space="preserve">Nº de Transferencias por conceptos de subsidios </t>
  </si>
  <si>
    <t>Construir plantas de tratamiento de agua potable en centros rurales nucleados.</t>
  </si>
  <si>
    <t>Nº de plantas de tratamiento de agua potable construidas</t>
  </si>
  <si>
    <t>TOTAL  PLAN  DE  ACCION</t>
  </si>
  <si>
    <t>METAS DE RESULTADO</t>
  </si>
  <si>
    <t>METAS DE PRODUCTO</t>
  </si>
  <si>
    <t>INDICADOR</t>
  </si>
  <si>
    <t>SECRETARIO DESPACHO / GERENTE</t>
  </si>
  <si>
    <t>Aumentar la cobertura de acueducto en la zona urbana</t>
  </si>
  <si>
    <t xml:space="preserve">Efectuar pagos de subsidios anuales a 13 operadores. </t>
  </si>
  <si>
    <t>Operadores con subsidios pagados</t>
  </si>
  <si>
    <t xml:space="preserve">P </t>
  </si>
  <si>
    <t>Disminuir el índice de riesgo de calidad de agua ponderado (IRCA) acueductos comunitarios</t>
  </si>
  <si>
    <t xml:space="preserve">Mejorar y optimizar acueductos comunitarios en la zona urbana. </t>
  </si>
  <si>
    <t>Acueductos comunitarios  mejorados y optimizados</t>
  </si>
  <si>
    <t xml:space="preserve">NOMBRE: </t>
  </si>
  <si>
    <t>Construir 2 plantas de tratamiento de agua potable en centros rurales nucleados</t>
  </si>
  <si>
    <t>Planta de tratamiento de agua potable domestica construida</t>
  </si>
  <si>
    <t>FIRMA</t>
  </si>
  <si>
    <t xml:space="preserve">NOMBRE JEFE GRUPO: </t>
  </si>
  <si>
    <t>Saneamiento Básico</t>
  </si>
  <si>
    <t>PROCESO: PLANEACION ESTRATEGICA Y TERRITORIAL</t>
  </si>
  <si>
    <t>SECRETARÍA / ENTIDAD: Secretaria de ambiente y gestion del riesgo</t>
  </si>
  <si>
    <t>PROCESO: Gestion  Ambiental</t>
  </si>
  <si>
    <t>Objetivos:Mejorar la infraestructura de los acueductos de la zona rural y urbana del municipio de ibagué..</t>
  </si>
  <si>
    <t xml:space="preserve">PROGRAMA:ACCESO DE LA POBLACION A LOS SERVICIOS DE AGUA POTABLE Y SANEAMIENTO BASICO
</t>
  </si>
  <si>
    <t xml:space="preserve">SUBPROGRAMA:ACCESO DE LA POBLACION A LOS SERVICIOS DE AGUA POTABLE Y SANEAMIENTO BASICO
</t>
  </si>
  <si>
    <t>DEPENDENCIA / GRUPO:  Dirección de ambiente,agua y cambio climático</t>
  </si>
  <si>
    <t>PROYECTO:INTEGRACIÓN DE LA POBLACIÓN A LOS SERVICIOS DE AGUA POTABLE Y SANEAMIENTO BÁSICO IBAGUÉ</t>
  </si>
  <si>
    <r>
      <rPr>
        <b/>
        <u/>
        <sz val="12"/>
        <color indexed="8"/>
        <rFont val="Arial"/>
        <family val="2"/>
      </rPr>
      <t>PROG</t>
    </r>
    <r>
      <rPr>
        <b/>
        <sz val="12"/>
        <color indexed="8"/>
        <rFont val="Arial"/>
        <family val="2"/>
      </rPr>
      <t xml:space="preserve">  EJEC</t>
    </r>
  </si>
  <si>
    <t>INDICADORES DE GESTIÓN</t>
  </si>
  <si>
    <t>Reponer 400 ml redes de alcantarillado de los acueductos comunitarios.</t>
  </si>
  <si>
    <t>p</t>
  </si>
  <si>
    <t>Nº de metros lineales</t>
  </si>
  <si>
    <t xml:space="preserve">Construcción de una planta de aguas residuales en la zona rural del municipio de ibagué.
</t>
  </si>
  <si>
    <t>Nº de planta de aguas residuales construidas</t>
  </si>
  <si>
    <t>Pago de tasa retributiva y seguimientos ambientales.</t>
  </si>
  <si>
    <t xml:space="preserve">Nº de pagos realizados </t>
  </si>
  <si>
    <t>INDICADORES</t>
  </si>
  <si>
    <t>Cobertura de tratamiento urbano de aguas residuales en el municipio</t>
  </si>
  <si>
    <t>Realizar 12 pagos de tasa retributiva</t>
  </si>
  <si>
    <t>Pagos de tasa retributiva realizados</t>
  </si>
  <si>
    <t>Cobertura rural de alcantarillado en el municipio</t>
  </si>
  <si>
    <t>Instalar 500 biodigestores y sistemas sépticos en la zona rural</t>
  </si>
  <si>
    <t>Biodigestores y sistemas sépticos instalados</t>
  </si>
  <si>
    <t>Incrementar la cobertura urbana de alcantarillado</t>
  </si>
  <si>
    <t xml:space="preserve">Reponer 1000 m de redes de alcantarillado de los acueductos comunitarios.   </t>
  </si>
  <si>
    <t>Metros repuestos de alcantarillado de acueductos comunitarios</t>
  </si>
  <si>
    <t>Mejorar el nivel de calidad ambiental urbana</t>
  </si>
  <si>
    <t>Construir 1 planta de tratamiento residual doméstica en la zona rural</t>
  </si>
  <si>
    <t>Planta de tratamiento de agua residual domestica construida</t>
  </si>
  <si>
    <t>PGIR</t>
  </si>
  <si>
    <t>Objetivos: Establecer las estrategias y lineamientos para la Gestión Integral de los Residuos Sólidos generados en el Municipio de Ibagué</t>
  </si>
  <si>
    <t>PROGRAMA: PLAN DE GESTION INTEGRAL DE RESIDUOS SOLIDOS PGRIS</t>
  </si>
  <si>
    <t>NOMBRE  DEL PROYECTO POAI: Implementacion y Seguimiento del Plan de Gestin Integral de Residuos Solidos en el Municipio de Ibague</t>
  </si>
  <si>
    <t>CODIGO BPPIM:2020730010011</t>
  </si>
  <si>
    <t xml:space="preserve">Evaluacion y seguimiento del plan integral der residuos solidos en el corto plazo </t>
  </si>
  <si>
    <t>Plan integral evaluado y con seguimiento</t>
  </si>
  <si>
    <t xml:space="preserve">Apoyar asociaciones de recuperadores de residuos sólidos </t>
  </si>
  <si>
    <t>N° de asociaciones apoyadas</t>
  </si>
  <si>
    <t>Ejecutar programas de recuperación, reutilización y aprovechamiento de residuos sólidos en la zona rural</t>
  </si>
  <si>
    <t xml:space="preserve"> N° Programas ejecutados</t>
  </si>
  <si>
    <t xml:space="preserve">Seguimiento al 100% de las actividades ejecutadas por el operador del servicio de aseo.
</t>
  </si>
  <si>
    <t>Seguimiento realizado al 100% de las actividades del operador</t>
  </si>
  <si>
    <t>Apoyar 4 asociaciones de trabajadores recuperadores de residuos sólidos (Cód KPT 3204012)</t>
  </si>
  <si>
    <t>Asociaciones de recuperadores apoyados</t>
  </si>
  <si>
    <t>Evaluación y seguimiento del Plan Gestión Integral de Residuos Sólidos “PGIRS” en el horizonte a corto plazo (4años)</t>
  </si>
  <si>
    <t>Porcentaje de actividades evaluadas y supervisadas</t>
  </si>
  <si>
    <t>Ejecutar 8 programas de recuperación, reutilización y aprovechamiento de residuos sólidos en la zona rural. (Cód KPT 4003006)</t>
  </si>
  <si>
    <t>N° de programas implementados</t>
  </si>
  <si>
    <t xml:space="preserve">Seguimiento al 100% de las actividades ejecutadas por el operador del servicio de aseo.  </t>
  </si>
  <si>
    <t>Porcentaje de actividades supervisadas</t>
  </si>
  <si>
    <t>SIMAP</t>
  </si>
  <si>
    <t>SECRETARÍA / ENTIDAD:   Secretaria de ambiente y gestion del riesgo</t>
  </si>
  <si>
    <t xml:space="preserve">SECTOR: MEDIO AMBIENTE </t>
  </si>
  <si>
    <t>Objetivos: FORTALECER EL SISTEMA MUNICIPAL DE AREAS PROTEGIDAS SIMAP MEDIANTE LA EJECUCION DE ACTIVIDADES DE CONSERVACION, PROTECCION Y RESTAURACION EN AREAS DE IMPORTANCIA AMBIENTAL.</t>
  </si>
  <si>
    <t xml:space="preserve">PROGRAMA: CONSERVACIÓN DE LA BIODIVERSIDAD Y SUS SERVICIOS ECOSISTÉMICOS (Código KPT </t>
  </si>
  <si>
    <t>NOMBRE  DEL PROYECTO POAI: Conservación De La Biodiversidad y sus Servicios Ecosistematicos En El Municipio De Ibagué</t>
  </si>
  <si>
    <t>CODIGO BPPIM:2020730010012</t>
  </si>
  <si>
    <t>Gestión de áreas protegidas y estrategias complementarias de conservación</t>
  </si>
  <si>
    <t>Nª de Hectareas protegidas</t>
  </si>
  <si>
    <t>Adelantar procesos de restauración ecológicas.</t>
  </si>
  <si>
    <t>Nº de hectáreas restauradas</t>
  </si>
  <si>
    <t>Recuperación y conservación de microcuencas para la provisión del recurso hidrico</t>
  </si>
  <si>
    <t>Nº de microcuencas intervenidas</t>
  </si>
  <si>
    <t>Implementar un esquema de pagos por servicios ambientales</t>
  </si>
  <si>
    <t>Esquema implementado</t>
  </si>
  <si>
    <t>Producción de material forestal con fines de conservación</t>
  </si>
  <si>
    <t>Número de Plántulas  Producidas</t>
  </si>
  <si>
    <t>Sembrar árboles en la zona urbana y rural.</t>
  </si>
  <si>
    <t>Nº de árboles sembrados</t>
  </si>
  <si>
    <t>Implementar un proyecto de conservación de especies en peligro de extinción.</t>
  </si>
  <si>
    <t>Nº de Proyectos implementados</t>
  </si>
  <si>
    <t>Realizar talleres de concienciación alrededor del tema de conservación de especies Silvestres</t>
  </si>
  <si>
    <t>Nº de talleres ralizados</t>
  </si>
  <si>
    <t>Controlar y vigilar 5686 hectáreas con fines de conservación ambiental</t>
  </si>
  <si>
    <t>N° de Ha controladas y vigiladas</t>
  </si>
  <si>
    <t>Incrementar el número de hectáreas adquiridas con fines de conservación ambiental</t>
  </si>
  <si>
    <t>Estrategias para procesos de restauración ecológicas  (Cód. KPT 3202005)</t>
  </si>
  <si>
    <t>Hectareas restauradas</t>
  </si>
  <si>
    <t>Realizar actividades de fomento del material forestal con fines de conservación (Cód. KPT 3202038)</t>
  </si>
  <si>
    <t xml:space="preserve">Sembrar árboles en la zona urbana y rural.  (Cód. </t>
  </si>
  <si>
    <t>Arboles sembrados</t>
  </si>
  <si>
    <t>Implementar acciones de recuperación y conservación para la provisión del recurso hídrico.  (Cód. KPT 3202037)</t>
  </si>
  <si>
    <t>Microcuencas intervenidas</t>
  </si>
  <si>
    <t>Controlar y vigilar 5836 hectáreas con fines de conservación ambiental</t>
  </si>
  <si>
    <t>Realizar talleres de concienciación alrededor del tema de conservación de especies silvestres</t>
  </si>
  <si>
    <t>Número de talleres realizados</t>
  </si>
  <si>
    <t xml:space="preserve">OBSERVACIONES: </t>
  </si>
  <si>
    <t>SIGAM</t>
  </si>
  <si>
    <t>SECRETARÍA / ENTIDAD:Secretaria de ambiente y gestion del riesgo</t>
  </si>
  <si>
    <t>Objetivos: Aumentar la articulación de los planes y proyectos de los diferentes sectores productivos, sociales y culturales.</t>
  </si>
  <si>
    <t xml:space="preserve">PROGRAMA:FORTALECIMIENTO DEL DESEMPEÑO AMBIENTAL DE LOS SECTORES PRODUCTIVOS
</t>
  </si>
  <si>
    <t xml:space="preserve">Implementar proyectos de Eco-innovación, eficiencia energética, producción limpia y mercados verdes. 
</t>
  </si>
  <si>
    <t>Beneficiar mineros de subsistencia con proyectos productivos alternativos</t>
  </si>
  <si>
    <t>Nº de mineros beneficiados</t>
  </si>
  <si>
    <t xml:space="preserve">Fortalecer el observatorio ambiental de desarrollo sostenible. (Cód. KPT </t>
  </si>
  <si>
    <t>Observatorios fortalecidos</t>
  </si>
  <si>
    <t>Capacitar a 100 mineros de subsistencia en temas de buenas prácticas ambientales y productivas</t>
  </si>
  <si>
    <t>Mineros capacitados</t>
  </si>
  <si>
    <t xml:space="preserve">Implementar 5 proyectos de Eco-innovación, eficiencia energética, producción limpia y mercados verdes. </t>
  </si>
  <si>
    <t>Numero de Proyectos implementados</t>
  </si>
  <si>
    <t>Beneficiar a 30 mineros de subsistencia con proyectos productivos alternativos</t>
  </si>
  <si>
    <t>Numero de mineros beneficiados</t>
  </si>
  <si>
    <t>Educacion ambiental</t>
  </si>
  <si>
    <t>Objetivos: Adelantar campañas y programas de educación ambiental dirigidas a la población en general del municipio de Ibagué Tolima</t>
  </si>
  <si>
    <t>PROGRAMA:GESTIÓN DE LA INFORMACIÓN Y EL CONOCIMIENTO AMBIENTAL</t>
  </si>
  <si>
    <t>PROYECTO:Implementación De La Información Y El Conocimiento Ambiental En El Municipio De Ibagué</t>
  </si>
  <si>
    <t>DEPENDENCIA / GRUPO: :  Dirección de ambiente,agua y cambio climático</t>
  </si>
  <si>
    <t>CODIGO BPPIM:2020730010018</t>
  </si>
  <si>
    <t>Apoyar la ejecución de  proyectos ambientales escolares (PRAES)</t>
  </si>
  <si>
    <t>N° DE PRAES APOYADOS</t>
  </si>
  <si>
    <t xml:space="preserve">Ejecutar proyectos ciudadanos de educación ambiental (PROCEDAS) </t>
  </si>
  <si>
    <t>N° DE PROCEDAS EJECUTADOS</t>
  </si>
  <si>
    <t>Aumentar en un 5% la población del municipio capacitada y sensibilizada en temas ambientales</t>
  </si>
  <si>
    <t>Apoyar la ejecución de 58 proyectos ambientales escolares (PRAES) (Cód KPT 3204010)</t>
  </si>
  <si>
    <t>Numero de PRAES apoyados</t>
  </si>
  <si>
    <t>Numero de Procedas ejecutados</t>
  </si>
  <si>
    <t>FIRMA:</t>
  </si>
  <si>
    <t>CambioClimatico</t>
  </si>
  <si>
    <t>Objetivos: Implementar herramientas administrativas, financieras y sociales que permitan desarrollar una adecuada gestión del cambio climático para
un desarrollo bajo en carbono y resiliente al clima.
Indicadores</t>
  </si>
  <si>
    <t xml:space="preserve">PROGRAMA:GESTIÓN DEL CAMBIO CLIMÁTICO PARA UN DESARROLLO BAJO EN CARBONO Y RESILIENTE AL CLIMA
</t>
  </si>
  <si>
    <t>PROYECTO: Implementación Del Cambio Climático Para Un Desarrollo Bajo En Carbono Y Resiliente Al Clima En El Municipio De Ibagué</t>
  </si>
  <si>
    <t xml:space="preserve">Brindar asistencias técnicas para fortalecer las capacidades y transferencia de tecnología en
lo relacionado con la defensa del medio ambiente y el cambio climático.
</t>
  </si>
  <si>
    <t>Nº de asistencias tecnicas ambientales realizadas</t>
  </si>
  <si>
    <t>Realizar talleres teórico – prácticos con la comunidad y sectores industriales para mitigación y adaptación al cambio climático</t>
  </si>
  <si>
    <t xml:space="preserve">Nº de talleres realizados </t>
  </si>
  <si>
    <t>Incrementar las estrategias para reducir la emisión de gases efecto invernadero</t>
  </si>
  <si>
    <t>Estrategia para fortalecer las capacidades y transferencia de tecnología en lo relacionado con la defensa del medio ambiente y el cambio climático.</t>
  </si>
  <si>
    <t>Número de asistencias realizadas</t>
  </si>
  <si>
    <t>Realizar 80 talleres teórico – prácticos con la comunidad y sectores industriales para mitigación y adaptación al cambio climático</t>
  </si>
  <si>
    <t>N° de talleres realizados</t>
  </si>
  <si>
    <t xml:space="preserve">Acciones integrales de arbolado urbano en el municipio.
</t>
  </si>
  <si>
    <t>Numero de acciones realizadas</t>
  </si>
  <si>
    <t>Gestión del Riesgo</t>
  </si>
  <si>
    <t>SECRETARÍA / ENTIDAD: SECRETARIA DE AMBIENTE Y GESTION DEL RIESGO   / GRUPO: DIRECCION DE GESTION DEL RIESGO Y ATENCION DE DESASTRES</t>
  </si>
  <si>
    <t>SECTOR: Ibagué ambiental y eco sistémica.</t>
  </si>
  <si>
    <t>Objetivos: aumentar la capacidad del municipio para planificar y reaccionar ante el evento de emergencia.</t>
  </si>
  <si>
    <t>PROGRAMA:prevención y atención de desastres y emergencias.</t>
  </si>
  <si>
    <t>SUBPROGRAMA: Subprograma 1. Fortalecimiento del conocimiento en gestión del riesgo.
Subprograma 2. Reducción del riesgo de desastres del municipio.
Subprograma 3. Manejo de emergencias y desastres en el municipio.</t>
  </si>
  <si>
    <t>DEPENDENCIA / GRUPO: Dirección de Gestion del Riesgo y Atencion de Desastres</t>
  </si>
  <si>
    <t>PROYECTO: FORTALECIMIENTO DEL CONOCIMIENTO, REDUCCIÓN DEL RIESGO Y MANEJO DE DESASTRES DEL MUNICIPIO DE  IBAGUÉ</t>
  </si>
  <si>
    <t>CODIGO BPPIM:2020730010060</t>
  </si>
  <si>
    <t>Fortalecimiento de la gestión y atención del riesgo</t>
  </si>
  <si>
    <t>Mejorar la red de comunicación a través de estrategias, equipos que permitan alertar y coordinar las ayudas ante un evento de emergencia.</t>
  </si>
  <si>
    <t>Red de comunicaciones mejorada</t>
  </si>
  <si>
    <t>Acciones de prevención y mitigación implementadas para la reducción del riesgo</t>
  </si>
  <si>
    <t>Número de habitantes sensibilizados en temas relacionados con la gestión del riesgo</t>
  </si>
  <si>
    <t>Estrategia para el conocimiento, reducción y manejo del riesgo</t>
  </si>
  <si>
    <t>Numero de estrategias implementadas</t>
  </si>
  <si>
    <t>Mejorar la red de comunicación existente con el fin de alertar y coordinar la atención ante un evento de emergencia.</t>
  </si>
  <si>
    <t>Red de comunicación mejorada</t>
  </si>
  <si>
    <t>Actividades de preparación para la respuesta y atención de emergencia en el municipio de Ibagué.</t>
  </si>
  <si>
    <t>Gestionar  la sala de crisis con capacidad técnica, tecnológica y operativa para la atención de emergencias.</t>
  </si>
  <si>
    <t>Sala de crisis gestionada</t>
  </si>
  <si>
    <t>TOTAL POR REGISTRO PRESUPUESTAL</t>
  </si>
  <si>
    <t>NOMBRE  DEL PROYECTO POAI: Fortalecimiento Del Desempeño Ambiental De Los Sectores Productivos En El Municipio De Ibagué</t>
  </si>
  <si>
    <t>CODIGO BPPIM:2020730010013</t>
  </si>
  <si>
    <t>NOMBRE  DEL PROYECTO POAI: INTEGRACION DE LA POBLACION A LOS SERVICIOS DE AGUA POTABLE Y SANEAMIENTO BASICO RURAL</t>
  </si>
  <si>
    <t xml:space="preserve">CODIGO BPPIM:2020730010019 </t>
  </si>
  <si>
    <t>RUBRO: 219330102004</t>
  </si>
  <si>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</si>
  <si>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</si>
  <si>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</si>
  <si>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</si>
  <si>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</si>
  <si>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</si>
  <si>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r>
      <t>PROG</t>
    </r>
    <r>
      <rPr>
        <b/>
        <sz val="12"/>
        <rFont val="Arial"/>
        <family val="2"/>
      </rPr>
      <t xml:space="preserve">  EJEC</t>
    </r>
  </si>
  <si>
    <t>CODIGO BPPIM:2020730010009</t>
  </si>
  <si>
    <t>RUBRO:  219320202009 -219320201004</t>
  </si>
  <si>
    <t xml:space="preserve"> Acciones integrales de arbolado urbano en el municipio</t>
  </si>
  <si>
    <t xml:space="preserve">N° de acciones realizadas </t>
  </si>
  <si>
    <t>Realizar labores de control y vigilancia respecto al tráfico de especies silvestres</t>
  </si>
  <si>
    <t xml:space="preserve">N° de operativos realizados </t>
  </si>
  <si>
    <t>TOTAL  PLAN  DE  ACCION 2023</t>
  </si>
  <si>
    <t>Implementar la estrategia para fortalecer de manera integral el cuerpo de bomberos de la ciudad de Ibagué (infraestructura, capital humano, tecnología, equipos entre otros)</t>
  </si>
  <si>
    <t>N° de acciones implementadas</t>
  </si>
  <si>
    <t>CREDITO</t>
  </si>
  <si>
    <t>OBSERVACION : SE REALIZARON LAS SIGUIENTES ADICIONES AL PRESUPUESTO</t>
  </si>
  <si>
    <t>Ejecutado  </t>
  </si>
  <si>
    <t>Agr01-prestacion De Servicios De Apoyo A La Gestio</t>
  </si>
  <si>
    <t>Agr01-prestacion De Servicios Profesionales Para L</t>
  </si>
  <si>
    <t>,,</t>
  </si>
  <si>
    <t>Apoyo a la gestion</t>
  </si>
  <si>
    <t>UNIDAD</t>
  </si>
  <si>
    <t>N° de mineros capacitados</t>
  </si>
  <si>
    <t>adiciones</t>
  </si>
  <si>
    <t>Apoyo al desarrollo de prácticas sostenibles de ecourbanismo</t>
  </si>
  <si>
    <t>N° de iniciativas apoyadas</t>
  </si>
  <si>
    <t>N° de estrategias</t>
  </si>
  <si>
    <t>valor</t>
  </si>
  <si>
    <t>2.19.3.2.02.02.008</t>
  </si>
  <si>
    <t>Yesid Orlando Mac</t>
  </si>
  <si>
    <t>Ejecutado</t>
  </si>
  <si>
    <t>Ivonne Dayana Vel</t>
  </si>
  <si>
    <t>Paula Andrea Asce</t>
  </si>
  <si>
    <t>Diana Milena Rodr</t>
  </si>
  <si>
    <t>RUBRO: 219320202009 -219320202008</t>
  </si>
  <si>
    <t>observacion: adicion de $163433333</t>
  </si>
  <si>
    <t>$26644958 rubro219320202008 creditos</t>
  </si>
  <si>
    <t>$5000000 del rubro  219320201002 creditos</t>
  </si>
  <si>
    <t>Realizar los estudios de detalle de amenaza, vulnerabilidad y riesgo para determinar la categorización del riego (mitigable y no mitigable).</t>
  </si>
  <si>
    <t>Actualizar el Plan Municipal de gestión de riesgos. (Cód KPT 4503001</t>
  </si>
  <si>
    <t>Estudios Realizados</t>
  </si>
  <si>
    <t>Plan Municipal de gestión de riesgos.</t>
  </si>
  <si>
    <t>Pago de la vigencia expirada del contrato N| 3086/2021 por valor de $30.000.000</t>
  </si>
  <si>
    <t xml:space="preserve">Formular 5 planes de manejo ambiental para predios adquiridos con fines de conservación ambiental. </t>
  </si>
  <si>
    <t>0/01/2024</t>
  </si>
  <si>
    <t>Plan de manejo formulado</t>
  </si>
  <si>
    <t>FECHA DE  SEGUIMIENTO: 2024</t>
  </si>
  <si>
    <t>RUBRO -219320202009,219320103001,219320201003,219320201004</t>
  </si>
  <si>
    <t>FECHA DE  SEGUIMIENTO:  2024</t>
  </si>
  <si>
    <t>FECHA DE  SEGUIMIENTO:2024</t>
  </si>
  <si>
    <t>1/01/20234</t>
  </si>
  <si>
    <t>RUBRO: 219320201004,219320201003,219320202009</t>
  </si>
  <si>
    <t xml:space="preserve">RUBRO:219320202009 </t>
  </si>
  <si>
    <t>VIGENCIA 2024</t>
  </si>
  <si>
    <t>RUBRO: 219320201002-219320201003-219320201004-219320202005-219320202008-219320202009-</t>
  </si>
  <si>
    <t>RUBRO:219320202008-21933010200401-219320202005-219320201003-219330509099-21933010200403-21933010200402</t>
  </si>
  <si>
    <t>Andres Felipe Esqui</t>
  </si>
  <si>
    <t>118/2024</t>
  </si>
  <si>
    <t>Agr01-prestacion De Servicios Profesionales Para</t>
  </si>
  <si>
    <t>Johanna Marcela Alm</t>
  </si>
  <si>
    <t>119/2024</t>
  </si>
  <si>
    <t>Diana Milena Lopez R</t>
  </si>
  <si>
    <t>162/2024</t>
  </si>
  <si>
    <t>Gloria Ivet Hernande</t>
  </si>
  <si>
    <t>171/2024</t>
  </si>
  <si>
    <t>Sheyna Suarez Alvar</t>
  </si>
  <si>
    <t>172/2024</t>
  </si>
  <si>
    <t>Yeni Carolina Angari</t>
  </si>
  <si>
    <t>376/2024</t>
  </si>
  <si>
    <t>Diana Marcela Beni</t>
  </si>
  <si>
    <t>342/2024</t>
  </si>
  <si>
    <t>Diana Paola Duarte O</t>
  </si>
  <si>
    <t>237/2024</t>
  </si>
  <si>
    <t>Laura Esneda Bautist</t>
  </si>
  <si>
    <t>338/2024</t>
  </si>
  <si>
    <t>Nacarid Chacon Avil</t>
  </si>
  <si>
    <t>345/2024</t>
  </si>
  <si>
    <t>Marcela Jaramillo T</t>
  </si>
  <si>
    <t>275/2024</t>
  </si>
  <si>
    <t>Maria Alejandra Hena</t>
  </si>
  <si>
    <t>582/2024</t>
  </si>
  <si>
    <t>David Steven Salazar</t>
  </si>
  <si>
    <t>666/2024</t>
  </si>
  <si>
    <t>Jeison Arbey Ruiz Mo</t>
  </si>
  <si>
    <t>665/2024</t>
  </si>
  <si>
    <t>Fernando Sanchez Ch</t>
  </si>
  <si>
    <t>851/2024</t>
  </si>
  <si>
    <t>Lina Marcela Agudel</t>
  </si>
  <si>
    <t>120/2024</t>
  </si>
  <si>
    <t>RECURSOS DE CREDITO INTERNO</t>
  </si>
  <si>
    <t>RENTAS CEDIDAS DEL SECTOR ELECTRICO</t>
  </si>
  <si>
    <t>R.B. SGP - AGUA POTABLE Y SANEAMIENTO BASICO</t>
  </si>
  <si>
    <t>TRANSPORTE  DE HIDROCARBUROS AÑOS ANTERIORES</t>
  </si>
  <si>
    <t>2.19.3.2.02.02.005 -CONSTRUCCION Y SERVICIOS DE LA CONSTRUCCIÓN</t>
  </si>
  <si>
    <t>Rubro - Denominacion</t>
  </si>
  <si>
    <t>Fuente de financiacion</t>
  </si>
  <si>
    <t>2.19.3.3.01.02.004.03 - SUBSIDIOS DE ASEO</t>
  </si>
  <si>
    <t>RECURSOS PROPIOS ICLD</t>
  </si>
  <si>
    <t>subsidios</t>
  </si>
  <si>
    <t>aseo</t>
  </si>
  <si>
    <t>observaciones : se realizo una adicion por valor de $4281888541</t>
  </si>
  <si>
    <t>propios</t>
  </si>
  <si>
    <t>ICDE PROPIOS DELINEACION URBANA</t>
  </si>
  <si>
    <t>2.19.3.2.02.02.009</t>
  </si>
  <si>
    <t>Apoyar la implementación del plan de manejo ambiental de los cerros norte de Ibagué</t>
  </si>
  <si>
    <t>N° de planes apoyados</t>
  </si>
  <si>
    <t>adicion ICDE</t>
  </si>
  <si>
    <t>Contratacion Simap</t>
  </si>
  <si>
    <t>N° del Contrato</t>
  </si>
  <si>
    <t>Valor del Contrato</t>
  </si>
  <si>
    <t xml:space="preserve">Objeto contractual </t>
  </si>
  <si>
    <t>Prestacion De Servicios Profesionales Para</t>
  </si>
  <si>
    <t>664/2024</t>
  </si>
  <si>
    <t>754/2024</t>
  </si>
  <si>
    <t>850/2024</t>
  </si>
  <si>
    <t>Agr01-prestacion De Servicios Profesionales Para La implementacion del proyecto GESTIÓN DE LA INFORMACIÓN Y EL CONOCIMIENTO AMBIENTAL</t>
  </si>
  <si>
    <t>337/2024</t>
  </si>
  <si>
    <t>340/2024</t>
  </si>
  <si>
    <t>Agr01-prestacion De Servicios De Apoyo A La Gestion del proyecto FORTALECIMIENTO DEL DESEMPEÑO AMBIENTAL DE LOS SECTORES PRODUCTIVOS</t>
  </si>
  <si>
    <t>583/2024</t>
  </si>
  <si>
    <t>Prestacion De Servicios Profesionales para la   Implementación Del Cambio Climático Para Un Desarrollo Bajo En Carbono Y Resiliente Al Clima En El Municipio De Ibagué</t>
  </si>
  <si>
    <t>163/2024</t>
  </si>
  <si>
    <t>Agr01-prestacion De Servicios Profesionales Para F</t>
  </si>
  <si>
    <t>164/2024</t>
  </si>
  <si>
    <t>176/2024</t>
  </si>
  <si>
    <t>Agr01 PrestaciÓn De Servicios Profesionales Para</t>
  </si>
  <si>
    <t>170/2024</t>
  </si>
  <si>
    <t>Agr01- Prestacion De Servicios Profesionales Para</t>
  </si>
  <si>
    <t>584/2024</t>
  </si>
  <si>
    <t>“agr01 Prestacion De S</t>
  </si>
  <si>
    <t>AUNAR ESFUERZOS ADMINISTRATIVOS, TÉCNICOS Y FINANCIEROS ENTRE EL MUNICIPIO DE IBAGUÉ Y LA EMPRESA DE ACUEDUCTO Y ALCANTARILLADO IBAL S.A. – E.S.P. OFICIAL, PARA LA OPERACIÓN, SUPERVISIÓN Y MONITOREO DE LAS PLANTAS DE TRATAMIENTO DE AGUA POTABLE DE LOS BARRIOS TRIUNFO Y COLINAS 1 Y 2 EN CUMPLIMIENTO DE FALLOS JUDICIALES</t>
  </si>
  <si>
    <t>1798/2024</t>
  </si>
  <si>
    <t>1743/2024</t>
  </si>
  <si>
    <t>857/2024</t>
  </si>
  <si>
    <t>967/2024</t>
  </si>
  <si>
    <t>1383/2024</t>
  </si>
  <si>
    <t>1653/2024</t>
  </si>
  <si>
    <t>1406/2024</t>
  </si>
  <si>
    <t>966 / 2024</t>
  </si>
  <si>
    <t>1650/2024</t>
  </si>
  <si>
    <t>1807/2024</t>
  </si>
  <si>
    <t>1806/2024</t>
  </si>
  <si>
    <t>1515/2024</t>
  </si>
  <si>
    <t>prestacion De Servicios De Apoyo A La Gestion del proyecto  Implementacion y Seguimiento del Plan de Gestin Integral de Residuos Solidos en el Municipio de Ibague</t>
  </si>
  <si>
    <t>968/2024</t>
  </si>
  <si>
    <t>1205/2024</t>
  </si>
  <si>
    <t>1649/2024</t>
  </si>
  <si>
    <t>Yesid Felipe Ramirez</t>
  </si>
  <si>
    <t>823/2024</t>
  </si>
  <si>
    <t>Zayra Camila PeÑa O</t>
  </si>
  <si>
    <t>1148/2024</t>
  </si>
  <si>
    <t>Maria Jose PatiÑo B</t>
  </si>
  <si>
    <t>1221/2024</t>
  </si>
  <si>
    <t>Cesar Augusto Tovar</t>
  </si>
  <si>
    <t>1220/2024</t>
  </si>
  <si>
    <t>Diana Paola Cardoso</t>
  </si>
  <si>
    <t>1222/2024</t>
  </si>
  <si>
    <t>Christian Camilo Gon</t>
  </si>
  <si>
    <t>1204/2024</t>
  </si>
  <si>
    <t>1219/2024</t>
  </si>
  <si>
    <t>Laura Valentina Garz</t>
  </si>
  <si>
    <t>1252/2024</t>
  </si>
  <si>
    <t>Diana Maritza Celemi</t>
  </si>
  <si>
    <t>1223/2024</t>
  </si>
  <si>
    <t>Bibiana Naranjo Gir</t>
  </si>
  <si>
    <t>1382/2024</t>
  </si>
  <si>
    <t>Guillermo Alberto Be</t>
  </si>
  <si>
    <t>1407/2024</t>
  </si>
  <si>
    <t>Fundacion Juanbeima</t>
  </si>
  <si>
    <t>3269/2022</t>
  </si>
  <si>
    <t>Pago De Viencia Expirada Contrato 3269 Del 13 De O</t>
  </si>
  <si>
    <t>Sofia Mazo Callejas</t>
  </si>
  <si>
    <t>1583/2024</t>
  </si>
  <si>
    <t>Angie Dahiana Pichin</t>
  </si>
  <si>
    <t>1651/2024</t>
  </si>
  <si>
    <t>Jose Benedicto Casti</t>
  </si>
  <si>
    <t>1614/2024</t>
  </si>
  <si>
    <t>Laura Gineth PatiÑo</t>
  </si>
  <si>
    <t>1707/2024</t>
  </si>
  <si>
    <t>Carlos Ivan Leyva Pa</t>
  </si>
  <si>
    <t>1742/2024</t>
  </si>
  <si>
    <t>Juan Daniel Bueno</t>
  </si>
  <si>
    <t>1736/2024</t>
  </si>
  <si>
    <t>FECHA DE  SEGUIMIENTO: Junio  / 2024</t>
  </si>
  <si>
    <t xml:space="preserve">reduccion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</si>
</sst>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2" formatCode="_-&quot;$&quot;\ * #,##0_-;\-&quot;$&quot;\ * #,##0_-;_-&quot;$&quot;\ * &quot;-&quot;_-;_-@_-"/>
    <numFmt numFmtId="41" formatCode="_-* #,##0_-;\-* #,##0_-;_-* &quot;-&quot;_-;_-@_-"/>
    <numFmt numFmtId="44" formatCode="_-&quot;$&quot;\ * #,##0.00_-;\-&quot;$&quot;\ * #,##0.00_-;_-&quot;$&quot;\ * &quot;-&quot;??_-;_-@_-"/>
    <numFmt numFmtId="164" formatCode="&quot;$&quot;#,##0&quot; &quot;"/>
    <numFmt numFmtId="165" formatCode="&quot; &quot;* #,##0&quot; &quot;;&quot; &quot;* &quot;-&quot;#,##0&quot; &quot;;&quot; &quot;* &quot;- &quot;"/>
    <numFmt numFmtId="166" formatCode="&quot; &quot;&quot;$&quot;&quot; &quot;* #,##0&quot; &quot;;&quot; &quot;&quot;$&quot;&quot; &quot;* &quot;-&quot;#,##0&quot; &quot;;&quot; &quot;&quot;$&quot;&quot; &quot;* &quot;-&quot;??&quot; &quot;"/>
    <numFmt numFmtId="167" formatCode="&quot;$&quot;&quot; &quot;#,##0"/>
    <numFmt numFmtId="168" formatCode="&quot; &quot;&quot;$&quot;&quot; &quot;* #,##0.00&quot; &quot;;&quot; &quot;&quot;$&quot;&quot; &quot;* &quot;-&quot;#,##0.00&quot; &quot;;&quot; &quot;&quot;$&quot;&quot; &quot;* &quot;-&quot;??&quot; &quot;"/>
    <numFmt numFmtId="169" formatCode="#,##0.00&quot; &quot;;\(#,##0.00\)"/>
    <numFmt numFmtId="170" formatCode="#,##0.0&quot; &quot;;\(#,##0.0\)"/>
    <numFmt numFmtId="171" formatCode="0.0%"/>
    <numFmt numFmtId="172" formatCode="&quot; &quot;* #,##0&quot; &quot;;&quot;-&quot;* #,##0&quot; &quot;;&quot; &quot;* &quot;- &quot;"/>
    <numFmt numFmtId="173" formatCode="&quot; &quot;* #,##0&quot; &quot;;&quot;-&quot;* #,##0&quot; &quot;;&quot; &quot;* &quot;-&quot;??&quot; &quot;"/>
    <numFmt numFmtId="174" formatCode="#,##0.000&quot; &quot;;\(#,##0.000\)"/>
    <numFmt numFmtId="175" formatCode="#,##0&quot; &quot;;\(#,##0\)"/>
    <numFmt numFmtId="176" formatCode="_-&quot;$&quot;\ * #,##0_-;\-&quot;$&quot;\ * #,##0_-;_-&quot;$&quot;\ * &quot;-&quot;??_-;_-@_-"/>
    <numFmt numFmtId="177" formatCode="_ &quot;$&quot;\ * #,##0_ ;_ &quot;$&quot;\ * \-#,##0_ ;_ &quot;$&quot;\ * &quot;-&quot;??_ ;_ @_ "/>
    <numFmt numFmtId="178" formatCode="[$$-240A]\ #,##0"/>
    <numFmt numFmtId="179" formatCode="#,##0.0_);\(#,##0.0\)"/>
    <numFmt numFmtId="180" formatCode="#,##0_);\(#,##0\)"/>
    <numFmt numFmtId="181" formatCode="#,##0.0"/>
    <numFmt numFmtId="182" formatCode="_(&quot;$&quot;\ * #,##0.00_);_(&quot;$&quot;\ * \(#,##0.00\);_(&quot;$&quot;\ * &quot;-&quot;??_);_(@_)"/>
    <numFmt numFmtId="183" formatCode="\$#,##0_-"/>
  </numFmts>
  <fonts count="70">
    <font>
      <sz val="10"/>
      <color indexed="8"/>
      <name val="Arial"/>
    </font>
    <font>
      <sz val="11"/>
      <color theme="1"/>
      <name val="Helvetica Neue"/>
      <family val="2"/>
      <scheme val="minor"/>
    </font>
    <font>
      <sz val="12"/>
      <color indexed="8"/>
      <name val="Arial"/>
      <family val="2"/>
    </font>
    <font>
      <sz val="14"/>
      <color indexed="8"/>
      <name val="Arial"/>
      <family val="2"/>
    </font>
    <font>
      <u/>
      <sz val="12"/>
      <color indexed="11"/>
      <name val="Arial"/>
      <family val="2"/>
    </font>
    <font>
      <sz val="16"/>
      <color indexed="8"/>
      <name val="Arial"/>
      <family val="2"/>
    </font>
    <font>
      <b/>
      <sz val="16"/>
      <color indexed="8"/>
      <name val="Arial"/>
      <family val="2"/>
    </font>
    <font>
      <b/>
      <sz val="11"/>
      <color indexed="8"/>
      <name val="Arial"/>
      <family val="2"/>
    </font>
    <font>
      <b/>
      <sz val="11"/>
      <color indexed="14"/>
      <name val="Arial"/>
      <family val="2"/>
    </font>
    <font>
      <b/>
      <sz val="11"/>
      <color indexed="8"/>
      <name val="Calibri"/>
      <family val="2"/>
    </font>
    <font>
      <sz val="11"/>
      <color indexed="8"/>
      <name val="Arial"/>
      <family val="2"/>
    </font>
    <font>
      <sz val="11"/>
      <color indexed="15"/>
      <name val="Arial"/>
      <family val="2"/>
    </font>
    <font>
      <sz val="11"/>
      <color indexed="15"/>
      <name val="Verdana"/>
      <family val="2"/>
    </font>
    <font>
      <b/>
      <sz val="11"/>
      <color indexed="16"/>
      <name val="Arial"/>
      <family val="2"/>
    </font>
    <font>
      <sz val="11"/>
      <color indexed="8"/>
      <name val="Calibri"/>
      <family val="2"/>
    </font>
    <font>
      <b/>
      <u/>
      <sz val="11"/>
      <color indexed="8"/>
      <name val="Arial"/>
      <family val="2"/>
    </font>
    <font>
      <sz val="11"/>
      <color indexed="8"/>
      <name val="Helvetica Neue"/>
    </font>
    <font>
      <b/>
      <sz val="9"/>
      <color indexed="8"/>
      <name val="Arial"/>
      <family val="2"/>
    </font>
    <font>
      <sz val="9"/>
      <color indexed="8"/>
      <name val="Arial"/>
      <family val="2"/>
    </font>
    <font>
      <b/>
      <sz val="12"/>
      <color indexed="8"/>
      <name val="Arial"/>
      <family val="2"/>
    </font>
    <font>
      <sz val="10"/>
      <color indexed="8"/>
      <name val="Calibri"/>
      <family val="2"/>
    </font>
    <font>
      <b/>
      <u/>
      <sz val="12"/>
      <color indexed="8"/>
      <name val="Arial"/>
      <family val="2"/>
    </font>
    <font>
      <b/>
      <sz val="14"/>
      <color indexed="8"/>
      <name val="Arial"/>
      <family val="2"/>
    </font>
    <font>
      <b/>
      <sz val="18"/>
      <color indexed="8"/>
      <name val="Arial"/>
      <family val="2"/>
    </font>
    <font>
      <sz val="10"/>
      <color indexed="8"/>
      <name val="Arial"/>
      <family val="2"/>
    </font>
    <font>
      <sz val="7"/>
      <color rgb="FF222222"/>
      <name val="Verdana"/>
      <family val="2"/>
    </font>
    <font>
      <b/>
      <sz val="6"/>
      <color rgb="FF222222"/>
      <name val="Verdana"/>
      <family val="2"/>
    </font>
    <font>
      <b/>
      <sz val="8"/>
      <color rgb="FF222222"/>
      <name val="Verdana"/>
      <family val="2"/>
    </font>
    <font>
      <sz val="10"/>
      <color indexed="8"/>
      <name val="Arial"/>
      <family val="2"/>
    </font>
    <font>
      <sz val="9"/>
      <color indexed="81"/>
      <name val="Tahoma"/>
      <family val="2"/>
    </font>
    <font>
      <b/>
      <sz val="9"/>
      <color indexed="81"/>
      <name val="Tahoma"/>
      <family val="2"/>
    </font>
    <font>
      <b/>
      <sz val="12"/>
      <color indexed="8"/>
      <name val="Arial"/>
      <family val="2"/>
    </font>
    <font>
      <b/>
      <sz val="11"/>
      <color indexed="8"/>
      <name val="Arial"/>
      <family val="2"/>
    </font>
    <font>
      <b/>
      <sz val="10"/>
      <color indexed="8"/>
      <name val="Arial"/>
      <family val="2"/>
    </font>
    <font>
      <sz val="11"/>
      <color indexed="8"/>
      <name val="Arial"/>
      <family val="2"/>
    </font>
    <font>
      <sz val="16"/>
      <name val="Arial"/>
      <family val="2"/>
    </font>
    <font>
      <b/>
      <sz val="16"/>
      <name val="Arial"/>
      <family val="2"/>
    </font>
    <font>
      <b/>
      <sz val="14"/>
      <name val="Arial"/>
      <family val="2"/>
    </font>
    <font>
      <sz val="14"/>
      <name val="Arial"/>
      <family val="2"/>
    </font>
    <font>
      <sz val="14"/>
      <color theme="1"/>
      <name val="Arial"/>
      <family val="2"/>
    </font>
    <font>
      <sz val="14"/>
      <color rgb="FF000000"/>
      <name val="Arial"/>
      <family val="2"/>
    </font>
    <font>
      <b/>
      <sz val="12"/>
      <name val="Arial"/>
      <family val="2"/>
    </font>
    <font>
      <b/>
      <u/>
      <sz val="12"/>
      <name val="Arial"/>
      <family val="2"/>
    </font>
    <font>
      <sz val="12"/>
      <name val="Arial"/>
      <family val="2"/>
    </font>
    <font>
      <sz val="12"/>
      <color rgb="FF000000"/>
      <name val="Arial"/>
      <family val="2"/>
    </font>
    <font>
      <sz val="12"/>
      <name val="Arial MT"/>
    </font>
    <font>
      <sz val="12"/>
      <color theme="1"/>
      <name val="Arial"/>
      <family val="2"/>
    </font>
    <font>
      <sz val="11"/>
      <color rgb="FF222222"/>
      <name val="Verdana"/>
      <family val="2"/>
    </font>
    <font>
      <sz val="10"/>
      <color rgb="FF222222"/>
      <name val="Verdana"/>
      <family val="2"/>
    </font>
    <font>
      <sz val="11"/>
      <color rgb="FF000000"/>
      <name val="Calibri"/>
      <family val="2"/>
    </font>
    <font>
      <b/>
      <sz val="11"/>
      <name val="Arial"/>
      <family val="2"/>
    </font>
    <font>
      <sz val="10"/>
      <name val="Arial"/>
      <family val="2"/>
    </font>
    <font>
      <b/>
      <sz val="16"/>
      <name val="Arial MT"/>
    </font>
    <font>
      <b/>
      <sz val="14"/>
      <color rgb="FF000000"/>
      <name val="Arial"/>
      <family val="2"/>
    </font>
    <font>
      <sz val="10"/>
      <color rgb="FF000000"/>
      <name val="Verdana"/>
      <family val="2"/>
    </font>
    <font>
      <sz val="8"/>
      <name val="Arial"/>
      <family val="2"/>
    </font>
    <font>
      <sz val="8"/>
      <color rgb="FF000000"/>
      <name val="Verdana"/>
      <family val="2"/>
    </font>
    <font>
      <sz val="11"/>
      <color rgb="FF222222"/>
      <name val="Arial"/>
      <family val="2"/>
    </font>
    <font>
      <sz val="10"/>
      <color indexed="8"/>
      <name val="Arial"/>
      <family val="2"/>
    </font>
    <font>
      <sz val="9"/>
      <name val="Helvetica Neue"/>
      <family val="2"/>
      <scheme val="minor"/>
    </font>
    <font>
      <b/>
      <sz val="9"/>
      <color rgb="FF333333"/>
      <name val="Verdana"/>
      <family val="2"/>
    </font>
    <font>
      <sz val="12"/>
      <color rgb="FF222222"/>
      <name val="Verdana"/>
      <family val="2"/>
    </font>
    <font>
      <sz val="9"/>
      <color rgb="FF000000"/>
      <name val="Arial"/>
      <family val="2"/>
    </font>
    <font>
      <sz val="9"/>
      <color indexed="81"/>
      <name val="Tahoma"/>
      <charset val="1"/>
    </font>
    <font>
      <b/>
      <sz val="9"/>
      <color indexed="81"/>
      <name val="Tahoma"/>
      <charset val="1"/>
    </font>
    <font>
      <sz val="7"/>
      <color rgb="FF000000"/>
      <name val="Verdana"/>
      <family val="2"/>
    </font>
    <font>
      <sz val="9"/>
      <color indexed="81"/>
      <name val="Tahoma"/>
    </font>
    <font>
      <b/>
      <sz val="9"/>
      <color indexed="81"/>
      <name val="Tahoma"/>
    </font>
    <font>
      <b/>
      <sz val="9"/>
      <name val="Helvetica Neue"/>
      <family val="2"/>
      <scheme val="minor"/>
    </font>
    <font>
      <b/>
      <sz val="10"/>
      <name val="Arial"/>
      <family val="2"/>
    </font>
  </fonts>
  <fills count="11">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7"/>
        <bgColor auto="1"/>
      </patternFill>
    </fill>
    <fill>
      <patternFill patternType="solid">
        <fgColor indexed="18"/>
        <bgColor auto="1"/>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FF66FF"/>
        <bgColor indexed="64"/>
      </patternFill>
    </fill>
  </fills>
  <borders count="216">
    <border>
      <left/>
      <right/>
      <top/>
      <bottom/>
      <diagonal/>
    </border>
    <border>
      <left style="medium">
        <color indexed="8"/>
      </left>
      <right style="thin">
        <color indexed="8"/>
      </right>
      <top style="medium">
        <color indexed="8"/>
      </top>
      <bottom style="thin">
        <color indexed="13"/>
      </bottom>
      <diagonal/>
    </border>
    <border>
      <left style="thin">
        <color indexed="8"/>
      </left>
      <right style="thin">
        <color indexed="13"/>
      </right>
      <top style="medium">
        <color indexed="8"/>
      </top>
      <bottom style="thin">
        <color indexed="13"/>
      </bottom>
      <diagonal/>
    </border>
    <border>
      <left style="thin">
        <color indexed="13"/>
      </left>
      <right style="thin">
        <color indexed="13"/>
      </right>
      <top style="medium">
        <color indexed="8"/>
      </top>
      <bottom style="thin">
        <color indexed="13"/>
      </bottom>
      <diagonal/>
    </border>
    <border>
      <left style="thin">
        <color indexed="13"/>
      </left>
      <right style="thin">
        <color indexed="8"/>
      </right>
      <top style="medium">
        <color indexed="8"/>
      </top>
      <bottom style="thin">
        <color indexed="13"/>
      </bottom>
      <diagonal/>
    </border>
    <border>
      <left style="thin">
        <color indexed="8"/>
      </left>
      <right style="thin">
        <color indexed="13"/>
      </right>
      <top style="medium">
        <color indexed="8"/>
      </top>
      <bottom style="thin">
        <color indexed="8"/>
      </bottom>
      <diagonal/>
    </border>
    <border>
      <left style="thin">
        <color indexed="13"/>
      </left>
      <right style="thin">
        <color indexed="13"/>
      </right>
      <top style="medium">
        <color indexed="8"/>
      </top>
      <bottom style="thin">
        <color indexed="8"/>
      </bottom>
      <diagonal/>
    </border>
    <border>
      <left style="thin">
        <color indexed="13"/>
      </left>
      <right style="thin">
        <color indexed="8"/>
      </right>
      <top style="medium">
        <color indexed="8"/>
      </top>
      <bottom style="thin">
        <color indexed="8"/>
      </bottom>
      <diagonal/>
    </border>
    <border>
      <left style="thin">
        <color indexed="13"/>
      </left>
      <right style="medium">
        <color indexed="8"/>
      </right>
      <top style="medium">
        <color indexed="8"/>
      </top>
      <bottom style="thin">
        <color indexed="13"/>
      </bottom>
      <diagonal/>
    </border>
    <border>
      <left style="medium">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medium">
        <color indexed="8"/>
      </left>
      <right style="thin">
        <color indexed="8"/>
      </right>
      <top style="thin">
        <color indexed="13"/>
      </top>
      <bottom style="thin">
        <color indexed="13"/>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medium">
        <color indexed="8"/>
      </right>
      <top style="thin">
        <color indexed="13"/>
      </top>
      <bottom style="thin">
        <color indexed="13"/>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thin">
        <color indexed="8"/>
      </right>
      <top style="thin">
        <color indexed="8"/>
      </top>
      <bottom style="thin">
        <color indexed="13"/>
      </bottom>
      <diagonal/>
    </border>
    <border>
      <left style="medium">
        <color indexed="8"/>
      </left>
      <right style="thin">
        <color indexed="8"/>
      </right>
      <top style="thin">
        <color indexed="13"/>
      </top>
      <bottom style="thin">
        <color indexed="8"/>
      </bottom>
      <diagonal/>
    </border>
    <border>
      <left style="thin">
        <color indexed="13"/>
      </left>
      <right style="medium">
        <color indexed="8"/>
      </right>
      <top style="thin">
        <color indexed="13"/>
      </top>
      <bottom style="thin">
        <color indexed="8"/>
      </bottom>
      <diagonal/>
    </border>
    <border>
      <left style="medium">
        <color indexed="8"/>
      </left>
      <right style="thin">
        <color indexed="13"/>
      </right>
      <top style="thin">
        <color indexed="8"/>
      </top>
      <bottom style="thin">
        <color indexed="8"/>
      </bottom>
      <diagonal/>
    </border>
    <border>
      <left style="thin">
        <color indexed="13"/>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13"/>
      </right>
      <top style="thin">
        <color indexed="8"/>
      </top>
      <bottom style="medium">
        <color indexed="8"/>
      </bottom>
      <diagonal/>
    </border>
    <border>
      <left style="thin">
        <color indexed="13"/>
      </left>
      <right style="thin">
        <color indexed="13"/>
      </right>
      <top style="thin">
        <color indexed="8"/>
      </top>
      <bottom style="medium">
        <color indexed="8"/>
      </bottom>
      <diagonal/>
    </border>
    <border>
      <left style="thin">
        <color indexed="13"/>
      </left>
      <right style="medium">
        <color indexed="8"/>
      </right>
      <top style="thin">
        <color indexed="8"/>
      </top>
      <bottom style="medium">
        <color indexed="8"/>
      </bottom>
      <diagonal/>
    </border>
    <border>
      <left style="medium">
        <color indexed="8"/>
      </left>
      <right style="thin">
        <color indexed="13"/>
      </right>
      <top style="medium">
        <color indexed="8"/>
      </top>
      <bottom style="thin">
        <color indexed="8"/>
      </bottom>
      <diagonal/>
    </border>
    <border>
      <left style="thin">
        <color indexed="13"/>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13"/>
      </right>
      <top style="thin">
        <color indexed="13"/>
      </top>
      <bottom/>
      <diagonal/>
    </border>
    <border>
      <left style="thin">
        <color indexed="13"/>
      </left>
      <right style="thin">
        <color indexed="13"/>
      </right>
      <top style="thin">
        <color indexed="13"/>
      </top>
      <bottom/>
      <diagonal/>
    </border>
    <border>
      <left style="medium">
        <color indexed="8"/>
      </left>
      <right/>
      <top/>
      <bottom/>
      <diagonal/>
    </border>
    <border>
      <left/>
      <right/>
      <top/>
      <bottom/>
      <diagonal/>
    </border>
    <border>
      <left/>
      <right style="thin">
        <color indexed="13"/>
      </right>
      <top style="thin">
        <color indexed="13"/>
      </top>
      <bottom style="thin">
        <color indexed="13"/>
      </bottom>
      <diagonal/>
    </border>
    <border>
      <left style="medium">
        <color indexed="8"/>
      </left>
      <right style="thin">
        <color indexed="13"/>
      </right>
      <top/>
      <bottom style="thin">
        <color indexed="13"/>
      </bottom>
      <diagonal/>
    </border>
    <border>
      <left style="thin">
        <color indexed="13"/>
      </left>
      <right style="thin">
        <color indexed="13"/>
      </right>
      <top/>
      <bottom style="thin">
        <color indexed="13"/>
      </bottom>
      <diagonal/>
    </border>
    <border>
      <left style="medium">
        <color indexed="8"/>
      </left>
      <right style="thin">
        <color indexed="13"/>
      </right>
      <top style="thin">
        <color indexed="8"/>
      </top>
      <bottom style="medium">
        <color indexed="8"/>
      </bottom>
      <diagonal/>
    </border>
    <border>
      <left style="thin">
        <color indexed="13"/>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13"/>
      </bottom>
      <diagonal/>
    </border>
    <border>
      <left style="medium">
        <color indexed="8"/>
      </left>
      <right style="medium">
        <color indexed="8"/>
      </right>
      <top style="medium">
        <color indexed="8"/>
      </top>
      <bottom style="thin">
        <color indexed="8"/>
      </bottom>
      <diagonal/>
    </border>
    <border>
      <left style="thin">
        <color indexed="8"/>
      </left>
      <right style="thin">
        <color indexed="8"/>
      </right>
      <top style="thin">
        <color indexed="13"/>
      </top>
      <bottom style="medium">
        <color indexed="8"/>
      </bottom>
      <diagonal/>
    </border>
    <border>
      <left style="medium">
        <color indexed="8"/>
      </left>
      <right style="medium">
        <color indexed="8"/>
      </right>
      <top style="thin">
        <color indexed="8"/>
      </top>
      <bottom style="thin">
        <color indexed="8"/>
      </bottom>
      <diagonal/>
    </border>
    <border>
      <left style="thin">
        <color indexed="8"/>
      </left>
      <right style="thin">
        <color indexed="8"/>
      </right>
      <top style="medium">
        <color indexed="8"/>
      </top>
      <bottom style="thin">
        <color indexed="13"/>
      </bottom>
      <diagonal/>
    </border>
    <border>
      <left style="medium">
        <color indexed="8"/>
      </left>
      <right style="medium">
        <color indexed="8"/>
      </right>
      <top style="thin">
        <color indexed="8"/>
      </top>
      <bottom style="medium">
        <color indexed="8"/>
      </bottom>
      <diagonal/>
    </border>
    <border>
      <left style="thin">
        <color indexed="8"/>
      </left>
      <right style="medium">
        <color indexed="8"/>
      </right>
      <top style="medium">
        <color indexed="8"/>
      </top>
      <bottom style="thin">
        <color indexed="13"/>
      </bottom>
      <diagonal/>
    </border>
    <border>
      <left style="thin">
        <color indexed="8"/>
      </left>
      <right style="medium">
        <color indexed="8"/>
      </right>
      <top style="thin">
        <color indexed="13"/>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13"/>
      </right>
      <top style="medium">
        <color indexed="8"/>
      </top>
      <bottom style="medium">
        <color indexed="8"/>
      </bottom>
      <diagonal/>
    </border>
    <border>
      <left style="thin">
        <color indexed="13"/>
      </left>
      <right style="thin">
        <color indexed="13"/>
      </right>
      <top style="medium">
        <color indexed="8"/>
      </top>
      <bottom style="medium">
        <color indexed="8"/>
      </bottom>
      <diagonal/>
    </border>
    <border>
      <left style="thin">
        <color indexed="13"/>
      </left>
      <right style="thin">
        <color indexed="8"/>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13"/>
      </bottom>
      <diagonal/>
    </border>
    <border>
      <left style="thin">
        <color indexed="13"/>
      </left>
      <right style="medium">
        <color indexed="8"/>
      </right>
      <top style="thin">
        <color indexed="8"/>
      </top>
      <bottom style="thin">
        <color indexed="13"/>
      </bottom>
      <diagonal/>
    </border>
    <border>
      <left style="thin">
        <color indexed="8"/>
      </left>
      <right style="thin">
        <color indexed="13"/>
      </right>
      <top style="thin">
        <color indexed="13"/>
      </top>
      <bottom style="medium">
        <color indexed="8"/>
      </bottom>
      <diagonal/>
    </border>
    <border>
      <left style="thin">
        <color indexed="13"/>
      </left>
      <right style="thin">
        <color indexed="13"/>
      </right>
      <top style="thin">
        <color indexed="13"/>
      </top>
      <bottom style="medium">
        <color indexed="8"/>
      </bottom>
      <diagonal/>
    </border>
    <border>
      <left style="thin">
        <color indexed="13"/>
      </left>
      <right style="medium">
        <color indexed="8"/>
      </right>
      <top style="thin">
        <color indexed="13"/>
      </top>
      <bottom style="medium">
        <color indexed="8"/>
      </bottom>
      <diagonal/>
    </border>
    <border>
      <left style="thin">
        <color indexed="13"/>
      </left>
      <right/>
      <top style="thin">
        <color indexed="13"/>
      </top>
      <bottom style="thin">
        <color indexed="13"/>
      </bottom>
      <diagonal/>
    </border>
    <border>
      <left style="medium">
        <color indexed="8"/>
      </left>
      <right style="thin">
        <color indexed="13"/>
      </right>
      <top style="medium">
        <color indexed="8"/>
      </top>
      <bottom style="thin">
        <color indexed="13"/>
      </bottom>
      <diagonal/>
    </border>
    <border>
      <left style="medium">
        <color indexed="8"/>
      </left>
      <right style="thin">
        <color indexed="13"/>
      </right>
      <top style="thin">
        <color indexed="13"/>
      </top>
      <bottom style="medium">
        <color indexed="8"/>
      </bottom>
      <diagonal/>
    </border>
    <border>
      <left style="thin">
        <color indexed="13"/>
      </left>
      <right style="thin">
        <color indexed="8"/>
      </right>
      <top style="thin">
        <color indexed="13"/>
      </top>
      <bottom style="thin">
        <color indexed="13"/>
      </bottom>
      <diagonal/>
    </border>
    <border>
      <left style="thin">
        <color indexed="13"/>
      </left>
      <right style="thin">
        <color indexed="8"/>
      </right>
      <top style="thin">
        <color indexed="13"/>
      </top>
      <bottom style="medium">
        <color indexed="8"/>
      </bottom>
      <diagonal/>
    </border>
    <border>
      <left style="thin">
        <color indexed="8"/>
      </left>
      <right style="thin">
        <color indexed="8"/>
      </right>
      <top style="thin">
        <color indexed="13"/>
      </top>
      <bottom style="thin">
        <color indexed="8"/>
      </bottom>
      <diagonal/>
    </border>
    <border>
      <left style="thin">
        <color indexed="8"/>
      </left>
      <right style="thin">
        <color indexed="8"/>
      </right>
      <top style="thin">
        <color indexed="13"/>
      </top>
      <bottom style="thin">
        <color indexed="13"/>
      </bottom>
      <diagonal/>
    </border>
    <border>
      <left style="medium">
        <color indexed="8"/>
      </left>
      <right style="thin">
        <color indexed="13"/>
      </right>
      <top style="thin">
        <color indexed="8"/>
      </top>
      <bottom style="thin">
        <color indexed="13"/>
      </bottom>
      <diagonal/>
    </border>
    <border>
      <left style="medium">
        <color indexed="8"/>
      </left>
      <right style="thin">
        <color indexed="13"/>
      </right>
      <top style="thin">
        <color indexed="13"/>
      </top>
      <bottom style="thin">
        <color indexed="8"/>
      </bottom>
      <diagonal/>
    </border>
    <border>
      <left style="thin">
        <color indexed="13"/>
      </left>
      <right/>
      <top style="medium">
        <color indexed="8"/>
      </top>
      <bottom style="thin">
        <color indexed="13"/>
      </bottom>
      <diagonal/>
    </border>
    <border>
      <left/>
      <right/>
      <top style="medium">
        <color indexed="8"/>
      </top>
      <bottom/>
      <diagonal/>
    </border>
    <border>
      <left/>
      <right style="thin">
        <color indexed="13"/>
      </right>
      <top style="medium">
        <color indexed="8"/>
      </top>
      <bottom style="thin">
        <color indexed="13"/>
      </bottom>
      <diagonal/>
    </border>
    <border>
      <left/>
      <right/>
      <top/>
      <bottom style="thin">
        <color indexed="13"/>
      </bottom>
      <diagonal/>
    </border>
    <border>
      <left style="thin">
        <color indexed="13"/>
      </left>
      <right style="thin">
        <color indexed="13"/>
      </right>
      <top style="thin">
        <color indexed="8"/>
      </top>
      <bottom/>
      <diagonal/>
    </border>
    <border>
      <left style="thin">
        <color indexed="13"/>
      </left>
      <right/>
      <top style="thin">
        <color indexed="13"/>
      </top>
      <bottom style="medium">
        <color indexed="8"/>
      </bottom>
      <diagonal/>
    </border>
    <border>
      <left/>
      <right/>
      <top/>
      <bottom style="medium">
        <color indexed="8"/>
      </bottom>
      <diagonal/>
    </border>
    <border>
      <left/>
      <right style="thin">
        <color indexed="13"/>
      </right>
      <top style="thin">
        <color indexed="13"/>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medium">
        <color indexed="8"/>
      </left>
      <right style="thin">
        <color indexed="8"/>
      </right>
      <top style="thin">
        <color indexed="13"/>
      </top>
      <bottom style="medium">
        <color indexed="8"/>
      </bottom>
      <diagonal/>
    </border>
    <border>
      <left style="medium">
        <color indexed="8"/>
      </left>
      <right style="thin">
        <color indexed="13"/>
      </right>
      <top style="medium">
        <color indexed="8"/>
      </top>
      <bottom style="medium">
        <color indexed="8"/>
      </bottom>
      <diagonal/>
    </border>
    <border>
      <left style="thin">
        <color indexed="13"/>
      </left>
      <right/>
      <top style="medium">
        <color indexed="8"/>
      </top>
      <bottom style="medium">
        <color indexed="8"/>
      </bottom>
      <diagonal/>
    </border>
    <border>
      <left/>
      <right/>
      <top style="medium">
        <color indexed="8"/>
      </top>
      <bottom style="medium">
        <color indexed="8"/>
      </bottom>
      <diagonal/>
    </border>
    <border>
      <left/>
      <right style="thin">
        <color indexed="13"/>
      </right>
      <top style="medium">
        <color indexed="8"/>
      </top>
      <bottom style="medium">
        <color indexed="8"/>
      </bottom>
      <diagonal/>
    </border>
    <border>
      <left style="thin">
        <color indexed="13"/>
      </left>
      <right/>
      <top style="thin">
        <color indexed="8"/>
      </top>
      <bottom/>
      <diagonal/>
    </border>
    <border>
      <left/>
      <right/>
      <top style="thin">
        <color indexed="8"/>
      </top>
      <bottom/>
      <diagonal/>
    </border>
    <border>
      <left style="thin">
        <color indexed="13"/>
      </left>
      <right/>
      <top/>
      <bottom style="medium">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top style="medium">
        <color indexed="8"/>
      </top>
      <bottom style="thin">
        <color indexed="8"/>
      </bottom>
      <diagonal/>
    </border>
    <border>
      <left/>
      <right style="medium">
        <color indexed="8"/>
      </right>
      <top style="medium">
        <color indexed="8"/>
      </top>
      <bottom style="medium">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style="thin">
        <color indexed="13"/>
      </right>
      <top/>
      <bottom/>
      <diagonal/>
    </border>
    <border>
      <left style="thin">
        <color indexed="8"/>
      </left>
      <right style="thin">
        <color indexed="8"/>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thin">
        <color indexed="8"/>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right style="medium">
        <color indexed="8"/>
      </right>
      <top/>
      <bottom style="thin">
        <color indexed="8"/>
      </bottom>
      <diagonal/>
    </border>
    <border>
      <left style="thin">
        <color indexed="8"/>
      </left>
      <right/>
      <top/>
      <bottom/>
      <diagonal/>
    </border>
    <border>
      <left/>
      <right style="medium">
        <color indexed="8"/>
      </right>
      <top/>
      <bottom/>
      <diagonal/>
    </border>
    <border>
      <left style="medium">
        <color indexed="8"/>
      </left>
      <right/>
      <top style="thin">
        <color indexed="8"/>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style="thin">
        <color indexed="13"/>
      </top>
      <bottom style="thin">
        <color indexed="8"/>
      </bottom>
      <diagonal/>
    </border>
    <border>
      <left style="thin">
        <color indexed="8"/>
      </left>
      <right style="medium">
        <color indexed="8"/>
      </right>
      <top style="thin">
        <color indexed="8"/>
      </top>
      <bottom style="thin">
        <color indexed="13"/>
      </bottom>
      <diagonal/>
    </border>
    <border>
      <left style="thin">
        <color indexed="8"/>
      </left>
      <right style="medium">
        <color indexed="8"/>
      </right>
      <top/>
      <bottom/>
      <diagonal/>
    </border>
    <border>
      <left/>
      <right/>
      <top/>
      <bottom style="thin">
        <color rgb="FF222222"/>
      </bottom>
      <diagonal/>
    </border>
    <border>
      <left style="thin">
        <color indexed="13"/>
      </left>
      <right/>
      <top style="thin">
        <color rgb="FF222222"/>
      </top>
      <bottom/>
      <diagonal/>
    </border>
    <border>
      <left/>
      <right/>
      <top style="thin">
        <color rgb="FF222222"/>
      </top>
      <bottom/>
      <diagonal/>
    </border>
    <border>
      <left style="thin">
        <color indexed="64"/>
      </left>
      <right style="thin">
        <color indexed="64"/>
      </right>
      <top style="thin">
        <color indexed="64"/>
      </top>
      <bottom style="thin">
        <color indexed="64"/>
      </bottom>
      <diagonal/>
    </border>
    <border>
      <left style="medium">
        <color indexed="8"/>
      </left>
      <right/>
      <top style="thin">
        <color indexed="8"/>
      </top>
      <bottom style="medium">
        <color indexed="8"/>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8"/>
      </right>
      <top/>
      <bottom/>
      <diagonal/>
    </border>
    <border>
      <left style="thin">
        <color indexed="8"/>
      </left>
      <right style="thin">
        <color indexed="8"/>
      </right>
      <top/>
      <bottom/>
      <diagonal/>
    </border>
    <border>
      <left style="medium">
        <color indexed="64"/>
      </left>
      <right/>
      <top/>
      <bottom style="thin">
        <color indexed="64"/>
      </bottom>
      <diagonal/>
    </border>
    <border>
      <left style="thin">
        <color indexed="64"/>
      </left>
      <right style="medium">
        <color indexed="64"/>
      </right>
      <top/>
      <bottom/>
      <diagonal/>
    </border>
    <border>
      <left/>
      <right style="thin">
        <color indexed="8"/>
      </right>
      <top style="medium">
        <color indexed="8"/>
      </top>
      <bottom style="thin">
        <color indexed="8"/>
      </bottom>
      <diagonal/>
    </border>
    <border>
      <left/>
      <right style="thin">
        <color indexed="8"/>
      </right>
      <top style="thin">
        <color indexed="8"/>
      </top>
      <bottom style="thin">
        <color rgb="FF222222"/>
      </bottom>
      <diagonal/>
    </border>
    <border>
      <left style="medium">
        <color indexed="8"/>
      </left>
      <right style="thin">
        <color indexed="8"/>
      </right>
      <top/>
      <bottom style="medium">
        <color indexed="8"/>
      </bottom>
      <diagonal/>
    </border>
    <border>
      <left style="medium">
        <color indexed="8"/>
      </left>
      <right/>
      <top style="thin">
        <color rgb="FF222222"/>
      </top>
      <bottom/>
      <diagonal/>
    </border>
    <border>
      <left style="medium">
        <color indexed="8"/>
      </left>
      <right style="thin">
        <color indexed="13"/>
      </right>
      <top style="thin">
        <color indexed="8"/>
      </top>
      <bottom/>
      <diagonal/>
    </border>
    <border>
      <left style="thin">
        <color indexed="13"/>
      </left>
      <right style="thin">
        <color indexed="8"/>
      </right>
      <top style="thin">
        <color indexed="8"/>
      </top>
      <bottom/>
      <diagonal/>
    </border>
    <border>
      <left style="thin">
        <color indexed="8"/>
      </left>
      <right style="thin">
        <color indexed="13"/>
      </right>
      <top style="thin">
        <color indexed="13"/>
      </top>
      <bottom/>
      <diagonal/>
    </border>
    <border>
      <left style="thin">
        <color indexed="13"/>
      </left>
      <right style="thin">
        <color indexed="8"/>
      </right>
      <top style="thin">
        <color indexed="13"/>
      </top>
      <bottom/>
      <diagonal/>
    </border>
    <border>
      <left style="thick">
        <color rgb="FF000000"/>
      </left>
      <right style="thick">
        <color rgb="FF000000"/>
      </right>
      <top style="thick">
        <color rgb="FF000000"/>
      </top>
      <bottom style="thick">
        <color rgb="FF000000"/>
      </bottom>
      <diagonal/>
    </border>
    <border>
      <left style="medium">
        <color indexed="8"/>
      </left>
      <right style="medium">
        <color indexed="8"/>
      </right>
      <top style="thin">
        <color indexed="8"/>
      </top>
      <bottom/>
      <diagonal/>
    </border>
    <border>
      <left style="medium">
        <color indexed="8"/>
      </left>
      <right style="medium">
        <color indexed="8"/>
      </right>
      <top/>
      <bottom style="thin">
        <color indexed="8"/>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diagonal/>
    </border>
    <border>
      <left style="thin">
        <color indexed="8"/>
      </left>
      <right/>
      <top/>
      <bottom style="medium">
        <color indexed="8"/>
      </bottom>
      <diagonal/>
    </border>
    <border>
      <left style="thin">
        <color indexed="13"/>
      </left>
      <right/>
      <top/>
      <bottom/>
      <diagonal/>
    </border>
    <border>
      <left style="thin">
        <color indexed="13"/>
      </left>
      <right style="thin">
        <color indexed="8"/>
      </right>
      <top/>
      <bottom style="thin">
        <color indexed="13"/>
      </bottom>
      <diagonal/>
    </border>
    <border>
      <left style="thin">
        <color indexed="64"/>
      </left>
      <right/>
      <top style="thin">
        <color indexed="8"/>
      </top>
      <bottom/>
      <diagonal/>
    </border>
    <border>
      <left style="thin">
        <color indexed="13"/>
      </left>
      <right/>
      <top style="thin">
        <color indexed="13"/>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6">
    <xf numFmtId="0" fontId="0" fillId="0" borderId="0" applyNumberFormat="0" applyFill="0" applyBorder="0" applyProtection="0"/>
    <xf numFmtId="44" fontId="24" fillId="0" borderId="0" applyFont="0" applyFill="0" applyBorder="0" applyAlignment="0" applyProtection="0"/>
    <xf numFmtId="41" fontId="24" fillId="0" borderId="0" applyFont="0" applyFill="0" applyBorder="0" applyAlignment="0" applyProtection="0"/>
    <xf numFmtId="9" fontId="24" fillId="0" borderId="0" applyFont="0" applyFill="0" applyBorder="0" applyAlignment="0" applyProtection="0"/>
    <xf numFmtId="0" fontId="1" fillId="0" borderId="39"/>
    <xf numFmtId="42" fontId="58" fillId="0" borderId="0" applyFont="0" applyFill="0" applyBorder="0" applyAlignment="0" applyProtection="0"/>
  </cellStyleXfs>
  <cellXfs count="1485">
    <xf numFmtId="0" fontId="0" fillId="0" borderId="0" xfId="0"/>
    <xf numFmtId="0" fontId="3" fillId="0" borderId="0" xfId="0" applyFont="1" applyAlignment="1">
      <alignment horizontal="left"/>
    </xf>
    <xf numFmtId="0" fontId="2" fillId="2" borderId="0" xfId="0" applyFont="1" applyFill="1" applyAlignment="1">
      <alignment horizontal="left"/>
    </xf>
    <xf numFmtId="0" fontId="2" fillId="3" borderId="0" xfId="0" applyFont="1" applyFill="1" applyAlignment="1">
      <alignment horizontal="left"/>
    </xf>
    <xf numFmtId="0" fontId="4" fillId="3" borderId="0" xfId="0" applyFont="1" applyFill="1" applyAlignment="1">
      <alignment horizontal="left"/>
    </xf>
    <xf numFmtId="0" fontId="0" fillId="0" borderId="0" xfId="0" applyNumberFormat="1"/>
    <xf numFmtId="0" fontId="6" fillId="4" borderId="9" xfId="0" applyFont="1" applyFill="1" applyBorder="1"/>
    <xf numFmtId="0" fontId="0" fillId="4" borderId="10" xfId="0" applyFill="1" applyBorder="1"/>
    <xf numFmtId="0" fontId="0" fillId="4" borderId="25" xfId="0" applyFill="1" applyBorder="1"/>
    <xf numFmtId="0" fontId="0" fillId="4" borderId="9" xfId="0" applyFill="1" applyBorder="1"/>
    <xf numFmtId="49" fontId="6" fillId="4" borderId="27" xfId="0" applyNumberFormat="1" applyFont="1" applyFill="1" applyBorder="1"/>
    <xf numFmtId="49" fontId="7" fillId="4" borderId="34" xfId="0" applyNumberFormat="1" applyFont="1" applyFill="1" applyBorder="1" applyAlignment="1">
      <alignment horizontal="center" vertical="center" wrapText="1"/>
    </xf>
    <xf numFmtId="0" fontId="8" fillId="4"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49" fontId="7" fillId="4" borderId="25" xfId="0" applyNumberFormat="1" applyFont="1" applyFill="1" applyBorder="1" applyAlignment="1">
      <alignment horizontal="left" vertical="center" wrapText="1"/>
    </xf>
    <xf numFmtId="49" fontId="7" fillId="4" borderId="34" xfId="0" applyNumberFormat="1" applyFont="1" applyFill="1" applyBorder="1" applyAlignment="1">
      <alignment horizontal="center" vertical="center"/>
    </xf>
    <xf numFmtId="49" fontId="7" fillId="4" borderId="35" xfId="0" applyNumberFormat="1" applyFont="1" applyFill="1" applyBorder="1" applyAlignment="1">
      <alignment horizontal="center" vertical="center"/>
    </xf>
    <xf numFmtId="0" fontId="10" fillId="4" borderId="10" xfId="0" applyFont="1" applyFill="1" applyBorder="1" applyAlignment="1">
      <alignment horizontal="justify" vertical="center"/>
    </xf>
    <xf numFmtId="0" fontId="10" fillId="4" borderId="10" xfId="0" applyFont="1" applyFill="1" applyBorder="1" applyAlignment="1">
      <alignment horizontal="right"/>
    </xf>
    <xf numFmtId="0" fontId="10" fillId="4" borderId="34" xfId="0" applyFont="1" applyFill="1" applyBorder="1" applyAlignment="1">
      <alignment horizontal="right" vertical="center"/>
    </xf>
    <xf numFmtId="165" fontId="0" fillId="4" borderId="35" xfId="0" applyNumberFormat="1" applyFill="1" applyBorder="1" applyAlignment="1">
      <alignment vertical="center"/>
    </xf>
    <xf numFmtId="0" fontId="9" fillId="4" borderId="36" xfId="0" applyFont="1" applyFill="1" applyBorder="1" applyAlignment="1">
      <alignment horizontal="center"/>
    </xf>
    <xf numFmtId="0" fontId="9" fillId="4" borderId="37" xfId="0" applyFont="1" applyFill="1" applyBorder="1" applyAlignment="1">
      <alignment horizontal="center"/>
    </xf>
    <xf numFmtId="0" fontId="10" fillId="4" borderId="37" xfId="0" applyFont="1" applyFill="1" applyBorder="1" applyAlignment="1">
      <alignment horizontal="justify" vertical="center"/>
    </xf>
    <xf numFmtId="0" fontId="10" fillId="4" borderId="37" xfId="0" applyFont="1" applyFill="1" applyBorder="1" applyAlignment="1">
      <alignment horizontal="right"/>
    </xf>
    <xf numFmtId="0" fontId="0" fillId="4" borderId="37" xfId="0" applyFill="1" applyBorder="1"/>
    <xf numFmtId="0" fontId="0" fillId="4" borderId="38" xfId="0" applyFill="1" applyBorder="1"/>
    <xf numFmtId="0" fontId="0" fillId="4" borderId="39" xfId="0" applyFill="1" applyBorder="1"/>
    <xf numFmtId="0" fontId="0" fillId="4" borderId="40" xfId="0" applyFill="1" applyBorder="1"/>
    <xf numFmtId="0" fontId="7" fillId="4" borderId="16" xfId="0" applyFont="1" applyFill="1" applyBorder="1" applyAlignment="1">
      <alignment horizontal="left" vertical="center"/>
    </xf>
    <xf numFmtId="0" fontId="7" fillId="4" borderId="17" xfId="0" applyFont="1" applyFill="1" applyBorder="1" applyAlignment="1">
      <alignment horizontal="left" vertical="center"/>
    </xf>
    <xf numFmtId="165" fontId="11" fillId="4" borderId="35" xfId="0" applyNumberFormat="1" applyFont="1" applyFill="1" applyBorder="1" applyAlignment="1">
      <alignment vertical="center"/>
    </xf>
    <xf numFmtId="0" fontId="12" fillId="4" borderId="38" xfId="0" applyFont="1" applyFill="1" applyBorder="1" applyAlignment="1">
      <alignment horizontal="left" vertical="center" wrapText="1"/>
    </xf>
    <xf numFmtId="0" fontId="12" fillId="4" borderId="39" xfId="0" applyFont="1" applyFill="1" applyBorder="1" applyAlignment="1">
      <alignment horizontal="center" vertical="center" wrapText="1"/>
    </xf>
    <xf numFmtId="3" fontId="12" fillId="4" borderId="39" xfId="0" applyNumberFormat="1" applyFont="1" applyFill="1" applyBorder="1" applyAlignment="1">
      <alignment horizontal="right" vertical="center" wrapText="1"/>
    </xf>
    <xf numFmtId="0" fontId="12" fillId="4" borderId="39" xfId="0" applyFont="1" applyFill="1" applyBorder="1" applyAlignment="1">
      <alignment horizontal="right" vertical="center" wrapText="1"/>
    </xf>
    <xf numFmtId="0" fontId="12" fillId="4" borderId="39" xfId="0" applyFont="1" applyFill="1" applyBorder="1" applyAlignment="1">
      <alignment horizontal="left" vertical="center" wrapText="1"/>
    </xf>
    <xf numFmtId="166" fontId="0" fillId="4" borderId="35" xfId="0" applyNumberFormat="1" applyFill="1" applyBorder="1" applyAlignment="1">
      <alignment vertical="center"/>
    </xf>
    <xf numFmtId="0" fontId="12" fillId="4" borderId="38" xfId="0" applyFont="1" applyFill="1" applyBorder="1" applyAlignment="1">
      <alignment horizontal="center" vertical="center" wrapText="1"/>
    </xf>
    <xf numFmtId="14" fontId="12" fillId="4" borderId="39" xfId="0" applyNumberFormat="1" applyFont="1" applyFill="1" applyBorder="1" applyAlignment="1">
      <alignment horizontal="center" vertical="center" wrapText="1"/>
    </xf>
    <xf numFmtId="0" fontId="7" fillId="4" borderId="25" xfId="0" applyFont="1" applyFill="1" applyBorder="1" applyAlignment="1">
      <alignment horizontal="left" vertical="center"/>
    </xf>
    <xf numFmtId="167" fontId="0" fillId="4" borderId="41" xfId="0" applyNumberFormat="1" applyFill="1" applyBorder="1"/>
    <xf numFmtId="0" fontId="13" fillId="4" borderId="42" xfId="0" applyFont="1" applyFill="1" applyBorder="1" applyAlignment="1">
      <alignment horizontal="center" vertical="center"/>
    </xf>
    <xf numFmtId="0" fontId="10" fillId="4" borderId="42" xfId="0" applyFont="1" applyFill="1" applyBorder="1" applyAlignment="1">
      <alignment horizontal="justify" vertical="center"/>
    </xf>
    <xf numFmtId="0" fontId="10" fillId="4" borderId="42" xfId="0" applyFont="1" applyFill="1" applyBorder="1" applyAlignment="1">
      <alignment horizontal="right"/>
    </xf>
    <xf numFmtId="0" fontId="0" fillId="4" borderId="42" xfId="0" applyFill="1" applyBorder="1"/>
    <xf numFmtId="0" fontId="0" fillId="4" borderId="45" xfId="0" applyFill="1" applyBorder="1"/>
    <xf numFmtId="168" fontId="10" fillId="4" borderId="46" xfId="0" applyNumberFormat="1" applyFont="1" applyFill="1" applyBorder="1" applyAlignment="1">
      <alignment horizontal="right"/>
    </xf>
    <xf numFmtId="0" fontId="7" fillId="4" borderId="48"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45" xfId="0" applyFont="1" applyFill="1" applyBorder="1" applyAlignment="1">
      <alignment horizontal="center" vertical="center" wrapText="1"/>
    </xf>
    <xf numFmtId="49" fontId="7" fillId="4" borderId="45" xfId="0" applyNumberFormat="1" applyFont="1" applyFill="1" applyBorder="1" applyAlignment="1">
      <alignment horizontal="center"/>
    </xf>
    <xf numFmtId="49" fontId="7" fillId="4" borderId="34" xfId="0" applyNumberFormat="1" applyFont="1" applyFill="1" applyBorder="1" applyAlignment="1">
      <alignment horizontal="center"/>
    </xf>
    <xf numFmtId="49" fontId="7" fillId="4" borderId="45" xfId="0" applyNumberFormat="1" applyFont="1" applyFill="1" applyBorder="1" applyAlignment="1">
      <alignment horizontal="center" vertical="center" wrapText="1"/>
    </xf>
    <xf numFmtId="49" fontId="7" fillId="4" borderId="46" xfId="0" applyNumberFormat="1" applyFont="1" applyFill="1" applyBorder="1" applyAlignment="1">
      <alignment horizontal="center"/>
    </xf>
    <xf numFmtId="49" fontId="10" fillId="4" borderId="48" xfId="0" applyNumberFormat="1" applyFont="1" applyFill="1" applyBorder="1" applyAlignment="1">
      <alignment horizontal="left" vertical="center"/>
    </xf>
    <xf numFmtId="0" fontId="10" fillId="4" borderId="48" xfId="0" applyNumberFormat="1" applyFont="1" applyFill="1" applyBorder="1" applyAlignment="1">
      <alignment horizontal="center" vertical="center" wrapText="1"/>
    </xf>
    <xf numFmtId="165" fontId="0" fillId="4" borderId="34" xfId="0" applyNumberFormat="1" applyFill="1" applyBorder="1" applyAlignment="1">
      <alignment vertical="center"/>
    </xf>
    <xf numFmtId="165" fontId="0" fillId="4" borderId="48" xfId="0" applyNumberFormat="1" applyFill="1" applyBorder="1" applyAlignment="1">
      <alignment vertical="center"/>
    </xf>
    <xf numFmtId="167" fontId="0" fillId="4" borderId="48" xfId="0" applyNumberFormat="1" applyFill="1" applyBorder="1" applyAlignment="1">
      <alignment vertical="center"/>
    </xf>
    <xf numFmtId="14" fontId="10" fillId="4" borderId="48" xfId="0" applyNumberFormat="1" applyFont="1" applyFill="1" applyBorder="1" applyAlignment="1">
      <alignment horizontal="center" vertical="center"/>
    </xf>
    <xf numFmtId="169" fontId="0" fillId="4" borderId="48" xfId="0" applyNumberFormat="1" applyFill="1" applyBorder="1" applyAlignment="1">
      <alignment vertical="center"/>
    </xf>
    <xf numFmtId="169" fontId="0" fillId="4" borderId="49" xfId="0" applyNumberFormat="1" applyFill="1" applyBorder="1" applyAlignment="1">
      <alignment vertical="center"/>
    </xf>
    <xf numFmtId="49" fontId="10" fillId="4" borderId="34" xfId="0" applyNumberFormat="1" applyFont="1" applyFill="1" applyBorder="1" applyAlignment="1">
      <alignment horizontal="left" vertical="center"/>
    </xf>
    <xf numFmtId="0" fontId="10" fillId="4" borderId="34" xfId="0" applyFont="1" applyFill="1" applyBorder="1" applyAlignment="1">
      <alignment horizontal="center" vertical="center" wrapText="1"/>
    </xf>
    <xf numFmtId="167" fontId="0" fillId="4" borderId="34" xfId="0" applyNumberFormat="1" applyFill="1" applyBorder="1" applyAlignment="1">
      <alignment vertical="center"/>
    </xf>
    <xf numFmtId="14" fontId="10" fillId="4" borderId="34" xfId="0" applyNumberFormat="1" applyFont="1" applyFill="1" applyBorder="1" applyAlignment="1">
      <alignment horizontal="center" vertical="center"/>
    </xf>
    <xf numFmtId="169" fontId="0" fillId="4" borderId="34" xfId="0" applyNumberFormat="1" applyFill="1" applyBorder="1" applyAlignment="1">
      <alignment vertical="center"/>
    </xf>
    <xf numFmtId="169" fontId="0" fillId="4" borderId="35" xfId="0" applyNumberFormat="1" applyFill="1" applyBorder="1" applyAlignment="1">
      <alignment vertical="center"/>
    </xf>
    <xf numFmtId="0" fontId="10" fillId="4" borderId="34" xfId="0" applyNumberFormat="1" applyFont="1" applyFill="1" applyBorder="1" applyAlignment="1">
      <alignment horizontal="center" vertical="center" wrapText="1"/>
    </xf>
    <xf numFmtId="0" fontId="0" fillId="4" borderId="34" xfId="0" applyFill="1" applyBorder="1" applyAlignment="1">
      <alignment vertical="center"/>
    </xf>
    <xf numFmtId="0" fontId="0" fillId="4" borderId="34" xfId="0" applyFill="1" applyBorder="1"/>
    <xf numFmtId="49" fontId="10" fillId="4" borderId="45" xfId="0" applyNumberFormat="1" applyFont="1" applyFill="1" applyBorder="1" applyAlignment="1">
      <alignment horizontal="left" vertical="center"/>
    </xf>
    <xf numFmtId="0" fontId="10" fillId="4" borderId="45" xfId="0" applyFont="1" applyFill="1" applyBorder="1" applyAlignment="1">
      <alignment horizontal="center" vertical="center" wrapText="1"/>
    </xf>
    <xf numFmtId="165" fontId="0" fillId="4" borderId="45" xfId="0" applyNumberFormat="1" applyFill="1" applyBorder="1" applyAlignment="1">
      <alignment vertical="center"/>
    </xf>
    <xf numFmtId="167" fontId="0" fillId="4" borderId="45" xfId="0" applyNumberFormat="1" applyFill="1" applyBorder="1" applyAlignment="1">
      <alignment vertical="center"/>
    </xf>
    <xf numFmtId="14" fontId="10" fillId="4" borderId="45" xfId="0" applyNumberFormat="1" applyFont="1" applyFill="1" applyBorder="1" applyAlignment="1">
      <alignment horizontal="center" vertical="center"/>
    </xf>
    <xf numFmtId="169" fontId="0" fillId="4" borderId="45" xfId="0" applyNumberFormat="1" applyFill="1" applyBorder="1" applyAlignment="1">
      <alignment vertical="center"/>
    </xf>
    <xf numFmtId="169" fontId="0" fillId="4" borderId="46" xfId="0" applyNumberFormat="1" applyFill="1" applyBorder="1" applyAlignment="1">
      <alignment vertical="center"/>
    </xf>
    <xf numFmtId="49" fontId="7" fillId="4" borderId="47" xfId="0" applyNumberFormat="1" applyFont="1" applyFill="1" applyBorder="1" applyAlignment="1">
      <alignment vertical="center"/>
    </xf>
    <xf numFmtId="0" fontId="10" fillId="4" borderId="48" xfId="0" applyFont="1" applyFill="1" applyBorder="1" applyAlignment="1">
      <alignment horizontal="center" vertical="center" wrapText="1"/>
    </xf>
    <xf numFmtId="165" fontId="7" fillId="4" borderId="48" xfId="0" applyNumberFormat="1" applyFont="1" applyFill="1" applyBorder="1" applyAlignment="1">
      <alignment horizontal="center" vertical="center"/>
    </xf>
    <xf numFmtId="165" fontId="7" fillId="4" borderId="45" xfId="0" applyNumberFormat="1" applyFont="1" applyFill="1" applyBorder="1" applyAlignment="1">
      <alignment horizontal="center" vertical="center"/>
    </xf>
    <xf numFmtId="165" fontId="7" fillId="4" borderId="45" xfId="0" applyNumberFormat="1" applyFont="1" applyFill="1" applyBorder="1" applyAlignment="1">
      <alignment vertical="center"/>
    </xf>
    <xf numFmtId="167" fontId="10" fillId="4" borderId="45" xfId="0" applyNumberFormat="1" applyFont="1" applyFill="1" applyBorder="1" applyAlignment="1">
      <alignment horizontal="center" vertical="center"/>
    </xf>
    <xf numFmtId="49" fontId="7" fillId="4" borderId="58" xfId="0" applyNumberFormat="1" applyFont="1" applyFill="1" applyBorder="1" applyAlignment="1">
      <alignment vertical="center"/>
    </xf>
    <xf numFmtId="170" fontId="0" fillId="4" borderId="48" xfId="0" applyNumberFormat="1" applyFill="1" applyBorder="1" applyAlignment="1">
      <alignment vertical="center"/>
    </xf>
    <xf numFmtId="167" fontId="0" fillId="4" borderId="9" xfId="0" applyNumberFormat="1" applyFill="1" applyBorder="1"/>
    <xf numFmtId="170" fontId="0" fillId="4" borderId="34" xfId="0" applyNumberFormat="1" applyFill="1" applyBorder="1" applyAlignment="1">
      <alignment vertical="center"/>
    </xf>
    <xf numFmtId="0" fontId="10" fillId="4" borderId="34" xfId="0" applyFont="1" applyFill="1" applyBorder="1" applyAlignment="1">
      <alignment horizontal="left" vertical="center"/>
    </xf>
    <xf numFmtId="0" fontId="10" fillId="4" borderId="45" xfId="0" applyFont="1" applyFill="1" applyBorder="1" applyAlignment="1">
      <alignment horizontal="left" vertical="center"/>
    </xf>
    <xf numFmtId="0" fontId="10" fillId="4" borderId="45" xfId="0" applyFont="1" applyFill="1" applyBorder="1" applyAlignment="1">
      <alignment horizontal="right" vertical="center"/>
    </xf>
    <xf numFmtId="172" fontId="7" fillId="4" borderId="10" xfId="0" applyNumberFormat="1" applyFont="1" applyFill="1" applyBorder="1" applyAlignment="1">
      <alignment horizontal="center" vertical="center"/>
    </xf>
    <xf numFmtId="0" fontId="0" fillId="4" borderId="3" xfId="0" applyFill="1" applyBorder="1"/>
    <xf numFmtId="172" fontId="17" fillId="4" borderId="10" xfId="0" applyNumberFormat="1" applyFont="1" applyFill="1" applyBorder="1" applyAlignment="1">
      <alignment horizontal="center" vertical="center"/>
    </xf>
    <xf numFmtId="0" fontId="18" fillId="4" borderId="10" xfId="0" applyFont="1" applyFill="1" applyBorder="1" applyAlignment="1">
      <alignment horizontal="justify" vertical="center"/>
    </xf>
    <xf numFmtId="0" fontId="0" fillId="4" borderId="70" xfId="0" applyFill="1" applyBorder="1"/>
    <xf numFmtId="0" fontId="19" fillId="0" borderId="71" xfId="0" applyFont="1" applyBorder="1" applyAlignment="1">
      <alignment horizontal="center"/>
    </xf>
    <xf numFmtId="0" fontId="19" fillId="0" borderId="2" xfId="0" applyFont="1" applyBorder="1" applyAlignment="1">
      <alignment horizontal="center"/>
    </xf>
    <xf numFmtId="0" fontId="19" fillId="0" borderId="8" xfId="0" applyFont="1" applyBorder="1" applyAlignment="1">
      <alignment horizontal="center"/>
    </xf>
    <xf numFmtId="0" fontId="0" fillId="0" borderId="9" xfId="0" applyBorder="1"/>
    <xf numFmtId="0" fontId="0" fillId="0" borderId="10" xfId="0" applyBorder="1"/>
    <xf numFmtId="0" fontId="19" fillId="0" borderId="11" xfId="0" applyFont="1" applyBorder="1" applyAlignment="1">
      <alignment horizontal="center"/>
    </xf>
    <xf numFmtId="0" fontId="19" fillId="0" borderId="18" xfId="0" applyFont="1" applyBorder="1" applyAlignment="1">
      <alignment horizontal="center"/>
    </xf>
    <xf numFmtId="0" fontId="19" fillId="0" borderId="19" xfId="0" applyFont="1" applyBorder="1" applyAlignment="1">
      <alignment horizontal="center"/>
    </xf>
    <xf numFmtId="49" fontId="19" fillId="0" borderId="72" xfId="0" applyNumberFormat="1" applyFont="1" applyBorder="1"/>
    <xf numFmtId="0" fontId="2" fillId="4" borderId="68" xfId="0" applyFont="1" applyFill="1" applyBorder="1"/>
    <xf numFmtId="0" fontId="2" fillId="0" borderId="68" xfId="0" applyFont="1" applyBorder="1"/>
    <xf numFmtId="0" fontId="2" fillId="0" borderId="69" xfId="0" applyFont="1" applyBorder="1"/>
    <xf numFmtId="0" fontId="19" fillId="0" borderId="16" xfId="0" applyFont="1" applyBorder="1" applyAlignment="1">
      <alignment horizontal="left"/>
    </xf>
    <xf numFmtId="0" fontId="19" fillId="0" borderId="17" xfId="0" applyFont="1" applyBorder="1" applyAlignment="1">
      <alignment horizontal="left"/>
    </xf>
    <xf numFmtId="49" fontId="19" fillId="4" borderId="33" xfId="0" applyNumberFormat="1" applyFont="1" applyFill="1" applyBorder="1" applyAlignment="1">
      <alignment horizontal="center"/>
    </xf>
    <xf numFmtId="49" fontId="19" fillId="0" borderId="35" xfId="0" applyNumberFormat="1" applyFont="1" applyBorder="1" applyAlignment="1">
      <alignment horizontal="center"/>
    </xf>
    <xf numFmtId="166" fontId="0" fillId="0" borderId="10" xfId="0" applyNumberFormat="1" applyBorder="1"/>
    <xf numFmtId="0" fontId="0" fillId="0" borderId="35" xfId="0" applyBorder="1"/>
    <xf numFmtId="0" fontId="19" fillId="0" borderId="45" xfId="0" applyFont="1" applyBorder="1" applyAlignment="1">
      <alignment horizontal="left"/>
    </xf>
    <xf numFmtId="49" fontId="19" fillId="4" borderId="48" xfId="0" applyNumberFormat="1" applyFont="1" applyFill="1" applyBorder="1" applyAlignment="1">
      <alignment horizontal="center" vertical="center" wrapText="1"/>
    </xf>
    <xf numFmtId="166" fontId="0" fillId="0" borderId="49" xfId="0" applyNumberFormat="1" applyBorder="1"/>
    <xf numFmtId="0" fontId="19" fillId="4" borderId="34" xfId="0" applyFont="1" applyFill="1" applyBorder="1" applyAlignment="1">
      <alignment horizontal="center" vertical="center" wrapText="1"/>
    </xf>
    <xf numFmtId="49" fontId="19" fillId="0" borderId="34" xfId="0" applyNumberFormat="1" applyFont="1" applyBorder="1" applyAlignment="1">
      <alignment horizontal="center"/>
    </xf>
    <xf numFmtId="49" fontId="19" fillId="4" borderId="45" xfId="0" applyNumberFormat="1" applyFont="1" applyFill="1" applyBorder="1" applyAlignment="1">
      <alignment horizontal="center"/>
    </xf>
    <xf numFmtId="49" fontId="19" fillId="0" borderId="45" xfId="0" applyNumberFormat="1" applyFont="1" applyBorder="1" applyAlignment="1">
      <alignment horizontal="center"/>
    </xf>
    <xf numFmtId="49" fontId="19" fillId="4" borderId="45" xfId="0" applyNumberFormat="1" applyFont="1" applyFill="1" applyBorder="1" applyAlignment="1">
      <alignment horizontal="center" vertical="center" wrapText="1"/>
    </xf>
    <xf numFmtId="49" fontId="19" fillId="0" borderId="46" xfId="0" applyNumberFormat="1" applyFont="1" applyBorder="1" applyAlignment="1">
      <alignment horizontal="center"/>
    </xf>
    <xf numFmtId="49" fontId="0" fillId="4" borderId="48" xfId="0" applyNumberFormat="1" applyFill="1" applyBorder="1" applyAlignment="1">
      <alignment vertical="center"/>
    </xf>
    <xf numFmtId="0" fontId="2" fillId="4" borderId="48" xfId="0" applyNumberFormat="1" applyFont="1" applyFill="1" applyBorder="1" applyAlignment="1">
      <alignment horizontal="center" vertical="center" wrapText="1"/>
    </xf>
    <xf numFmtId="173" fontId="0" fillId="4" borderId="34" xfId="0" applyNumberFormat="1" applyFill="1" applyBorder="1" applyAlignment="1">
      <alignment vertical="center"/>
    </xf>
    <xf numFmtId="165" fontId="0" fillId="4" borderId="48" xfId="0" applyNumberFormat="1" applyFill="1" applyBorder="1" applyAlignment="1">
      <alignment vertical="center" wrapText="1"/>
    </xf>
    <xf numFmtId="14" fontId="2" fillId="4" borderId="48" xfId="0" applyNumberFormat="1" applyFont="1" applyFill="1" applyBorder="1" applyAlignment="1">
      <alignment horizontal="center" vertical="center"/>
    </xf>
    <xf numFmtId="167" fontId="0" fillId="0" borderId="9" xfId="0" applyNumberFormat="1" applyBorder="1"/>
    <xf numFmtId="173" fontId="0" fillId="0" borderId="10" xfId="0" applyNumberFormat="1" applyBorder="1"/>
    <xf numFmtId="49" fontId="0" fillId="4" borderId="34" xfId="0" applyNumberFormat="1" applyFill="1" applyBorder="1" applyAlignment="1">
      <alignment vertical="center"/>
    </xf>
    <xf numFmtId="0" fontId="2" fillId="4" borderId="34" xfId="0" applyFont="1" applyFill="1" applyBorder="1" applyAlignment="1">
      <alignment horizontal="center" vertical="center" wrapText="1"/>
    </xf>
    <xf numFmtId="14" fontId="0" fillId="4" borderId="34" xfId="0" applyNumberFormat="1" applyFill="1" applyBorder="1" applyAlignment="1">
      <alignment vertical="center"/>
    </xf>
    <xf numFmtId="0" fontId="0" fillId="4" borderId="50" xfId="0" applyFill="1" applyBorder="1"/>
    <xf numFmtId="1" fontId="2" fillId="4" borderId="34" xfId="0" applyNumberFormat="1" applyFont="1" applyFill="1" applyBorder="1" applyAlignment="1">
      <alignment horizontal="center" vertical="center" wrapText="1"/>
    </xf>
    <xf numFmtId="14" fontId="2" fillId="4" borderId="34" xfId="0" applyNumberFormat="1" applyFont="1" applyFill="1" applyBorder="1" applyAlignment="1">
      <alignment horizontal="center" vertical="center"/>
    </xf>
    <xf numFmtId="14" fontId="2" fillId="4" borderId="75" xfId="0" applyNumberFormat="1" applyFont="1" applyFill="1" applyBorder="1" applyAlignment="1">
      <alignment horizontal="center" vertical="center"/>
    </xf>
    <xf numFmtId="49" fontId="2" fillId="4" borderId="34" xfId="0" applyNumberFormat="1" applyFont="1" applyFill="1" applyBorder="1" applyAlignment="1">
      <alignment horizontal="left" vertical="center" wrapText="1"/>
    </xf>
    <xf numFmtId="49" fontId="0" fillId="4" borderId="45" xfId="0" applyNumberFormat="1" applyFill="1" applyBorder="1" applyAlignment="1">
      <alignment vertical="center"/>
    </xf>
    <xf numFmtId="1" fontId="2" fillId="4" borderId="45" xfId="0" applyNumberFormat="1" applyFont="1" applyFill="1" applyBorder="1" applyAlignment="1">
      <alignment horizontal="center" vertical="center" wrapText="1"/>
    </xf>
    <xf numFmtId="14" fontId="0" fillId="4" borderId="45" xfId="0" applyNumberFormat="1" applyFill="1" applyBorder="1" applyAlignment="1">
      <alignment vertical="center"/>
    </xf>
    <xf numFmtId="49" fontId="19" fillId="4" borderId="47" xfId="0" applyNumberFormat="1" applyFont="1" applyFill="1" applyBorder="1" applyAlignment="1">
      <alignment vertical="center"/>
    </xf>
    <xf numFmtId="165" fontId="19" fillId="4" borderId="48" xfId="0" applyNumberFormat="1" applyFont="1" applyFill="1" applyBorder="1" applyAlignment="1">
      <alignment vertical="center"/>
    </xf>
    <xf numFmtId="2" fontId="19" fillId="4" borderId="48" xfId="0" applyNumberFormat="1" applyFont="1" applyFill="1" applyBorder="1" applyAlignment="1">
      <alignment vertical="center"/>
    </xf>
    <xf numFmtId="173" fontId="0" fillId="4" borderId="48" xfId="0" applyNumberFormat="1" applyFill="1" applyBorder="1" applyAlignment="1">
      <alignment vertical="center"/>
    </xf>
    <xf numFmtId="165" fontId="19" fillId="4" borderId="45" xfId="0" applyNumberFormat="1" applyFont="1" applyFill="1" applyBorder="1" applyAlignment="1">
      <alignment vertical="center"/>
    </xf>
    <xf numFmtId="0" fontId="19" fillId="4" borderId="48" xfId="0" applyFont="1" applyFill="1" applyBorder="1" applyAlignment="1">
      <alignment horizontal="left" vertical="top"/>
    </xf>
    <xf numFmtId="0" fontId="19" fillId="4" borderId="48" xfId="0" applyFont="1" applyFill="1" applyBorder="1" applyAlignment="1">
      <alignment horizontal="left" vertical="center"/>
    </xf>
    <xf numFmtId="170" fontId="19" fillId="4" borderId="49" xfId="0" applyNumberFormat="1" applyFont="1" applyFill="1" applyBorder="1" applyAlignment="1">
      <alignment vertical="top"/>
    </xf>
    <xf numFmtId="49" fontId="2" fillId="4" borderId="34" xfId="0" applyNumberFormat="1" applyFont="1" applyFill="1" applyBorder="1" applyAlignment="1">
      <alignment horizontal="left" vertical="center"/>
    </xf>
    <xf numFmtId="0" fontId="2" fillId="4" borderId="34" xfId="0" applyNumberFormat="1" applyFont="1" applyFill="1" applyBorder="1" applyAlignment="1">
      <alignment horizontal="left" vertical="center"/>
    </xf>
    <xf numFmtId="170" fontId="0" fillId="4" borderId="35" xfId="0" applyNumberFormat="1" applyFill="1" applyBorder="1" applyAlignment="1">
      <alignment vertical="top"/>
    </xf>
    <xf numFmtId="0" fontId="2" fillId="4" borderId="34" xfId="0" applyFont="1" applyFill="1" applyBorder="1" applyAlignment="1">
      <alignment horizontal="left" vertical="center"/>
    </xf>
    <xf numFmtId="49" fontId="0" fillId="4" borderId="34" xfId="0" applyNumberFormat="1" applyFill="1" applyBorder="1" applyAlignment="1">
      <alignment vertical="center" wrapText="1"/>
    </xf>
    <xf numFmtId="174" fontId="0" fillId="4" borderId="35" xfId="0" applyNumberFormat="1" applyFill="1" applyBorder="1" applyAlignment="1">
      <alignment vertical="top"/>
    </xf>
    <xf numFmtId="170" fontId="2" fillId="4" borderId="35" xfId="0" applyNumberFormat="1" applyFont="1" applyFill="1" applyBorder="1" applyAlignment="1">
      <alignment vertical="top"/>
    </xf>
    <xf numFmtId="49" fontId="2" fillId="4" borderId="45" xfId="0" applyNumberFormat="1" applyFont="1" applyFill="1" applyBorder="1" applyAlignment="1">
      <alignment horizontal="left" vertical="center"/>
    </xf>
    <xf numFmtId="0" fontId="2" fillId="4" borderId="45" xfId="0" applyFont="1" applyFill="1" applyBorder="1" applyAlignment="1">
      <alignment horizontal="left" vertical="center"/>
    </xf>
    <xf numFmtId="170" fontId="2" fillId="4" borderId="46" xfId="0" applyNumberFormat="1" applyFont="1" applyFill="1" applyBorder="1" applyAlignment="1">
      <alignment vertical="top"/>
    </xf>
    <xf numFmtId="0" fontId="0" fillId="0" borderId="3" xfId="0" applyBorder="1"/>
    <xf numFmtId="0" fontId="0" fillId="0" borderId="79" xfId="0" applyBorder="1"/>
    <xf numFmtId="0" fontId="0" fillId="4" borderId="80" xfId="0" applyFill="1" applyBorder="1"/>
    <xf numFmtId="0" fontId="0" fillId="0" borderId="81" xfId="0" applyBorder="1"/>
    <xf numFmtId="167" fontId="0" fillId="0" borderId="3" xfId="0" applyNumberFormat="1" applyBorder="1"/>
    <xf numFmtId="0" fontId="0" fillId="0" borderId="70" xfId="0" applyBorder="1"/>
    <xf numFmtId="0" fontId="0" fillId="0" borderId="40" xfId="0" applyBorder="1"/>
    <xf numFmtId="167" fontId="0" fillId="0" borderId="10" xfId="0" applyNumberFormat="1" applyBorder="1"/>
    <xf numFmtId="0" fontId="0" fillId="4" borderId="82" xfId="0" applyFill="1" applyBorder="1"/>
    <xf numFmtId="0" fontId="6" fillId="0" borderId="18" xfId="0" applyFont="1" applyBorder="1"/>
    <xf numFmtId="49" fontId="6" fillId="0" borderId="68" xfId="0" applyNumberFormat="1" applyFont="1" applyBorder="1"/>
    <xf numFmtId="0" fontId="5" fillId="4" borderId="68" xfId="0" applyFont="1" applyFill="1" applyBorder="1"/>
    <xf numFmtId="0" fontId="5" fillId="0" borderId="68" xfId="0" applyFont="1" applyBorder="1"/>
    <xf numFmtId="0" fontId="5" fillId="0" borderId="84" xfId="0" applyFont="1" applyBorder="1"/>
    <xf numFmtId="0" fontId="5" fillId="4" borderId="85" xfId="0" applyFont="1" applyFill="1" applyBorder="1"/>
    <xf numFmtId="0" fontId="5" fillId="0" borderId="86" xfId="0" applyFont="1" applyBorder="1"/>
    <xf numFmtId="0" fontId="10" fillId="4" borderId="34" xfId="0" applyFont="1" applyFill="1" applyBorder="1" applyAlignment="1">
      <alignment horizontal="right"/>
    </xf>
    <xf numFmtId="165" fontId="10" fillId="0" borderId="35" xfId="0" applyNumberFormat="1" applyFont="1" applyBorder="1" applyAlignment="1">
      <alignment horizontal="right"/>
    </xf>
    <xf numFmtId="168" fontId="10" fillId="4" borderId="45" xfId="0" applyNumberFormat="1" applyFont="1" applyFill="1" applyBorder="1" applyAlignment="1">
      <alignment horizontal="right" vertical="center"/>
    </xf>
    <xf numFmtId="166" fontId="10" fillId="4" borderId="46" xfId="0" applyNumberFormat="1" applyFont="1" applyFill="1" applyBorder="1" applyAlignment="1">
      <alignment horizontal="right" vertical="center"/>
    </xf>
    <xf numFmtId="49" fontId="7" fillId="4" borderId="45" xfId="0" applyNumberFormat="1" applyFont="1" applyFill="1" applyBorder="1" applyAlignment="1">
      <alignment horizontal="center" vertical="center"/>
    </xf>
    <xf numFmtId="9" fontId="10" fillId="4" borderId="34" xfId="0" applyNumberFormat="1" applyFont="1" applyFill="1" applyBorder="1" applyAlignment="1">
      <alignment horizontal="center" vertical="center" wrapText="1"/>
    </xf>
    <xf numFmtId="2" fontId="0" fillId="4" borderId="48" xfId="0" applyNumberFormat="1" applyFill="1" applyBorder="1" applyAlignment="1">
      <alignment vertical="center"/>
    </xf>
    <xf numFmtId="169" fontId="10" fillId="4" borderId="48" xfId="0" applyNumberFormat="1" applyFont="1" applyFill="1" applyBorder="1" applyAlignment="1">
      <alignment horizontal="center" vertical="center"/>
    </xf>
    <xf numFmtId="2" fontId="10" fillId="4" borderId="34" xfId="0" applyNumberFormat="1" applyFont="1" applyFill="1" applyBorder="1" applyAlignment="1">
      <alignment horizontal="center" vertical="center" wrapText="1"/>
    </xf>
    <xf numFmtId="166" fontId="0" fillId="4" borderId="34" xfId="0" applyNumberFormat="1" applyFill="1" applyBorder="1" applyAlignment="1">
      <alignment vertical="center"/>
    </xf>
    <xf numFmtId="2" fontId="0" fillId="4" borderId="34" xfId="0" applyNumberFormat="1" applyFill="1" applyBorder="1" applyAlignment="1">
      <alignment vertical="center"/>
    </xf>
    <xf numFmtId="169" fontId="10" fillId="4" borderId="34" xfId="0" applyNumberFormat="1" applyFont="1" applyFill="1" applyBorder="1" applyAlignment="1">
      <alignment horizontal="center" vertical="center"/>
    </xf>
    <xf numFmtId="1" fontId="10" fillId="4" borderId="34" xfId="0" applyNumberFormat="1" applyFont="1" applyFill="1" applyBorder="1" applyAlignment="1">
      <alignment horizontal="center" vertical="center" wrapText="1"/>
    </xf>
    <xf numFmtId="10" fontId="0" fillId="4" borderId="34" xfId="0" applyNumberFormat="1" applyFill="1" applyBorder="1" applyAlignment="1">
      <alignment vertical="center"/>
    </xf>
    <xf numFmtId="2" fontId="7" fillId="4" borderId="34" xfId="0" applyNumberFormat="1" applyFont="1" applyFill="1" applyBorder="1" applyAlignment="1">
      <alignment vertical="center"/>
    </xf>
    <xf numFmtId="1" fontId="0" fillId="4" borderId="34" xfId="0" applyNumberFormat="1" applyFill="1" applyBorder="1" applyAlignment="1">
      <alignment vertical="center"/>
    </xf>
    <xf numFmtId="173" fontId="0" fillId="4" borderId="45" xfId="0" applyNumberFormat="1" applyFill="1" applyBorder="1" applyAlignment="1">
      <alignment vertical="center"/>
    </xf>
    <xf numFmtId="2" fontId="0" fillId="4" borderId="45" xfId="0" applyNumberFormat="1" applyFill="1" applyBorder="1" applyAlignment="1">
      <alignment vertical="center"/>
    </xf>
    <xf numFmtId="2" fontId="7" fillId="4" borderId="45" xfId="0" applyNumberFormat="1" applyFont="1" applyFill="1" applyBorder="1" applyAlignment="1">
      <alignment vertical="center"/>
    </xf>
    <xf numFmtId="169" fontId="10" fillId="4" borderId="45" xfId="0" applyNumberFormat="1" applyFont="1" applyFill="1" applyBorder="1" applyAlignment="1">
      <alignment horizontal="center" vertical="center"/>
    </xf>
    <xf numFmtId="173" fontId="7" fillId="4" borderId="48" xfId="0" applyNumberFormat="1" applyFont="1" applyFill="1" applyBorder="1" applyAlignment="1">
      <alignment vertical="center"/>
    </xf>
    <xf numFmtId="9" fontId="10" fillId="0" borderId="35" xfId="0" applyNumberFormat="1" applyFont="1" applyBorder="1" applyAlignment="1">
      <alignment horizontal="center"/>
    </xf>
    <xf numFmtId="173" fontId="7" fillId="4" borderId="45" xfId="0" applyNumberFormat="1" applyFont="1" applyFill="1" applyBorder="1" applyAlignment="1">
      <alignment vertical="center"/>
    </xf>
    <xf numFmtId="10" fontId="0" fillId="4" borderId="45" xfId="0" applyNumberFormat="1" applyFill="1" applyBorder="1" applyAlignment="1">
      <alignment vertical="center"/>
    </xf>
    <xf numFmtId="0" fontId="0" fillId="0" borderId="93" xfId="0" applyBorder="1"/>
    <xf numFmtId="0" fontId="0" fillId="0" borderId="60" xfId="0" applyBorder="1"/>
    <xf numFmtId="0" fontId="0" fillId="0" borderId="94" xfId="0" applyBorder="1"/>
    <xf numFmtId="0" fontId="0" fillId="4" borderId="95" xfId="0" applyFill="1" applyBorder="1"/>
    <xf numFmtId="0" fontId="10" fillId="4" borderId="96" xfId="0" applyFont="1" applyFill="1" applyBorder="1" applyAlignment="1">
      <alignment horizontal="left" vertical="center"/>
    </xf>
    <xf numFmtId="170" fontId="0" fillId="0" borderId="60" xfId="0" applyNumberFormat="1" applyBorder="1"/>
    <xf numFmtId="2" fontId="7" fillId="4" borderId="60" xfId="0" applyNumberFormat="1" applyFont="1" applyFill="1" applyBorder="1"/>
    <xf numFmtId="2" fontId="7" fillId="0" borderId="60" xfId="0" applyNumberFormat="1" applyFont="1" applyBorder="1"/>
    <xf numFmtId="2" fontId="7" fillId="0" borderId="94" xfId="0" applyNumberFormat="1" applyFont="1" applyBorder="1"/>
    <xf numFmtId="10" fontId="0" fillId="4" borderId="95" xfId="0" applyNumberFormat="1" applyFill="1" applyBorder="1"/>
    <xf numFmtId="170" fontId="0" fillId="0" borderId="96" xfId="0" applyNumberFormat="1" applyBorder="1"/>
    <xf numFmtId="169" fontId="0" fillId="0" borderId="60" xfId="0" applyNumberFormat="1" applyBorder="1"/>
    <xf numFmtId="169" fontId="0" fillId="0" borderId="62" xfId="0" applyNumberFormat="1" applyBorder="1"/>
    <xf numFmtId="170" fontId="0" fillId="4" borderId="62" xfId="0" applyNumberFormat="1" applyFill="1" applyBorder="1" applyAlignment="1">
      <alignment vertical="top"/>
    </xf>
    <xf numFmtId="170" fontId="0" fillId="4" borderId="49" xfId="0" applyNumberFormat="1" applyFill="1" applyBorder="1" applyAlignment="1">
      <alignment vertical="center"/>
    </xf>
    <xf numFmtId="0" fontId="0" fillId="4" borderId="23" xfId="0" applyFill="1" applyBorder="1" applyAlignment="1">
      <alignment vertical="center" wrapText="1"/>
    </xf>
    <xf numFmtId="170" fontId="0" fillId="4" borderId="35" xfId="0" applyNumberFormat="1" applyFill="1" applyBorder="1" applyAlignment="1">
      <alignment vertical="center"/>
    </xf>
    <xf numFmtId="49" fontId="0" fillId="4" borderId="65" xfId="0" applyNumberFormat="1" applyFill="1" applyBorder="1" applyAlignment="1">
      <alignment vertical="center" wrapText="1"/>
    </xf>
    <xf numFmtId="9" fontId="0" fillId="0" borderId="35" xfId="0" applyNumberFormat="1" applyBorder="1"/>
    <xf numFmtId="0" fontId="0" fillId="0" borderId="35" xfId="0" applyNumberFormat="1" applyBorder="1"/>
    <xf numFmtId="9" fontId="0" fillId="0" borderId="46" xfId="0" applyNumberFormat="1" applyBorder="1"/>
    <xf numFmtId="10" fontId="0" fillId="4" borderId="80" xfId="0" applyNumberFormat="1" applyFill="1" applyBorder="1"/>
    <xf numFmtId="10" fontId="0" fillId="4" borderId="82" xfId="0" applyNumberFormat="1" applyFill="1" applyBorder="1"/>
    <xf numFmtId="0" fontId="0" fillId="0" borderId="18" xfId="0" applyBorder="1"/>
    <xf numFmtId="49" fontId="6" fillId="0" borderId="99" xfId="0" applyNumberFormat="1" applyFont="1" applyBorder="1"/>
    <xf numFmtId="0" fontId="5" fillId="0" borderId="85" xfId="0" applyFont="1" applyBorder="1"/>
    <xf numFmtId="49" fontId="0" fillId="4" borderId="35" xfId="0" applyNumberFormat="1" applyFill="1" applyBorder="1" applyAlignment="1">
      <alignment vertical="center"/>
    </xf>
    <xf numFmtId="0" fontId="0" fillId="0" borderId="36" xfId="0" applyBorder="1"/>
    <xf numFmtId="0" fontId="0" fillId="0" borderId="37" xfId="0" applyBorder="1"/>
    <xf numFmtId="165" fontId="11" fillId="4" borderId="35" xfId="0" applyNumberFormat="1" applyFont="1" applyFill="1" applyBorder="1" applyAlignment="1">
      <alignment horizontal="right" vertical="center" wrapText="1"/>
    </xf>
    <xf numFmtId="0" fontId="11" fillId="4" borderId="38" xfId="0" applyFont="1" applyFill="1" applyBorder="1" applyAlignment="1">
      <alignment horizontal="center" vertical="center" wrapText="1"/>
    </xf>
    <xf numFmtId="14" fontId="11" fillId="4" borderId="39" xfId="0" applyNumberFormat="1"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39" xfId="0" applyFont="1" applyFill="1" applyBorder="1" applyAlignment="1">
      <alignment horizontal="left" vertical="center" wrapText="1"/>
    </xf>
    <xf numFmtId="3" fontId="11" fillId="4" borderId="39" xfId="0" applyNumberFormat="1" applyFont="1" applyFill="1" applyBorder="1" applyAlignment="1">
      <alignment horizontal="right" vertical="center" wrapText="1"/>
    </xf>
    <xf numFmtId="0" fontId="11" fillId="4" borderId="39" xfId="0" applyFont="1" applyFill="1" applyBorder="1" applyAlignment="1">
      <alignment horizontal="right" vertical="center" wrapText="1"/>
    </xf>
    <xf numFmtId="165" fontId="0" fillId="0" borderId="35" xfId="0" applyNumberFormat="1" applyBorder="1"/>
    <xf numFmtId="1" fontId="7" fillId="4" borderId="45" xfId="0" applyNumberFormat="1" applyFont="1" applyFill="1" applyBorder="1" applyAlignment="1">
      <alignment vertical="center"/>
    </xf>
    <xf numFmtId="168" fontId="7" fillId="0" borderId="46" xfId="0" applyNumberFormat="1" applyFont="1" applyBorder="1"/>
    <xf numFmtId="0" fontId="0" fillId="0" borderId="39" xfId="0" applyBorder="1"/>
    <xf numFmtId="165" fontId="10" fillId="4" borderId="34" xfId="0" applyNumberFormat="1" applyFont="1" applyFill="1" applyBorder="1" applyAlignment="1">
      <alignment horizontal="center" vertical="center" wrapText="1"/>
    </xf>
    <xf numFmtId="0" fontId="7" fillId="4" borderId="34" xfId="0" applyFont="1" applyFill="1" applyBorder="1" applyAlignment="1">
      <alignment horizontal="center" vertical="center"/>
    </xf>
    <xf numFmtId="14" fontId="0" fillId="4" borderId="48" xfId="0" applyNumberFormat="1" applyFill="1" applyBorder="1" applyAlignment="1">
      <alignment vertical="center"/>
    </xf>
    <xf numFmtId="9" fontId="7" fillId="4" borderId="116" xfId="0" applyNumberFormat="1" applyFont="1" applyFill="1" applyBorder="1" applyAlignment="1">
      <alignment horizontal="center" vertical="center"/>
    </xf>
    <xf numFmtId="9" fontId="7" fillId="4" borderId="118" xfId="0" applyNumberFormat="1" applyFont="1" applyFill="1" applyBorder="1" applyAlignment="1">
      <alignment horizontal="center" vertical="center"/>
    </xf>
    <xf numFmtId="0" fontId="0" fillId="0" borderId="38" xfId="0" applyBorder="1"/>
    <xf numFmtId="0" fontId="0" fillId="0" borderId="119" xfId="0" applyBorder="1"/>
    <xf numFmtId="0" fontId="11" fillId="4" borderId="119" xfId="0" applyFont="1" applyFill="1" applyBorder="1" applyAlignment="1">
      <alignment horizontal="left" vertical="center" wrapText="1"/>
    </xf>
    <xf numFmtId="0" fontId="0" fillId="0" borderId="41" xfId="0" applyBorder="1"/>
    <xf numFmtId="0" fontId="0" fillId="0" borderId="42" xfId="0" applyBorder="1"/>
    <xf numFmtId="170" fontId="0" fillId="0" borderId="95" xfId="0" applyNumberFormat="1" applyBorder="1"/>
    <xf numFmtId="169" fontId="0" fillId="0" borderId="95" xfId="0" applyNumberFormat="1" applyBorder="1"/>
    <xf numFmtId="169" fontId="0" fillId="0" borderId="104" xfId="0" applyNumberFormat="1" applyBorder="1"/>
    <xf numFmtId="165" fontId="0" fillId="4" borderId="34" xfId="0" applyNumberFormat="1" applyFill="1" applyBorder="1" applyAlignment="1">
      <alignment vertical="top"/>
    </xf>
    <xf numFmtId="0" fontId="6" fillId="0" borderId="9" xfId="0" applyFont="1" applyBorder="1"/>
    <xf numFmtId="49" fontId="22" fillId="0" borderId="72" xfId="0" applyNumberFormat="1" applyFont="1" applyBorder="1"/>
    <xf numFmtId="0" fontId="3" fillId="4" borderId="68" xfId="0" applyFont="1" applyFill="1" applyBorder="1"/>
    <xf numFmtId="0" fontId="3" fillId="0" borderId="68" xfId="0" applyFont="1" applyBorder="1"/>
    <xf numFmtId="0" fontId="3" fillId="0" borderId="69" xfId="0" applyFont="1" applyBorder="1"/>
    <xf numFmtId="2" fontId="7" fillId="0" borderId="36" xfId="0" applyNumberFormat="1" applyFont="1" applyBorder="1"/>
    <xf numFmtId="0" fontId="10" fillId="0" borderId="10" xfId="0" applyFont="1" applyBorder="1" applyAlignment="1">
      <alignment horizontal="right"/>
    </xf>
    <xf numFmtId="0" fontId="7" fillId="0" borderId="16" xfId="0" applyFont="1" applyBorder="1" applyAlignment="1">
      <alignment horizontal="left"/>
    </xf>
    <xf numFmtId="0" fontId="7" fillId="4" borderId="16" xfId="0" applyFont="1" applyFill="1" applyBorder="1" applyAlignment="1">
      <alignment horizontal="left"/>
    </xf>
    <xf numFmtId="0" fontId="7" fillId="0" borderId="17" xfId="0" applyFont="1" applyBorder="1" applyAlignment="1">
      <alignment horizontal="left"/>
    </xf>
    <xf numFmtId="168" fontId="0" fillId="0" borderId="39" xfId="0" applyNumberFormat="1" applyBorder="1"/>
    <xf numFmtId="0" fontId="7" fillId="0" borderId="25" xfId="0" applyFont="1" applyBorder="1" applyAlignment="1">
      <alignment horizontal="left"/>
    </xf>
    <xf numFmtId="168" fontId="10" fillId="0" borderId="46" xfId="0" applyNumberFormat="1" applyFont="1" applyBorder="1" applyAlignment="1">
      <alignment horizontal="right"/>
    </xf>
    <xf numFmtId="2" fontId="7" fillId="0" borderId="41" xfId="0" applyNumberFormat="1" applyFont="1" applyBorder="1"/>
    <xf numFmtId="166" fontId="0" fillId="0" borderId="9" xfId="0" applyNumberFormat="1" applyBorder="1"/>
    <xf numFmtId="49" fontId="7" fillId="4" borderId="33" xfId="0" applyNumberFormat="1" applyFont="1" applyFill="1" applyBorder="1" applyAlignment="1">
      <alignment horizontal="center" vertical="center"/>
    </xf>
    <xf numFmtId="9" fontId="10" fillId="4" borderId="132" xfId="0" applyNumberFormat="1" applyFont="1" applyFill="1" applyBorder="1" applyAlignment="1">
      <alignment horizontal="center" vertical="center"/>
    </xf>
    <xf numFmtId="9" fontId="10" fillId="4" borderId="133" xfId="0" applyNumberFormat="1" applyFont="1" applyFill="1" applyBorder="1" applyAlignment="1">
      <alignment horizontal="center" vertical="center"/>
    </xf>
    <xf numFmtId="10" fontId="0" fillId="4" borderId="60" xfId="0" applyNumberFormat="1" applyFill="1" applyBorder="1"/>
    <xf numFmtId="169" fontId="0" fillId="0" borderId="9" xfId="0" applyNumberFormat="1" applyBorder="1"/>
    <xf numFmtId="170" fontId="0" fillId="4" borderId="32" xfId="0" applyNumberFormat="1" applyFill="1" applyBorder="1" applyAlignment="1">
      <alignment vertical="top"/>
    </xf>
    <xf numFmtId="1" fontId="0" fillId="4" borderId="35" xfId="0" applyNumberFormat="1" applyFill="1" applyBorder="1" applyAlignment="1">
      <alignment vertical="center"/>
    </xf>
    <xf numFmtId="49" fontId="0" fillId="0" borderId="45" xfId="0" applyNumberFormat="1" applyBorder="1"/>
    <xf numFmtId="1" fontId="0" fillId="4" borderId="46" xfId="0" applyNumberFormat="1" applyFill="1" applyBorder="1" applyAlignment="1">
      <alignment vertical="center"/>
    </xf>
    <xf numFmtId="0" fontId="0" fillId="0" borderId="21" xfId="0" applyBorder="1"/>
    <xf numFmtId="10" fontId="0" fillId="4" borderId="3" xfId="0" applyNumberFormat="1" applyFill="1" applyBorder="1"/>
    <xf numFmtId="10" fontId="0" fillId="4" borderId="10" xfId="0" applyNumberFormat="1" applyFill="1" applyBorder="1"/>
    <xf numFmtId="0" fontId="23" fillId="0" borderId="18" xfId="0" applyFont="1" applyBorder="1"/>
    <xf numFmtId="0" fontId="6" fillId="0" borderId="10" xfId="0" applyFont="1" applyBorder="1"/>
    <xf numFmtId="49" fontId="6" fillId="0" borderId="72" xfId="0" applyNumberFormat="1" applyFont="1" applyBorder="1"/>
    <xf numFmtId="0" fontId="5" fillId="0" borderId="69" xfId="0" applyFont="1" applyBorder="1"/>
    <xf numFmtId="0" fontId="19" fillId="0" borderId="9" xfId="0" applyFont="1" applyBorder="1"/>
    <xf numFmtId="2" fontId="7" fillId="4" borderId="9" xfId="0" applyNumberFormat="1" applyFont="1" applyFill="1" applyBorder="1" applyAlignment="1">
      <alignment vertical="center"/>
    </xf>
    <xf numFmtId="168" fontId="0" fillId="0" borderId="35" xfId="0" applyNumberFormat="1" applyBorder="1"/>
    <xf numFmtId="49" fontId="7" fillId="0" borderId="34" xfId="0" applyNumberFormat="1" applyFont="1" applyBorder="1" applyAlignment="1">
      <alignment horizontal="center"/>
    </xf>
    <xf numFmtId="49" fontId="0" fillId="4" borderId="48" xfId="0" applyNumberFormat="1" applyFill="1" applyBorder="1" applyAlignment="1">
      <alignment vertical="center" wrapText="1"/>
    </xf>
    <xf numFmtId="173" fontId="2" fillId="4" borderId="34" xfId="0" applyNumberFormat="1" applyFont="1" applyFill="1" applyBorder="1" applyAlignment="1">
      <alignment vertical="center"/>
    </xf>
    <xf numFmtId="1" fontId="2" fillId="4" borderId="34" xfId="0" applyNumberFormat="1" applyFont="1" applyFill="1" applyBorder="1" applyAlignment="1">
      <alignment vertical="center"/>
    </xf>
    <xf numFmtId="1" fontId="2" fillId="4" borderId="45" xfId="0" applyNumberFormat="1" applyFont="1" applyFill="1" applyBorder="1" applyAlignment="1">
      <alignment vertical="center"/>
    </xf>
    <xf numFmtId="175" fontId="0" fillId="4" borderId="48" xfId="0" applyNumberFormat="1" applyFill="1" applyBorder="1" applyAlignment="1">
      <alignment vertical="top"/>
    </xf>
    <xf numFmtId="175" fontId="0" fillId="4" borderId="34" xfId="0" applyNumberFormat="1" applyFill="1" applyBorder="1" applyAlignment="1">
      <alignment vertical="top"/>
    </xf>
    <xf numFmtId="170" fontId="0" fillId="4" borderId="34" xfId="0" applyNumberFormat="1" applyFill="1" applyBorder="1" applyAlignment="1">
      <alignment vertical="top"/>
    </xf>
    <xf numFmtId="170" fontId="0" fillId="4" borderId="45" xfId="0" applyNumberFormat="1" applyFill="1" applyBorder="1" applyAlignment="1">
      <alignment vertical="top"/>
    </xf>
    <xf numFmtId="0" fontId="23" fillId="4" borderId="18" xfId="0" applyFont="1" applyFill="1" applyBorder="1"/>
    <xf numFmtId="0" fontId="6" fillId="0" borderId="29" xfId="0" applyFont="1" applyBorder="1" applyAlignment="1">
      <alignment horizontal="center"/>
    </xf>
    <xf numFmtId="0" fontId="6" fillId="4" borderId="10" xfId="0" applyFont="1" applyFill="1" applyBorder="1"/>
    <xf numFmtId="0" fontId="0" fillId="4" borderId="68" xfId="0" applyFill="1" applyBorder="1"/>
    <xf numFmtId="0" fontId="0" fillId="0" borderId="68" xfId="0" applyBorder="1"/>
    <xf numFmtId="0" fontId="0" fillId="0" borderId="69" xfId="0" applyBorder="1"/>
    <xf numFmtId="0" fontId="22" fillId="4" borderId="9" xfId="0" applyFont="1" applyFill="1" applyBorder="1"/>
    <xf numFmtId="2" fontId="7" fillId="4" borderId="36" xfId="0" applyNumberFormat="1" applyFont="1" applyFill="1" applyBorder="1" applyAlignment="1">
      <alignment vertical="center"/>
    </xf>
    <xf numFmtId="0" fontId="11" fillId="4" borderId="38" xfId="0" applyFont="1" applyFill="1" applyBorder="1" applyAlignment="1">
      <alignment horizontal="right" vertical="center" wrapText="1"/>
    </xf>
    <xf numFmtId="2" fontId="7" fillId="4" borderId="41" xfId="0" applyNumberFormat="1" applyFont="1" applyFill="1" applyBorder="1" applyAlignment="1">
      <alignment vertical="center"/>
    </xf>
    <xf numFmtId="3" fontId="0" fillId="4" borderId="9" xfId="0" applyNumberFormat="1" applyFill="1" applyBorder="1"/>
    <xf numFmtId="49" fontId="10" fillId="0" borderId="34" xfId="0" applyNumberFormat="1" applyFont="1" applyBorder="1" applyAlignment="1">
      <alignment horizontal="left"/>
    </xf>
    <xf numFmtId="165" fontId="2" fillId="0" borderId="34" xfId="0" applyNumberFormat="1" applyFont="1" applyBorder="1"/>
    <xf numFmtId="2" fontId="7" fillId="4" borderId="34" xfId="0" applyNumberFormat="1" applyFont="1" applyFill="1" applyBorder="1"/>
    <xf numFmtId="2" fontId="0" fillId="0" borderId="34" xfId="0" applyNumberFormat="1" applyBorder="1"/>
    <xf numFmtId="14" fontId="0" fillId="4" borderId="34" xfId="0" applyNumberFormat="1" applyFill="1" applyBorder="1"/>
    <xf numFmtId="169" fontId="10" fillId="0" borderId="34" xfId="0" applyNumberFormat="1" applyFont="1" applyBorder="1" applyAlignment="1">
      <alignment horizontal="center"/>
    </xf>
    <xf numFmtId="10" fontId="0" fillId="4" borderId="34" xfId="0" applyNumberFormat="1" applyFill="1" applyBorder="1"/>
    <xf numFmtId="0" fontId="0" fillId="4" borderId="36" xfId="0" applyFill="1" applyBorder="1"/>
    <xf numFmtId="2" fontId="0" fillId="0" borderId="50" xfId="0" applyNumberFormat="1" applyBorder="1"/>
    <xf numFmtId="2" fontId="0" fillId="0" borderId="76" xfId="0" applyNumberFormat="1" applyBorder="1"/>
    <xf numFmtId="49" fontId="10" fillId="0" borderId="45" xfId="0" applyNumberFormat="1" applyFont="1" applyBorder="1" applyAlignment="1">
      <alignment horizontal="left"/>
    </xf>
    <xf numFmtId="2" fontId="7" fillId="4" borderId="45" xfId="0" applyNumberFormat="1" applyFont="1" applyFill="1" applyBorder="1"/>
    <xf numFmtId="2" fontId="7" fillId="0" borderId="45" xfId="0" applyNumberFormat="1" applyFont="1" applyBorder="1"/>
    <xf numFmtId="49" fontId="10" fillId="0" borderId="48" xfId="0" applyNumberFormat="1" applyFont="1" applyBorder="1" applyAlignment="1">
      <alignment horizontal="left"/>
    </xf>
    <xf numFmtId="165" fontId="7" fillId="0" borderId="48" xfId="0" applyNumberFormat="1" applyFont="1" applyBorder="1"/>
    <xf numFmtId="2" fontId="0" fillId="4" borderId="48" xfId="0" applyNumberFormat="1" applyFill="1" applyBorder="1"/>
    <xf numFmtId="2" fontId="0" fillId="0" borderId="48" xfId="0" applyNumberFormat="1" applyBorder="1"/>
    <xf numFmtId="169" fontId="0" fillId="4" borderId="48" xfId="0" applyNumberFormat="1" applyFill="1" applyBorder="1"/>
    <xf numFmtId="165" fontId="7" fillId="0" borderId="45" xfId="0" applyNumberFormat="1" applyFont="1" applyBorder="1"/>
    <xf numFmtId="10" fontId="0" fillId="0" borderId="45" xfId="0" applyNumberFormat="1" applyBorder="1"/>
    <xf numFmtId="169" fontId="0" fillId="4" borderId="45" xfId="0" applyNumberFormat="1" applyFill="1" applyBorder="1"/>
    <xf numFmtId="0" fontId="10" fillId="0" borderId="96" xfId="0" applyFont="1" applyBorder="1" applyAlignment="1">
      <alignment horizontal="left"/>
    </xf>
    <xf numFmtId="169" fontId="0" fillId="4" borderId="9" xfId="0" applyNumberFormat="1" applyFill="1" applyBorder="1"/>
    <xf numFmtId="49" fontId="7" fillId="0" borderId="58" xfId="0" applyNumberFormat="1" applyFont="1" applyBorder="1"/>
    <xf numFmtId="170" fontId="0" fillId="0" borderId="62" xfId="0" applyNumberFormat="1" applyBorder="1"/>
    <xf numFmtId="175" fontId="0" fillId="0" borderId="48" xfId="0" applyNumberFormat="1" applyBorder="1"/>
    <xf numFmtId="175" fontId="0" fillId="0" borderId="34" xfId="0" applyNumberFormat="1" applyBorder="1"/>
    <xf numFmtId="10" fontId="0" fillId="0" borderId="10" xfId="0" applyNumberFormat="1" applyBorder="1"/>
    <xf numFmtId="0" fontId="10" fillId="4" borderId="117" xfId="0" applyFont="1" applyFill="1" applyBorder="1" applyAlignment="1">
      <alignment horizontal="left" vertical="center" wrapText="1"/>
    </xf>
    <xf numFmtId="9" fontId="10" fillId="0" borderId="134" xfId="0" applyNumberFormat="1" applyFont="1" applyBorder="1" applyAlignment="1">
      <alignment horizontal="center"/>
    </xf>
    <xf numFmtId="0" fontId="0" fillId="7" borderId="0" xfId="0" applyFill="1"/>
    <xf numFmtId="0" fontId="26" fillId="7" borderId="0" xfId="0" applyFont="1" applyFill="1" applyAlignment="1">
      <alignment horizontal="center" vertical="center" wrapText="1"/>
    </xf>
    <xf numFmtId="0" fontId="25" fillId="7" borderId="0" xfId="0" applyFont="1" applyFill="1" applyAlignment="1">
      <alignment horizontal="center" vertical="center" wrapText="1"/>
    </xf>
    <xf numFmtId="14" fontId="25" fillId="7" borderId="0" xfId="0" applyNumberFormat="1" applyFont="1" applyFill="1" applyAlignment="1">
      <alignment horizontal="center" vertical="center" wrapText="1"/>
    </xf>
    <xf numFmtId="0" fontId="25" fillId="7" borderId="0" xfId="0" applyFont="1" applyFill="1" applyAlignment="1">
      <alignment horizontal="left" vertical="center" wrapText="1"/>
    </xf>
    <xf numFmtId="3" fontId="25" fillId="7" borderId="0" xfId="0" applyNumberFormat="1" applyFont="1" applyFill="1" applyAlignment="1">
      <alignment horizontal="right" vertical="center" wrapText="1"/>
    </xf>
    <xf numFmtId="0" fontId="25" fillId="7" borderId="0" xfId="0" applyFont="1" applyFill="1" applyAlignment="1">
      <alignment horizontal="right" vertical="center" wrapText="1"/>
    </xf>
    <xf numFmtId="0" fontId="27" fillId="7" borderId="0" xfId="0" applyFont="1" applyFill="1" applyAlignment="1">
      <alignment horizontal="right" vertical="center" wrapText="1"/>
    </xf>
    <xf numFmtId="3" fontId="27" fillId="7" borderId="0" xfId="0" applyNumberFormat="1" applyFont="1" applyFill="1" applyAlignment="1">
      <alignment horizontal="right" vertical="center" wrapText="1"/>
    </xf>
    <xf numFmtId="0" fontId="0" fillId="7" borderId="135" xfId="0" applyFill="1" applyBorder="1"/>
    <xf numFmtId="0" fontId="2" fillId="4" borderId="107" xfId="0" applyFont="1" applyFill="1" applyBorder="1" applyAlignment="1">
      <alignment horizontal="right"/>
    </xf>
    <xf numFmtId="10" fontId="2" fillId="4" borderId="107" xfId="0" applyNumberFormat="1" applyFont="1" applyFill="1" applyBorder="1"/>
    <xf numFmtId="0" fontId="20" fillId="4" borderId="139" xfId="0" applyFont="1" applyFill="1" applyBorder="1" applyAlignment="1">
      <alignment horizontal="left"/>
    </xf>
    <xf numFmtId="166" fontId="2" fillId="0" borderId="140" xfId="0" applyNumberFormat="1" applyFont="1" applyBorder="1" applyAlignment="1">
      <alignment horizontal="right"/>
    </xf>
    <xf numFmtId="0" fontId="0" fillId="0" borderId="140" xfId="0" applyBorder="1"/>
    <xf numFmtId="166" fontId="2" fillId="0" borderId="140" xfId="0" applyNumberFormat="1" applyFont="1" applyBorder="1" applyAlignment="1">
      <alignment horizontal="center"/>
    </xf>
    <xf numFmtId="168" fontId="0" fillId="0" borderId="141" xfId="0" applyNumberFormat="1" applyBorder="1" applyAlignment="1">
      <alignment horizontal="right"/>
    </xf>
    <xf numFmtId="176" fontId="0" fillId="0" borderId="140" xfId="1" applyNumberFormat="1" applyFont="1" applyBorder="1" applyAlignment="1"/>
    <xf numFmtId="176" fontId="11" fillId="4" borderId="35" xfId="1" applyNumberFormat="1" applyFont="1" applyFill="1" applyBorder="1" applyAlignment="1">
      <alignment horizontal="right" vertical="center" wrapText="1"/>
    </xf>
    <xf numFmtId="49" fontId="31" fillId="0" borderId="25" xfId="0" applyNumberFormat="1" applyFont="1" applyBorder="1" applyAlignment="1">
      <alignment horizontal="left"/>
    </xf>
    <xf numFmtId="49" fontId="31" fillId="0" borderId="27" xfId="0" applyNumberFormat="1" applyFont="1" applyBorder="1"/>
    <xf numFmtId="9" fontId="10" fillId="4" borderId="45" xfId="0" applyNumberFormat="1" applyFont="1" applyFill="1" applyBorder="1" applyAlignment="1">
      <alignment horizontal="center" vertical="center" wrapText="1"/>
    </xf>
    <xf numFmtId="176" fontId="10" fillId="0" borderId="35" xfId="1" applyNumberFormat="1" applyFont="1" applyBorder="1" applyAlignment="1">
      <alignment horizontal="right"/>
    </xf>
    <xf numFmtId="0" fontId="36" fillId="0" borderId="159" xfId="4" applyFont="1" applyBorder="1" applyAlignment="1">
      <alignment vertical="center"/>
    </xf>
    <xf numFmtId="0" fontId="41" fillId="0" borderId="171" xfId="0" applyFont="1" applyBorder="1" applyAlignment="1">
      <alignment horizontal="center" vertical="center"/>
    </xf>
    <xf numFmtId="10" fontId="41" fillId="0" borderId="171" xfId="3" applyNumberFormat="1" applyFont="1" applyBorder="1" applyAlignment="1">
      <alignment horizontal="center" vertical="center"/>
    </xf>
    <xf numFmtId="0" fontId="41" fillId="0" borderId="172" xfId="0" applyFont="1" applyBorder="1" applyAlignment="1">
      <alignment horizontal="center" vertical="center"/>
    </xf>
    <xf numFmtId="0" fontId="43" fillId="0" borderId="138" xfId="0" applyFont="1" applyBorder="1" applyAlignment="1">
      <alignment horizontal="left" vertical="center"/>
    </xf>
    <xf numFmtId="41" fontId="43" fillId="0" borderId="138" xfId="2" applyFont="1" applyBorder="1" applyAlignment="1" applyProtection="1">
      <alignment vertical="center"/>
    </xf>
    <xf numFmtId="41" fontId="43" fillId="0" borderId="138" xfId="2" applyFont="1" applyBorder="1" applyAlignment="1">
      <alignment vertical="center"/>
    </xf>
    <xf numFmtId="41" fontId="43" fillId="0" borderId="138" xfId="2" applyFont="1" applyFill="1" applyBorder="1" applyAlignment="1">
      <alignment vertical="center"/>
    </xf>
    <xf numFmtId="0" fontId="43" fillId="0" borderId="167" xfId="0" applyFont="1" applyBorder="1" applyAlignment="1">
      <alignment horizontal="left" vertical="center"/>
    </xf>
    <xf numFmtId="0" fontId="43" fillId="0" borderId="168" xfId="0" applyFont="1" applyBorder="1" applyAlignment="1">
      <alignment vertical="center" wrapText="1"/>
    </xf>
    <xf numFmtId="41" fontId="41" fillId="0" borderId="168" xfId="2" applyFont="1" applyBorder="1" applyAlignment="1" applyProtection="1">
      <alignment vertical="center"/>
    </xf>
    <xf numFmtId="0" fontId="43" fillId="0" borderId="170" xfId="0" applyFont="1" applyBorder="1" applyAlignment="1">
      <alignment horizontal="left" vertical="center"/>
    </xf>
    <xf numFmtId="0" fontId="43" fillId="0" borderId="171" xfId="0" applyFont="1" applyBorder="1" applyAlignment="1">
      <alignment vertical="center" wrapText="1"/>
    </xf>
    <xf numFmtId="41" fontId="41" fillId="0" borderId="171" xfId="2" applyFont="1" applyBorder="1" applyAlignment="1" applyProtection="1">
      <alignment vertical="center"/>
    </xf>
    <xf numFmtId="41" fontId="43" fillId="0" borderId="171" xfId="2" applyFont="1" applyBorder="1" applyAlignment="1">
      <alignment vertical="center"/>
    </xf>
    <xf numFmtId="0" fontId="43" fillId="0" borderId="138" xfId="0" applyFont="1" applyFill="1" applyBorder="1" applyAlignment="1">
      <alignment horizontal="left" vertical="center"/>
    </xf>
    <xf numFmtId="180" fontId="41" fillId="0" borderId="142" xfId="0" applyNumberFormat="1" applyFont="1" applyFill="1" applyBorder="1" applyAlignment="1" applyProtection="1">
      <alignment vertical="center"/>
    </xf>
    <xf numFmtId="165" fontId="0" fillId="0" borderId="10" xfId="0" applyNumberFormat="1" applyBorder="1"/>
    <xf numFmtId="3" fontId="48" fillId="7" borderId="0" xfId="0" applyNumberFormat="1" applyFont="1" applyFill="1" applyAlignment="1">
      <alignment horizontal="right" vertical="center" wrapText="1"/>
    </xf>
    <xf numFmtId="3" fontId="0" fillId="0" borderId="0" xfId="0" applyNumberFormat="1"/>
    <xf numFmtId="0" fontId="41" fillId="0" borderId="171" xfId="0" applyFont="1" applyBorder="1" applyAlignment="1">
      <alignment horizontal="center" vertical="center" wrapText="1"/>
    </xf>
    <xf numFmtId="165" fontId="28" fillId="9" borderId="34" xfId="0" applyNumberFormat="1" applyFont="1" applyFill="1" applyBorder="1" applyAlignment="1">
      <alignment vertical="center"/>
    </xf>
    <xf numFmtId="49" fontId="7" fillId="9" borderId="34" xfId="0" applyNumberFormat="1" applyFont="1" applyFill="1" applyBorder="1" applyAlignment="1">
      <alignment horizontal="center" vertical="center"/>
    </xf>
    <xf numFmtId="49" fontId="7" fillId="9" borderId="34" xfId="0" applyNumberFormat="1" applyFont="1" applyFill="1" applyBorder="1" applyAlignment="1">
      <alignment horizontal="left" vertical="center" wrapText="1"/>
    </xf>
    <xf numFmtId="165" fontId="10" fillId="9" borderId="34" xfId="0" applyNumberFormat="1" applyFont="1" applyFill="1" applyBorder="1" applyAlignment="1">
      <alignment horizontal="center" vertical="center" wrapText="1"/>
    </xf>
    <xf numFmtId="165" fontId="0" fillId="9" borderId="34" xfId="0" applyNumberFormat="1" applyFill="1" applyBorder="1" applyAlignment="1">
      <alignment vertical="center"/>
    </xf>
    <xf numFmtId="0" fontId="7" fillId="9" borderId="34" xfId="0" applyFont="1" applyFill="1" applyBorder="1" applyAlignment="1">
      <alignment horizontal="center" vertical="center"/>
    </xf>
    <xf numFmtId="10" fontId="7" fillId="9" borderId="34" xfId="0" applyNumberFormat="1" applyFont="1" applyFill="1" applyBorder="1" applyAlignment="1">
      <alignment horizontal="center" vertical="center"/>
    </xf>
    <xf numFmtId="49" fontId="10" fillId="9" borderId="34" xfId="0" applyNumberFormat="1" applyFont="1" applyFill="1" applyBorder="1" applyAlignment="1">
      <alignment horizontal="left" vertical="center"/>
    </xf>
    <xf numFmtId="2" fontId="0" fillId="9" borderId="34" xfId="0" applyNumberFormat="1" applyFill="1" applyBorder="1" applyAlignment="1">
      <alignment vertical="center"/>
    </xf>
    <xf numFmtId="2" fontId="7" fillId="9" borderId="34" xfId="0" applyNumberFormat="1" applyFont="1" applyFill="1" applyBorder="1" applyAlignment="1">
      <alignment vertical="center"/>
    </xf>
    <xf numFmtId="49" fontId="10" fillId="9" borderId="45" xfId="0" applyNumberFormat="1" applyFont="1" applyFill="1" applyBorder="1" applyAlignment="1">
      <alignment horizontal="left" vertical="center"/>
    </xf>
    <xf numFmtId="165" fontId="10" fillId="9" borderId="45" xfId="0" applyNumberFormat="1" applyFont="1" applyFill="1" applyBorder="1" applyAlignment="1">
      <alignment horizontal="center" vertical="center" wrapText="1"/>
    </xf>
    <xf numFmtId="165" fontId="0" fillId="9" borderId="45" xfId="0" applyNumberFormat="1" applyFill="1" applyBorder="1" applyAlignment="1">
      <alignment vertical="center"/>
    </xf>
    <xf numFmtId="49" fontId="10" fillId="9" borderId="48" xfId="0" applyNumberFormat="1" applyFont="1" applyFill="1" applyBorder="1" applyAlignment="1">
      <alignment horizontal="left" vertical="center"/>
    </xf>
    <xf numFmtId="0" fontId="0" fillId="9" borderId="48" xfId="0" applyFill="1" applyBorder="1"/>
    <xf numFmtId="165" fontId="10" fillId="9" borderId="48" xfId="0" applyNumberFormat="1" applyFont="1" applyFill="1" applyBorder="1" applyAlignment="1">
      <alignment horizontal="center" vertical="center" wrapText="1"/>
    </xf>
    <xf numFmtId="165" fontId="7" fillId="9" borderId="48" xfId="0" applyNumberFormat="1" applyFont="1" applyFill="1" applyBorder="1" applyAlignment="1">
      <alignment horizontal="center" vertical="center" wrapText="1"/>
    </xf>
    <xf numFmtId="2" fontId="0" fillId="9" borderId="48" xfId="0" applyNumberFormat="1" applyFill="1" applyBorder="1" applyAlignment="1">
      <alignment vertical="center"/>
    </xf>
    <xf numFmtId="0" fontId="0" fillId="9" borderId="45" xfId="0" applyFill="1" applyBorder="1"/>
    <xf numFmtId="0" fontId="0" fillId="9" borderId="100" xfId="0" applyFill="1" applyBorder="1"/>
    <xf numFmtId="0" fontId="0" fillId="9" borderId="95" xfId="0" applyFill="1" applyBorder="1"/>
    <xf numFmtId="0" fontId="10" fillId="9" borderId="95" xfId="0" applyFont="1" applyFill="1" applyBorder="1" applyAlignment="1">
      <alignment horizontal="left" vertical="center"/>
    </xf>
    <xf numFmtId="170" fontId="0" fillId="9" borderId="95" xfId="0" applyNumberFormat="1" applyFill="1" applyBorder="1"/>
    <xf numFmtId="2" fontId="7" fillId="9" borderId="95" xfId="0" applyNumberFormat="1" applyFont="1" applyFill="1" applyBorder="1"/>
    <xf numFmtId="49" fontId="7" fillId="9" borderId="58" xfId="0" applyNumberFormat="1" applyFont="1" applyFill="1" applyBorder="1" applyAlignment="1">
      <alignment vertical="center"/>
    </xf>
    <xf numFmtId="170" fontId="0" fillId="9" borderId="104" xfId="0" applyNumberFormat="1" applyFill="1" applyBorder="1" applyAlignment="1">
      <alignment vertical="top"/>
    </xf>
    <xf numFmtId="165" fontId="0" fillId="9" borderId="48" xfId="0" applyNumberFormat="1" applyFill="1" applyBorder="1" applyAlignment="1">
      <alignment vertical="top"/>
    </xf>
    <xf numFmtId="165" fontId="0" fillId="9" borderId="34" xfId="0" applyNumberFormat="1" applyFill="1" applyBorder="1" applyAlignment="1">
      <alignment vertical="top"/>
    </xf>
    <xf numFmtId="169" fontId="34" fillId="4" borderId="34" xfId="0" applyNumberFormat="1" applyFont="1" applyFill="1" applyBorder="1" applyAlignment="1">
      <alignment horizontal="center" vertical="center"/>
    </xf>
    <xf numFmtId="0" fontId="0" fillId="4" borderId="49" xfId="0" applyNumberFormat="1" applyFill="1" applyBorder="1" applyAlignment="1">
      <alignment vertical="center"/>
    </xf>
    <xf numFmtId="14" fontId="0" fillId="0" borderId="10" xfId="0" applyNumberFormat="1" applyBorder="1"/>
    <xf numFmtId="3" fontId="0" fillId="0" borderId="10" xfId="0" applyNumberFormat="1" applyBorder="1"/>
    <xf numFmtId="14" fontId="26" fillId="7" borderId="0" xfId="0" applyNumberFormat="1" applyFont="1" applyFill="1" applyAlignment="1">
      <alignment horizontal="center" vertical="center" wrapText="1"/>
    </xf>
    <xf numFmtId="3" fontId="25" fillId="7" borderId="0" xfId="0" applyNumberFormat="1" applyFont="1" applyFill="1" applyAlignment="1">
      <alignment horizontal="center" vertical="center" wrapText="1"/>
    </xf>
    <xf numFmtId="3" fontId="0" fillId="8" borderId="10" xfId="0" applyNumberFormat="1" applyFill="1" applyBorder="1"/>
    <xf numFmtId="165" fontId="10" fillId="4" borderId="48" xfId="0" applyNumberFormat="1" applyFont="1" applyFill="1" applyBorder="1" applyAlignment="1">
      <alignment horizontal="center" vertical="center"/>
    </xf>
    <xf numFmtId="165" fontId="0" fillId="4" borderId="45" xfId="0" applyNumberFormat="1" applyFill="1" applyBorder="1"/>
    <xf numFmtId="165" fontId="24" fillId="9" borderId="34" xfId="0" applyNumberFormat="1" applyFont="1" applyFill="1" applyBorder="1" applyAlignment="1">
      <alignment vertical="center"/>
    </xf>
    <xf numFmtId="0" fontId="40" fillId="0" borderId="0" xfId="0" applyFont="1"/>
    <xf numFmtId="167" fontId="33" fillId="4" borderId="45" xfId="0" applyNumberFormat="1" applyFont="1" applyFill="1" applyBorder="1" applyAlignment="1">
      <alignment vertical="center"/>
    </xf>
    <xf numFmtId="165" fontId="19" fillId="4" borderId="48" xfId="0" applyNumberFormat="1" applyFont="1" applyFill="1" applyBorder="1" applyAlignment="1">
      <alignment vertical="center" wrapText="1"/>
    </xf>
    <xf numFmtId="181" fontId="51" fillId="0" borderId="138" xfId="0" applyNumberFormat="1" applyFont="1" applyFill="1" applyBorder="1" applyAlignment="1">
      <alignment vertical="center" wrapText="1"/>
    </xf>
    <xf numFmtId="0" fontId="0" fillId="9" borderId="192" xfId="0" applyFill="1" applyBorder="1" applyAlignment="1">
      <alignment vertical="center" wrapText="1"/>
    </xf>
    <xf numFmtId="0" fontId="0" fillId="9" borderId="193" xfId="0" applyFill="1" applyBorder="1" applyAlignment="1">
      <alignment vertical="center" wrapText="1"/>
    </xf>
    <xf numFmtId="9" fontId="7" fillId="4" borderId="134" xfId="0" applyNumberFormat="1" applyFont="1" applyFill="1" applyBorder="1" applyAlignment="1">
      <alignment horizontal="center" vertical="center"/>
    </xf>
    <xf numFmtId="165" fontId="10" fillId="4" borderId="45" xfId="0" applyNumberFormat="1" applyFont="1" applyFill="1" applyBorder="1" applyAlignment="1">
      <alignment horizontal="center" vertical="center" wrapText="1"/>
    </xf>
    <xf numFmtId="0" fontId="52" fillId="0" borderId="39" xfId="4" applyFont="1"/>
    <xf numFmtId="0" fontId="35" fillId="0" borderId="39" xfId="4" applyFont="1"/>
    <xf numFmtId="0" fontId="52" fillId="0" borderId="39" xfId="4" applyFont="1" applyAlignment="1">
      <alignment vertical="center"/>
    </xf>
    <xf numFmtId="0" fontId="35" fillId="0" borderId="39" xfId="4" applyFont="1" applyAlignment="1">
      <alignment vertical="center"/>
    </xf>
    <xf numFmtId="0" fontId="38" fillId="0" borderId="0" xfId="0" applyFont="1" applyAlignment="1">
      <alignment vertical="center"/>
    </xf>
    <xf numFmtId="2" fontId="37" fillId="0" borderId="138" xfId="0" applyNumberFormat="1" applyFont="1" applyBorder="1" applyAlignment="1">
      <alignment horizontal="center" vertical="center"/>
    </xf>
    <xf numFmtId="2" fontId="37" fillId="0" borderId="163" xfId="0" applyNumberFormat="1" applyFont="1" applyBorder="1" applyAlignment="1">
      <alignment horizontal="center" vertical="center"/>
    </xf>
    <xf numFmtId="0" fontId="53" fillId="0" borderId="0" xfId="0" applyFont="1" applyAlignment="1">
      <alignment horizontal="center" vertical="center"/>
    </xf>
    <xf numFmtId="177" fontId="38" fillId="0" borderId="0" xfId="0" applyNumberFormat="1" applyFont="1" applyAlignment="1">
      <alignment vertical="center"/>
    </xf>
    <xf numFmtId="182" fontId="38" fillId="0" borderId="0" xfId="0" applyNumberFormat="1" applyFont="1" applyAlignment="1">
      <alignment vertical="center"/>
    </xf>
    <xf numFmtId="177" fontId="43" fillId="0" borderId="0" xfId="0" applyNumberFormat="1" applyFont="1"/>
    <xf numFmtId="0" fontId="43" fillId="0" borderId="0" xfId="0" applyFont="1"/>
    <xf numFmtId="0" fontId="43" fillId="0" borderId="155" xfId="0" applyFont="1" applyBorder="1" applyAlignment="1">
      <alignment horizontal="center" vertical="center" wrapText="1"/>
    </xf>
    <xf numFmtId="178" fontId="43" fillId="0" borderId="138" xfId="0" applyNumberFormat="1" applyFont="1" applyBorder="1" applyAlignment="1">
      <alignment vertical="center"/>
    </xf>
    <xf numFmtId="178" fontId="43" fillId="0" borderId="155" xfId="0" applyNumberFormat="1" applyFont="1" applyBorder="1" applyAlignment="1">
      <alignment vertical="center"/>
    </xf>
    <xf numFmtId="14" fontId="43" fillId="0" borderId="138" xfId="0" applyNumberFormat="1" applyFont="1" applyBorder="1" applyAlignment="1">
      <alignment horizontal="center" vertical="center"/>
    </xf>
    <xf numFmtId="39" fontId="43" fillId="0" borderId="155" xfId="0" applyNumberFormat="1" applyFont="1" applyBorder="1" applyAlignment="1">
      <alignment horizontal="center" vertical="center"/>
    </xf>
    <xf numFmtId="0" fontId="45" fillId="0" borderId="155" xfId="0" applyFont="1" applyBorder="1" applyAlignment="1">
      <alignment vertical="center" wrapText="1"/>
    </xf>
    <xf numFmtId="0" fontId="43" fillId="0" borderId="138" xfId="0" applyFont="1" applyBorder="1" applyAlignment="1">
      <alignment horizontal="center" vertical="center" wrapText="1"/>
    </xf>
    <xf numFmtId="41" fontId="43" fillId="9" borderId="138" xfId="0" applyNumberFormat="1" applyFont="1" applyFill="1" applyBorder="1" applyAlignment="1">
      <alignment vertical="center" wrapText="1"/>
    </xf>
    <xf numFmtId="3" fontId="43" fillId="0" borderId="0" xfId="0" applyNumberFormat="1" applyFont="1"/>
    <xf numFmtId="0" fontId="43" fillId="0" borderId="0" xfId="0" applyFont="1" applyAlignment="1">
      <alignment wrapText="1"/>
    </xf>
    <xf numFmtId="178" fontId="49" fillId="9" borderId="0" xfId="0" applyNumberFormat="1" applyFont="1" applyFill="1" applyAlignment="1">
      <alignment vertical="center"/>
    </xf>
    <xf numFmtId="178" fontId="43" fillId="0" borderId="0" xfId="0" applyNumberFormat="1" applyFont="1" applyAlignment="1">
      <alignment wrapText="1"/>
    </xf>
    <xf numFmtId="178" fontId="43" fillId="9" borderId="138" xfId="0" applyNumberFormat="1" applyFont="1" applyFill="1" applyBorder="1" applyAlignment="1">
      <alignment vertical="center"/>
    </xf>
    <xf numFmtId="0" fontId="43" fillId="0" borderId="168" xfId="0" applyFont="1" applyBorder="1" applyAlignment="1">
      <alignment horizontal="center" vertical="center" wrapText="1"/>
    </xf>
    <xf numFmtId="14" fontId="43" fillId="0" borderId="168" xfId="0" applyNumberFormat="1" applyFont="1" applyBorder="1" applyAlignment="1">
      <alignment horizontal="center" vertical="center"/>
    </xf>
    <xf numFmtId="0" fontId="43" fillId="0" borderId="171" xfId="0" applyFont="1" applyBorder="1" applyAlignment="1">
      <alignment horizontal="center" vertical="center" wrapText="1"/>
    </xf>
    <xf numFmtId="178" fontId="43" fillId="0" borderId="171" xfId="0" applyNumberFormat="1" applyFont="1" applyBorder="1" applyAlignment="1">
      <alignment vertical="center"/>
    </xf>
    <xf numFmtId="14" fontId="43" fillId="0" borderId="171" xfId="0" applyNumberFormat="1" applyFont="1" applyBorder="1" applyAlignment="1">
      <alignment horizontal="center" vertical="center"/>
    </xf>
    <xf numFmtId="179" fontId="41" fillId="0" borderId="179" xfId="0" applyNumberFormat="1" applyFont="1" applyBorder="1" applyAlignment="1">
      <alignment vertical="center"/>
    </xf>
    <xf numFmtId="179" fontId="43" fillId="0" borderId="183" xfId="0" applyNumberFormat="1" applyFont="1" applyBorder="1" applyAlignment="1">
      <alignment vertical="top"/>
    </xf>
    <xf numFmtId="39" fontId="43" fillId="0" borderId="0" xfId="0" applyNumberFormat="1" applyFont="1"/>
    <xf numFmtId="180" fontId="41" fillId="0" borderId="138" xfId="0" applyNumberFormat="1" applyFont="1" applyBorder="1" applyAlignment="1">
      <alignment horizontal="center" vertical="center"/>
    </xf>
    <xf numFmtId="0" fontId="43" fillId="0" borderId="145" xfId="0" applyFont="1" applyBorder="1" applyAlignment="1">
      <alignment horizontal="left" vertical="center"/>
    </xf>
    <xf numFmtId="180" fontId="41" fillId="0" borderId="145" xfId="0" applyNumberFormat="1" applyFont="1" applyBorder="1" applyAlignment="1">
      <alignment horizontal="center" vertical="center"/>
    </xf>
    <xf numFmtId="180" fontId="41" fillId="0" borderId="142" xfId="0" applyNumberFormat="1" applyFont="1" applyBorder="1" applyAlignment="1">
      <alignment horizontal="center" vertical="center"/>
    </xf>
    <xf numFmtId="0" fontId="43" fillId="0" borderId="152" xfId="0" applyFont="1" applyBorder="1" applyAlignment="1">
      <alignment horizontal="left" vertical="center"/>
    </xf>
    <xf numFmtId="41" fontId="43" fillId="0" borderId="155" xfId="2" applyFont="1" applyBorder="1" applyAlignment="1" applyProtection="1">
      <alignment vertical="center"/>
    </xf>
    <xf numFmtId="14" fontId="43" fillId="0" borderId="155" xfId="0" applyNumberFormat="1" applyFont="1" applyBorder="1" applyAlignment="1">
      <alignment horizontal="center" vertical="center"/>
    </xf>
    <xf numFmtId="39" fontId="43" fillId="0" borderId="149" xfId="0" applyNumberFormat="1" applyFont="1" applyBorder="1" applyAlignment="1">
      <alignment horizontal="center" vertical="center"/>
    </xf>
    <xf numFmtId="9" fontId="43" fillId="0" borderId="195" xfId="3" applyFont="1" applyBorder="1" applyAlignment="1">
      <alignment horizontal="center" vertical="center"/>
    </xf>
    <xf numFmtId="178" fontId="50" fillId="0" borderId="168" xfId="2" applyNumberFormat="1" applyFont="1" applyFill="1" applyBorder="1" applyAlignment="1">
      <alignment vertical="center"/>
    </xf>
    <xf numFmtId="0" fontId="0" fillId="4" borderId="16" xfId="0" applyFill="1" applyBorder="1" applyAlignment="1">
      <alignment horizontal="center"/>
    </xf>
    <xf numFmtId="165" fontId="0" fillId="4" borderId="89" xfId="0" applyNumberFormat="1" applyFill="1" applyBorder="1" applyAlignment="1">
      <alignment vertical="center"/>
    </xf>
    <xf numFmtId="49" fontId="7" fillId="4" borderId="117" xfId="0" applyNumberFormat="1" applyFont="1" applyFill="1" applyBorder="1" applyAlignment="1">
      <alignment horizontal="center"/>
    </xf>
    <xf numFmtId="3" fontId="54" fillId="0" borderId="138" xfId="0" applyNumberFormat="1" applyFont="1" applyBorder="1"/>
    <xf numFmtId="0" fontId="5" fillId="4" borderId="80" xfId="0" applyFont="1" applyFill="1" applyBorder="1" applyAlignment="1">
      <alignment horizontal="center" vertical="center"/>
    </xf>
    <xf numFmtId="0" fontId="5" fillId="4" borderId="111" xfId="0" applyFont="1" applyFill="1" applyBorder="1" applyAlignment="1">
      <alignment horizontal="center" vertical="center"/>
    </xf>
    <xf numFmtId="0" fontId="5" fillId="4" borderId="98" xfId="0" applyFont="1" applyFill="1" applyBorder="1" applyAlignment="1">
      <alignment horizontal="center" vertical="center"/>
    </xf>
    <xf numFmtId="49" fontId="7" fillId="4" borderId="193" xfId="0" applyNumberFormat="1" applyFont="1" applyFill="1" applyBorder="1" applyAlignment="1">
      <alignment horizontal="center"/>
    </xf>
    <xf numFmtId="167" fontId="0" fillId="4" borderId="105" xfId="0" applyNumberFormat="1" applyFill="1" applyBorder="1" applyAlignment="1">
      <alignment vertical="center"/>
    </xf>
    <xf numFmtId="14" fontId="10" fillId="4" borderId="196" xfId="0" applyNumberFormat="1" applyFont="1" applyFill="1" applyBorder="1" applyAlignment="1">
      <alignment horizontal="center" vertical="center"/>
    </xf>
    <xf numFmtId="165" fontId="0" fillId="0" borderId="0" xfId="0" applyNumberFormat="1"/>
    <xf numFmtId="0" fontId="24" fillId="4" borderId="10" xfId="0" applyFont="1" applyFill="1" applyBorder="1"/>
    <xf numFmtId="0" fontId="24" fillId="4" borderId="3" xfId="0" applyFont="1" applyFill="1" applyBorder="1"/>
    <xf numFmtId="0" fontId="10" fillId="4" borderId="115" xfId="0" applyFont="1" applyFill="1" applyBorder="1" applyAlignment="1">
      <alignment horizontal="center" vertical="center" wrapText="1"/>
    </xf>
    <xf numFmtId="3" fontId="24" fillId="0" borderId="10" xfId="0" applyNumberFormat="1" applyFont="1" applyBorder="1"/>
    <xf numFmtId="0" fontId="10" fillId="9" borderId="193" xfId="0" applyFont="1" applyFill="1" applyBorder="1" applyAlignment="1">
      <alignment horizontal="left" vertical="center" wrapText="1"/>
    </xf>
    <xf numFmtId="3" fontId="27" fillId="0" borderId="0" xfId="0" applyNumberFormat="1" applyFont="1"/>
    <xf numFmtId="3" fontId="57" fillId="7" borderId="0" xfId="0" applyNumberFormat="1" applyFont="1" applyFill="1" applyAlignment="1">
      <alignment horizontal="right" vertical="center" wrapText="1"/>
    </xf>
    <xf numFmtId="3" fontId="27" fillId="0" borderId="39" xfId="0" applyNumberFormat="1" applyFont="1" applyBorder="1"/>
    <xf numFmtId="0" fontId="0" fillId="4" borderId="115" xfId="0" applyFill="1" applyBorder="1"/>
    <xf numFmtId="3" fontId="27" fillId="7" borderId="138" xfId="0" applyNumberFormat="1" applyFont="1" applyFill="1" applyBorder="1" applyAlignment="1">
      <alignment horizontal="center" vertical="center" wrapText="1"/>
    </xf>
    <xf numFmtId="3" fontId="56" fillId="0" borderId="0" xfId="0" applyNumberFormat="1" applyFont="1"/>
    <xf numFmtId="165" fontId="24" fillId="4" borderId="34" xfId="0" applyNumberFormat="1" applyFont="1" applyFill="1" applyBorder="1" applyAlignment="1">
      <alignment vertical="center"/>
    </xf>
    <xf numFmtId="0" fontId="24" fillId="0" borderId="10" xfId="0" applyFont="1" applyBorder="1"/>
    <xf numFmtId="0" fontId="10" fillId="4" borderId="193" xfId="0" applyFont="1" applyFill="1" applyBorder="1" applyAlignment="1">
      <alignment horizontal="left" vertical="center" wrapText="1"/>
    </xf>
    <xf numFmtId="9" fontId="10" fillId="4" borderId="134" xfId="0" applyNumberFormat="1" applyFont="1" applyFill="1" applyBorder="1" applyAlignment="1">
      <alignment horizontal="center" vertical="center"/>
    </xf>
    <xf numFmtId="0" fontId="24" fillId="0" borderId="21" xfId="0" applyFont="1" applyBorder="1"/>
    <xf numFmtId="0" fontId="24" fillId="0" borderId="0" xfId="0" applyNumberFormat="1" applyFont="1"/>
    <xf numFmtId="0" fontId="2" fillId="0" borderId="0" xfId="0" applyNumberFormat="1" applyFont="1"/>
    <xf numFmtId="176" fontId="2" fillId="0" borderId="0" xfId="1" applyNumberFormat="1" applyFont="1"/>
    <xf numFmtId="176" fontId="0" fillId="0" borderId="0" xfId="0" applyNumberFormat="1"/>
    <xf numFmtId="178" fontId="49" fillId="9" borderId="138" xfId="0" applyNumberFormat="1" applyFont="1" applyFill="1" applyBorder="1" applyAlignment="1">
      <alignment vertical="center"/>
    </xf>
    <xf numFmtId="178" fontId="41" fillId="0" borderId="171" xfId="2" applyNumberFormat="1" applyFont="1" applyFill="1" applyBorder="1" applyAlignment="1">
      <alignment vertical="center"/>
    </xf>
    <xf numFmtId="178" fontId="43" fillId="0" borderId="155" xfId="2" applyNumberFormat="1" applyFont="1" applyFill="1" applyBorder="1" applyAlignment="1" applyProtection="1">
      <alignment vertical="center"/>
    </xf>
    <xf numFmtId="2" fontId="43" fillId="0" borderId="155" xfId="0" applyNumberFormat="1" applyFont="1" applyBorder="1" applyAlignment="1">
      <alignment horizontal="center" vertical="center" wrapText="1"/>
    </xf>
    <xf numFmtId="49" fontId="7" fillId="4" borderId="200" xfId="0" applyNumberFormat="1" applyFont="1" applyFill="1" applyBorder="1" applyAlignment="1">
      <alignment horizontal="left" vertical="top"/>
    </xf>
    <xf numFmtId="0" fontId="7" fillId="4" borderId="83" xfId="0" applyFont="1" applyFill="1" applyBorder="1" applyAlignment="1">
      <alignment horizontal="left" vertical="top"/>
    </xf>
    <xf numFmtId="0" fontId="7" fillId="4" borderId="201" xfId="0" applyFont="1" applyFill="1" applyBorder="1" applyAlignment="1">
      <alignment horizontal="left" vertical="top"/>
    </xf>
    <xf numFmtId="176" fontId="10" fillId="4" borderId="118" xfId="1" applyNumberFormat="1" applyFont="1" applyFill="1" applyBorder="1" applyAlignment="1">
      <alignment horizontal="center" vertical="center"/>
    </xf>
    <xf numFmtId="0" fontId="24" fillId="0" borderId="70" xfId="0" applyFont="1" applyBorder="1"/>
    <xf numFmtId="44" fontId="0" fillId="4" borderId="48" xfId="1" applyFont="1" applyFill="1" applyBorder="1" applyAlignment="1">
      <alignment vertical="center"/>
    </xf>
    <xf numFmtId="176" fontId="0" fillId="4" borderId="10" xfId="1" applyNumberFormat="1" applyFont="1" applyFill="1" applyBorder="1"/>
    <xf numFmtId="176" fontId="0" fillId="0" borderId="0" xfId="1" applyNumberFormat="1" applyFont="1"/>
    <xf numFmtId="165" fontId="10" fillId="4" borderId="34" xfId="0" applyNumberFormat="1" applyFont="1" applyFill="1" applyBorder="1" applyAlignment="1">
      <alignment horizontal="left" vertical="center"/>
    </xf>
    <xf numFmtId="42" fontId="59" fillId="0" borderId="138" xfId="5" applyFont="1" applyFill="1" applyBorder="1" applyAlignment="1">
      <alignment horizontal="center" vertical="center" wrapText="1"/>
    </xf>
    <xf numFmtId="166" fontId="24" fillId="4" borderId="34" xfId="0" applyNumberFormat="1" applyFont="1" applyFill="1" applyBorder="1" applyAlignment="1">
      <alignment vertical="center"/>
    </xf>
    <xf numFmtId="3" fontId="56" fillId="7" borderId="204" xfId="0" applyNumberFormat="1" applyFont="1" applyFill="1" applyBorder="1" applyAlignment="1">
      <alignment horizontal="right" vertical="center" wrapText="1"/>
    </xf>
    <xf numFmtId="0" fontId="60" fillId="0" borderId="0" xfId="0" applyFont="1"/>
    <xf numFmtId="3" fontId="27" fillId="7" borderId="138" xfId="0" applyNumberFormat="1" applyFont="1" applyFill="1" applyBorder="1" applyAlignment="1">
      <alignment horizontal="right" vertical="center" wrapText="1"/>
    </xf>
    <xf numFmtId="49" fontId="7" fillId="4" borderId="129" xfId="0" applyNumberFormat="1" applyFont="1" applyFill="1" applyBorder="1" applyAlignment="1">
      <alignment horizontal="left" vertical="center"/>
    </xf>
    <xf numFmtId="0" fontId="7" fillId="4" borderId="98" xfId="0" applyFont="1" applyFill="1" applyBorder="1" applyAlignment="1">
      <alignment horizontal="left" vertical="center"/>
    </xf>
    <xf numFmtId="0" fontId="7" fillId="4" borderId="124" xfId="0" applyFont="1" applyFill="1" applyBorder="1" applyAlignment="1">
      <alignment horizontal="left" vertical="center"/>
    </xf>
    <xf numFmtId="0" fontId="10" fillId="4" borderId="117" xfId="0" applyFont="1" applyFill="1" applyBorder="1" applyAlignment="1">
      <alignment horizontal="right" vertical="center"/>
    </xf>
    <xf numFmtId="165" fontId="10" fillId="0" borderId="118" xfId="0" applyNumberFormat="1" applyFont="1" applyBorder="1" applyAlignment="1">
      <alignment horizontal="right"/>
    </xf>
    <xf numFmtId="0" fontId="7" fillId="0" borderId="129" xfId="0" applyFont="1" applyBorder="1" applyAlignment="1">
      <alignment horizontal="left"/>
    </xf>
    <xf numFmtId="0" fontId="7" fillId="0" borderId="98" xfId="0" applyFont="1" applyBorder="1" applyAlignment="1">
      <alignment horizontal="left"/>
    </xf>
    <xf numFmtId="0" fontId="7" fillId="4" borderId="98" xfId="0" applyFont="1" applyFill="1" applyBorder="1" applyAlignment="1">
      <alignment horizontal="left"/>
    </xf>
    <xf numFmtId="0" fontId="7" fillId="0" borderId="124" xfId="0" applyFont="1" applyBorder="1" applyAlignment="1">
      <alignment horizontal="left"/>
    </xf>
    <xf numFmtId="168" fontId="10" fillId="0" borderId="118" xfId="0" applyNumberFormat="1" applyFont="1" applyBorder="1" applyAlignment="1">
      <alignment horizontal="right"/>
    </xf>
    <xf numFmtId="176" fontId="10" fillId="4" borderId="145" xfId="1" applyNumberFormat="1" applyFont="1" applyFill="1" applyBorder="1" applyAlignment="1">
      <alignment horizontal="center" vertical="center"/>
    </xf>
    <xf numFmtId="178" fontId="43" fillId="0" borderId="138" xfId="2" applyNumberFormat="1" applyFont="1" applyBorder="1" applyAlignment="1">
      <alignment vertical="center"/>
    </xf>
    <xf numFmtId="3" fontId="61" fillId="7" borderId="0" xfId="0" applyNumberFormat="1" applyFont="1" applyFill="1" applyAlignment="1">
      <alignment horizontal="right" vertical="center" wrapText="1"/>
    </xf>
    <xf numFmtId="3" fontId="18" fillId="0" borderId="39" xfId="0" applyNumberFormat="1" applyFont="1" applyBorder="1" applyAlignment="1">
      <alignment horizontal="center" vertical="center" wrapText="1"/>
    </xf>
    <xf numFmtId="3" fontId="62" fillId="7" borderId="207" xfId="0" applyNumberFormat="1" applyFont="1" applyFill="1" applyBorder="1" applyAlignment="1">
      <alignment horizontal="justify" vertical="center" wrapText="1"/>
    </xf>
    <xf numFmtId="3" fontId="25" fillId="7" borderId="39" xfId="0" applyNumberFormat="1" applyFont="1" applyFill="1" applyBorder="1" applyAlignment="1">
      <alignment horizontal="justify" vertical="center" wrapText="1"/>
    </xf>
    <xf numFmtId="178" fontId="43" fillId="0" borderId="138" xfId="2" applyNumberFormat="1" applyFont="1" applyBorder="1" applyAlignment="1" applyProtection="1">
      <alignment vertical="center"/>
    </xf>
    <xf numFmtId="44" fontId="7" fillId="9" borderId="34" xfId="1" applyFont="1" applyFill="1" applyBorder="1" applyAlignment="1">
      <alignment vertical="center"/>
    </xf>
    <xf numFmtId="44" fontId="7" fillId="9" borderId="45" xfId="1" applyFont="1" applyFill="1" applyBorder="1" applyAlignment="1">
      <alignment vertical="center"/>
    </xf>
    <xf numFmtId="3" fontId="10" fillId="4" borderId="48" xfId="0" applyNumberFormat="1" applyFont="1" applyFill="1" applyBorder="1" applyAlignment="1">
      <alignment horizontal="center" vertical="center" wrapText="1"/>
    </xf>
    <xf numFmtId="183" fontId="0" fillId="0" borderId="0" xfId="0" applyNumberFormat="1"/>
    <xf numFmtId="0" fontId="0" fillId="7" borderId="197" xfId="0" applyFill="1" applyBorder="1"/>
    <xf numFmtId="0" fontId="41" fillId="0" borderId="138" xfId="0" applyFont="1" applyBorder="1" applyAlignment="1">
      <alignment horizontal="center" vertical="center"/>
    </xf>
    <xf numFmtId="0" fontId="41" fillId="9" borderId="138" xfId="0" applyFont="1" applyFill="1" applyBorder="1" applyAlignment="1">
      <alignment horizontal="center" vertical="center" wrapText="1"/>
    </xf>
    <xf numFmtId="14" fontId="0" fillId="7" borderId="112" xfId="0" applyNumberFormat="1" applyFill="1" applyBorder="1"/>
    <xf numFmtId="0" fontId="10" fillId="4" borderId="87" xfId="0" applyFont="1" applyFill="1" applyBorder="1" applyAlignment="1">
      <alignment horizontal="center" vertical="center" wrapText="1"/>
    </xf>
    <xf numFmtId="173" fontId="0" fillId="4" borderId="89" xfId="0" applyNumberFormat="1" applyFill="1" applyBorder="1" applyAlignment="1">
      <alignment vertical="center"/>
    </xf>
    <xf numFmtId="3" fontId="48" fillId="7" borderId="138" xfId="0" applyNumberFormat="1" applyFont="1" applyFill="1" applyBorder="1" applyAlignment="1">
      <alignment horizontal="right" vertical="center" wrapText="1"/>
    </xf>
    <xf numFmtId="0" fontId="41" fillId="0" borderId="145" xfId="0" applyFont="1" applyBorder="1" applyAlignment="1">
      <alignment horizontal="center" vertical="center" wrapText="1"/>
    </xf>
    <xf numFmtId="0" fontId="41" fillId="0" borderId="145" xfId="0" applyFont="1" applyBorder="1" applyAlignment="1">
      <alignment horizontal="center" vertical="center"/>
    </xf>
    <xf numFmtId="10" fontId="41" fillId="0" borderId="145" xfId="3" applyNumberFormat="1" applyFont="1" applyBorder="1" applyAlignment="1">
      <alignment horizontal="center" vertical="center"/>
    </xf>
    <xf numFmtId="0" fontId="41" fillId="0" borderId="149" xfId="0" applyFont="1" applyBorder="1" applyAlignment="1">
      <alignment horizontal="center" vertical="center" wrapText="1"/>
    </xf>
    <xf numFmtId="0" fontId="41" fillId="0" borderId="195" xfId="0" applyFont="1" applyBorder="1" applyAlignment="1">
      <alignment horizontal="center" vertical="center"/>
    </xf>
    <xf numFmtId="0" fontId="43" fillId="0" borderId="138" xfId="0" applyFont="1" applyBorder="1" applyAlignment="1">
      <alignment vertical="center"/>
    </xf>
    <xf numFmtId="0" fontId="41" fillId="0" borderId="145" xfId="0" applyFont="1" applyBorder="1" applyAlignment="1">
      <alignment horizontal="left" vertical="center" wrapText="1"/>
    </xf>
    <xf numFmtId="41" fontId="43" fillId="0" borderId="138" xfId="2" applyFont="1" applyFill="1" applyBorder="1" applyAlignment="1" applyProtection="1">
      <alignment vertical="center"/>
    </xf>
    <xf numFmtId="41" fontId="43" fillId="0" borderId="155" xfId="2" applyFont="1" applyBorder="1" applyAlignment="1">
      <alignment vertical="center"/>
    </xf>
    <xf numFmtId="0" fontId="0" fillId="7" borderId="138" xfId="0" applyFill="1" applyBorder="1"/>
    <xf numFmtId="176" fontId="41" fillId="0" borderId="145" xfId="1" applyNumberFormat="1" applyFont="1" applyBorder="1" applyAlignment="1">
      <alignment horizontal="center" vertical="center" wrapText="1"/>
    </xf>
    <xf numFmtId="176" fontId="41" fillId="0" borderId="138" xfId="0" applyNumberFormat="1" applyFont="1" applyBorder="1" applyAlignment="1">
      <alignment horizontal="center" vertical="center"/>
    </xf>
    <xf numFmtId="178" fontId="41" fillId="0" borderId="168" xfId="2" applyNumberFormat="1" applyFont="1" applyFill="1" applyBorder="1" applyAlignment="1">
      <alignment vertical="center"/>
    </xf>
    <xf numFmtId="0" fontId="24" fillId="0" borderId="3" xfId="0" applyFont="1" applyBorder="1"/>
    <xf numFmtId="176" fontId="2" fillId="0" borderId="0" xfId="1" applyNumberFormat="1" applyFont="1" applyAlignment="1">
      <alignment wrapText="1"/>
    </xf>
    <xf numFmtId="183" fontId="0" fillId="10" borderId="0" xfId="0" applyNumberFormat="1" applyFill="1"/>
    <xf numFmtId="176" fontId="0" fillId="0" borderId="10" xfId="1" applyNumberFormat="1" applyFont="1" applyBorder="1"/>
    <xf numFmtId="0" fontId="19" fillId="9" borderId="16" xfId="0" applyFont="1" applyFill="1" applyBorder="1" applyAlignment="1">
      <alignment horizontal="left"/>
    </xf>
    <xf numFmtId="0" fontId="19" fillId="9" borderId="45" xfId="0" applyFont="1" applyFill="1" applyBorder="1" applyAlignment="1">
      <alignment horizontal="left"/>
    </xf>
    <xf numFmtId="0" fontId="24" fillId="0" borderId="0" xfId="0" applyFont="1"/>
    <xf numFmtId="0" fontId="24" fillId="0" borderId="138" xfId="0" applyFont="1" applyBorder="1" applyAlignment="1">
      <alignment wrapText="1"/>
    </xf>
    <xf numFmtId="0" fontId="24" fillId="0" borderId="138" xfId="0" applyFont="1" applyBorder="1"/>
    <xf numFmtId="0" fontId="25" fillId="7" borderId="138" xfId="0" applyFont="1" applyFill="1" applyBorder="1" applyAlignment="1">
      <alignment horizontal="center" vertical="center" wrapText="1"/>
    </xf>
    <xf numFmtId="3" fontId="25" fillId="7" borderId="138" xfId="0" applyNumberFormat="1" applyFont="1" applyFill="1" applyBorder="1" applyAlignment="1">
      <alignment horizontal="right" vertical="center" wrapText="1"/>
    </xf>
    <xf numFmtId="0" fontId="25" fillId="7" borderId="138" xfId="0" applyFont="1" applyFill="1" applyBorder="1" applyAlignment="1">
      <alignment horizontal="left" vertical="center" wrapText="1"/>
    </xf>
    <xf numFmtId="0" fontId="24" fillId="7" borderId="138" xfId="0" applyFont="1" applyFill="1" applyBorder="1" applyAlignment="1">
      <alignment wrapText="1"/>
    </xf>
    <xf numFmtId="49" fontId="7" fillId="4" borderId="117" xfId="0" applyNumberFormat="1" applyFont="1" applyFill="1" applyBorder="1" applyAlignment="1">
      <alignment horizontal="center" vertical="center"/>
    </xf>
    <xf numFmtId="44" fontId="25" fillId="7" borderId="0" xfId="1" applyFont="1" applyFill="1" applyAlignment="1">
      <alignment horizontal="center" vertical="center" wrapText="1"/>
    </xf>
    <xf numFmtId="49" fontId="7" fillId="0" borderId="118" xfId="0" applyNumberFormat="1" applyFont="1" applyBorder="1" applyAlignment="1">
      <alignment horizontal="center"/>
    </xf>
    <xf numFmtId="176" fontId="37" fillId="0" borderId="163" xfId="1" applyNumberFormat="1" applyFont="1" applyBorder="1" applyAlignment="1" applyProtection="1">
      <alignment horizontal="center" vertical="center"/>
    </xf>
    <xf numFmtId="176" fontId="38" fillId="0" borderId="163" xfId="0" applyNumberFormat="1" applyFont="1" applyBorder="1" applyAlignment="1">
      <alignment vertical="center"/>
    </xf>
    <xf numFmtId="176" fontId="39" fillId="9" borderId="163" xfId="1" applyNumberFormat="1" applyFont="1" applyFill="1" applyBorder="1" applyAlignment="1" applyProtection="1">
      <alignment vertical="center"/>
      <protection locked="0"/>
    </xf>
    <xf numFmtId="176" fontId="38" fillId="9" borderId="163" xfId="1" applyNumberFormat="1" applyFont="1" applyFill="1" applyBorder="1" applyAlignment="1" applyProtection="1">
      <alignment vertical="center"/>
    </xf>
    <xf numFmtId="176" fontId="38" fillId="9" borderId="166" xfId="1" applyNumberFormat="1" applyFont="1" applyFill="1" applyBorder="1" applyAlignment="1">
      <alignment horizontal="right" vertical="center"/>
    </xf>
    <xf numFmtId="0" fontId="25" fillId="7" borderId="39" xfId="0" applyFont="1" applyFill="1" applyBorder="1" applyAlignment="1">
      <alignment horizontal="center" vertical="center" wrapText="1"/>
    </xf>
    <xf numFmtId="0" fontId="65" fillId="0" borderId="0" xfId="0" applyFont="1"/>
    <xf numFmtId="167" fontId="0" fillId="0" borderId="0" xfId="0" applyNumberFormat="1"/>
    <xf numFmtId="165" fontId="10" fillId="4" borderId="34" xfId="0" applyNumberFormat="1" applyFont="1" applyFill="1" applyBorder="1" applyAlignment="1">
      <alignment horizontal="center" vertical="center"/>
    </xf>
    <xf numFmtId="183" fontId="0" fillId="9" borderId="138" xfId="0" applyNumberFormat="1" applyFill="1" applyBorder="1"/>
    <xf numFmtId="3" fontId="0" fillId="4" borderId="138" xfId="0" applyNumberFormat="1" applyFill="1" applyBorder="1" applyAlignment="1">
      <alignment vertical="center"/>
    </xf>
    <xf numFmtId="3" fontId="47" fillId="7" borderId="0" xfId="0" applyNumberFormat="1" applyFont="1" applyFill="1" applyAlignment="1">
      <alignment horizontal="right" vertical="center" wrapText="1"/>
    </xf>
    <xf numFmtId="41" fontId="43" fillId="0" borderId="0" xfId="0" applyNumberFormat="1" applyFont="1"/>
    <xf numFmtId="165" fontId="7" fillId="9" borderId="34" xfId="0" applyNumberFormat="1" applyFont="1" applyFill="1" applyBorder="1" applyAlignment="1">
      <alignment horizontal="center" vertical="center"/>
    </xf>
    <xf numFmtId="3" fontId="68" fillId="0" borderId="142" xfId="0" applyNumberFormat="1" applyFont="1" applyBorder="1" applyAlignment="1">
      <alignment horizontal="center" vertical="center" wrapText="1"/>
    </xf>
    <xf numFmtId="0" fontId="61" fillId="7" borderId="0" xfId="0" applyFont="1" applyFill="1" applyAlignment="1">
      <alignment horizontal="center" vertical="center" wrapText="1"/>
    </xf>
    <xf numFmtId="3" fontId="69" fillId="0" borderId="214" xfId="0" applyNumberFormat="1" applyFont="1" applyBorder="1" applyAlignment="1">
      <alignment horizontal="center" vertical="center" wrapText="1"/>
    </xf>
    <xf numFmtId="176" fontId="43" fillId="0" borderId="215" xfId="1" applyNumberFormat="1" applyFont="1" applyBorder="1" applyAlignment="1">
      <alignment horizontal="center" vertical="center" wrapText="1"/>
    </xf>
    <xf numFmtId="0" fontId="2" fillId="0" borderId="0" xfId="0" applyFont="1" applyAlignment="1">
      <alignment horizontal="left" wrapText="1"/>
    </xf>
    <xf numFmtId="0" fontId="0" fillId="0" borderId="0" xfId="0"/>
    <xf numFmtId="49" fontId="7" fillId="4" borderId="47" xfId="0" applyNumberFormat="1" applyFont="1" applyFill="1" applyBorder="1" applyAlignment="1">
      <alignment vertical="center"/>
    </xf>
    <xf numFmtId="0" fontId="7" fillId="4" borderId="27" xfId="0" applyFont="1" applyFill="1" applyBorder="1" applyAlignment="1">
      <alignment vertical="center"/>
    </xf>
    <xf numFmtId="49" fontId="10" fillId="4" borderId="90" xfId="0" applyNumberFormat="1" applyFont="1" applyFill="1" applyBorder="1" applyAlignment="1">
      <alignment horizontal="left" vertical="center" wrapText="1"/>
    </xf>
    <xf numFmtId="49" fontId="10" fillId="4" borderId="198" xfId="0" applyNumberFormat="1" applyFont="1" applyFill="1" applyBorder="1" applyAlignment="1">
      <alignment horizontal="left" vertical="center" wrapText="1"/>
    </xf>
    <xf numFmtId="49" fontId="10" fillId="4" borderId="113" xfId="0" applyNumberFormat="1" applyFont="1" applyFill="1" applyBorder="1" applyAlignment="1">
      <alignment horizontal="left" vertical="center" wrapText="1"/>
    </xf>
    <xf numFmtId="49" fontId="10" fillId="4" borderId="120" xfId="0" applyNumberFormat="1" applyFont="1" applyFill="1" applyBorder="1" applyAlignment="1">
      <alignment horizontal="left" vertical="center" wrapText="1"/>
    </xf>
    <xf numFmtId="49" fontId="7" fillId="4" borderId="43" xfId="0" applyNumberFormat="1" applyFont="1" applyFill="1" applyBorder="1" applyAlignment="1">
      <alignment horizontal="left" vertical="center"/>
    </xf>
    <xf numFmtId="0" fontId="7" fillId="4" borderId="29" xfId="0" applyFont="1" applyFill="1" applyBorder="1" applyAlignment="1">
      <alignment horizontal="left" vertical="center"/>
    </xf>
    <xf numFmtId="0" fontId="7" fillId="4" borderId="44" xfId="0" applyFont="1" applyFill="1" applyBorder="1" applyAlignment="1">
      <alignment horizontal="left" vertical="center"/>
    </xf>
    <xf numFmtId="0" fontId="9" fillId="4" borderId="9" xfId="0" applyFont="1" applyFill="1" applyBorder="1" applyAlignment="1">
      <alignment horizontal="center"/>
    </xf>
    <xf numFmtId="0" fontId="9" fillId="4" borderId="10" xfId="0" applyFont="1" applyFill="1" applyBorder="1" applyAlignment="1">
      <alignment horizontal="center"/>
    </xf>
    <xf numFmtId="49" fontId="7" fillId="4" borderId="33" xfId="0" applyNumberFormat="1" applyFont="1" applyFill="1" applyBorder="1" applyAlignment="1">
      <alignment horizontal="left" vertical="center"/>
    </xf>
    <xf numFmtId="0" fontId="7" fillId="4" borderId="34" xfId="0" applyFont="1" applyFill="1" applyBorder="1" applyAlignment="1">
      <alignment horizontal="left" vertical="center"/>
    </xf>
    <xf numFmtId="164" fontId="10" fillId="4" borderId="15" xfId="0" applyNumberFormat="1" applyFont="1" applyFill="1" applyBorder="1" applyAlignment="1">
      <alignment horizontal="center" vertical="center"/>
    </xf>
    <xf numFmtId="164" fontId="10" fillId="4" borderId="16" xfId="0" applyNumberFormat="1" applyFont="1" applyFill="1" applyBorder="1" applyAlignment="1">
      <alignment horizontal="center" vertical="center"/>
    </xf>
    <xf numFmtId="164" fontId="10" fillId="4" borderId="17" xfId="0" applyNumberFormat="1" applyFont="1" applyFill="1" applyBorder="1" applyAlignment="1">
      <alignment horizontal="center" vertical="center"/>
    </xf>
    <xf numFmtId="49" fontId="7" fillId="4" borderId="48" xfId="0" applyNumberFormat="1" applyFont="1" applyFill="1" applyBorder="1" applyAlignment="1">
      <alignment horizontal="center"/>
    </xf>
    <xf numFmtId="0" fontId="7" fillId="4" borderId="48" xfId="0" applyFont="1" applyFill="1" applyBorder="1" applyAlignment="1">
      <alignment horizontal="center"/>
    </xf>
    <xf numFmtId="0" fontId="7" fillId="4" borderId="49" xfId="0" applyFont="1" applyFill="1" applyBorder="1" applyAlignment="1">
      <alignment horizontal="center"/>
    </xf>
    <xf numFmtId="0" fontId="7" fillId="4" borderId="34" xfId="0" applyFont="1" applyFill="1" applyBorder="1" applyAlignment="1">
      <alignment horizontal="center"/>
    </xf>
    <xf numFmtId="0" fontId="7" fillId="4" borderId="35" xfId="0" applyFont="1" applyFill="1" applyBorder="1" applyAlignment="1">
      <alignment horizontal="center"/>
    </xf>
    <xf numFmtId="49" fontId="7" fillId="4" borderId="48" xfId="0" applyNumberFormat="1" applyFont="1" applyFill="1" applyBorder="1" applyAlignment="1">
      <alignment horizontal="center" vertical="center" wrapText="1"/>
    </xf>
    <xf numFmtId="0" fontId="7" fillId="4" borderId="48" xfId="0" applyFont="1" applyFill="1" applyBorder="1" applyAlignment="1">
      <alignment horizontal="center" vertical="center" wrapText="1"/>
    </xf>
    <xf numFmtId="0" fontId="7" fillId="4" borderId="34" xfId="0" applyFont="1" applyFill="1" applyBorder="1" applyAlignment="1">
      <alignment horizontal="center" vertical="center" wrapText="1"/>
    </xf>
    <xf numFmtId="2" fontId="10" fillId="4" borderId="34" xfId="0" applyNumberFormat="1" applyFont="1" applyFill="1" applyBorder="1" applyAlignment="1">
      <alignment horizontal="center" vertical="center"/>
    </xf>
    <xf numFmtId="49" fontId="7" fillId="4" borderId="34" xfId="0" applyNumberFormat="1" applyFont="1" applyFill="1" applyBorder="1" applyAlignment="1">
      <alignment horizontal="left" vertical="top" wrapText="1"/>
    </xf>
    <xf numFmtId="0" fontId="7" fillId="4" borderId="34" xfId="0" applyFont="1" applyFill="1" applyBorder="1" applyAlignment="1">
      <alignment horizontal="left" vertical="top" wrapText="1"/>
    </xf>
    <xf numFmtId="0" fontId="7" fillId="4" borderId="45" xfId="0" applyFont="1" applyFill="1" applyBorder="1" applyAlignment="1">
      <alignment horizontal="left" vertical="top" wrapText="1"/>
    </xf>
    <xf numFmtId="0" fontId="14" fillId="4" borderId="45" xfId="0" applyFont="1" applyFill="1" applyBorder="1" applyAlignment="1">
      <alignment horizontal="center"/>
    </xf>
    <xf numFmtId="9" fontId="10" fillId="4" borderId="51" xfId="0" applyNumberFormat="1" applyFont="1" applyFill="1" applyBorder="1" applyAlignment="1">
      <alignment horizontal="center" vertical="center"/>
    </xf>
    <xf numFmtId="9" fontId="10" fillId="4" borderId="53" xfId="0" applyNumberFormat="1" applyFont="1" applyFill="1" applyBorder="1" applyAlignment="1">
      <alignment horizontal="center" vertical="center"/>
    </xf>
    <xf numFmtId="0" fontId="10" fillId="4" borderId="20" xfId="0" applyFont="1" applyFill="1" applyBorder="1" applyAlignment="1">
      <alignment horizontal="left" vertical="center" wrapText="1"/>
    </xf>
    <xf numFmtId="0" fontId="10" fillId="4" borderId="21"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0" fillId="4" borderId="14" xfId="0" applyFont="1" applyFill="1" applyBorder="1" applyAlignment="1">
      <alignment horizontal="left" vertical="center" wrapText="1"/>
    </xf>
    <xf numFmtId="49" fontId="10" fillId="4" borderId="20" xfId="0" applyNumberFormat="1" applyFont="1" applyFill="1" applyBorder="1" applyAlignment="1">
      <alignment horizontal="left" vertical="top"/>
    </xf>
    <xf numFmtId="171" fontId="10" fillId="4" borderId="21" xfId="0" applyNumberFormat="1" applyFont="1" applyFill="1" applyBorder="1" applyAlignment="1">
      <alignment horizontal="left" vertical="top"/>
    </xf>
    <xf numFmtId="171" fontId="10" fillId="4" borderId="66" xfId="0" applyNumberFormat="1" applyFont="1" applyFill="1" applyBorder="1" applyAlignment="1">
      <alignment horizontal="left" vertical="top"/>
    </xf>
    <xf numFmtId="171" fontId="10" fillId="4" borderId="18" xfId="0" applyNumberFormat="1" applyFont="1" applyFill="1" applyBorder="1" applyAlignment="1">
      <alignment horizontal="left" vertical="top"/>
    </xf>
    <xf numFmtId="171" fontId="10" fillId="4" borderId="10" xfId="0" applyNumberFormat="1" applyFont="1" applyFill="1" applyBorder="1" applyAlignment="1">
      <alignment horizontal="left" vertical="top"/>
    </xf>
    <xf numFmtId="171" fontId="10" fillId="4" borderId="19" xfId="0" applyNumberFormat="1" applyFont="1" applyFill="1" applyBorder="1" applyAlignment="1">
      <alignment horizontal="left" vertical="top"/>
    </xf>
    <xf numFmtId="171" fontId="10" fillId="4" borderId="67" xfId="0" applyNumberFormat="1" applyFont="1" applyFill="1" applyBorder="1" applyAlignment="1">
      <alignment horizontal="left" vertical="top"/>
    </xf>
    <xf numFmtId="171" fontId="10" fillId="4" borderId="68" xfId="0" applyNumberFormat="1" applyFont="1" applyFill="1" applyBorder="1" applyAlignment="1">
      <alignment horizontal="left" vertical="top"/>
    </xf>
    <xf numFmtId="171" fontId="10" fillId="4" borderId="69" xfId="0" applyNumberFormat="1" applyFont="1" applyFill="1" applyBorder="1" applyAlignment="1">
      <alignment horizontal="left" vertical="top"/>
    </xf>
    <xf numFmtId="0" fontId="10" fillId="4" borderId="34" xfId="0" applyFont="1" applyFill="1" applyBorder="1" applyAlignment="1">
      <alignment horizontal="left" vertical="center" wrapText="1"/>
    </xf>
    <xf numFmtId="0" fontId="10" fillId="4" borderId="34" xfId="0" applyFont="1" applyFill="1" applyBorder="1" applyAlignment="1">
      <alignment horizontal="left" vertical="center"/>
    </xf>
    <xf numFmtId="0" fontId="10" fillId="4" borderId="45" xfId="0" applyFont="1" applyFill="1" applyBorder="1" applyAlignment="1">
      <alignment horizontal="left" vertical="center"/>
    </xf>
    <xf numFmtId="0" fontId="10" fillId="4" borderId="45" xfId="0" applyFont="1" applyFill="1" applyBorder="1" applyAlignment="1">
      <alignment horizontal="left" vertical="center" wrapText="1"/>
    </xf>
    <xf numFmtId="49" fontId="10" fillId="4" borderId="20" xfId="0" applyNumberFormat="1" applyFont="1" applyFill="1" applyBorder="1" applyAlignment="1">
      <alignment horizontal="left" vertical="center" wrapText="1"/>
    </xf>
    <xf numFmtId="171" fontId="10" fillId="4" borderId="12" xfId="0" applyNumberFormat="1" applyFont="1" applyFill="1" applyBorder="1" applyAlignment="1">
      <alignment horizontal="left" vertical="top"/>
    </xf>
    <xf numFmtId="171" fontId="10" fillId="4" borderId="13" xfId="0" applyNumberFormat="1" applyFont="1" applyFill="1" applyBorder="1" applyAlignment="1">
      <alignment horizontal="left" vertical="top"/>
    </xf>
    <xf numFmtId="171" fontId="10" fillId="4" borderId="24" xfId="0" applyNumberFormat="1" applyFont="1" applyFill="1" applyBorder="1" applyAlignment="1">
      <alignment horizontal="left" vertical="top"/>
    </xf>
    <xf numFmtId="165" fontId="10" fillId="4" borderId="20" xfId="0" applyNumberFormat="1" applyFont="1" applyFill="1" applyBorder="1" applyAlignment="1">
      <alignment horizontal="left" vertical="center" wrapText="1"/>
    </xf>
    <xf numFmtId="0" fontId="10" fillId="4" borderId="21" xfId="0" applyFont="1" applyFill="1" applyBorder="1" applyAlignment="1">
      <alignment horizontal="left" vertical="top"/>
    </xf>
    <xf numFmtId="0" fontId="10" fillId="4" borderId="66" xfId="0" applyFont="1" applyFill="1" applyBorder="1" applyAlignment="1">
      <alignment horizontal="left" vertical="top"/>
    </xf>
    <xf numFmtId="0" fontId="10" fillId="4" borderId="12" xfId="0" applyFont="1" applyFill="1" applyBorder="1" applyAlignment="1">
      <alignment horizontal="left" vertical="top"/>
    </xf>
    <xf numFmtId="0" fontId="10" fillId="4" borderId="13" xfId="0" applyFont="1" applyFill="1" applyBorder="1" applyAlignment="1">
      <alignment horizontal="left" vertical="top"/>
    </xf>
    <xf numFmtId="0" fontId="10" fillId="4" borderId="24" xfId="0" applyFont="1" applyFill="1" applyBorder="1" applyAlignment="1">
      <alignment horizontal="left" vertical="top"/>
    </xf>
    <xf numFmtId="9" fontId="10" fillId="4" borderId="205" xfId="0" applyNumberFormat="1" applyFont="1" applyFill="1" applyBorder="1" applyAlignment="1">
      <alignment horizontal="center" vertical="center"/>
    </xf>
    <xf numFmtId="9" fontId="10" fillId="4" borderId="122" xfId="0" applyNumberFormat="1" applyFont="1" applyFill="1" applyBorder="1" applyAlignment="1">
      <alignment horizontal="center" vertical="center"/>
    </xf>
    <xf numFmtId="9" fontId="10" fillId="4" borderId="56" xfId="0" applyNumberFormat="1" applyFont="1" applyFill="1" applyBorder="1" applyAlignment="1">
      <alignment horizontal="center"/>
    </xf>
    <xf numFmtId="9" fontId="10" fillId="4" borderId="57" xfId="0" applyNumberFormat="1" applyFont="1" applyFill="1" applyBorder="1" applyAlignment="1">
      <alignment horizontal="center"/>
    </xf>
    <xf numFmtId="49" fontId="10" fillId="4" borderId="65" xfId="0" applyNumberFormat="1" applyFont="1" applyFill="1" applyBorder="1" applyAlignment="1">
      <alignment horizontal="left" vertical="center" wrapText="1"/>
    </xf>
    <xf numFmtId="0" fontId="10" fillId="4" borderId="23" xfId="0" applyFont="1" applyFill="1" applyBorder="1" applyAlignment="1">
      <alignment horizontal="left" vertical="center" wrapText="1"/>
    </xf>
    <xf numFmtId="49" fontId="10" fillId="4" borderId="1" xfId="0" applyNumberFormat="1" applyFont="1" applyFill="1" applyBorder="1" applyAlignment="1">
      <alignment horizontal="left" vertical="center" wrapText="1"/>
    </xf>
    <xf numFmtId="49" fontId="10" fillId="4" borderId="34" xfId="0" applyNumberFormat="1" applyFont="1" applyFill="1" applyBorder="1" applyAlignment="1">
      <alignment horizontal="left" vertical="top"/>
    </xf>
    <xf numFmtId="0" fontId="10" fillId="4" borderId="34" xfId="0" applyFont="1" applyFill="1" applyBorder="1" applyAlignment="1">
      <alignment horizontal="left" vertical="top"/>
    </xf>
    <xf numFmtId="0" fontId="10" fillId="4" borderId="35" xfId="0" applyFont="1" applyFill="1" applyBorder="1" applyAlignment="1">
      <alignment horizontal="left" vertical="top"/>
    </xf>
    <xf numFmtId="49" fontId="7" fillId="4" borderId="59" xfId="0" applyNumberFormat="1" applyFont="1" applyFill="1" applyBorder="1" applyAlignment="1">
      <alignment horizontal="center" vertical="center"/>
    </xf>
    <xf numFmtId="0" fontId="7" fillId="4" borderId="60" xfId="0" applyFont="1" applyFill="1" applyBorder="1" applyAlignment="1">
      <alignment horizontal="center" vertical="center"/>
    </xf>
    <xf numFmtId="0" fontId="7" fillId="4" borderId="61" xfId="0" applyFont="1" applyFill="1" applyBorder="1" applyAlignment="1">
      <alignment horizontal="center" vertical="center"/>
    </xf>
    <xf numFmtId="49" fontId="7" fillId="4" borderId="58" xfId="0" applyNumberFormat="1" applyFont="1" applyFill="1" applyBorder="1" applyAlignment="1">
      <alignment horizontal="left" vertical="center"/>
    </xf>
    <xf numFmtId="2" fontId="7" fillId="4" borderId="63" xfId="0" applyNumberFormat="1" applyFont="1" applyFill="1" applyBorder="1" applyAlignment="1">
      <alignment horizontal="left" vertical="center"/>
    </xf>
    <xf numFmtId="2" fontId="7" fillId="4" borderId="64" xfId="0" applyNumberFormat="1" applyFont="1" applyFill="1" applyBorder="1" applyAlignment="1">
      <alignment horizontal="left" vertical="center"/>
    </xf>
    <xf numFmtId="49" fontId="10" fillId="4" borderId="2" xfId="0" applyNumberFormat="1"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2" fontId="10" fillId="4" borderId="48" xfId="0" applyNumberFormat="1" applyFont="1" applyFill="1" applyBorder="1" applyAlignment="1">
      <alignment horizontal="center" vertical="center"/>
    </xf>
    <xf numFmtId="2" fontId="10" fillId="4" borderId="49" xfId="0" applyNumberFormat="1" applyFont="1" applyFill="1" applyBorder="1" applyAlignment="1">
      <alignment horizontal="center" vertical="center"/>
    </xf>
    <xf numFmtId="2" fontId="10" fillId="4" borderId="35" xfId="0" applyNumberFormat="1" applyFont="1" applyFill="1" applyBorder="1" applyAlignment="1">
      <alignment horizontal="center" vertical="center"/>
    </xf>
    <xf numFmtId="49" fontId="10" fillId="4" borderId="20" xfId="0" applyNumberFormat="1" applyFont="1" applyFill="1" applyBorder="1" applyAlignment="1">
      <alignment horizontal="left" vertical="center"/>
    </xf>
    <xf numFmtId="0" fontId="10" fillId="4" borderId="21" xfId="0" applyFont="1" applyFill="1" applyBorder="1" applyAlignment="1">
      <alignment horizontal="left" vertical="center"/>
    </xf>
    <xf numFmtId="0" fontId="10" fillId="4" borderId="22"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4" xfId="0" applyFont="1" applyFill="1" applyBorder="1" applyAlignment="1">
      <alignment horizontal="left" vertical="center"/>
    </xf>
    <xf numFmtId="49" fontId="7" fillId="4" borderId="59" xfId="0" applyNumberFormat="1" applyFont="1" applyFill="1" applyBorder="1" applyAlignment="1">
      <alignment horizontal="center" vertical="top"/>
    </xf>
    <xf numFmtId="170" fontId="7" fillId="4" borderId="60" xfId="0" applyNumberFormat="1" applyFont="1" applyFill="1" applyBorder="1" applyAlignment="1">
      <alignment horizontal="center" vertical="top"/>
    </xf>
    <xf numFmtId="170" fontId="7" fillId="4" borderId="94" xfId="0" applyNumberFormat="1" applyFont="1" applyFill="1" applyBorder="1" applyAlignment="1">
      <alignment horizontal="center" vertical="top"/>
    </xf>
    <xf numFmtId="170" fontId="7" fillId="4" borderId="62" xfId="0" applyNumberFormat="1" applyFont="1" applyFill="1" applyBorder="1" applyAlignment="1">
      <alignment horizontal="center" vertical="top"/>
    </xf>
    <xf numFmtId="0" fontId="10" fillId="4" borderId="33" xfId="0" applyFont="1" applyFill="1" applyBorder="1" applyAlignment="1">
      <alignment horizontal="left" vertical="center" wrapText="1"/>
    </xf>
    <xf numFmtId="0" fontId="10" fillId="4" borderId="27" xfId="0" applyFont="1" applyFill="1" applyBorder="1" applyAlignment="1">
      <alignment horizontal="left" vertical="center" wrapText="1"/>
    </xf>
    <xf numFmtId="49" fontId="10" fillId="4" borderId="54" xfId="0" applyNumberFormat="1" applyFont="1" applyFill="1" applyBorder="1" applyAlignment="1">
      <alignment horizontal="left" vertical="center" wrapText="1"/>
    </xf>
    <xf numFmtId="0" fontId="10" fillId="4" borderId="52" xfId="0" applyFont="1" applyFill="1" applyBorder="1" applyAlignment="1">
      <alignment horizontal="left" vertical="center" wrapText="1"/>
    </xf>
    <xf numFmtId="0" fontId="10" fillId="4" borderId="65" xfId="0" applyFont="1" applyFill="1" applyBorder="1" applyAlignment="1">
      <alignment horizontal="left" vertical="center" wrapText="1"/>
    </xf>
    <xf numFmtId="49" fontId="10" fillId="4" borderId="33" xfId="0" applyNumberFormat="1" applyFont="1" applyFill="1" applyBorder="1" applyAlignment="1">
      <alignment horizontal="left" vertical="center" wrapText="1"/>
    </xf>
    <xf numFmtId="49" fontId="7" fillId="4" borderId="25" xfId="0" applyNumberFormat="1" applyFont="1" applyFill="1" applyBorder="1" applyAlignment="1">
      <alignment horizontal="left" vertical="center" wrapText="1"/>
    </xf>
    <xf numFmtId="0" fontId="7" fillId="4" borderId="16" xfId="0" applyFont="1" applyFill="1" applyBorder="1" applyAlignment="1">
      <alignment horizontal="left" vertical="center" wrapText="1"/>
    </xf>
    <xf numFmtId="0" fontId="7" fillId="4" borderId="17" xfId="0" applyFont="1" applyFill="1" applyBorder="1" applyAlignment="1">
      <alignment horizontal="left" vertical="center" wrapText="1"/>
    </xf>
    <xf numFmtId="49" fontId="10" fillId="4" borderId="47" xfId="0" applyNumberFormat="1" applyFont="1" applyFill="1" applyBorder="1" applyAlignment="1">
      <alignment horizontal="left" vertical="center" wrapText="1"/>
    </xf>
    <xf numFmtId="49" fontId="10" fillId="4" borderId="50" xfId="0" applyNumberFormat="1" applyFont="1" applyFill="1" applyBorder="1" applyAlignment="1">
      <alignment horizontal="left" vertical="center" wrapText="1"/>
    </xf>
    <xf numFmtId="49" fontId="7" fillId="4" borderId="47" xfId="0" applyNumberFormat="1" applyFont="1" applyFill="1" applyBorder="1" applyAlignment="1">
      <alignment horizontal="center"/>
    </xf>
    <xf numFmtId="0" fontId="7" fillId="4" borderId="33" xfId="0" applyFont="1" applyFill="1" applyBorder="1" applyAlignment="1">
      <alignment horizontal="center"/>
    </xf>
    <xf numFmtId="0" fontId="7" fillId="4" borderId="27" xfId="0" applyFont="1" applyFill="1" applyBorder="1" applyAlignment="1">
      <alignment horizontal="center"/>
    </xf>
    <xf numFmtId="49" fontId="15" fillId="4" borderId="48" xfId="0" applyNumberFormat="1" applyFont="1" applyFill="1" applyBorder="1" applyAlignment="1">
      <alignment horizontal="center" vertical="center" wrapText="1"/>
    </xf>
    <xf numFmtId="0" fontId="7" fillId="4" borderId="45" xfId="0" applyFont="1" applyFill="1" applyBorder="1" applyAlignment="1">
      <alignment horizontal="center" vertical="center" wrapText="1"/>
    </xf>
    <xf numFmtId="49" fontId="7" fillId="4" borderId="48" xfId="0" applyNumberFormat="1" applyFont="1" applyFill="1" applyBorder="1" applyAlignment="1">
      <alignment vertical="center" wrapText="1"/>
    </xf>
    <xf numFmtId="0" fontId="7" fillId="4" borderId="34" xfId="0" applyFont="1" applyFill="1" applyBorder="1" applyAlignment="1">
      <alignment vertical="center" wrapText="1"/>
    </xf>
    <xf numFmtId="49" fontId="7" fillId="4" borderId="25" xfId="0" applyNumberFormat="1" applyFont="1" applyFill="1" applyBorder="1" applyAlignment="1">
      <alignment horizontal="left" vertical="center"/>
    </xf>
    <xf numFmtId="0" fontId="7" fillId="4" borderId="16" xfId="0" applyFont="1" applyFill="1" applyBorder="1" applyAlignment="1">
      <alignment horizontal="left" vertical="center"/>
    </xf>
    <xf numFmtId="0" fontId="7" fillId="4" borderId="17" xfId="0" applyFont="1" applyFill="1" applyBorder="1" applyAlignment="1">
      <alignment horizontal="left" vertical="center"/>
    </xf>
    <xf numFmtId="0" fontId="5" fillId="4" borderId="1" xfId="0" applyFont="1" applyFill="1" applyBorder="1" applyAlignment="1">
      <alignment horizontal="center"/>
    </xf>
    <xf numFmtId="0" fontId="5" fillId="4" borderId="11" xfId="0" applyFont="1" applyFill="1" applyBorder="1" applyAlignment="1">
      <alignment horizontal="center"/>
    </xf>
    <xf numFmtId="0" fontId="5" fillId="4" borderId="23" xfId="0" applyFont="1" applyFill="1" applyBorder="1" applyAlignment="1">
      <alignment horizontal="center"/>
    </xf>
    <xf numFmtId="49" fontId="5" fillId="4" borderId="2" xfId="0" applyNumberFormat="1"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49" fontId="6" fillId="4" borderId="5" xfId="0" applyNumberFormat="1" applyFont="1" applyFill="1" applyBorder="1" applyAlignment="1">
      <alignment horizontal="left"/>
    </xf>
    <xf numFmtId="0" fontId="6" fillId="4" borderId="6" xfId="0" applyFont="1" applyFill="1" applyBorder="1" applyAlignment="1">
      <alignment horizontal="left"/>
    </xf>
    <xf numFmtId="0" fontId="6" fillId="4" borderId="7" xfId="0" applyFont="1" applyFill="1" applyBorder="1" applyAlignment="1">
      <alignment horizontal="left"/>
    </xf>
    <xf numFmtId="0" fontId="5" fillId="4" borderId="2" xfId="0" applyFont="1" applyFill="1" applyBorder="1" applyAlignment="1">
      <alignment horizontal="center"/>
    </xf>
    <xf numFmtId="0" fontId="5" fillId="4" borderId="8" xfId="0" applyFont="1" applyFill="1" applyBorder="1" applyAlignment="1">
      <alignment horizontal="center"/>
    </xf>
    <xf numFmtId="0" fontId="5" fillId="4" borderId="18" xfId="0" applyFont="1" applyFill="1" applyBorder="1" applyAlignment="1">
      <alignment horizontal="center"/>
    </xf>
    <xf numFmtId="0" fontId="5" fillId="4" borderId="19" xfId="0" applyFont="1" applyFill="1" applyBorder="1" applyAlignment="1">
      <alignment horizontal="center"/>
    </xf>
    <xf numFmtId="0" fontId="5" fillId="4" borderId="12" xfId="0" applyFont="1" applyFill="1" applyBorder="1" applyAlignment="1">
      <alignment horizontal="center"/>
    </xf>
    <xf numFmtId="0" fontId="5" fillId="4" borderId="24" xfId="0" applyFont="1" applyFill="1" applyBorder="1" applyAlignment="1">
      <alignment horizontal="center"/>
    </xf>
    <xf numFmtId="49" fontId="6" fillId="4" borderId="15" xfId="0" applyNumberFormat="1" applyFont="1" applyFill="1" applyBorder="1" applyAlignment="1">
      <alignment horizontal="left"/>
    </xf>
    <xf numFmtId="0" fontId="6" fillId="4" borderId="16" xfId="0" applyFont="1" applyFill="1" applyBorder="1" applyAlignment="1">
      <alignment horizontal="left"/>
    </xf>
    <xf numFmtId="0" fontId="6" fillId="4" borderId="17" xfId="0" applyFont="1" applyFill="1" applyBorder="1" applyAlignment="1">
      <alignment horizontal="left"/>
    </xf>
    <xf numFmtId="49" fontId="5" fillId="4" borderId="20" xfId="0" applyNumberFormat="1"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49" fontId="6" fillId="4" borderId="25" xfId="0" applyNumberFormat="1" applyFont="1" applyFill="1" applyBorder="1" applyAlignment="1">
      <alignment horizontal="left"/>
    </xf>
    <xf numFmtId="0" fontId="6" fillId="4" borderId="26" xfId="0" applyFont="1" applyFill="1" applyBorder="1" applyAlignment="1">
      <alignment horizontal="left"/>
    </xf>
    <xf numFmtId="49" fontId="6" fillId="4" borderId="28" xfId="0" applyNumberFormat="1" applyFont="1" applyFill="1" applyBorder="1" applyAlignment="1">
      <alignment horizontal="left"/>
    </xf>
    <xf numFmtId="0" fontId="6" fillId="4" borderId="29" xfId="0" applyFont="1" applyFill="1" applyBorder="1" applyAlignment="1">
      <alignment horizontal="left"/>
    </xf>
    <xf numFmtId="0" fontId="6" fillId="4" borderId="30" xfId="0" applyFont="1" applyFill="1" applyBorder="1" applyAlignment="1">
      <alignment horizontal="left"/>
    </xf>
    <xf numFmtId="0" fontId="0" fillId="4" borderId="16" xfId="0" applyFill="1" applyBorder="1" applyAlignment="1">
      <alignment horizontal="center"/>
    </xf>
    <xf numFmtId="0" fontId="0" fillId="4" borderId="26" xfId="0" applyFill="1" applyBorder="1" applyAlignment="1">
      <alignment horizontal="center"/>
    </xf>
    <xf numFmtId="49" fontId="7" fillId="4" borderId="34" xfId="0" applyNumberFormat="1" applyFont="1" applyFill="1" applyBorder="1" applyAlignment="1">
      <alignment horizontal="center" vertical="center"/>
    </xf>
    <xf numFmtId="2" fontId="7" fillId="4" borderId="34" xfId="0" applyNumberFormat="1" applyFont="1" applyFill="1" applyBorder="1" applyAlignment="1">
      <alignment horizontal="center" vertical="center"/>
    </xf>
    <xf numFmtId="49" fontId="7" fillId="4" borderId="31" xfId="0" applyNumberFormat="1"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49" fontId="7" fillId="4" borderId="5" xfId="0" applyNumberFormat="1" applyFont="1" applyFill="1" applyBorder="1" applyAlignment="1">
      <alignment vertical="center" wrapText="1"/>
    </xf>
    <xf numFmtId="0" fontId="7" fillId="4" borderId="6" xfId="0" applyFont="1" applyFill="1" applyBorder="1" applyAlignment="1">
      <alignment vertical="center" wrapText="1"/>
    </xf>
    <xf numFmtId="0" fontId="7" fillId="4" borderId="32" xfId="0" applyFont="1" applyFill="1" applyBorder="1" applyAlignment="1">
      <alignment vertical="center" wrapText="1"/>
    </xf>
    <xf numFmtId="49" fontId="7" fillId="4" borderId="34" xfId="0" applyNumberFormat="1" applyFont="1" applyFill="1" applyBorder="1" applyAlignment="1">
      <alignment horizontal="center" vertical="center" wrapText="1"/>
    </xf>
    <xf numFmtId="2" fontId="7" fillId="4" borderId="34" xfId="0" applyNumberFormat="1" applyFont="1" applyFill="1" applyBorder="1" applyAlignment="1">
      <alignment horizontal="center" vertical="center" wrapText="1"/>
    </xf>
    <xf numFmtId="2" fontId="7" fillId="4" borderId="35" xfId="0" applyNumberFormat="1" applyFont="1" applyFill="1" applyBorder="1" applyAlignment="1">
      <alignment horizontal="center" vertical="center" wrapText="1"/>
    </xf>
    <xf numFmtId="49" fontId="19" fillId="0" borderId="25" xfId="0" applyNumberFormat="1" applyFont="1" applyBorder="1" applyAlignment="1">
      <alignment horizontal="left"/>
    </xf>
    <xf numFmtId="0" fontId="19" fillId="0" borderId="16" xfId="0" applyFont="1" applyBorder="1" applyAlignment="1">
      <alignment horizontal="left"/>
    </xf>
    <xf numFmtId="0" fontId="19" fillId="5" borderId="16" xfId="0" applyFont="1" applyFill="1" applyBorder="1" applyAlignment="1">
      <alignment horizontal="left"/>
    </xf>
    <xf numFmtId="0" fontId="19" fillId="0" borderId="17" xfId="0" applyFont="1" applyBorder="1" applyAlignment="1">
      <alignment horizontal="left"/>
    </xf>
    <xf numFmtId="10" fontId="2" fillId="4" borderId="138" xfId="0" applyNumberFormat="1" applyFont="1" applyFill="1" applyBorder="1" applyAlignment="1">
      <alignment horizontal="center"/>
    </xf>
    <xf numFmtId="0" fontId="19" fillId="0" borderId="72" xfId="0" applyFont="1" applyBorder="1" applyAlignment="1">
      <alignment horizontal="center"/>
    </xf>
    <xf numFmtId="0" fontId="19" fillId="0" borderId="29" xfId="0" applyFont="1" applyBorder="1" applyAlignment="1">
      <alignment horizontal="center"/>
    </xf>
    <xf numFmtId="0" fontId="19" fillId="5" borderId="29" xfId="0" applyFont="1" applyFill="1" applyBorder="1" applyAlignment="1">
      <alignment horizontal="center"/>
    </xf>
    <xf numFmtId="0" fontId="19" fillId="4" borderId="29" xfId="0" applyFont="1" applyFill="1" applyBorder="1" applyAlignment="1">
      <alignment horizontal="center"/>
    </xf>
    <xf numFmtId="0" fontId="19" fillId="0" borderId="68" xfId="0" applyFont="1" applyBorder="1" applyAlignment="1">
      <alignment horizontal="center"/>
    </xf>
    <xf numFmtId="0" fontId="19" fillId="0" borderId="69" xfId="0" applyFont="1" applyBorder="1" applyAlignment="1">
      <alignment horizontal="center"/>
    </xf>
    <xf numFmtId="49" fontId="6" fillId="0" borderId="6" xfId="0" applyNumberFormat="1" applyFont="1" applyBorder="1" applyAlignment="1">
      <alignment horizontal="center"/>
    </xf>
    <xf numFmtId="0" fontId="6" fillId="0" borderId="6" xfId="0" applyFont="1" applyBorder="1" applyAlignment="1">
      <alignment horizontal="center"/>
    </xf>
    <xf numFmtId="0" fontId="6" fillId="5" borderId="6" xfId="0" applyFont="1" applyFill="1" applyBorder="1" applyAlignment="1">
      <alignment horizontal="center"/>
    </xf>
    <xf numFmtId="0" fontId="6" fillId="4" borderId="6" xfId="0" applyFont="1" applyFill="1" applyBorder="1" applyAlignment="1">
      <alignment horizontal="center"/>
    </xf>
    <xf numFmtId="0" fontId="6" fillId="0" borderId="7" xfId="0" applyFont="1" applyBorder="1" applyAlignment="1">
      <alignment horizontal="center"/>
    </xf>
    <xf numFmtId="49" fontId="6" fillId="0" borderId="5" xfId="0" applyNumberFormat="1" applyFont="1" applyBorder="1" applyAlignment="1">
      <alignment horizontal="left"/>
    </xf>
    <xf numFmtId="0" fontId="6" fillId="0" borderId="7" xfId="0" applyFont="1" applyBorder="1" applyAlignment="1">
      <alignment horizontal="left"/>
    </xf>
    <xf numFmtId="49" fontId="6" fillId="0" borderId="15" xfId="0" applyNumberFormat="1" applyFont="1" applyBorder="1" applyAlignment="1">
      <alignment horizontal="left"/>
    </xf>
    <xf numFmtId="0" fontId="6" fillId="0" borderId="17" xfId="0" applyFont="1" applyBorder="1" applyAlignment="1">
      <alignment horizontal="left"/>
    </xf>
    <xf numFmtId="49" fontId="19" fillId="0" borderId="71" xfId="0" applyNumberFormat="1" applyFont="1" applyBorder="1" applyAlignment="1">
      <alignment horizontal="left"/>
    </xf>
    <xf numFmtId="0" fontId="19" fillId="0" borderId="3" xfId="0" applyFont="1" applyBorder="1" applyAlignment="1">
      <alignment horizontal="left"/>
    </xf>
    <xf numFmtId="0" fontId="19" fillId="5" borderId="3" xfId="0" applyFont="1" applyFill="1" applyBorder="1" applyAlignment="1">
      <alignment horizontal="left"/>
    </xf>
    <xf numFmtId="0" fontId="19" fillId="4" borderId="3" xfId="0" applyFont="1" applyFill="1" applyBorder="1" applyAlignment="1">
      <alignment horizontal="left"/>
    </xf>
    <xf numFmtId="0" fontId="19" fillId="0" borderId="8" xfId="0" applyFont="1" applyBorder="1" applyAlignment="1">
      <alignment horizontal="left"/>
    </xf>
    <xf numFmtId="49" fontId="19" fillId="0" borderId="68" xfId="0" applyNumberFormat="1" applyFont="1" applyBorder="1" applyAlignment="1">
      <alignment horizontal="left"/>
    </xf>
    <xf numFmtId="0" fontId="19" fillId="0" borderId="68" xfId="0" applyFont="1" applyBorder="1" applyAlignment="1">
      <alignment horizontal="left"/>
    </xf>
    <xf numFmtId="0" fontId="19" fillId="5" borderId="68" xfId="0" applyFont="1" applyFill="1" applyBorder="1" applyAlignment="1">
      <alignment horizontal="left"/>
    </xf>
    <xf numFmtId="49" fontId="19" fillId="4" borderId="31" xfId="0" applyNumberFormat="1" applyFont="1" applyFill="1" applyBorder="1" applyAlignment="1">
      <alignment horizontal="left" vertical="center" wrapText="1"/>
    </xf>
    <xf numFmtId="0" fontId="19" fillId="4" borderId="6" xfId="0" applyFont="1" applyFill="1" applyBorder="1" applyAlignment="1">
      <alignment horizontal="left" vertical="center" wrapText="1"/>
    </xf>
    <xf numFmtId="0" fontId="19" fillId="4" borderId="7" xfId="0" applyFont="1" applyFill="1" applyBorder="1" applyAlignment="1">
      <alignment horizontal="left" vertical="center" wrapText="1"/>
    </xf>
    <xf numFmtId="49" fontId="19" fillId="4" borderId="5" xfId="0" applyNumberFormat="1" applyFont="1" applyFill="1" applyBorder="1" applyAlignment="1">
      <alignment vertical="center" wrapText="1"/>
    </xf>
    <xf numFmtId="0" fontId="19" fillId="4" borderId="6" xfId="0" applyFont="1" applyFill="1" applyBorder="1" applyAlignment="1">
      <alignment vertical="center" wrapText="1"/>
    </xf>
    <xf numFmtId="0" fontId="19" fillId="4" borderId="60" xfId="0" applyFont="1" applyFill="1" applyBorder="1" applyAlignment="1">
      <alignment vertical="center" wrapText="1"/>
    </xf>
    <xf numFmtId="0" fontId="19" fillId="4" borderId="62" xfId="0" applyFont="1" applyFill="1" applyBorder="1" applyAlignment="1">
      <alignment vertical="center" wrapText="1"/>
    </xf>
    <xf numFmtId="49" fontId="19" fillId="0" borderId="33" xfId="0" applyNumberFormat="1" applyFont="1" applyBorder="1" applyAlignment="1">
      <alignment horizontal="left"/>
    </xf>
    <xf numFmtId="0" fontId="19" fillId="0" borderId="34" xfId="0" applyFont="1" applyBorder="1" applyAlignment="1">
      <alignment horizontal="left"/>
    </xf>
    <xf numFmtId="0" fontId="19" fillId="5" borderId="34" xfId="0" applyFont="1" applyFill="1" applyBorder="1" applyAlignment="1">
      <alignment horizontal="left"/>
    </xf>
    <xf numFmtId="49" fontId="19" fillId="4" borderId="20" xfId="0" applyNumberFormat="1"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66"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4" borderId="67" xfId="0" applyFont="1" applyFill="1" applyBorder="1" applyAlignment="1">
      <alignment horizontal="center" vertical="center" wrapText="1"/>
    </xf>
    <xf numFmtId="0" fontId="19" fillId="4" borderId="68" xfId="0" applyFont="1" applyFill="1" applyBorder="1" applyAlignment="1">
      <alignment horizontal="center" vertical="center" wrapText="1"/>
    </xf>
    <xf numFmtId="0" fontId="19" fillId="4" borderId="69" xfId="0" applyFont="1" applyFill="1" applyBorder="1" applyAlignment="1">
      <alignment horizontal="center" vertical="center" wrapText="1"/>
    </xf>
    <xf numFmtId="49" fontId="19" fillId="4" borderId="47" xfId="0" applyNumberFormat="1" applyFont="1" applyFill="1" applyBorder="1" applyAlignment="1">
      <alignment horizontal="center" vertical="center" wrapText="1"/>
    </xf>
    <xf numFmtId="2" fontId="19" fillId="4" borderId="48" xfId="0" applyNumberFormat="1" applyFont="1" applyFill="1" applyBorder="1" applyAlignment="1">
      <alignment horizontal="center" vertical="center" wrapText="1"/>
    </xf>
    <xf numFmtId="2" fontId="19" fillId="4" borderId="49" xfId="0" applyNumberFormat="1" applyFont="1" applyFill="1" applyBorder="1" applyAlignment="1">
      <alignment horizontal="center" vertical="center" wrapText="1"/>
    </xf>
    <xf numFmtId="49" fontId="19" fillId="0" borderId="25" xfId="0" applyNumberFormat="1" applyFont="1" applyBorder="1" applyAlignment="1">
      <alignment horizontal="left" wrapText="1"/>
    </xf>
    <xf numFmtId="49" fontId="19" fillId="4" borderId="117" xfId="0" applyNumberFormat="1" applyFont="1" applyFill="1" applyBorder="1" applyAlignment="1">
      <alignment horizontal="center"/>
    </xf>
    <xf numFmtId="2" fontId="19" fillId="0" borderId="117" xfId="0" applyNumberFormat="1" applyFont="1" applyBorder="1" applyAlignment="1">
      <alignment horizontal="center"/>
    </xf>
    <xf numFmtId="49" fontId="31" fillId="0" borderId="33" xfId="0" applyNumberFormat="1" applyFont="1" applyBorder="1" applyAlignment="1">
      <alignment horizontal="left"/>
    </xf>
    <xf numFmtId="10" fontId="28" fillId="4" borderId="142" xfId="0" applyNumberFormat="1" applyFont="1" applyFill="1" applyBorder="1" applyAlignment="1">
      <alignment horizontal="center" wrapText="1"/>
    </xf>
    <xf numFmtId="10" fontId="28" fillId="4" borderId="143" xfId="0" applyNumberFormat="1" applyFont="1" applyFill="1" applyBorder="1" applyAlignment="1">
      <alignment horizontal="center" wrapText="1"/>
    </xf>
    <xf numFmtId="10" fontId="28" fillId="4" borderId="144" xfId="0" applyNumberFormat="1" applyFont="1" applyFill="1" applyBorder="1" applyAlignment="1">
      <alignment horizontal="center" wrapText="1"/>
    </xf>
    <xf numFmtId="49" fontId="19" fillId="0" borderId="25" xfId="0" applyNumberFormat="1" applyFont="1" applyBorder="1" applyAlignment="1">
      <alignment wrapText="1"/>
    </xf>
    <xf numFmtId="0" fontId="19" fillId="0" borderId="16" xfId="0" applyFont="1" applyBorder="1"/>
    <xf numFmtId="0" fontId="19" fillId="5" borderId="16" xfId="0" applyFont="1" applyFill="1" applyBorder="1"/>
    <xf numFmtId="0" fontId="19" fillId="0" borderId="17" xfId="0" applyFont="1" applyBorder="1"/>
    <xf numFmtId="9" fontId="2" fillId="4" borderId="53" xfId="0" applyNumberFormat="1" applyFont="1" applyFill="1" applyBorder="1" applyAlignment="1">
      <alignment horizontal="center" vertical="center"/>
    </xf>
    <xf numFmtId="9" fontId="2" fillId="4" borderId="55" xfId="0" applyNumberFormat="1" applyFont="1" applyFill="1" applyBorder="1" applyAlignment="1">
      <alignment horizontal="center" vertical="center"/>
    </xf>
    <xf numFmtId="49" fontId="21" fillId="4" borderId="48" xfId="0" applyNumberFormat="1" applyFont="1" applyFill="1" applyBorder="1" applyAlignment="1">
      <alignment horizontal="center" vertical="center" wrapText="1"/>
    </xf>
    <xf numFmtId="0" fontId="19" fillId="4" borderId="34" xfId="0" applyFont="1" applyFill="1" applyBorder="1" applyAlignment="1">
      <alignment horizontal="center" vertical="center" wrapText="1"/>
    </xf>
    <xf numFmtId="0" fontId="19" fillId="4" borderId="45" xfId="0" applyFont="1" applyFill="1" applyBorder="1" applyAlignment="1">
      <alignment horizontal="center" vertical="center" wrapText="1"/>
    </xf>
    <xf numFmtId="49" fontId="19" fillId="4" borderId="48" xfId="0" applyNumberFormat="1" applyFont="1" applyFill="1" applyBorder="1" applyAlignment="1">
      <alignment horizontal="center" vertical="center" wrapText="1"/>
    </xf>
    <xf numFmtId="0" fontId="19" fillId="4" borderId="48" xfId="0" applyFont="1" applyFill="1" applyBorder="1" applyAlignment="1">
      <alignment horizontal="center" vertical="center" wrapText="1"/>
    </xf>
    <xf numFmtId="2" fontId="2" fillId="4" borderId="115" xfId="0" applyNumberFormat="1" applyFont="1" applyFill="1" applyBorder="1" applyAlignment="1">
      <alignment horizontal="center"/>
    </xf>
    <xf numFmtId="2" fontId="2" fillId="0" borderId="115" xfId="0" applyNumberFormat="1" applyFont="1" applyBorder="1" applyAlignment="1">
      <alignment horizontal="center"/>
    </xf>
    <xf numFmtId="49" fontId="19" fillId="0" borderId="34" xfId="0" applyNumberFormat="1" applyFont="1" applyBorder="1" applyAlignment="1">
      <alignment horizontal="center"/>
    </xf>
    <xf numFmtId="0" fontId="19" fillId="0" borderId="34" xfId="0" applyFont="1" applyBorder="1" applyAlignment="1">
      <alignment horizontal="center"/>
    </xf>
    <xf numFmtId="0" fontId="19" fillId="0" borderId="35" xfId="0" applyFont="1" applyBorder="1" applyAlignment="1">
      <alignment horizontal="center"/>
    </xf>
    <xf numFmtId="10" fontId="2" fillId="4" borderId="142" xfId="0" applyNumberFormat="1" applyFont="1" applyFill="1" applyBorder="1" applyAlignment="1">
      <alignment horizontal="center"/>
    </xf>
    <xf numFmtId="10" fontId="2" fillId="4" borderId="143" xfId="0" applyNumberFormat="1" applyFont="1" applyFill="1" applyBorder="1" applyAlignment="1">
      <alignment horizontal="center"/>
    </xf>
    <xf numFmtId="10" fontId="2" fillId="4" borderId="144" xfId="0" applyNumberFormat="1" applyFont="1" applyFill="1" applyBorder="1" applyAlignment="1">
      <alignment horizontal="center"/>
    </xf>
    <xf numFmtId="49" fontId="19" fillId="0" borderId="47" xfId="0" applyNumberFormat="1" applyFont="1" applyBorder="1" applyAlignment="1">
      <alignment horizontal="center"/>
    </xf>
    <xf numFmtId="0" fontId="19" fillId="0" borderId="33" xfId="0" applyFont="1" applyBorder="1" applyAlignment="1">
      <alignment horizontal="center"/>
    </xf>
    <xf numFmtId="0" fontId="19" fillId="0" borderId="27" xfId="0" applyFont="1" applyBorder="1" applyAlignment="1">
      <alignment horizontal="center"/>
    </xf>
    <xf numFmtId="49" fontId="2" fillId="4" borderId="47" xfId="0" applyNumberFormat="1" applyFont="1" applyFill="1" applyBorder="1" applyAlignment="1">
      <alignment horizontal="left" vertical="center" wrapText="1"/>
    </xf>
    <xf numFmtId="0" fontId="2" fillId="4" borderId="33" xfId="0" applyFont="1" applyFill="1" applyBorder="1" applyAlignment="1">
      <alignment horizontal="left" vertical="center" wrapText="1"/>
    </xf>
    <xf numFmtId="49" fontId="2" fillId="4" borderId="50" xfId="0" applyNumberFormat="1" applyFont="1" applyFill="1" applyBorder="1" applyAlignment="1">
      <alignment horizontal="left" vertical="center" wrapText="1"/>
    </xf>
    <xf numFmtId="0" fontId="2" fillId="4" borderId="75" xfId="0" applyFont="1" applyFill="1" applyBorder="1" applyAlignment="1">
      <alignment horizontal="left" vertical="center" wrapText="1"/>
    </xf>
    <xf numFmtId="9" fontId="2" fillId="4" borderId="51" xfId="0" applyNumberFormat="1" applyFont="1" applyFill="1" applyBorder="1" applyAlignment="1">
      <alignment horizontal="center" vertical="center"/>
    </xf>
    <xf numFmtId="49" fontId="19" fillId="4" borderId="48" xfId="0" applyNumberFormat="1" applyFont="1" applyFill="1" applyBorder="1" applyAlignment="1">
      <alignment horizontal="center" vertical="center"/>
    </xf>
    <xf numFmtId="0" fontId="19" fillId="4" borderId="48" xfId="0" applyFont="1" applyFill="1" applyBorder="1" applyAlignment="1">
      <alignment horizontal="center" vertical="center"/>
    </xf>
    <xf numFmtId="49" fontId="19" fillId="4" borderId="48" xfId="0" applyNumberFormat="1" applyFont="1" applyFill="1" applyBorder="1" applyAlignment="1">
      <alignment horizontal="center" vertical="top"/>
    </xf>
    <xf numFmtId="170" fontId="19" fillId="4" borderId="48" xfId="0" applyNumberFormat="1" applyFont="1" applyFill="1" applyBorder="1" applyAlignment="1">
      <alignment horizontal="center" vertical="top"/>
    </xf>
    <xf numFmtId="49" fontId="19" fillId="4" borderId="31" xfId="0" applyNumberFormat="1" applyFont="1" applyFill="1" applyBorder="1" applyAlignment="1">
      <alignment horizontal="center" vertical="center"/>
    </xf>
    <xf numFmtId="2" fontId="19" fillId="4" borderId="6" xfId="0" applyNumberFormat="1" applyFont="1" applyFill="1" applyBorder="1" applyAlignment="1">
      <alignment horizontal="center" vertical="center"/>
    </xf>
    <xf numFmtId="2" fontId="19" fillId="4" borderId="32" xfId="0" applyNumberFormat="1" applyFont="1" applyFill="1" applyBorder="1" applyAlignment="1">
      <alignment horizontal="center" vertical="center"/>
    </xf>
    <xf numFmtId="49" fontId="19" fillId="4" borderId="47" xfId="0" applyNumberFormat="1" applyFont="1" applyFill="1" applyBorder="1" applyAlignment="1">
      <alignment vertical="center"/>
    </xf>
    <xf numFmtId="0" fontId="19" fillId="4" borderId="27" xfId="0" applyFont="1" applyFill="1" applyBorder="1" applyAlignment="1">
      <alignment vertical="center"/>
    </xf>
    <xf numFmtId="0" fontId="19" fillId="4" borderId="54" xfId="0" applyFont="1" applyFill="1" applyBorder="1" applyAlignment="1">
      <alignment horizontal="center" vertical="center" wrapText="1"/>
    </xf>
    <xf numFmtId="0" fontId="19" fillId="4" borderId="52" xfId="0" applyFont="1" applyFill="1" applyBorder="1" applyAlignment="1">
      <alignment horizontal="center" vertical="center" wrapText="1"/>
    </xf>
    <xf numFmtId="9" fontId="2" fillId="0" borderId="56" xfId="0" applyNumberFormat="1" applyFont="1" applyBorder="1" applyAlignment="1">
      <alignment horizontal="center"/>
    </xf>
    <xf numFmtId="9" fontId="2" fillId="0" borderId="57" xfId="0" applyNumberFormat="1" applyFont="1" applyBorder="1" applyAlignment="1">
      <alignment horizontal="center"/>
    </xf>
    <xf numFmtId="49" fontId="2" fillId="4" borderId="90" xfId="0" applyNumberFormat="1" applyFont="1" applyFill="1" applyBorder="1" applyAlignment="1">
      <alignment horizontal="left" vertical="center" wrapText="1"/>
    </xf>
    <xf numFmtId="49" fontId="2" fillId="4" borderId="91" xfId="0" applyNumberFormat="1" applyFont="1" applyFill="1" applyBorder="1" applyAlignment="1">
      <alignment horizontal="left" vertical="center" wrapText="1"/>
    </xf>
    <xf numFmtId="49" fontId="2" fillId="4" borderId="117" xfId="0" applyNumberFormat="1" applyFont="1" applyFill="1" applyBorder="1" applyAlignment="1">
      <alignment horizontal="left" vertical="center" wrapText="1"/>
    </xf>
    <xf numFmtId="49" fontId="2" fillId="4" borderId="115" xfId="0" applyNumberFormat="1" applyFont="1" applyFill="1" applyBorder="1" applyAlignment="1">
      <alignment horizontal="left" vertical="center" wrapText="1"/>
    </xf>
    <xf numFmtId="9" fontId="2" fillId="4" borderId="205" xfId="0" applyNumberFormat="1" applyFont="1" applyFill="1" applyBorder="1" applyAlignment="1">
      <alignment horizontal="center" vertical="center"/>
    </xf>
    <xf numFmtId="9" fontId="2" fillId="4" borderId="206" xfId="0" applyNumberFormat="1" applyFont="1" applyFill="1" applyBorder="1" applyAlignment="1">
      <alignment horizontal="center" vertical="center"/>
    </xf>
    <xf numFmtId="0" fontId="2" fillId="4" borderId="52" xfId="0" applyFont="1" applyFill="1" applyBorder="1" applyAlignment="1">
      <alignment horizontal="left" vertical="center" wrapText="1"/>
    </xf>
    <xf numFmtId="49" fontId="2" fillId="4" borderId="34" xfId="0" applyNumberFormat="1" applyFont="1" applyFill="1" applyBorder="1" applyAlignment="1">
      <alignment horizontal="left" vertical="center" wrapText="1"/>
    </xf>
    <xf numFmtId="0" fontId="2" fillId="4" borderId="45" xfId="0" applyFont="1" applyFill="1" applyBorder="1" applyAlignment="1">
      <alignment horizontal="left" vertical="center" wrapText="1"/>
    </xf>
    <xf numFmtId="49" fontId="2" fillId="4" borderId="65" xfId="0" applyNumberFormat="1" applyFont="1" applyFill="1" applyBorder="1" applyAlignment="1">
      <alignment horizontal="left" vertical="center" wrapText="1"/>
    </xf>
    <xf numFmtId="0" fontId="2" fillId="4" borderId="23" xfId="0" applyFont="1" applyFill="1" applyBorder="1" applyAlignment="1">
      <alignment horizontal="left" vertical="center" wrapText="1"/>
    </xf>
    <xf numFmtId="49" fontId="0" fillId="4" borderId="20" xfId="0" applyNumberFormat="1" applyFill="1" applyBorder="1" applyAlignment="1">
      <alignment vertical="center" wrapText="1"/>
    </xf>
    <xf numFmtId="0" fontId="0" fillId="4" borderId="21" xfId="0" applyFill="1" applyBorder="1" applyAlignment="1">
      <alignment vertical="center" wrapText="1"/>
    </xf>
    <xf numFmtId="0" fontId="0" fillId="4" borderId="22"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0" fontId="0" fillId="4" borderId="14" xfId="0" applyFill="1" applyBorder="1" applyAlignment="1">
      <alignment vertical="center" wrapText="1"/>
    </xf>
    <xf numFmtId="49" fontId="2" fillId="4" borderId="77" xfId="0" applyNumberFormat="1" applyFont="1" applyFill="1" applyBorder="1" applyAlignment="1">
      <alignment horizontal="left" vertical="top"/>
    </xf>
    <xf numFmtId="0" fontId="2" fillId="4" borderId="21" xfId="0" applyFont="1" applyFill="1" applyBorder="1" applyAlignment="1">
      <alignment horizontal="left" vertical="top"/>
    </xf>
    <xf numFmtId="0" fontId="2" fillId="4" borderId="66" xfId="0" applyFont="1" applyFill="1" applyBorder="1" applyAlignment="1">
      <alignment horizontal="left" vertical="top"/>
    </xf>
    <xf numFmtId="0" fontId="2" fillId="4" borderId="78" xfId="0" applyFont="1" applyFill="1" applyBorder="1" applyAlignment="1">
      <alignment horizontal="left" vertical="top"/>
    </xf>
    <xf numFmtId="0" fontId="2" fillId="4" borderId="13" xfId="0" applyFont="1" applyFill="1" applyBorder="1" applyAlignment="1">
      <alignment horizontal="left" vertical="top"/>
    </xf>
    <xf numFmtId="0" fontId="2" fillId="4" borderId="24" xfId="0" applyFont="1" applyFill="1" applyBorder="1" applyAlignment="1">
      <alignment horizontal="left" vertical="top"/>
    </xf>
    <xf numFmtId="49" fontId="2" fillId="4" borderId="33" xfId="0" applyNumberFormat="1" applyFont="1" applyFill="1" applyBorder="1" applyAlignment="1">
      <alignment horizontal="left" vertical="center" wrapText="1"/>
    </xf>
    <xf numFmtId="0" fontId="2" fillId="4" borderId="27" xfId="0" applyFont="1" applyFill="1" applyBorder="1" applyAlignment="1">
      <alignment horizontal="left" vertical="center" wrapText="1"/>
    </xf>
    <xf numFmtId="49" fontId="2" fillId="4" borderId="34" xfId="0" applyNumberFormat="1" applyFont="1" applyFill="1" applyBorder="1" applyAlignment="1">
      <alignment vertical="center" wrapText="1"/>
    </xf>
    <xf numFmtId="0" fontId="2" fillId="4" borderId="34" xfId="0" applyFont="1" applyFill="1" applyBorder="1" applyAlignment="1">
      <alignment vertical="center" wrapText="1"/>
    </xf>
    <xf numFmtId="0" fontId="2" fillId="4" borderId="45" xfId="0" applyFont="1" applyFill="1" applyBorder="1" applyAlignment="1">
      <alignment vertical="center" wrapText="1"/>
    </xf>
    <xf numFmtId="171" fontId="2" fillId="4" borderId="21" xfId="0" applyNumberFormat="1" applyFont="1" applyFill="1" applyBorder="1" applyAlignment="1">
      <alignment horizontal="left" vertical="top"/>
    </xf>
    <xf numFmtId="171" fontId="2" fillId="4" borderId="66" xfId="0" applyNumberFormat="1" applyFont="1" applyFill="1" applyBorder="1" applyAlignment="1">
      <alignment horizontal="left" vertical="top"/>
    </xf>
    <xf numFmtId="171" fontId="2" fillId="4" borderId="72" xfId="0" applyNumberFormat="1" applyFont="1" applyFill="1" applyBorder="1" applyAlignment="1">
      <alignment horizontal="left" vertical="top"/>
    </xf>
    <xf numFmtId="171" fontId="2" fillId="4" borderId="68" xfId="0" applyNumberFormat="1" applyFont="1" applyFill="1" applyBorder="1" applyAlignment="1">
      <alignment horizontal="left" vertical="top"/>
    </xf>
    <xf numFmtId="171" fontId="2" fillId="4" borderId="69" xfId="0" applyNumberFormat="1" applyFont="1" applyFill="1" applyBorder="1" applyAlignment="1">
      <alignment horizontal="left" vertical="top"/>
    </xf>
    <xf numFmtId="49" fontId="0" fillId="4" borderId="34" xfId="0" applyNumberFormat="1" applyFill="1" applyBorder="1" applyAlignment="1">
      <alignment vertical="center" wrapText="1"/>
    </xf>
    <xf numFmtId="0" fontId="0" fillId="4" borderId="34" xfId="0" applyFill="1" applyBorder="1" applyAlignment="1">
      <alignment vertical="center" wrapText="1"/>
    </xf>
    <xf numFmtId="171" fontId="2" fillId="4" borderId="78" xfId="0" applyNumberFormat="1" applyFont="1" applyFill="1" applyBorder="1" applyAlignment="1">
      <alignment horizontal="left" vertical="top"/>
    </xf>
    <xf numFmtId="171" fontId="2" fillId="4" borderId="13" xfId="0" applyNumberFormat="1" applyFont="1" applyFill="1" applyBorder="1" applyAlignment="1">
      <alignment horizontal="left" vertical="top"/>
    </xf>
    <xf numFmtId="171" fontId="2" fillId="4" borderId="24" xfId="0" applyNumberFormat="1" applyFont="1" applyFill="1" applyBorder="1" applyAlignment="1">
      <alignment horizontal="left" vertical="top"/>
    </xf>
    <xf numFmtId="49" fontId="10" fillId="4" borderId="77" xfId="0" applyNumberFormat="1" applyFont="1" applyFill="1" applyBorder="1" applyAlignment="1">
      <alignment horizontal="left" vertical="top"/>
    </xf>
    <xf numFmtId="0" fontId="10" fillId="4" borderId="78" xfId="0" applyFont="1" applyFill="1" applyBorder="1" applyAlignment="1">
      <alignment horizontal="left" vertical="top"/>
    </xf>
    <xf numFmtId="171" fontId="10" fillId="4" borderId="9" xfId="0" applyNumberFormat="1" applyFont="1" applyFill="1" applyBorder="1" applyAlignment="1">
      <alignment horizontal="left" vertical="top"/>
    </xf>
    <xf numFmtId="171" fontId="10" fillId="4" borderId="72" xfId="0" applyNumberFormat="1" applyFont="1" applyFill="1" applyBorder="1" applyAlignment="1">
      <alignment horizontal="left" vertical="top"/>
    </xf>
    <xf numFmtId="0" fontId="5" fillId="0" borderId="50" xfId="0" applyFont="1" applyBorder="1" applyAlignment="1">
      <alignment horizontal="center"/>
    </xf>
    <xf numFmtId="0" fontId="5" fillId="0" borderId="76" xfId="0" applyFont="1" applyBorder="1" applyAlignment="1">
      <alignment horizontal="center"/>
    </xf>
    <xf numFmtId="0" fontId="5" fillId="0" borderId="75" xfId="0" applyFont="1" applyBorder="1" applyAlignment="1">
      <alignment horizontal="center"/>
    </xf>
    <xf numFmtId="0" fontId="5" fillId="0" borderId="20" xfId="0" applyFont="1" applyBorder="1" applyAlignment="1">
      <alignment horizontal="center"/>
    </xf>
    <xf numFmtId="0" fontId="5" fillId="0" borderId="22" xfId="0" applyFont="1" applyBorder="1" applyAlignment="1">
      <alignment horizontal="center"/>
    </xf>
    <xf numFmtId="0" fontId="5" fillId="0" borderId="18" xfId="0" applyFont="1" applyBorder="1" applyAlignment="1">
      <alignment horizontal="center"/>
    </xf>
    <xf numFmtId="0" fontId="5" fillId="0" borderId="73" xfId="0" applyFont="1" applyBorder="1" applyAlignment="1">
      <alignment horizontal="center"/>
    </xf>
    <xf numFmtId="0" fontId="5" fillId="0" borderId="12" xfId="0" applyFont="1" applyBorder="1" applyAlignment="1">
      <alignment horizontal="center"/>
    </xf>
    <xf numFmtId="0" fontId="5" fillId="0" borderId="14" xfId="0" applyFont="1" applyBorder="1" applyAlignment="1">
      <alignment horizontal="center"/>
    </xf>
    <xf numFmtId="49" fontId="6" fillId="4" borderId="31" xfId="0" applyNumberFormat="1"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49" fontId="6" fillId="4" borderId="5" xfId="0" applyNumberFormat="1" applyFont="1" applyFill="1" applyBorder="1" applyAlignment="1">
      <alignment vertical="center" wrapText="1"/>
    </xf>
    <xf numFmtId="0" fontId="6" fillId="4" borderId="6" xfId="0" applyFont="1" applyFill="1" applyBorder="1" applyAlignment="1">
      <alignment vertical="center" wrapText="1"/>
    </xf>
    <xf numFmtId="0" fontId="6" fillId="4" borderId="32" xfId="0" applyFont="1" applyFill="1" applyBorder="1" applyAlignment="1">
      <alignment vertical="center" wrapText="1"/>
    </xf>
    <xf numFmtId="49" fontId="7" fillId="4" borderId="15" xfId="0" applyNumberFormat="1" applyFont="1" applyFill="1" applyBorder="1" applyAlignment="1">
      <alignment horizontal="center" vertical="center" wrapText="1"/>
    </xf>
    <xf numFmtId="2" fontId="7" fillId="4" borderId="16" xfId="0" applyNumberFormat="1" applyFont="1" applyFill="1" applyBorder="1" applyAlignment="1">
      <alignment horizontal="center" vertical="center" wrapText="1"/>
    </xf>
    <xf numFmtId="2" fontId="7" fillId="4" borderId="26" xfId="0" applyNumberFormat="1" applyFont="1" applyFill="1" applyBorder="1" applyAlignment="1">
      <alignment horizontal="center" vertical="center" wrapText="1"/>
    </xf>
    <xf numFmtId="49" fontId="6" fillId="0" borderId="21" xfId="0" applyNumberFormat="1" applyFont="1" applyBorder="1" applyAlignment="1">
      <alignment horizontal="left"/>
    </xf>
    <xf numFmtId="0" fontId="6" fillId="0" borderId="21" xfId="0" applyFont="1" applyBorder="1" applyAlignment="1">
      <alignment horizontal="left"/>
    </xf>
    <xf numFmtId="0" fontId="6" fillId="4" borderId="21" xfId="0" applyFont="1" applyFill="1" applyBorder="1" applyAlignment="1">
      <alignment horizontal="left"/>
    </xf>
    <xf numFmtId="0" fontId="6" fillId="4" borderId="83" xfId="0" applyFont="1" applyFill="1" applyBorder="1" applyAlignment="1">
      <alignment horizontal="left"/>
    </xf>
    <xf numFmtId="49" fontId="6" fillId="0" borderId="68" xfId="0" applyNumberFormat="1" applyFont="1" applyBorder="1" applyAlignment="1">
      <alignment horizontal="left"/>
    </xf>
    <xf numFmtId="0" fontId="6" fillId="0" borderId="68" xfId="0" applyFont="1" applyBorder="1" applyAlignment="1">
      <alignment horizontal="left"/>
    </xf>
    <xf numFmtId="0" fontId="6" fillId="4" borderId="68" xfId="0" applyFont="1" applyFill="1" applyBorder="1" applyAlignment="1">
      <alignment horizontal="left"/>
    </xf>
    <xf numFmtId="49" fontId="7" fillId="4" borderId="33" xfId="0" applyNumberFormat="1" applyFont="1" applyFill="1" applyBorder="1" applyAlignment="1">
      <alignment horizontal="left" vertical="center" wrapText="1"/>
    </xf>
    <xf numFmtId="0" fontId="7" fillId="4" borderId="34" xfId="0" applyFont="1" applyFill="1" applyBorder="1" applyAlignment="1">
      <alignment horizontal="left" vertical="center" wrapText="1"/>
    </xf>
    <xf numFmtId="168" fontId="10" fillId="4" borderId="87" xfId="0" applyNumberFormat="1" applyFont="1" applyFill="1" applyBorder="1" applyAlignment="1">
      <alignment horizontal="center" vertical="center" wrapText="1"/>
    </xf>
    <xf numFmtId="168" fontId="10" fillId="4" borderId="88" xfId="0" applyNumberFormat="1" applyFont="1" applyFill="1" applyBorder="1" applyAlignment="1">
      <alignment horizontal="center" vertical="center" wrapText="1"/>
    </xf>
    <xf numFmtId="168" fontId="10" fillId="4" borderId="89" xfId="0" applyNumberFormat="1" applyFont="1" applyFill="1" applyBorder="1" applyAlignment="1">
      <alignment horizontal="center" vertical="center" wrapText="1"/>
    </xf>
    <xf numFmtId="49" fontId="7" fillId="4" borderId="20" xfId="0" applyNumberFormat="1"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73" xfId="0" applyFont="1" applyFill="1" applyBorder="1" applyAlignment="1">
      <alignment horizontal="center" vertical="center" wrapText="1"/>
    </xf>
    <xf numFmtId="0" fontId="7" fillId="4" borderId="202"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203" xfId="0" applyFont="1" applyFill="1" applyBorder="1" applyAlignment="1">
      <alignment horizontal="center" vertical="center" wrapText="1"/>
    </xf>
    <xf numFmtId="0" fontId="7" fillId="4" borderId="67" xfId="0" applyFont="1" applyFill="1" applyBorder="1" applyAlignment="1">
      <alignment horizontal="center" vertical="center" wrapText="1"/>
    </xf>
    <xf numFmtId="0" fontId="7" fillId="4" borderId="68" xfId="0" applyFont="1" applyFill="1" applyBorder="1" applyAlignment="1">
      <alignment horizontal="center" vertical="center" wrapText="1"/>
    </xf>
    <xf numFmtId="0" fontId="7" fillId="4" borderId="74" xfId="0" applyFont="1" applyFill="1" applyBorder="1" applyAlignment="1">
      <alignment horizontal="center" vertical="center" wrapText="1"/>
    </xf>
    <xf numFmtId="49" fontId="7" fillId="0" borderId="48" xfId="0" applyNumberFormat="1" applyFont="1" applyBorder="1" applyAlignment="1">
      <alignment horizontal="center"/>
    </xf>
    <xf numFmtId="0" fontId="7" fillId="0" borderId="48" xfId="0" applyFont="1" applyBorder="1" applyAlignment="1">
      <alignment horizontal="center"/>
    </xf>
    <xf numFmtId="0" fontId="7" fillId="0" borderId="49" xfId="0" applyFont="1" applyBorder="1" applyAlignment="1">
      <alignment horizontal="center"/>
    </xf>
    <xf numFmtId="49" fontId="7" fillId="4" borderId="35" xfId="0" applyNumberFormat="1" applyFont="1" applyFill="1" applyBorder="1" applyAlignment="1">
      <alignment horizontal="center" vertical="center"/>
    </xf>
    <xf numFmtId="0" fontId="7" fillId="4" borderId="46" xfId="0" applyFont="1" applyFill="1" applyBorder="1" applyAlignment="1">
      <alignment horizontal="center" vertical="center"/>
    </xf>
    <xf numFmtId="9" fontId="10" fillId="0" borderId="35" xfId="0" applyNumberFormat="1" applyFont="1" applyBorder="1" applyAlignment="1">
      <alignment horizontal="center"/>
    </xf>
    <xf numFmtId="9" fontId="10" fillId="0" borderId="46" xfId="0" applyNumberFormat="1" applyFont="1" applyBorder="1" applyAlignment="1">
      <alignment horizontal="center"/>
    </xf>
    <xf numFmtId="169" fontId="10" fillId="4" borderId="48" xfId="0" applyNumberFormat="1" applyFont="1" applyFill="1" applyBorder="1" applyAlignment="1">
      <alignment horizontal="center" vertical="center"/>
    </xf>
    <xf numFmtId="169" fontId="10" fillId="4" borderId="45" xfId="0" applyNumberFormat="1" applyFont="1" applyFill="1" applyBorder="1" applyAlignment="1">
      <alignment horizontal="center" vertical="center"/>
    </xf>
    <xf numFmtId="9" fontId="10" fillId="4" borderId="49" xfId="0" applyNumberFormat="1" applyFont="1" applyFill="1" applyBorder="1" applyAlignment="1">
      <alignment horizontal="center" vertical="center"/>
    </xf>
    <xf numFmtId="9" fontId="10" fillId="4" borderId="35" xfId="0" applyNumberFormat="1" applyFont="1" applyFill="1" applyBorder="1" applyAlignment="1">
      <alignment horizontal="center" vertical="center"/>
    </xf>
    <xf numFmtId="0" fontId="10" fillId="4" borderId="92" xfId="0" applyFont="1" applyFill="1" applyBorder="1" applyAlignment="1">
      <alignment horizontal="left" vertical="center" wrapText="1"/>
    </xf>
    <xf numFmtId="49" fontId="0" fillId="4" borderId="50" xfId="0" applyNumberFormat="1" applyFill="1" applyBorder="1" applyAlignment="1">
      <alignment vertical="center" wrapText="1"/>
    </xf>
    <xf numFmtId="0" fontId="0" fillId="4" borderId="52" xfId="0" applyFill="1" applyBorder="1" applyAlignment="1">
      <alignment vertical="center" wrapText="1"/>
    </xf>
    <xf numFmtId="171" fontId="10" fillId="4" borderId="78" xfId="0" applyNumberFormat="1" applyFont="1" applyFill="1" applyBorder="1" applyAlignment="1">
      <alignment horizontal="left" vertical="top"/>
    </xf>
    <xf numFmtId="49" fontId="0" fillId="4" borderId="1" xfId="0" applyNumberFormat="1" applyFill="1" applyBorder="1" applyAlignment="1">
      <alignment vertical="center" wrapText="1"/>
    </xf>
    <xf numFmtId="0" fontId="0" fillId="4" borderId="23" xfId="0" applyFill="1" applyBorder="1" applyAlignment="1">
      <alignment vertical="center" wrapText="1"/>
    </xf>
    <xf numFmtId="49" fontId="10" fillId="4" borderId="33" xfId="0" applyNumberFormat="1" applyFont="1" applyFill="1" applyBorder="1" applyAlignment="1">
      <alignment horizontal="left" vertical="top"/>
    </xf>
    <xf numFmtId="171" fontId="10" fillId="4" borderId="34" xfId="0" applyNumberFormat="1" applyFont="1" applyFill="1" applyBorder="1" applyAlignment="1">
      <alignment horizontal="left" vertical="top"/>
    </xf>
    <xf numFmtId="171" fontId="10" fillId="4" borderId="35" xfId="0" applyNumberFormat="1" applyFont="1" applyFill="1" applyBorder="1" applyAlignment="1">
      <alignment horizontal="left" vertical="top"/>
    </xf>
    <xf numFmtId="171" fontId="10" fillId="4" borderId="33" xfId="0" applyNumberFormat="1" applyFont="1" applyFill="1" applyBorder="1" applyAlignment="1">
      <alignment horizontal="left" vertical="top"/>
    </xf>
    <xf numFmtId="49" fontId="7" fillId="4" borderId="47" xfId="0" applyNumberFormat="1" applyFont="1" applyFill="1" applyBorder="1" applyAlignment="1">
      <alignment horizontal="left" vertical="center"/>
    </xf>
    <xf numFmtId="2" fontId="7" fillId="4" borderId="48" xfId="0" applyNumberFormat="1" applyFont="1" applyFill="1" applyBorder="1" applyAlignment="1">
      <alignment horizontal="left" vertical="center"/>
    </xf>
    <xf numFmtId="2" fontId="7" fillId="4" borderId="49" xfId="0" applyNumberFormat="1" applyFont="1" applyFill="1" applyBorder="1" applyAlignment="1">
      <alignment horizontal="left" vertical="center"/>
    </xf>
    <xf numFmtId="49" fontId="0" fillId="4" borderId="2" xfId="0" applyNumberFormat="1" applyFill="1" applyBorder="1" applyAlignment="1">
      <alignment vertical="center" wrapText="1"/>
    </xf>
    <xf numFmtId="0" fontId="0" fillId="4" borderId="3" xfId="0" applyFill="1" applyBorder="1" applyAlignment="1">
      <alignment vertical="center" wrapText="1"/>
    </xf>
    <xf numFmtId="0" fontId="0" fillId="4" borderId="4" xfId="0" applyFill="1" applyBorder="1" applyAlignment="1">
      <alignment vertical="center" wrapText="1"/>
    </xf>
    <xf numFmtId="0" fontId="0" fillId="4" borderId="45" xfId="0" applyFill="1" applyBorder="1" applyAlignment="1">
      <alignment vertical="center" wrapText="1"/>
    </xf>
    <xf numFmtId="0" fontId="0" fillId="4" borderId="34" xfId="0" applyFill="1" applyBorder="1" applyAlignment="1">
      <alignment vertical="center"/>
    </xf>
    <xf numFmtId="0" fontId="0" fillId="4" borderId="45" xfId="0" applyFill="1" applyBorder="1" applyAlignment="1">
      <alignment vertical="center"/>
    </xf>
    <xf numFmtId="49" fontId="0" fillId="4" borderId="33" xfId="0" applyNumberFormat="1" applyFill="1" applyBorder="1" applyAlignment="1">
      <alignment vertical="center" wrapText="1"/>
    </xf>
    <xf numFmtId="0" fontId="0" fillId="4" borderId="33" xfId="0" applyFill="1" applyBorder="1" applyAlignment="1">
      <alignment vertical="center" wrapText="1"/>
    </xf>
    <xf numFmtId="0" fontId="0" fillId="4" borderId="27" xfId="0" applyFill="1" applyBorder="1" applyAlignment="1">
      <alignment vertical="center" wrapText="1"/>
    </xf>
    <xf numFmtId="0" fontId="0" fillId="4" borderId="75" xfId="0" applyFill="1" applyBorder="1" applyAlignment="1">
      <alignment vertical="center" wrapText="1"/>
    </xf>
    <xf numFmtId="0" fontId="7" fillId="4" borderId="54" xfId="0" applyFont="1" applyFill="1" applyBorder="1" applyAlignment="1">
      <alignment horizontal="center" vertical="center" wrapText="1"/>
    </xf>
    <xf numFmtId="0" fontId="7" fillId="4" borderId="52" xfId="0" applyFont="1" applyFill="1" applyBorder="1" applyAlignment="1">
      <alignment horizontal="center" vertical="center" wrapText="1"/>
    </xf>
    <xf numFmtId="49" fontId="0" fillId="4" borderId="34" xfId="0" applyNumberFormat="1" applyFill="1" applyBorder="1" applyAlignment="1">
      <alignment vertical="center"/>
    </xf>
    <xf numFmtId="0" fontId="27" fillId="7" borderId="199" xfId="0" applyFont="1" applyFill="1" applyBorder="1" applyAlignment="1">
      <alignment horizontal="right" vertical="center" wrapText="1"/>
    </xf>
    <xf numFmtId="0" fontId="27" fillId="7" borderId="137" xfId="0" applyFont="1" applyFill="1" applyBorder="1" applyAlignment="1">
      <alignment horizontal="right" vertical="center" wrapText="1"/>
    </xf>
    <xf numFmtId="0" fontId="27" fillId="7" borderId="38" xfId="0" applyFont="1" applyFill="1" applyBorder="1" applyAlignment="1">
      <alignment horizontal="right" vertical="center" wrapText="1"/>
    </xf>
    <xf numFmtId="0" fontId="27" fillId="7" borderId="39" xfId="0" applyFont="1" applyFill="1" applyBorder="1" applyAlignment="1">
      <alignment horizontal="right" vertical="center" wrapText="1"/>
    </xf>
    <xf numFmtId="49" fontId="0" fillId="4" borderId="54" xfId="0" applyNumberFormat="1" applyFill="1" applyBorder="1" applyAlignment="1">
      <alignment vertical="center" wrapText="1"/>
    </xf>
    <xf numFmtId="0" fontId="7" fillId="4" borderId="27" xfId="0" applyFont="1" applyFill="1" applyBorder="1" applyAlignment="1">
      <alignment horizontal="left" vertical="center"/>
    </xf>
    <xf numFmtId="49" fontId="7" fillId="4" borderId="47" xfId="0" applyNumberFormat="1" applyFont="1" applyFill="1" applyBorder="1" applyAlignment="1">
      <alignment horizontal="center" vertical="center"/>
    </xf>
    <xf numFmtId="0" fontId="7" fillId="4" borderId="33" xfId="0" applyFont="1" applyFill="1" applyBorder="1" applyAlignment="1">
      <alignment horizontal="center" vertical="center"/>
    </xf>
    <xf numFmtId="0" fontId="10" fillId="4" borderId="91" xfId="0" applyFont="1" applyFill="1" applyBorder="1" applyAlignment="1">
      <alignment horizontal="left" vertical="center" wrapText="1"/>
    </xf>
    <xf numFmtId="49" fontId="10" fillId="6" borderId="33" xfId="0" applyNumberFormat="1" applyFont="1" applyFill="1" applyBorder="1" applyAlignment="1">
      <alignment horizontal="left" vertical="center" wrapText="1"/>
    </xf>
    <xf numFmtId="0" fontId="7" fillId="4" borderId="33" xfId="0" applyFont="1" applyFill="1" applyBorder="1" applyAlignment="1">
      <alignment horizontal="left" vertical="center" wrapText="1"/>
    </xf>
    <xf numFmtId="9" fontId="7" fillId="4" borderId="118" xfId="0" applyNumberFormat="1" applyFont="1" applyFill="1" applyBorder="1" applyAlignment="1">
      <alignment horizontal="center" vertical="center"/>
    </xf>
    <xf numFmtId="9" fontId="7" fillId="4" borderId="116" xfId="0" applyNumberFormat="1" applyFont="1" applyFill="1" applyBorder="1" applyAlignment="1">
      <alignment horizontal="center" vertical="center"/>
    </xf>
    <xf numFmtId="49" fontId="10" fillId="4" borderId="48" xfId="0" applyNumberFormat="1" applyFont="1" applyFill="1" applyBorder="1" applyAlignment="1">
      <alignment horizontal="left" vertical="top"/>
    </xf>
    <xf numFmtId="0" fontId="10" fillId="4" borderId="48" xfId="0" applyFont="1" applyFill="1" applyBorder="1" applyAlignment="1">
      <alignment horizontal="left" vertical="top"/>
    </xf>
    <xf numFmtId="0" fontId="10" fillId="4" borderId="49" xfId="0" applyFont="1" applyFill="1" applyBorder="1" applyAlignment="1">
      <alignment horizontal="left" vertical="top"/>
    </xf>
    <xf numFmtId="49" fontId="10" fillId="4" borderId="123" xfId="0" applyNumberFormat="1" applyFont="1" applyFill="1" applyBorder="1" applyAlignment="1">
      <alignment horizontal="left" vertical="top"/>
    </xf>
    <xf numFmtId="0" fontId="10" fillId="4" borderId="98" xfId="0" applyFont="1" applyFill="1" applyBorder="1" applyAlignment="1">
      <alignment horizontal="left" vertical="top"/>
    </xf>
    <xf numFmtId="0" fontId="10" fillId="4" borderId="125" xfId="0" applyFont="1" applyFill="1" applyBorder="1" applyAlignment="1">
      <alignment horizontal="left" vertical="top"/>
    </xf>
    <xf numFmtId="0" fontId="10" fillId="4" borderId="110" xfId="0" applyFont="1" applyFill="1" applyBorder="1" applyAlignment="1">
      <alignment horizontal="left" vertical="top"/>
    </xf>
    <xf numFmtId="0" fontId="10" fillId="4" borderId="111" xfId="0" applyFont="1" applyFill="1" applyBorder="1" applyAlignment="1">
      <alignment horizontal="left" vertical="top"/>
    </xf>
    <xf numFmtId="0" fontId="10" fillId="4" borderId="126" xfId="0" applyFont="1" applyFill="1" applyBorder="1" applyAlignment="1">
      <alignment horizontal="left" vertical="top"/>
    </xf>
    <xf numFmtId="9" fontId="7" fillId="4" borderId="114" xfId="0" applyNumberFormat="1" applyFont="1" applyFill="1" applyBorder="1" applyAlignment="1">
      <alignment horizontal="center" vertical="center"/>
    </xf>
    <xf numFmtId="9" fontId="7" fillId="4" borderId="34" xfId="0" applyNumberFormat="1" applyFont="1" applyFill="1" applyBorder="1" applyAlignment="1">
      <alignment horizontal="center" vertical="center"/>
    </xf>
    <xf numFmtId="169" fontId="10" fillId="4" borderId="34" xfId="0" applyNumberFormat="1" applyFont="1" applyFill="1" applyBorder="1" applyAlignment="1">
      <alignment horizontal="center" vertical="center"/>
    </xf>
    <xf numFmtId="0" fontId="27" fillId="7" borderId="0" xfId="0" applyFont="1" applyFill="1" applyAlignment="1">
      <alignment horizontal="right" vertical="center" wrapText="1"/>
    </xf>
    <xf numFmtId="49" fontId="7" fillId="4" borderId="129" xfId="0" applyNumberFormat="1" applyFont="1" applyFill="1" applyBorder="1" applyAlignment="1">
      <alignment horizontal="left" vertical="top" wrapText="1"/>
    </xf>
    <xf numFmtId="0" fontId="7" fillId="4" borderId="98" xfId="0" applyFont="1" applyFill="1" applyBorder="1" applyAlignment="1">
      <alignment horizontal="left" vertical="top" wrapText="1"/>
    </xf>
    <xf numFmtId="0" fontId="7" fillId="4" borderId="124" xfId="0" applyFont="1" applyFill="1" applyBorder="1" applyAlignment="1">
      <alignment horizontal="left" vertical="top" wrapText="1"/>
    </xf>
    <xf numFmtId="0" fontId="7" fillId="4" borderId="130" xfId="0" applyFont="1" applyFill="1" applyBorder="1" applyAlignment="1">
      <alignment horizontal="left" vertical="top" wrapText="1"/>
    </xf>
    <xf numFmtId="0" fontId="7" fillId="4" borderId="85" xfId="0" applyFont="1" applyFill="1" applyBorder="1" applyAlignment="1">
      <alignment horizontal="left" vertical="top" wrapText="1"/>
    </xf>
    <xf numFmtId="0" fontId="7" fillId="4" borderId="131" xfId="0" applyFont="1" applyFill="1" applyBorder="1" applyAlignment="1">
      <alignment horizontal="left" vertical="top" wrapText="1"/>
    </xf>
    <xf numFmtId="49" fontId="0" fillId="9" borderId="117" xfId="0" applyNumberFormat="1" applyFill="1" applyBorder="1" applyAlignment="1">
      <alignment vertical="center" wrapText="1"/>
    </xf>
    <xf numFmtId="0" fontId="0" fillId="9" borderId="115" xfId="0" applyFill="1" applyBorder="1" applyAlignment="1">
      <alignment vertical="center" wrapText="1"/>
    </xf>
    <xf numFmtId="9" fontId="7" fillId="4" borderId="121" xfId="0" applyNumberFormat="1" applyFont="1" applyFill="1" applyBorder="1" applyAlignment="1">
      <alignment horizontal="center" vertical="center"/>
    </xf>
    <xf numFmtId="9" fontId="7" fillId="4" borderId="122" xfId="0" applyNumberFormat="1" applyFont="1" applyFill="1" applyBorder="1" applyAlignment="1">
      <alignment horizontal="center" vertical="center"/>
    </xf>
    <xf numFmtId="49" fontId="7" fillId="9" borderId="102" xfId="0" applyNumberFormat="1" applyFont="1" applyFill="1" applyBorder="1" applyAlignment="1">
      <alignment horizontal="center" vertical="center"/>
    </xf>
    <xf numFmtId="0" fontId="7" fillId="9" borderId="95" xfId="0" applyFont="1" applyFill="1" applyBorder="1" applyAlignment="1">
      <alignment horizontal="center" vertical="center"/>
    </xf>
    <xf numFmtId="0" fontId="7" fillId="9" borderId="101" xfId="0" applyFont="1" applyFill="1" applyBorder="1" applyAlignment="1">
      <alignment horizontal="center" vertical="center"/>
    </xf>
    <xf numFmtId="49" fontId="7" fillId="9" borderId="102" xfId="0" applyNumberFormat="1" applyFont="1" applyFill="1" applyBorder="1" applyAlignment="1">
      <alignment horizontal="center" vertical="top"/>
    </xf>
    <xf numFmtId="170" fontId="7" fillId="9" borderId="95" xfId="0" applyNumberFormat="1" applyFont="1" applyFill="1" applyBorder="1" applyAlignment="1">
      <alignment horizontal="center" vertical="top"/>
    </xf>
    <xf numFmtId="49" fontId="0" fillId="9" borderId="33" xfId="0" applyNumberFormat="1" applyFill="1" applyBorder="1" applyAlignment="1">
      <alignment vertical="center" wrapText="1"/>
    </xf>
    <xf numFmtId="0" fontId="0" fillId="9" borderId="33" xfId="0" applyFill="1" applyBorder="1" applyAlignment="1">
      <alignment vertical="center" wrapText="1"/>
    </xf>
    <xf numFmtId="49" fontId="10" fillId="9" borderId="50" xfId="0" applyNumberFormat="1" applyFont="1" applyFill="1" applyBorder="1" applyAlignment="1">
      <alignment horizontal="left" vertical="center" wrapText="1"/>
    </xf>
    <xf numFmtId="0" fontId="10" fillId="9" borderId="75" xfId="0" applyFont="1" applyFill="1" applyBorder="1" applyAlignment="1">
      <alignment horizontal="left" vertical="center" wrapText="1"/>
    </xf>
    <xf numFmtId="169" fontId="10" fillId="4" borderId="49" xfId="0" applyNumberFormat="1" applyFont="1" applyFill="1" applyBorder="1" applyAlignment="1">
      <alignment horizontal="center" vertical="center"/>
    </xf>
    <xf numFmtId="169" fontId="10" fillId="4" borderId="46" xfId="0" applyNumberFormat="1" applyFont="1" applyFill="1" applyBorder="1" applyAlignment="1">
      <alignment horizontal="center" vertical="center"/>
    </xf>
    <xf numFmtId="49" fontId="10" fillId="4" borderId="123" xfId="0" applyNumberFormat="1" applyFont="1" applyFill="1" applyBorder="1" applyAlignment="1">
      <alignment horizontal="left" vertical="top" wrapText="1"/>
    </xf>
    <xf numFmtId="0" fontId="10" fillId="4" borderId="98" xfId="0" applyFont="1" applyFill="1" applyBorder="1" applyAlignment="1">
      <alignment horizontal="left" vertical="top" wrapText="1"/>
    </xf>
    <xf numFmtId="0" fontId="10" fillId="4" borderId="124" xfId="0" applyFont="1" applyFill="1" applyBorder="1" applyAlignment="1">
      <alignment horizontal="left" vertical="top" wrapText="1"/>
    </xf>
    <xf numFmtId="0" fontId="10" fillId="4" borderId="110" xfId="0" applyFont="1" applyFill="1" applyBorder="1" applyAlignment="1">
      <alignment horizontal="left" vertical="top" wrapText="1"/>
    </xf>
    <xf numFmtId="0" fontId="10" fillId="4" borderId="111" xfId="0" applyFont="1" applyFill="1" applyBorder="1" applyAlignment="1">
      <alignment horizontal="left" vertical="top" wrapText="1"/>
    </xf>
    <xf numFmtId="0" fontId="10" fillId="4" borderId="112" xfId="0" applyFont="1" applyFill="1" applyBorder="1" applyAlignment="1">
      <alignment horizontal="left" vertical="top" wrapText="1"/>
    </xf>
    <xf numFmtId="49" fontId="0" fillId="4" borderId="123" xfId="0" applyNumberFormat="1" applyFill="1" applyBorder="1" applyAlignment="1">
      <alignment vertical="top" wrapText="1"/>
    </xf>
    <xf numFmtId="0" fontId="0" fillId="4" borderId="98" xfId="0" applyFill="1" applyBorder="1" applyAlignment="1">
      <alignment vertical="top" wrapText="1"/>
    </xf>
    <xf numFmtId="0" fontId="0" fillId="4" borderId="124" xfId="0" applyFill="1" applyBorder="1" applyAlignment="1">
      <alignment vertical="top" wrapText="1"/>
    </xf>
    <xf numFmtId="0" fontId="0" fillId="4" borderId="110" xfId="0" applyFill="1" applyBorder="1" applyAlignment="1">
      <alignment vertical="top" wrapText="1"/>
    </xf>
    <xf numFmtId="0" fontId="0" fillId="4" borderId="111" xfId="0" applyFill="1" applyBorder="1" applyAlignment="1">
      <alignment vertical="top" wrapText="1"/>
    </xf>
    <xf numFmtId="0" fontId="0" fillId="4" borderId="112" xfId="0" applyFill="1" applyBorder="1" applyAlignment="1">
      <alignment vertical="top" wrapText="1"/>
    </xf>
    <xf numFmtId="49" fontId="10" fillId="9" borderId="47" xfId="0" applyNumberFormat="1" applyFont="1" applyFill="1" applyBorder="1" applyAlignment="1">
      <alignment horizontal="left" vertical="center" wrapText="1"/>
    </xf>
    <xf numFmtId="0" fontId="10" fillId="9" borderId="33" xfId="0" applyFont="1" applyFill="1" applyBorder="1" applyAlignment="1">
      <alignment horizontal="left" vertical="center" wrapText="1"/>
    </xf>
    <xf numFmtId="171" fontId="10" fillId="4" borderId="45" xfId="0" applyNumberFormat="1" applyFont="1" applyFill="1" applyBorder="1" applyAlignment="1">
      <alignment horizontal="left" vertical="top"/>
    </xf>
    <xf numFmtId="171" fontId="10" fillId="4" borderId="46" xfId="0" applyNumberFormat="1" applyFont="1" applyFill="1" applyBorder="1" applyAlignment="1">
      <alignment horizontal="left" vertical="top"/>
    </xf>
    <xf numFmtId="171" fontId="10" fillId="4" borderId="98" xfId="0" applyNumberFormat="1" applyFont="1" applyFill="1" applyBorder="1" applyAlignment="1">
      <alignment horizontal="left" vertical="top"/>
    </xf>
    <xf numFmtId="171" fontId="10" fillId="4" borderId="125" xfId="0" applyNumberFormat="1" applyFont="1" applyFill="1" applyBorder="1" applyAlignment="1">
      <alignment horizontal="left" vertical="top"/>
    </xf>
    <xf numFmtId="171" fontId="10" fillId="4" borderId="127" xfId="0" applyNumberFormat="1" applyFont="1" applyFill="1" applyBorder="1" applyAlignment="1">
      <alignment horizontal="left" vertical="top"/>
    </xf>
    <xf numFmtId="171" fontId="10" fillId="4" borderId="39" xfId="0" applyNumberFormat="1" applyFont="1" applyFill="1" applyBorder="1" applyAlignment="1">
      <alignment horizontal="left" vertical="top"/>
    </xf>
    <xf numFmtId="171" fontId="10" fillId="4" borderId="128" xfId="0" applyNumberFormat="1" applyFont="1" applyFill="1" applyBorder="1" applyAlignment="1">
      <alignment horizontal="left" vertical="top"/>
    </xf>
    <xf numFmtId="171" fontId="10" fillId="4" borderId="110" xfId="0" applyNumberFormat="1" applyFont="1" applyFill="1" applyBorder="1" applyAlignment="1">
      <alignment horizontal="left" vertical="top"/>
    </xf>
    <xf numFmtId="171" fontId="10" fillId="4" borderId="111" xfId="0" applyNumberFormat="1" applyFont="1" applyFill="1" applyBorder="1" applyAlignment="1">
      <alignment horizontal="left" vertical="top"/>
    </xf>
    <xf numFmtId="171" fontId="10" fillId="4" borderId="126" xfId="0" applyNumberFormat="1" applyFont="1" applyFill="1" applyBorder="1" applyAlignment="1">
      <alignment horizontal="left" vertical="top"/>
    </xf>
    <xf numFmtId="0" fontId="0" fillId="9" borderId="90" xfId="0" applyFill="1" applyBorder="1" applyAlignment="1">
      <alignment horizontal="center" vertical="center" wrapText="1"/>
    </xf>
    <xf numFmtId="0" fontId="0" fillId="9" borderId="91" xfId="0" applyFill="1" applyBorder="1" applyAlignment="1">
      <alignment horizontal="center" vertical="center" wrapText="1"/>
    </xf>
    <xf numFmtId="49" fontId="10" fillId="9" borderId="33" xfId="0" applyNumberFormat="1" applyFont="1" applyFill="1" applyBorder="1" applyAlignment="1">
      <alignment horizontal="left" vertical="center" wrapText="1"/>
    </xf>
    <xf numFmtId="49" fontId="10" fillId="9" borderId="123" xfId="0" applyNumberFormat="1" applyFont="1" applyFill="1" applyBorder="1" applyAlignment="1">
      <alignment horizontal="left" vertical="top" wrapText="1"/>
    </xf>
    <xf numFmtId="0" fontId="10" fillId="9" borderId="98" xfId="0" applyFont="1" applyFill="1" applyBorder="1" applyAlignment="1">
      <alignment horizontal="left" vertical="top" wrapText="1"/>
    </xf>
    <xf numFmtId="0" fontId="10" fillId="9" borderId="124" xfId="0" applyFont="1" applyFill="1" applyBorder="1" applyAlignment="1">
      <alignment horizontal="left" vertical="top" wrapText="1"/>
    </xf>
    <xf numFmtId="0" fontId="10" fillId="9" borderId="110" xfId="0" applyFont="1" applyFill="1" applyBorder="1" applyAlignment="1">
      <alignment horizontal="left" vertical="top" wrapText="1"/>
    </xf>
    <xf numFmtId="0" fontId="10" fillId="9" borderId="111" xfId="0" applyFont="1" applyFill="1" applyBorder="1" applyAlignment="1">
      <alignment horizontal="left" vertical="top" wrapText="1"/>
    </xf>
    <xf numFmtId="0" fontId="10" fillId="9" borderId="112" xfId="0" applyFont="1" applyFill="1" applyBorder="1" applyAlignment="1">
      <alignment horizontal="left" vertical="top" wrapText="1"/>
    </xf>
    <xf numFmtId="49" fontId="0" fillId="9" borderId="123" xfId="0" applyNumberFormat="1" applyFill="1" applyBorder="1" applyAlignment="1">
      <alignment vertical="top"/>
    </xf>
    <xf numFmtId="0" fontId="0" fillId="9" borderId="98" xfId="0" applyFill="1" applyBorder="1" applyAlignment="1">
      <alignment vertical="top"/>
    </xf>
    <xf numFmtId="0" fontId="0" fillId="9" borderId="124" xfId="0" applyFill="1" applyBorder="1" applyAlignment="1">
      <alignment vertical="top"/>
    </xf>
    <xf numFmtId="0" fontId="0" fillId="9" borderId="110" xfId="0" applyFill="1" applyBorder="1" applyAlignment="1">
      <alignment vertical="top"/>
    </xf>
    <xf numFmtId="0" fontId="0" fillId="9" borderId="111" xfId="0" applyFill="1" applyBorder="1" applyAlignment="1">
      <alignment vertical="top"/>
    </xf>
    <xf numFmtId="0" fontId="0" fillId="9" borderId="112" xfId="0" applyFill="1" applyBorder="1" applyAlignment="1">
      <alignment vertical="top"/>
    </xf>
    <xf numFmtId="49" fontId="0" fillId="9" borderId="123" xfId="0" applyNumberFormat="1" applyFill="1" applyBorder="1" applyAlignment="1">
      <alignment vertical="top" wrapText="1"/>
    </xf>
    <xf numFmtId="0" fontId="0" fillId="9" borderId="98" xfId="0" applyFill="1" applyBorder="1" applyAlignment="1">
      <alignment vertical="top" wrapText="1"/>
    </xf>
    <xf numFmtId="0" fontId="0" fillId="9" borderId="124" xfId="0" applyFill="1" applyBorder="1" applyAlignment="1">
      <alignment vertical="top" wrapText="1"/>
    </xf>
    <xf numFmtId="0" fontId="0" fillId="9" borderId="110" xfId="0" applyFill="1" applyBorder="1" applyAlignment="1">
      <alignment vertical="top" wrapText="1"/>
    </xf>
    <xf numFmtId="0" fontId="0" fillId="9" borderId="111" xfId="0" applyFill="1" applyBorder="1" applyAlignment="1">
      <alignment vertical="top" wrapText="1"/>
    </xf>
    <xf numFmtId="0" fontId="0" fillId="9" borderId="112" xfId="0" applyFill="1" applyBorder="1" applyAlignment="1">
      <alignment vertical="top" wrapText="1"/>
    </xf>
    <xf numFmtId="49" fontId="0" fillId="9" borderId="48" xfId="0" applyNumberFormat="1" applyFill="1" applyBorder="1" applyAlignment="1">
      <alignment vertical="top" wrapText="1"/>
    </xf>
    <xf numFmtId="0" fontId="0" fillId="9" borderId="48" xfId="0" applyFill="1" applyBorder="1" applyAlignment="1">
      <alignment vertical="top" wrapText="1"/>
    </xf>
    <xf numFmtId="0" fontId="0" fillId="9" borderId="34" xfId="0" applyFill="1" applyBorder="1" applyAlignment="1">
      <alignment vertical="top" wrapText="1"/>
    </xf>
    <xf numFmtId="49" fontId="10" fillId="9" borderId="48" xfId="0" applyNumberFormat="1" applyFont="1" applyFill="1" applyBorder="1" applyAlignment="1">
      <alignment horizontal="left" vertical="top" wrapText="1"/>
    </xf>
    <xf numFmtId="0" fontId="10" fillId="9" borderId="48" xfId="0" applyFont="1" applyFill="1" applyBorder="1" applyAlignment="1">
      <alignment horizontal="left" vertical="top" wrapText="1"/>
    </xf>
    <xf numFmtId="0" fontId="10" fillId="9" borderId="34" xfId="0" applyFont="1" applyFill="1" applyBorder="1" applyAlignment="1">
      <alignment horizontal="left" vertical="top" wrapText="1"/>
    </xf>
    <xf numFmtId="49" fontId="7" fillId="9" borderId="48" xfId="0" applyNumberFormat="1" applyFont="1" applyFill="1" applyBorder="1" applyAlignment="1">
      <alignment horizontal="center" vertical="center" wrapText="1"/>
    </xf>
    <xf numFmtId="0" fontId="7" fillId="9" borderId="34" xfId="0" applyFont="1" applyFill="1" applyBorder="1" applyAlignment="1">
      <alignment horizontal="center" vertical="center" wrapText="1"/>
    </xf>
    <xf numFmtId="49" fontId="22" fillId="4" borderId="100" xfId="0" applyNumberFormat="1" applyFont="1" applyFill="1" applyBorder="1" applyAlignment="1">
      <alignment vertical="center" wrapText="1"/>
    </xf>
    <xf numFmtId="0" fontId="22" fillId="4" borderId="95" xfId="0" applyFont="1" applyFill="1" applyBorder="1" applyAlignment="1">
      <alignment vertical="center" wrapText="1"/>
    </xf>
    <xf numFmtId="0" fontId="22" fillId="4" borderId="101" xfId="0" applyFont="1" applyFill="1" applyBorder="1" applyAlignment="1">
      <alignment vertical="center" wrapText="1"/>
    </xf>
    <xf numFmtId="49" fontId="22" fillId="4" borderId="102" xfId="0" applyNumberFormat="1" applyFont="1" applyFill="1" applyBorder="1" applyAlignment="1">
      <alignment vertical="center" wrapText="1"/>
    </xf>
    <xf numFmtId="0" fontId="22" fillId="4" borderId="103" xfId="0" applyFont="1" applyFill="1" applyBorder="1" applyAlignment="1">
      <alignment vertical="center" wrapText="1"/>
    </xf>
    <xf numFmtId="0" fontId="22" fillId="4" borderId="104" xfId="0" applyFont="1" applyFill="1" applyBorder="1" applyAlignment="1">
      <alignment vertical="center" wrapText="1"/>
    </xf>
    <xf numFmtId="49" fontId="6" fillId="0" borderId="97" xfId="0" applyNumberFormat="1" applyFont="1" applyBorder="1" applyAlignment="1">
      <alignment horizontal="left"/>
    </xf>
    <xf numFmtId="0" fontId="6" fillId="0" borderId="98" xfId="0" applyFont="1" applyBorder="1" applyAlignment="1">
      <alignment horizontal="left"/>
    </xf>
    <xf numFmtId="0" fontId="6" fillId="4" borderId="98" xfId="0" applyFont="1" applyFill="1" applyBorder="1" applyAlignment="1">
      <alignment horizontal="left"/>
    </xf>
    <xf numFmtId="49" fontId="6" fillId="0" borderId="85" xfId="0" applyNumberFormat="1" applyFont="1" applyBorder="1" applyAlignment="1">
      <alignment horizontal="left"/>
    </xf>
    <xf numFmtId="0" fontId="6" fillId="0" borderId="85" xfId="0" applyFont="1" applyBorder="1" applyAlignment="1">
      <alignment horizontal="left"/>
    </xf>
    <xf numFmtId="0" fontId="6" fillId="4" borderId="85" xfId="0" applyFont="1" applyFill="1" applyBorder="1" applyAlignment="1">
      <alignment horizontal="left"/>
    </xf>
    <xf numFmtId="49" fontId="7" fillId="4" borderId="105" xfId="0" applyNumberFormat="1" applyFont="1" applyFill="1" applyBorder="1" applyAlignment="1">
      <alignment horizontal="center" vertical="center" wrapText="1"/>
    </xf>
    <xf numFmtId="2" fontId="7" fillId="4" borderId="103" xfId="0" applyNumberFormat="1" applyFont="1" applyFill="1" applyBorder="1" applyAlignment="1">
      <alignment horizontal="center" vertical="center" wrapText="1"/>
    </xf>
    <xf numFmtId="2" fontId="7" fillId="4" borderId="106" xfId="0" applyNumberFormat="1" applyFont="1" applyFill="1" applyBorder="1" applyAlignment="1">
      <alignment horizontal="center" vertical="center" wrapText="1"/>
    </xf>
    <xf numFmtId="49" fontId="7" fillId="4" borderId="107" xfId="0" applyNumberFormat="1" applyFont="1" applyFill="1" applyBorder="1" applyAlignment="1">
      <alignment vertical="center" wrapText="1"/>
    </xf>
    <xf numFmtId="0" fontId="7" fillId="4" borderId="88" xfId="0" applyFont="1" applyFill="1" applyBorder="1" applyAlignment="1">
      <alignment vertical="center" wrapText="1"/>
    </xf>
    <xf numFmtId="0" fontId="7" fillId="4" borderId="89" xfId="0" applyFont="1" applyFill="1" applyBorder="1" applyAlignment="1">
      <alignment vertical="center" wrapText="1"/>
    </xf>
    <xf numFmtId="49" fontId="10" fillId="4" borderId="87" xfId="0" applyNumberFormat="1" applyFont="1" applyFill="1" applyBorder="1" applyAlignment="1">
      <alignment horizontal="center" vertical="center"/>
    </xf>
    <xf numFmtId="2" fontId="10" fillId="4" borderId="88" xfId="0" applyNumberFormat="1" applyFont="1" applyFill="1" applyBorder="1" applyAlignment="1">
      <alignment horizontal="center" vertical="center"/>
    </xf>
    <xf numFmtId="2" fontId="10" fillId="4" borderId="89" xfId="0" applyNumberFormat="1" applyFont="1" applyFill="1" applyBorder="1" applyAlignment="1">
      <alignment horizontal="center" vertical="center"/>
    </xf>
    <xf numFmtId="0" fontId="7" fillId="4" borderId="48" xfId="0" applyFont="1" applyFill="1" applyBorder="1" applyAlignment="1">
      <alignment vertical="center"/>
    </xf>
    <xf numFmtId="49" fontId="32" fillId="4" borderId="34" xfId="0" applyNumberFormat="1" applyFont="1" applyFill="1" applyBorder="1" applyAlignment="1">
      <alignment vertical="top" wrapText="1"/>
    </xf>
    <xf numFmtId="0" fontId="7" fillId="4" borderId="34" xfId="0" applyFont="1" applyFill="1" applyBorder="1" applyAlignment="1">
      <alignment vertical="top" wrapText="1"/>
    </xf>
    <xf numFmtId="0" fontId="7" fillId="4" borderId="45" xfId="0" applyFont="1" applyFill="1" applyBorder="1" applyAlignment="1">
      <alignment vertical="top" wrapText="1"/>
    </xf>
    <xf numFmtId="49" fontId="7" fillId="4" borderId="107" xfId="0" applyNumberFormat="1" applyFont="1" applyFill="1" applyBorder="1" applyAlignment="1">
      <alignment vertical="center"/>
    </xf>
    <xf numFmtId="0" fontId="7" fillId="4" borderId="88" xfId="0" applyFont="1" applyFill="1" applyBorder="1" applyAlignment="1">
      <alignment vertical="center"/>
    </xf>
    <xf numFmtId="0" fontId="7" fillId="4" borderId="89" xfId="0" applyFont="1" applyFill="1" applyBorder="1" applyAlignment="1">
      <alignment vertical="center"/>
    </xf>
    <xf numFmtId="0" fontId="11" fillId="4" borderId="34" xfId="0" applyFont="1" applyFill="1" applyBorder="1" applyAlignment="1">
      <alignment horizontal="left" vertical="center" wrapText="1"/>
    </xf>
    <xf numFmtId="2" fontId="34" fillId="4" borderId="87" xfId="0" applyNumberFormat="1" applyFont="1" applyFill="1" applyBorder="1" applyAlignment="1">
      <alignment horizontal="left" vertical="center"/>
    </xf>
    <xf numFmtId="2" fontId="10" fillId="4" borderId="88" xfId="0" applyNumberFormat="1" applyFont="1" applyFill="1" applyBorder="1" applyAlignment="1">
      <alignment horizontal="left" vertical="center"/>
    </xf>
    <xf numFmtId="2" fontId="10" fillId="4" borderId="89" xfId="0" applyNumberFormat="1" applyFont="1" applyFill="1" applyBorder="1" applyAlignment="1">
      <alignment horizontal="left" vertical="center"/>
    </xf>
    <xf numFmtId="49" fontId="7" fillId="4" borderId="33" xfId="0" applyNumberFormat="1" applyFont="1" applyFill="1" applyBorder="1" applyAlignment="1">
      <alignment vertical="center"/>
    </xf>
    <xf numFmtId="0" fontId="7" fillId="4" borderId="34" xfId="0" applyFont="1" applyFill="1" applyBorder="1" applyAlignment="1">
      <alignment vertical="center"/>
    </xf>
    <xf numFmtId="49" fontId="7" fillId="0" borderId="43" xfId="0" applyNumberFormat="1" applyFont="1" applyBorder="1" applyAlignment="1">
      <alignment horizontal="left"/>
    </xf>
    <xf numFmtId="0" fontId="7" fillId="0" borderId="29" xfId="0" applyFont="1" applyBorder="1" applyAlignment="1">
      <alignment horizontal="left"/>
    </xf>
    <xf numFmtId="0" fontId="7" fillId="4" borderId="29" xfId="0" applyFont="1" applyFill="1" applyBorder="1" applyAlignment="1">
      <alignment horizontal="left"/>
    </xf>
    <xf numFmtId="0" fontId="7" fillId="0" borderId="44" xfId="0" applyFont="1" applyBorder="1" applyAlignment="1">
      <alignment horizontal="left"/>
    </xf>
    <xf numFmtId="2" fontId="7" fillId="4" borderId="45" xfId="0" applyNumberFormat="1" applyFont="1" applyFill="1" applyBorder="1" applyAlignment="1">
      <alignment vertical="center"/>
    </xf>
    <xf numFmtId="49" fontId="7" fillId="9" borderId="47" xfId="0" applyNumberFormat="1" applyFont="1" applyFill="1" applyBorder="1" applyAlignment="1">
      <alignment horizontal="center" vertical="center"/>
    </xf>
    <xf numFmtId="0" fontId="7" fillId="9" borderId="33" xfId="0" applyFont="1" applyFill="1" applyBorder="1" applyAlignment="1">
      <alignment horizontal="center" vertical="center"/>
    </xf>
    <xf numFmtId="0" fontId="7" fillId="9" borderId="27" xfId="0" applyFont="1" applyFill="1" applyBorder="1" applyAlignment="1">
      <alignment horizontal="center" vertical="center"/>
    </xf>
    <xf numFmtId="49" fontId="15" fillId="9" borderId="48" xfId="0" applyNumberFormat="1" applyFont="1" applyFill="1" applyBorder="1" applyAlignment="1">
      <alignment horizontal="center" vertical="center" wrapText="1"/>
    </xf>
    <xf numFmtId="0" fontId="7" fillId="9" borderId="45" xfId="0" applyFont="1" applyFill="1" applyBorder="1" applyAlignment="1">
      <alignment horizontal="center" vertical="center" wrapText="1"/>
    </xf>
    <xf numFmtId="3" fontId="27" fillId="7" borderId="123" xfId="0" applyNumberFormat="1" applyFont="1" applyFill="1" applyBorder="1" applyAlignment="1">
      <alignment horizontal="right" vertical="center" wrapText="1"/>
    </xf>
    <xf numFmtId="3" fontId="27" fillId="7" borderId="209" xfId="0" applyNumberFormat="1" applyFont="1" applyFill="1" applyBorder="1" applyAlignment="1">
      <alignment horizontal="right" vertical="center" wrapText="1"/>
    </xf>
    <xf numFmtId="0" fontId="0" fillId="7" borderId="197" xfId="0" applyFill="1" applyBorder="1"/>
    <xf numFmtId="0" fontId="0" fillId="7" borderId="131" xfId="0" applyFill="1" applyBorder="1"/>
    <xf numFmtId="0" fontId="27" fillId="7" borderId="136" xfId="0" applyFont="1" applyFill="1" applyBorder="1" applyAlignment="1">
      <alignment horizontal="right" vertical="center" wrapText="1"/>
    </xf>
    <xf numFmtId="0" fontId="27" fillId="7" borderId="210" xfId="0" applyFont="1" applyFill="1" applyBorder="1" applyAlignment="1">
      <alignment horizontal="right" vertical="center" wrapText="1"/>
    </xf>
    <xf numFmtId="0" fontId="0" fillId="9" borderId="203" xfId="0" applyFill="1" applyBorder="1" applyAlignment="1">
      <alignment vertical="center" wrapText="1"/>
    </xf>
    <xf numFmtId="0" fontId="0" fillId="9" borderId="211" xfId="0" applyFill="1" applyBorder="1" applyAlignment="1">
      <alignment vertical="center" wrapText="1"/>
    </xf>
    <xf numFmtId="49" fontId="0" fillId="9" borderId="47" xfId="0" applyNumberFormat="1" applyFill="1" applyBorder="1" applyAlignment="1">
      <alignment vertical="center" wrapText="1"/>
    </xf>
    <xf numFmtId="49" fontId="10" fillId="9" borderId="113" xfId="0" applyNumberFormat="1" applyFont="1" applyFill="1" applyBorder="1" applyAlignment="1">
      <alignment horizontal="left" vertical="center" wrapText="1"/>
    </xf>
    <xf numFmtId="0" fontId="10" fillId="9" borderId="115" xfId="0" applyFont="1" applyFill="1" applyBorder="1" applyAlignment="1">
      <alignment horizontal="left" vertical="center" wrapText="1"/>
    </xf>
    <xf numFmtId="49" fontId="7" fillId="9" borderId="108" xfId="0" applyNumberFormat="1" applyFont="1" applyFill="1" applyBorder="1" applyAlignment="1">
      <alignment horizontal="center" vertical="center" wrapText="1"/>
    </xf>
    <xf numFmtId="0" fontId="7" fillId="9" borderId="80" xfId="0" applyFont="1" applyFill="1" applyBorder="1" applyAlignment="1">
      <alignment horizontal="center" vertical="center" wrapText="1"/>
    </xf>
    <xf numFmtId="0" fontId="7" fillId="9" borderId="109" xfId="0" applyFont="1" applyFill="1" applyBorder="1" applyAlignment="1">
      <alignment horizontal="center" vertical="center" wrapText="1"/>
    </xf>
    <xf numFmtId="0" fontId="7" fillId="9" borderId="110" xfId="0" applyFont="1" applyFill="1" applyBorder="1" applyAlignment="1">
      <alignment horizontal="center" vertical="center" wrapText="1"/>
    </xf>
    <xf numFmtId="0" fontId="7" fillId="9" borderId="111" xfId="0" applyFont="1" applyFill="1" applyBorder="1" applyAlignment="1">
      <alignment horizontal="center" vertical="center" wrapText="1"/>
    </xf>
    <xf numFmtId="0" fontId="7" fillId="9" borderId="112" xfId="0" applyFont="1" applyFill="1" applyBorder="1" applyAlignment="1">
      <alignment horizontal="center" vertical="center" wrapText="1"/>
    </xf>
    <xf numFmtId="165" fontId="10" fillId="4" borderId="113" xfId="0" applyNumberFormat="1" applyFont="1" applyFill="1" applyBorder="1" applyAlignment="1">
      <alignment horizontal="center" vertical="center" wrapText="1"/>
    </xf>
    <xf numFmtId="0" fontId="10" fillId="4" borderId="115" xfId="0" applyFont="1" applyFill="1" applyBorder="1" applyAlignment="1">
      <alignment horizontal="center" vertical="center" wrapText="1"/>
    </xf>
    <xf numFmtId="0" fontId="10" fillId="4" borderId="113" xfId="0" applyFont="1" applyFill="1" applyBorder="1" applyAlignment="1">
      <alignment horizontal="center" vertical="center" wrapText="1"/>
    </xf>
    <xf numFmtId="49" fontId="7" fillId="9" borderId="47" xfId="0" applyNumberFormat="1" applyFont="1" applyFill="1" applyBorder="1" applyAlignment="1">
      <alignment horizontal="left" vertical="center"/>
    </xf>
    <xf numFmtId="0" fontId="7" fillId="9" borderId="27" xfId="0" applyFont="1" applyFill="1" applyBorder="1" applyAlignment="1">
      <alignment horizontal="left" vertical="center"/>
    </xf>
    <xf numFmtId="49" fontId="0" fillId="9" borderId="73" xfId="0" applyNumberFormat="1" applyFill="1" applyBorder="1" applyAlignment="1">
      <alignment vertical="center" wrapText="1"/>
    </xf>
    <xf numFmtId="0" fontId="0" fillId="9" borderId="14" xfId="0" applyFill="1" applyBorder="1" applyAlignment="1">
      <alignment vertical="center" wrapText="1"/>
    </xf>
    <xf numFmtId="49" fontId="0" fillId="9" borderId="65" xfId="0" applyNumberFormat="1" applyFill="1" applyBorder="1" applyAlignment="1">
      <alignment vertical="center" wrapText="1"/>
    </xf>
    <xf numFmtId="0" fontId="0" fillId="9" borderId="23" xfId="0" applyFill="1" applyBorder="1" applyAlignment="1">
      <alignment vertical="center" wrapText="1"/>
    </xf>
    <xf numFmtId="49" fontId="28" fillId="9" borderId="65" xfId="0" applyNumberFormat="1" applyFont="1" applyFill="1" applyBorder="1" applyAlignment="1">
      <alignment vertical="center" wrapText="1"/>
    </xf>
    <xf numFmtId="49" fontId="28" fillId="9" borderId="117" xfId="0" applyNumberFormat="1" applyFont="1" applyFill="1" applyBorder="1" applyAlignment="1">
      <alignment vertical="center" wrapText="1"/>
    </xf>
    <xf numFmtId="49" fontId="0" fillId="9" borderId="22" xfId="0" applyNumberFormat="1" applyFill="1" applyBorder="1" applyAlignment="1">
      <alignment vertical="center" wrapText="1"/>
    </xf>
    <xf numFmtId="0" fontId="0" fillId="9" borderId="73" xfId="0" applyFill="1" applyBorder="1" applyAlignment="1">
      <alignment vertical="center" wrapText="1"/>
    </xf>
    <xf numFmtId="0" fontId="7" fillId="4" borderId="27" xfId="0" applyFont="1" applyFill="1" applyBorder="1" applyAlignment="1">
      <alignment horizontal="center" vertical="center"/>
    </xf>
    <xf numFmtId="49" fontId="7" fillId="4" borderId="47" xfId="0" applyNumberFormat="1" applyFont="1" applyFill="1" applyBorder="1" applyAlignment="1">
      <alignment horizontal="center" vertical="center" wrapText="1"/>
    </xf>
    <xf numFmtId="0" fontId="7" fillId="4" borderId="33" xfId="0" applyFont="1" applyFill="1" applyBorder="1" applyAlignment="1">
      <alignment horizontal="center" vertical="center" wrapText="1"/>
    </xf>
    <xf numFmtId="49" fontId="15" fillId="4" borderId="49" xfId="0" applyNumberFormat="1" applyFont="1" applyFill="1" applyBorder="1" applyAlignment="1">
      <alignment horizontal="center" vertical="center" wrapText="1"/>
    </xf>
    <xf numFmtId="0" fontId="7" fillId="4" borderId="35" xfId="0" applyFont="1" applyFill="1" applyBorder="1" applyAlignment="1">
      <alignment horizontal="center" vertical="center" wrapText="1"/>
    </xf>
    <xf numFmtId="0" fontId="10" fillId="4" borderId="34" xfId="0" applyFont="1" applyFill="1" applyBorder="1" applyAlignment="1">
      <alignment horizontal="center"/>
    </xf>
    <xf numFmtId="0" fontId="10" fillId="0" borderId="34" xfId="0" applyFont="1" applyBorder="1" applyAlignment="1">
      <alignment horizontal="center"/>
    </xf>
    <xf numFmtId="49" fontId="7" fillId="0" borderId="33" xfId="0" applyNumberFormat="1" applyFont="1" applyBorder="1" applyAlignment="1">
      <alignment horizontal="left"/>
    </xf>
    <xf numFmtId="0" fontId="7" fillId="0" borderId="34" xfId="0" applyFont="1" applyBorder="1" applyAlignment="1">
      <alignment horizontal="left"/>
    </xf>
    <xf numFmtId="0" fontId="7" fillId="4" borderId="34" xfId="0" applyFont="1" applyFill="1" applyBorder="1" applyAlignment="1">
      <alignment horizontal="left"/>
    </xf>
    <xf numFmtId="49" fontId="7" fillId="0" borderId="25" xfId="0" applyNumberFormat="1" applyFont="1" applyBorder="1" applyAlignment="1">
      <alignment horizontal="left"/>
    </xf>
    <xf numFmtId="0" fontId="7" fillId="0" borderId="16" xfId="0" applyFont="1" applyBorder="1" applyAlignment="1">
      <alignment horizontal="left"/>
    </xf>
    <xf numFmtId="0" fontId="7" fillId="4" borderId="16" xfId="0" applyFont="1" applyFill="1" applyBorder="1" applyAlignment="1">
      <alignment horizontal="left"/>
    </xf>
    <xf numFmtId="0" fontId="7" fillId="0" borderId="17" xfId="0" applyFont="1" applyBorder="1" applyAlignment="1">
      <alignment horizontal="left"/>
    </xf>
    <xf numFmtId="49" fontId="7" fillId="4" borderId="71"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78"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49" fontId="7" fillId="4" borderId="49" xfId="0" applyNumberFormat="1" applyFont="1" applyFill="1" applyBorder="1" applyAlignment="1">
      <alignment horizontal="center" vertical="center" wrapText="1"/>
    </xf>
    <xf numFmtId="49" fontId="22" fillId="0" borderId="71" xfId="0" applyNumberFormat="1" applyFont="1" applyBorder="1" applyAlignment="1">
      <alignment horizontal="left"/>
    </xf>
    <xf numFmtId="0" fontId="22" fillId="0" borderId="3" xfId="0" applyFont="1" applyBorder="1" applyAlignment="1">
      <alignment horizontal="left"/>
    </xf>
    <xf numFmtId="0" fontId="22" fillId="4" borderId="3" xfId="0" applyFont="1" applyFill="1" applyBorder="1" applyAlignment="1">
      <alignment horizontal="left"/>
    </xf>
    <xf numFmtId="0" fontId="22" fillId="0" borderId="8" xfId="0" applyFont="1" applyBorder="1" applyAlignment="1">
      <alignment horizontal="left"/>
    </xf>
    <xf numFmtId="49" fontId="22" fillId="0" borderId="68" xfId="0" applyNumberFormat="1" applyFont="1" applyBorder="1" applyAlignment="1">
      <alignment horizontal="left"/>
    </xf>
    <xf numFmtId="0" fontId="22" fillId="0" borderId="68" xfId="0" applyFont="1" applyBorder="1" applyAlignment="1">
      <alignment horizontal="left"/>
    </xf>
    <xf numFmtId="0" fontId="22" fillId="4" borderId="68" xfId="0" applyFont="1" applyFill="1" applyBorder="1" applyAlignment="1">
      <alignment horizontal="left"/>
    </xf>
    <xf numFmtId="49" fontId="32" fillId="0" borderId="33" xfId="0" applyNumberFormat="1" applyFont="1" applyBorder="1" applyAlignment="1">
      <alignment horizontal="left"/>
    </xf>
    <xf numFmtId="0" fontId="25" fillId="7" borderId="110" xfId="0" applyFont="1" applyFill="1" applyBorder="1" applyAlignment="1">
      <alignment horizontal="center" vertical="center" wrapText="1"/>
    </xf>
    <xf numFmtId="0" fontId="25" fillId="7" borderId="111" xfId="0" applyFont="1" applyFill="1" applyBorder="1" applyAlignment="1">
      <alignment horizontal="center" vertical="center" wrapText="1"/>
    </xf>
    <xf numFmtId="0" fontId="25" fillId="7" borderId="112" xfId="0" applyFont="1" applyFill="1" applyBorder="1" applyAlignment="1">
      <alignment horizontal="center" vertical="center" wrapText="1"/>
    </xf>
    <xf numFmtId="49" fontId="7" fillId="4" borderId="117" xfId="0" applyNumberFormat="1" applyFont="1" applyFill="1" applyBorder="1" applyAlignment="1">
      <alignment horizontal="center"/>
    </xf>
    <xf numFmtId="2" fontId="7" fillId="0" borderId="117" xfId="0" applyNumberFormat="1" applyFont="1" applyBorder="1" applyAlignment="1">
      <alignment horizontal="center"/>
    </xf>
    <xf numFmtId="49" fontId="7" fillId="0" borderId="25" xfId="0" applyNumberFormat="1" applyFont="1" applyBorder="1" applyAlignment="1">
      <alignment horizontal="left" wrapText="1"/>
    </xf>
    <xf numFmtId="0" fontId="25" fillId="7" borderId="138" xfId="0" applyFont="1" applyFill="1" applyBorder="1" applyAlignment="1">
      <alignment horizontal="left"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25" xfId="0" applyFont="1" applyFill="1" applyBorder="1" applyAlignment="1">
      <alignment horizontal="center" vertical="center" wrapText="1"/>
    </xf>
    <xf numFmtId="49" fontId="22" fillId="4" borderId="31" xfId="0" applyNumberFormat="1" applyFont="1" applyFill="1" applyBorder="1" applyAlignment="1">
      <alignment horizontal="left" vertical="center" wrapText="1"/>
    </xf>
    <xf numFmtId="0" fontId="22" fillId="4" borderId="6" xfId="0" applyFont="1" applyFill="1" applyBorder="1" applyAlignment="1">
      <alignment horizontal="left" vertical="center" wrapText="1"/>
    </xf>
    <xf numFmtId="0" fontId="22" fillId="4" borderId="7" xfId="0" applyFont="1" applyFill="1" applyBorder="1" applyAlignment="1">
      <alignment horizontal="left" vertical="center" wrapText="1"/>
    </xf>
    <xf numFmtId="49" fontId="22" fillId="4" borderId="5" xfId="0" applyNumberFormat="1" applyFont="1" applyFill="1" applyBorder="1" applyAlignment="1">
      <alignment vertical="center" wrapText="1"/>
    </xf>
    <xf numFmtId="0" fontId="22" fillId="4" borderId="6" xfId="0" applyFont="1" applyFill="1" applyBorder="1" applyAlignment="1">
      <alignment vertical="center" wrapText="1"/>
    </xf>
    <xf numFmtId="0" fontId="22" fillId="4" borderId="32" xfId="0" applyFont="1" applyFill="1" applyBorder="1" applyAlignment="1">
      <alignment vertical="center" wrapText="1"/>
    </xf>
    <xf numFmtId="49" fontId="7" fillId="4" borderId="20" xfId="0" applyNumberFormat="1"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4" borderId="22"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73" xfId="0" applyFont="1" applyFill="1" applyBorder="1" applyAlignment="1">
      <alignment horizontal="left" vertical="center" wrapText="1"/>
    </xf>
    <xf numFmtId="0" fontId="7" fillId="4" borderId="70" xfId="0" applyFont="1" applyFill="1" applyBorder="1" applyAlignment="1">
      <alignment horizontal="left" vertical="center" wrapText="1"/>
    </xf>
    <xf numFmtId="0" fontId="7" fillId="4" borderId="202"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7" fillId="4" borderId="203" xfId="0" applyFont="1" applyFill="1" applyBorder="1" applyAlignment="1">
      <alignment horizontal="left" vertical="center" wrapText="1"/>
    </xf>
    <xf numFmtId="0" fontId="7" fillId="4" borderId="67" xfId="0" applyFont="1" applyFill="1" applyBorder="1" applyAlignment="1">
      <alignment horizontal="left" vertical="center" wrapText="1"/>
    </xf>
    <xf numFmtId="0" fontId="7" fillId="4" borderId="68" xfId="0" applyFont="1" applyFill="1" applyBorder="1" applyAlignment="1">
      <alignment horizontal="left" vertical="center" wrapText="1"/>
    </xf>
    <xf numFmtId="0" fontId="7" fillId="4" borderId="74" xfId="0" applyFont="1" applyFill="1" applyBorder="1" applyAlignment="1">
      <alignment horizontal="left" vertical="center" wrapText="1"/>
    </xf>
    <xf numFmtId="49" fontId="7" fillId="0" borderId="27" xfId="0" applyNumberFormat="1" applyFont="1" applyBorder="1" applyAlignment="1">
      <alignment horizontal="left"/>
    </xf>
    <xf numFmtId="0" fontId="7" fillId="0" borderId="45" xfId="0" applyFont="1" applyBorder="1" applyAlignment="1">
      <alignment horizontal="left"/>
    </xf>
    <xf numFmtId="0" fontId="7" fillId="4" borderId="45" xfId="0" applyFont="1" applyFill="1" applyBorder="1" applyAlignment="1">
      <alignment horizontal="left"/>
    </xf>
    <xf numFmtId="0" fontId="5" fillId="0" borderId="52" xfId="0" applyFont="1" applyBorder="1" applyAlignment="1">
      <alignment horizontal="center"/>
    </xf>
    <xf numFmtId="0" fontId="5" fillId="0" borderId="67" xfId="0" applyFont="1" applyBorder="1" applyAlignment="1">
      <alignment horizontal="center"/>
    </xf>
    <xf numFmtId="0" fontId="5" fillId="0" borderId="74" xfId="0" applyFont="1" applyBorder="1" applyAlignment="1">
      <alignment horizontal="center"/>
    </xf>
    <xf numFmtId="0" fontId="5" fillId="4" borderId="67" xfId="0" applyFont="1" applyFill="1" applyBorder="1" applyAlignment="1">
      <alignment horizontal="center" vertical="center"/>
    </xf>
    <xf numFmtId="0" fontId="5" fillId="4" borderId="68" xfId="0" applyFont="1" applyFill="1" applyBorder="1" applyAlignment="1">
      <alignment horizontal="center" vertical="center"/>
    </xf>
    <xf numFmtId="0" fontId="5" fillId="4" borderId="74" xfId="0" applyFont="1" applyFill="1" applyBorder="1" applyAlignment="1">
      <alignment horizontal="center" vertical="center"/>
    </xf>
    <xf numFmtId="49" fontId="6" fillId="0" borderId="28" xfId="0" applyNumberFormat="1" applyFont="1" applyBorder="1" applyAlignment="1">
      <alignment horizontal="left"/>
    </xf>
    <xf numFmtId="0" fontId="6" fillId="0" borderId="44" xfId="0" applyFont="1" applyBorder="1" applyAlignment="1">
      <alignment horizontal="left"/>
    </xf>
    <xf numFmtId="0" fontId="10" fillId="4" borderId="45" xfId="0" applyFont="1" applyFill="1" applyBorder="1" applyAlignment="1">
      <alignment horizontal="left" vertical="top"/>
    </xf>
    <xf numFmtId="0" fontId="10" fillId="4" borderId="46" xfId="0" applyFont="1" applyFill="1" applyBorder="1" applyAlignment="1">
      <alignment horizontal="left" vertical="top"/>
    </xf>
    <xf numFmtId="49" fontId="10" fillId="4" borderId="34" xfId="0" applyNumberFormat="1" applyFont="1" applyFill="1" applyBorder="1" applyAlignment="1">
      <alignment horizontal="left" vertical="center" wrapText="1"/>
    </xf>
    <xf numFmtId="49" fontId="10" fillId="4" borderId="33" xfId="0" applyNumberFormat="1" applyFont="1" applyFill="1" applyBorder="1" applyAlignment="1">
      <alignment horizontal="left" vertical="center"/>
    </xf>
    <xf numFmtId="170" fontId="10" fillId="4" borderId="33" xfId="0" applyNumberFormat="1" applyFont="1" applyFill="1" applyBorder="1" applyAlignment="1">
      <alignment horizontal="left" vertical="center"/>
    </xf>
    <xf numFmtId="9" fontId="10" fillId="4" borderId="46" xfId="0" applyNumberFormat="1" applyFont="1" applyFill="1" applyBorder="1" applyAlignment="1">
      <alignment horizontal="center" vertical="center"/>
    </xf>
    <xf numFmtId="49" fontId="7" fillId="4" borderId="5" xfId="0" applyNumberFormat="1"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49" fontId="7" fillId="4" borderId="5" xfId="0" applyNumberFormat="1" applyFont="1" applyFill="1" applyBorder="1" applyAlignment="1">
      <alignment horizontal="center" vertical="top"/>
    </xf>
    <xf numFmtId="170" fontId="7" fillId="4" borderId="6" xfId="0" applyNumberFormat="1" applyFont="1" applyFill="1" applyBorder="1" applyAlignment="1">
      <alignment horizontal="center" vertical="top"/>
    </xf>
    <xf numFmtId="49" fontId="10" fillId="4" borderId="71" xfId="0" applyNumberFormat="1" applyFont="1" applyFill="1" applyBorder="1" applyAlignment="1">
      <alignment horizontal="left" vertical="top"/>
    </xf>
    <xf numFmtId="171" fontId="10" fillId="4" borderId="3" xfId="0" applyNumberFormat="1" applyFont="1" applyFill="1" applyBorder="1" applyAlignment="1">
      <alignment horizontal="left" vertical="top"/>
    </xf>
    <xf numFmtId="171" fontId="10" fillId="4" borderId="8" xfId="0" applyNumberFormat="1" applyFont="1" applyFill="1" applyBorder="1" applyAlignment="1">
      <alignment horizontal="left" vertical="top"/>
    </xf>
    <xf numFmtId="49" fontId="10" fillId="4" borderId="34" xfId="0" applyNumberFormat="1" applyFont="1" applyFill="1" applyBorder="1" applyAlignment="1">
      <alignment horizontal="left" vertical="center"/>
    </xf>
    <xf numFmtId="9" fontId="10" fillId="4" borderId="133" xfId="0" applyNumberFormat="1" applyFont="1" applyFill="1" applyBorder="1" applyAlignment="1">
      <alignment horizontal="center" vertical="center"/>
    </xf>
    <xf numFmtId="9" fontId="10" fillId="4" borderId="132" xfId="0" applyNumberFormat="1" applyFont="1" applyFill="1" applyBorder="1" applyAlignment="1">
      <alignment horizontal="center" vertical="center"/>
    </xf>
    <xf numFmtId="49" fontId="0" fillId="4" borderId="65" xfId="0" applyNumberFormat="1" applyFill="1" applyBorder="1" applyAlignment="1">
      <alignment vertical="center" wrapText="1"/>
    </xf>
    <xf numFmtId="0" fontId="10" fillId="4" borderId="75" xfId="0" applyFont="1" applyFill="1" applyBorder="1" applyAlignment="1">
      <alignment horizontal="left" vertical="center" wrapText="1"/>
    </xf>
    <xf numFmtId="0" fontId="24" fillId="4" borderId="90" xfId="0" applyFont="1" applyFill="1" applyBorder="1" applyAlignment="1">
      <alignment horizontal="center" vertical="center" wrapText="1"/>
    </xf>
    <xf numFmtId="0" fontId="0" fillId="4" borderId="91" xfId="0" applyFill="1" applyBorder="1" applyAlignment="1">
      <alignment horizontal="center" vertical="center" wrapText="1"/>
    </xf>
    <xf numFmtId="49" fontId="10" fillId="4" borderId="48" xfId="0" applyNumberFormat="1" applyFont="1" applyFill="1" applyBorder="1" applyAlignment="1">
      <alignment horizontal="left" vertical="center" wrapText="1"/>
    </xf>
    <xf numFmtId="0" fontId="10" fillId="4" borderId="48" xfId="0" applyFont="1" applyFill="1" applyBorder="1" applyAlignment="1">
      <alignment horizontal="left" vertical="center" wrapText="1"/>
    </xf>
    <xf numFmtId="169" fontId="10" fillId="4" borderId="54" xfId="0" applyNumberFormat="1" applyFont="1" applyFill="1" applyBorder="1" applyAlignment="1">
      <alignment horizontal="center" vertical="center"/>
    </xf>
    <xf numFmtId="169" fontId="10" fillId="4" borderId="52" xfId="0" applyNumberFormat="1" applyFont="1" applyFill="1" applyBorder="1" applyAlignment="1">
      <alignment horizontal="center" vertical="center"/>
    </xf>
    <xf numFmtId="9" fontId="10" fillId="4" borderId="56" xfId="0" applyNumberFormat="1" applyFont="1" applyFill="1" applyBorder="1" applyAlignment="1">
      <alignment horizontal="center" vertical="center"/>
    </xf>
    <xf numFmtId="9" fontId="10" fillId="4" borderId="57" xfId="0" applyNumberFormat="1" applyFont="1" applyFill="1" applyBorder="1" applyAlignment="1">
      <alignment horizontal="center" vertical="center"/>
    </xf>
    <xf numFmtId="49" fontId="10" fillId="4" borderId="50" xfId="0" applyNumberFormat="1" applyFont="1" applyFill="1" applyBorder="1" applyAlignment="1">
      <alignment horizontal="center" vertical="center" wrapText="1"/>
    </xf>
    <xf numFmtId="0" fontId="10" fillId="4" borderId="52" xfId="0" applyFont="1" applyFill="1" applyBorder="1" applyAlignment="1">
      <alignment horizontal="center" vertical="center" wrapText="1"/>
    </xf>
    <xf numFmtId="49" fontId="0" fillId="4" borderId="48" xfId="0" applyNumberFormat="1" applyFill="1" applyBorder="1" applyAlignment="1">
      <alignment vertical="center" wrapText="1"/>
    </xf>
    <xf numFmtId="0" fontId="0" fillId="4" borderId="48" xfId="0" applyFill="1" applyBorder="1" applyAlignment="1">
      <alignment vertical="center" wrapText="1"/>
    </xf>
    <xf numFmtId="49" fontId="7" fillId="4" borderId="2" xfId="0" applyNumberFormat="1" applyFont="1" applyFill="1" applyBorder="1" applyAlignment="1">
      <alignment horizontal="center" vertical="center" wrapText="1"/>
    </xf>
    <xf numFmtId="0" fontId="7" fillId="4" borderId="12" xfId="0" applyFont="1" applyFill="1" applyBorder="1" applyAlignment="1">
      <alignment horizontal="center" vertical="center" wrapText="1"/>
    </xf>
    <xf numFmtId="49" fontId="10" fillId="4" borderId="54" xfId="0" applyNumberFormat="1" applyFont="1" applyFill="1" applyBorder="1" applyAlignment="1">
      <alignment horizontal="center" vertical="center" wrapText="1"/>
    </xf>
    <xf numFmtId="0" fontId="10" fillId="4" borderId="75" xfId="0" applyFont="1" applyFill="1" applyBorder="1" applyAlignment="1">
      <alignment horizontal="center" vertical="center" wrapText="1"/>
    </xf>
    <xf numFmtId="49" fontId="7" fillId="0" borderId="34" xfId="0" applyNumberFormat="1" applyFont="1" applyBorder="1" applyAlignment="1">
      <alignment horizontal="center"/>
    </xf>
    <xf numFmtId="0" fontId="7" fillId="0" borderId="34" xfId="0" applyFont="1" applyBorder="1" applyAlignment="1">
      <alignment horizontal="center"/>
    </xf>
    <xf numFmtId="0" fontId="7" fillId="0" borderId="35" xfId="0" applyFont="1" applyBorder="1" applyAlignment="1">
      <alignment horizontal="center"/>
    </xf>
    <xf numFmtId="49" fontId="7" fillId="4" borderId="54" xfId="0" applyNumberFormat="1" applyFont="1" applyFill="1" applyBorder="1" applyAlignment="1">
      <alignment horizontal="center" vertical="center" wrapText="1"/>
    </xf>
    <xf numFmtId="0" fontId="7" fillId="4" borderId="76" xfId="0" applyFont="1" applyFill="1" applyBorder="1" applyAlignment="1">
      <alignment horizontal="center" vertical="center" wrapText="1"/>
    </xf>
    <xf numFmtId="0" fontId="7" fillId="4" borderId="75" xfId="0" applyFont="1" applyFill="1" applyBorder="1" applyAlignment="1">
      <alignment horizontal="center" vertical="center" wrapText="1"/>
    </xf>
    <xf numFmtId="49" fontId="7" fillId="4" borderId="1" xfId="0" applyNumberFormat="1" applyFont="1" applyFill="1" applyBorder="1" applyAlignment="1">
      <alignment horizontal="center" vertical="center"/>
    </xf>
    <xf numFmtId="0" fontId="7" fillId="4" borderId="92" xfId="0" applyFont="1" applyFill="1" applyBorder="1" applyAlignment="1">
      <alignment horizontal="center" vertical="center"/>
    </xf>
    <xf numFmtId="49" fontId="7" fillId="4" borderId="27" xfId="0" applyNumberFormat="1" applyFont="1" applyFill="1" applyBorder="1" applyAlignment="1">
      <alignment horizontal="left" vertical="center"/>
    </xf>
    <xf numFmtId="0" fontId="7" fillId="4" borderId="45" xfId="0" applyFont="1" applyFill="1" applyBorder="1" applyAlignment="1">
      <alignment horizontal="left" vertical="center"/>
    </xf>
    <xf numFmtId="0" fontId="25" fillId="7" borderId="212" xfId="0" applyFont="1" applyFill="1" applyBorder="1" applyAlignment="1">
      <alignment horizontal="left" vertical="center" wrapText="1"/>
    </xf>
    <xf numFmtId="0" fontId="25" fillId="7" borderId="98" xfId="0" applyFont="1" applyFill="1" applyBorder="1" applyAlignment="1">
      <alignment horizontal="left" vertical="center" wrapText="1"/>
    </xf>
    <xf numFmtId="0" fontId="25" fillId="7" borderId="124" xfId="0" applyFont="1" applyFill="1" applyBorder="1" applyAlignment="1">
      <alignment horizontal="left" vertical="center" wrapText="1"/>
    </xf>
    <xf numFmtId="0" fontId="6" fillId="0" borderId="29" xfId="0" applyFont="1" applyBorder="1" applyAlignment="1">
      <alignment horizontal="left"/>
    </xf>
    <xf numFmtId="49" fontId="6" fillId="0" borderId="71" xfId="0" applyNumberFormat="1" applyFont="1" applyBorder="1" applyAlignment="1">
      <alignment horizontal="left"/>
    </xf>
    <xf numFmtId="0" fontId="6" fillId="0" borderId="3" xfId="0" applyFont="1" applyBorder="1" applyAlignment="1">
      <alignment horizontal="left"/>
    </xf>
    <xf numFmtId="0" fontId="6" fillId="4" borderId="3" xfId="0" applyFont="1" applyFill="1" applyBorder="1" applyAlignment="1">
      <alignment horizontal="left"/>
    </xf>
    <xf numFmtId="0" fontId="6" fillId="0" borderId="8" xfId="0" applyFont="1" applyBorder="1" applyAlignment="1">
      <alignment horizontal="left"/>
    </xf>
    <xf numFmtId="0" fontId="19" fillId="4" borderId="32" xfId="0" applyFont="1" applyFill="1" applyBorder="1" applyAlignment="1">
      <alignment vertical="center" wrapText="1"/>
    </xf>
    <xf numFmtId="49" fontId="7" fillId="4" borderId="20" xfId="0" applyNumberFormat="1" applyFont="1" applyFill="1" applyBorder="1" applyAlignment="1">
      <alignment horizontal="left" vertical="top" wrapText="1"/>
    </xf>
    <xf numFmtId="0" fontId="7" fillId="4" borderId="21" xfId="0" applyFont="1" applyFill="1" applyBorder="1" applyAlignment="1">
      <alignment horizontal="left" vertical="top" wrapText="1"/>
    </xf>
    <xf numFmtId="0" fontId="7" fillId="4" borderId="22" xfId="0" applyFont="1" applyFill="1" applyBorder="1" applyAlignment="1">
      <alignment horizontal="left" vertical="top" wrapText="1"/>
    </xf>
    <xf numFmtId="0" fontId="7" fillId="4" borderId="18" xfId="0" applyFont="1" applyFill="1" applyBorder="1" applyAlignment="1">
      <alignment horizontal="left" vertical="top" wrapText="1"/>
    </xf>
    <xf numFmtId="0" fontId="7" fillId="4" borderId="10" xfId="0" applyFont="1" applyFill="1" applyBorder="1" applyAlignment="1">
      <alignment horizontal="left" vertical="top" wrapText="1"/>
    </xf>
    <xf numFmtId="0" fontId="7" fillId="4" borderId="73" xfId="0" applyFont="1" applyFill="1" applyBorder="1" applyAlignment="1">
      <alignment horizontal="left" vertical="top" wrapText="1"/>
    </xf>
    <xf numFmtId="0" fontId="7" fillId="4" borderId="70" xfId="0" applyFont="1" applyFill="1" applyBorder="1" applyAlignment="1">
      <alignment horizontal="left" vertical="top" wrapText="1"/>
    </xf>
    <xf numFmtId="0" fontId="7" fillId="4" borderId="202" xfId="0" applyFont="1" applyFill="1" applyBorder="1" applyAlignment="1">
      <alignment horizontal="left" vertical="top" wrapText="1"/>
    </xf>
    <xf numFmtId="0" fontId="7" fillId="4" borderId="37" xfId="0" applyFont="1" applyFill="1" applyBorder="1" applyAlignment="1">
      <alignment horizontal="left" vertical="top" wrapText="1"/>
    </xf>
    <xf numFmtId="0" fontId="7" fillId="4" borderId="213" xfId="0" applyFont="1" applyFill="1" applyBorder="1" applyAlignment="1">
      <alignment horizontal="left" vertical="top" wrapText="1"/>
    </xf>
    <xf numFmtId="0" fontId="7" fillId="4" borderId="67" xfId="0" applyFont="1" applyFill="1" applyBorder="1" applyAlignment="1">
      <alignment horizontal="left" vertical="top" wrapText="1"/>
    </xf>
    <xf numFmtId="0" fontId="7" fillId="4" borderId="68" xfId="0" applyFont="1" applyFill="1" applyBorder="1" applyAlignment="1">
      <alignment horizontal="left" vertical="top" wrapText="1"/>
    </xf>
    <xf numFmtId="0" fontId="7" fillId="4" borderId="74" xfId="0" applyFont="1" applyFill="1" applyBorder="1" applyAlignment="1">
      <alignment horizontal="left" vertical="top" wrapText="1"/>
    </xf>
    <xf numFmtId="49" fontId="10" fillId="4" borderId="20" xfId="0" applyNumberFormat="1" applyFont="1" applyFill="1" applyBorder="1" applyAlignment="1">
      <alignment horizontal="left"/>
    </xf>
    <xf numFmtId="171" fontId="10" fillId="4" borderId="21" xfId="0" applyNumberFormat="1" applyFont="1" applyFill="1" applyBorder="1" applyAlignment="1">
      <alignment horizontal="left"/>
    </xf>
    <xf numFmtId="171" fontId="10" fillId="0" borderId="21" xfId="0" applyNumberFormat="1" applyFont="1" applyBorder="1" applyAlignment="1">
      <alignment horizontal="left"/>
    </xf>
    <xf numFmtId="171" fontId="10" fillId="0" borderId="66" xfId="0" applyNumberFormat="1" applyFont="1" applyBorder="1" applyAlignment="1">
      <alignment horizontal="left"/>
    </xf>
    <xf numFmtId="171" fontId="10" fillId="4" borderId="12" xfId="0" applyNumberFormat="1" applyFont="1" applyFill="1" applyBorder="1" applyAlignment="1">
      <alignment horizontal="left"/>
    </xf>
    <xf numFmtId="171" fontId="10" fillId="4" borderId="13" xfId="0" applyNumberFormat="1" applyFont="1" applyFill="1" applyBorder="1" applyAlignment="1">
      <alignment horizontal="left"/>
    </xf>
    <xf numFmtId="171" fontId="10" fillId="0" borderId="13" xfId="0" applyNumberFormat="1" applyFont="1" applyBorder="1" applyAlignment="1">
      <alignment horizontal="left"/>
    </xf>
    <xf numFmtId="171" fontId="10" fillId="0" borderId="24" xfId="0" applyNumberFormat="1" applyFont="1" applyBorder="1" applyAlignment="1">
      <alignment horizontal="left"/>
    </xf>
    <xf numFmtId="0" fontId="10" fillId="4" borderId="21" xfId="0" applyFont="1" applyFill="1" applyBorder="1" applyAlignment="1">
      <alignment horizontal="left"/>
    </xf>
    <xf numFmtId="0" fontId="10" fillId="0" borderId="21" xfId="0" applyFont="1" applyBorder="1" applyAlignment="1">
      <alignment horizontal="left"/>
    </xf>
    <xf numFmtId="0" fontId="10" fillId="0" borderId="66" xfId="0" applyFont="1" applyBorder="1" applyAlignment="1">
      <alignment horizontal="left"/>
    </xf>
    <xf numFmtId="0" fontId="10" fillId="4" borderId="12" xfId="0" applyFont="1" applyFill="1" applyBorder="1" applyAlignment="1">
      <alignment horizontal="left"/>
    </xf>
    <xf numFmtId="0" fontId="10" fillId="4" borderId="13" xfId="0" applyFont="1" applyFill="1" applyBorder="1" applyAlignment="1">
      <alignment horizontal="left"/>
    </xf>
    <xf numFmtId="0" fontId="10" fillId="0" borderId="13" xfId="0" applyFont="1" applyBorder="1" applyAlignment="1">
      <alignment horizontal="left"/>
    </xf>
    <xf numFmtId="0" fontId="10" fillId="0" borderId="24" xfId="0" applyFont="1" applyBorder="1" applyAlignment="1">
      <alignment horizontal="left"/>
    </xf>
    <xf numFmtId="49" fontId="10" fillId="4" borderId="48" xfId="0" applyNumberFormat="1" applyFont="1" applyFill="1" applyBorder="1" applyAlignment="1">
      <alignment horizontal="left"/>
    </xf>
    <xf numFmtId="0" fontId="10" fillId="4" borderId="48" xfId="0" applyFont="1" applyFill="1" applyBorder="1" applyAlignment="1">
      <alignment horizontal="left"/>
    </xf>
    <xf numFmtId="0" fontId="10" fillId="0" borderId="48" xfId="0" applyFont="1" applyBorder="1" applyAlignment="1">
      <alignment horizontal="left"/>
    </xf>
    <xf numFmtId="0" fontId="10" fillId="0" borderId="49" xfId="0" applyFont="1" applyBorder="1" applyAlignment="1">
      <alignment horizontal="left"/>
    </xf>
    <xf numFmtId="0" fontId="10" fillId="4" borderId="34" xfId="0" applyFont="1" applyFill="1" applyBorder="1" applyAlignment="1">
      <alignment horizontal="left"/>
    </xf>
    <xf numFmtId="0" fontId="10" fillId="0" borderId="34" xfId="0" applyFont="1" applyBorder="1" applyAlignment="1">
      <alignment horizontal="left"/>
    </xf>
    <xf numFmtId="0" fontId="10" fillId="0" borderId="35" xfId="0" applyFont="1" applyBorder="1" applyAlignment="1">
      <alignment horizontal="left"/>
    </xf>
    <xf numFmtId="9" fontId="10" fillId="0" borderId="49" xfId="0" applyNumberFormat="1" applyFont="1" applyBorder="1" applyAlignment="1">
      <alignment horizontal="center"/>
    </xf>
    <xf numFmtId="49" fontId="7" fillId="0" borderId="59" xfId="0" applyNumberFormat="1" applyFont="1" applyBorder="1" applyAlignment="1">
      <alignment horizontal="center"/>
    </xf>
    <xf numFmtId="0" fontId="7" fillId="0" borderId="60" xfId="0" applyFont="1" applyBorder="1" applyAlignment="1">
      <alignment horizontal="center"/>
    </xf>
    <xf numFmtId="0" fontId="7" fillId="4" borderId="61" xfId="0" applyFont="1" applyFill="1" applyBorder="1" applyAlignment="1">
      <alignment horizontal="center"/>
    </xf>
    <xf numFmtId="170" fontId="7" fillId="0" borderId="60" xfId="0" applyNumberFormat="1" applyFont="1" applyBorder="1" applyAlignment="1">
      <alignment horizontal="center"/>
    </xf>
    <xf numFmtId="170" fontId="7" fillId="4" borderId="60" xfId="0" applyNumberFormat="1" applyFont="1" applyFill="1" applyBorder="1" applyAlignment="1">
      <alignment horizontal="center"/>
    </xf>
    <xf numFmtId="49" fontId="7" fillId="4" borderId="58" xfId="0" applyNumberFormat="1" applyFont="1" applyFill="1" applyBorder="1" applyAlignment="1">
      <alignment horizontal="left"/>
    </xf>
    <xf numFmtId="2" fontId="7" fillId="4" borderId="63" xfId="0" applyNumberFormat="1" applyFont="1" applyFill="1" applyBorder="1" applyAlignment="1">
      <alignment horizontal="left"/>
    </xf>
    <xf numFmtId="2" fontId="7" fillId="0" borderId="63" xfId="0" applyNumberFormat="1" applyFont="1" applyBorder="1" applyAlignment="1">
      <alignment horizontal="left"/>
    </xf>
    <xf numFmtId="2" fontId="7" fillId="0" borderId="64" xfId="0" applyNumberFormat="1" applyFont="1" applyBorder="1" applyAlignment="1">
      <alignment horizontal="left"/>
    </xf>
    <xf numFmtId="0" fontId="10" fillId="4" borderId="90" xfId="0" applyFont="1" applyFill="1" applyBorder="1" applyAlignment="1">
      <alignment horizontal="left" vertical="center" wrapText="1"/>
    </xf>
    <xf numFmtId="49" fontId="7" fillId="0" borderId="47" xfId="0" applyNumberFormat="1" applyFont="1" applyBorder="1" applyAlignment="1">
      <alignment horizontal="left"/>
    </xf>
    <xf numFmtId="0" fontId="7" fillId="0" borderId="27" xfId="0" applyFont="1" applyBorder="1" applyAlignment="1">
      <alignment horizontal="left"/>
    </xf>
    <xf numFmtId="169" fontId="10" fillId="0" borderId="48" xfId="0" applyNumberFormat="1" applyFont="1" applyBorder="1" applyAlignment="1">
      <alignment horizontal="center"/>
    </xf>
    <xf numFmtId="169" fontId="10" fillId="0" borderId="45" xfId="0" applyNumberFormat="1" applyFont="1" applyBorder="1" applyAlignment="1">
      <alignment horizontal="center"/>
    </xf>
    <xf numFmtId="49" fontId="7" fillId="4" borderId="25" xfId="0" applyNumberFormat="1" applyFont="1" applyFill="1" applyBorder="1" applyAlignment="1">
      <alignment horizontal="left" vertical="top"/>
    </xf>
    <xf numFmtId="0" fontId="7" fillId="4" borderId="16" xfId="0" applyFont="1" applyFill="1" applyBorder="1" applyAlignment="1">
      <alignment horizontal="left" vertical="top"/>
    </xf>
    <xf numFmtId="0" fontId="7" fillId="4" borderId="17" xfId="0" applyFont="1" applyFill="1" applyBorder="1" applyAlignment="1">
      <alignment horizontal="left" vertical="top"/>
    </xf>
    <xf numFmtId="2" fontId="10" fillId="4" borderId="87" xfId="0" applyNumberFormat="1" applyFont="1" applyFill="1" applyBorder="1" applyAlignment="1">
      <alignment horizontal="center" vertical="center" wrapText="1"/>
    </xf>
    <xf numFmtId="2" fontId="10" fillId="4" borderId="88" xfId="0" applyNumberFormat="1" applyFont="1" applyFill="1" applyBorder="1" applyAlignment="1">
      <alignment horizontal="center" vertical="center" wrapText="1"/>
    </xf>
    <xf numFmtId="2" fontId="10" fillId="4" borderId="89" xfId="0" applyNumberFormat="1" applyFont="1" applyFill="1" applyBorder="1" applyAlignment="1">
      <alignment horizontal="center" vertical="center" wrapText="1"/>
    </xf>
    <xf numFmtId="49" fontId="7" fillId="0" borderId="35" xfId="0" applyNumberFormat="1" applyFont="1" applyBorder="1" applyAlignment="1">
      <alignment horizontal="center"/>
    </xf>
    <xf numFmtId="0" fontId="7" fillId="0" borderId="46" xfId="0" applyFont="1" applyBorder="1" applyAlignment="1">
      <alignment horizontal="center"/>
    </xf>
    <xf numFmtId="9" fontId="10" fillId="0" borderId="56" xfId="0" applyNumberFormat="1" applyFont="1" applyBorder="1" applyAlignment="1">
      <alignment horizontal="center"/>
    </xf>
    <xf numFmtId="9" fontId="10" fillId="0" borderId="132" xfId="0" applyNumberFormat="1" applyFont="1" applyBorder="1" applyAlignment="1">
      <alignment horizontal="center"/>
    </xf>
    <xf numFmtId="0" fontId="7" fillId="4" borderId="203" xfId="0" applyFont="1" applyFill="1" applyBorder="1" applyAlignment="1">
      <alignment horizontal="left" vertical="top" wrapText="1"/>
    </xf>
    <xf numFmtId="49" fontId="7" fillId="0" borderId="47" xfId="0" applyNumberFormat="1" applyFont="1" applyBorder="1" applyAlignment="1">
      <alignment horizontal="center"/>
    </xf>
    <xf numFmtId="0" fontId="7" fillId="0" borderId="33" xfId="0" applyFont="1" applyBorder="1" applyAlignment="1">
      <alignment horizontal="center"/>
    </xf>
    <xf numFmtId="9" fontId="10" fillId="0" borderId="133" xfId="0" applyNumberFormat="1" applyFont="1" applyBorder="1" applyAlignment="1">
      <alignment horizontal="center"/>
    </xf>
    <xf numFmtId="0" fontId="6" fillId="0" borderId="29" xfId="0" applyFont="1" applyBorder="1" applyAlignment="1">
      <alignment horizontal="center"/>
    </xf>
    <xf numFmtId="0" fontId="6" fillId="4" borderId="29" xfId="0" applyFont="1" applyFill="1" applyBorder="1" applyAlignment="1">
      <alignment horizontal="center"/>
    </xf>
    <xf numFmtId="0" fontId="43" fillId="0" borderId="208" xfId="0" applyFont="1" applyBorder="1" applyAlignment="1">
      <alignment horizontal="center" vertical="center" wrapText="1"/>
    </xf>
    <xf numFmtId="0" fontId="43" fillId="0" borderId="173" xfId="0" applyFont="1" applyBorder="1" applyAlignment="1">
      <alignment horizontal="center" vertical="center" wrapText="1"/>
    </xf>
    <xf numFmtId="0" fontId="43" fillId="0" borderId="176" xfId="0" applyFont="1" applyBorder="1" applyAlignment="1">
      <alignment horizontal="center" vertical="center" wrapText="1"/>
    </xf>
    <xf numFmtId="0" fontId="43" fillId="0" borderId="155" xfId="0" applyFont="1" applyBorder="1" applyAlignment="1">
      <alignment horizontal="center" vertical="center" wrapText="1"/>
    </xf>
    <xf numFmtId="0" fontId="44" fillId="0" borderId="189" xfId="0" applyFont="1" applyBorder="1" applyAlignment="1">
      <alignment horizontal="left" vertical="center" wrapText="1"/>
    </xf>
    <xf numFmtId="0" fontId="44" fillId="0" borderId="173" xfId="0" applyFont="1" applyBorder="1" applyAlignment="1">
      <alignment horizontal="left" vertical="center" wrapText="1"/>
    </xf>
    <xf numFmtId="0" fontId="43" fillId="0" borderId="186" xfId="0" applyFont="1" applyBorder="1" applyAlignment="1">
      <alignment horizontal="left" vertical="center" wrapText="1"/>
    </xf>
    <xf numFmtId="0" fontId="43" fillId="0" borderId="187" xfId="0" applyFont="1" applyBorder="1" applyAlignment="1">
      <alignment horizontal="left" vertical="center" wrapText="1"/>
    </xf>
    <xf numFmtId="0" fontId="43" fillId="0" borderId="188" xfId="0" applyFont="1" applyBorder="1" applyAlignment="1">
      <alignment horizontal="left" vertical="center" wrapText="1"/>
    </xf>
    <xf numFmtId="0" fontId="43" fillId="0" borderId="150" xfId="0" applyFont="1" applyBorder="1" applyAlignment="1">
      <alignment horizontal="left" vertical="center" wrapText="1"/>
    </xf>
    <xf numFmtId="0" fontId="43" fillId="0" borderId="151" xfId="0" applyFont="1" applyBorder="1" applyAlignment="1">
      <alignment horizontal="left" vertical="center" wrapText="1"/>
    </xf>
    <xf numFmtId="0" fontId="43" fillId="0" borderId="152" xfId="0" applyFont="1" applyBorder="1" applyAlignment="1">
      <alignment horizontal="left" vertical="center" wrapText="1"/>
    </xf>
    <xf numFmtId="0" fontId="43" fillId="0" borderId="146" xfId="0" applyFont="1" applyBorder="1" applyAlignment="1">
      <alignment horizontal="left" vertical="center" wrapText="1"/>
    </xf>
    <xf numFmtId="0" fontId="43" fillId="0" borderId="147" xfId="0" applyFont="1" applyBorder="1" applyAlignment="1">
      <alignment horizontal="left" vertical="center" wrapText="1"/>
    </xf>
    <xf numFmtId="0" fontId="43" fillId="0" borderId="148" xfId="0" applyFont="1" applyBorder="1" applyAlignment="1">
      <alignment horizontal="left" vertical="center" wrapText="1"/>
    </xf>
    <xf numFmtId="0" fontId="43" fillId="0" borderId="153" xfId="0" applyFont="1" applyBorder="1" applyAlignment="1">
      <alignment horizontal="left" vertical="center" wrapText="1"/>
    </xf>
    <xf numFmtId="0" fontId="43" fillId="0" borderId="0" xfId="0" applyFont="1" applyAlignment="1">
      <alignment horizontal="left" vertical="center" wrapText="1"/>
    </xf>
    <xf numFmtId="0" fontId="43" fillId="0" borderId="154" xfId="0" applyFont="1" applyBorder="1" applyAlignment="1">
      <alignment horizontal="left" vertical="center" wrapText="1"/>
    </xf>
    <xf numFmtId="0" fontId="41" fillId="0" borderId="194" xfId="0" applyFont="1" applyBorder="1" applyAlignment="1">
      <alignment horizontal="left" vertical="center"/>
    </xf>
    <xf numFmtId="0" fontId="41" fillId="0" borderId="177" xfId="0" applyFont="1" applyBorder="1" applyAlignment="1">
      <alignment horizontal="left" vertical="center"/>
    </xf>
    <xf numFmtId="0" fontId="43" fillId="0" borderId="189" xfId="0" applyFont="1" applyBorder="1" applyAlignment="1">
      <alignment horizontal="center" vertical="center" wrapText="1"/>
    </xf>
    <xf numFmtId="0" fontId="45" fillId="0" borderId="145" xfId="0" applyFont="1" applyBorder="1" applyAlignment="1">
      <alignment horizontal="center" vertical="center" wrapText="1"/>
    </xf>
    <xf numFmtId="0" fontId="45" fillId="0" borderId="155" xfId="0" applyFont="1" applyBorder="1" applyAlignment="1">
      <alignment horizontal="center" vertical="center" wrapText="1"/>
    </xf>
    <xf numFmtId="0" fontId="43" fillId="0" borderId="159" xfId="0" applyFont="1" applyBorder="1" applyAlignment="1">
      <alignment horizontal="left" vertical="center" wrapText="1"/>
    </xf>
    <xf numFmtId="0" fontId="45" fillId="0" borderId="145" xfId="0" applyFont="1" applyBorder="1" applyAlignment="1">
      <alignment vertical="center" wrapText="1"/>
    </xf>
    <xf numFmtId="0" fontId="45" fillId="0" borderId="155" xfId="0" applyFont="1" applyBorder="1" applyAlignment="1">
      <alignment vertical="center" wrapText="1"/>
    </xf>
    <xf numFmtId="39" fontId="43" fillId="0" borderId="176" xfId="0" applyNumberFormat="1" applyFont="1" applyBorder="1" applyAlignment="1">
      <alignment horizontal="center" vertical="center"/>
    </xf>
    <xf numFmtId="39" fontId="43" fillId="0" borderId="178" xfId="0" applyNumberFormat="1" applyFont="1" applyBorder="1" applyAlignment="1">
      <alignment horizontal="center" vertical="center"/>
    </xf>
    <xf numFmtId="0" fontId="43" fillId="0" borderId="146" xfId="0" applyFont="1" applyBorder="1" applyAlignment="1">
      <alignment horizontal="left" vertical="top"/>
    </xf>
    <xf numFmtId="0" fontId="43" fillId="0" borderId="147" xfId="0" applyFont="1" applyBorder="1" applyAlignment="1">
      <alignment horizontal="left" vertical="top"/>
    </xf>
    <xf numFmtId="0" fontId="43" fillId="0" borderId="160" xfId="0" applyFont="1" applyBorder="1" applyAlignment="1">
      <alignment horizontal="left" vertical="top"/>
    </xf>
    <xf numFmtId="0" fontId="43" fillId="0" borderId="150" xfId="0" applyFont="1" applyBorder="1" applyAlignment="1">
      <alignment horizontal="left" vertical="top"/>
    </xf>
    <xf numFmtId="0" fontId="43" fillId="0" borderId="151" xfId="0" applyFont="1" applyBorder="1" applyAlignment="1">
      <alignment horizontal="left" vertical="top"/>
    </xf>
    <xf numFmtId="0" fontId="43" fillId="0" borderId="190" xfId="0" applyFont="1" applyBorder="1" applyAlignment="1">
      <alignment horizontal="left" vertical="top"/>
    </xf>
    <xf numFmtId="171" fontId="43" fillId="0" borderId="146" xfId="0" applyNumberFormat="1" applyFont="1" applyBorder="1" applyAlignment="1">
      <alignment horizontal="left" vertical="top"/>
    </xf>
    <xf numFmtId="171" fontId="43" fillId="0" borderId="147" xfId="0" applyNumberFormat="1" applyFont="1" applyBorder="1" applyAlignment="1">
      <alignment horizontal="left" vertical="top"/>
    </xf>
    <xf numFmtId="171" fontId="43" fillId="0" borderId="160" xfId="0" applyNumberFormat="1" applyFont="1" applyBorder="1" applyAlignment="1">
      <alignment horizontal="left" vertical="top"/>
    </xf>
    <xf numFmtId="171" fontId="43" fillId="0" borderId="150" xfId="0" applyNumberFormat="1" applyFont="1" applyBorder="1" applyAlignment="1">
      <alignment horizontal="left" vertical="top"/>
    </xf>
    <xf numFmtId="171" fontId="43" fillId="0" borderId="151" xfId="0" applyNumberFormat="1" applyFont="1" applyBorder="1" applyAlignment="1">
      <alignment horizontal="left" vertical="top"/>
    </xf>
    <xf numFmtId="171" fontId="43" fillId="0" borderId="190" xfId="0" applyNumberFormat="1" applyFont="1" applyBorder="1" applyAlignment="1">
      <alignment horizontal="left" vertical="top"/>
    </xf>
    <xf numFmtId="0" fontId="46" fillId="0" borderId="189" xfId="0" applyFont="1" applyBorder="1" applyAlignment="1">
      <alignment horizontal="left" vertical="center" wrapText="1"/>
    </xf>
    <xf numFmtId="0" fontId="46" fillId="0" borderId="173" xfId="0" applyFont="1" applyBorder="1" applyAlignment="1">
      <alignment horizontal="left" vertical="center" wrapText="1"/>
    </xf>
    <xf numFmtId="9" fontId="43" fillId="0" borderId="174" xfId="3" applyFont="1" applyBorder="1" applyAlignment="1">
      <alignment horizontal="center" vertical="center"/>
    </xf>
    <xf numFmtId="9" fontId="43" fillId="0" borderId="175" xfId="3" applyFont="1" applyBorder="1" applyAlignment="1">
      <alignment horizontal="center" vertical="center"/>
    </xf>
    <xf numFmtId="0" fontId="44" fillId="0" borderId="189" xfId="0" applyFont="1" applyFill="1" applyBorder="1" applyAlignment="1">
      <alignment horizontal="left" vertical="center" wrapText="1"/>
    </xf>
    <xf numFmtId="0" fontId="44" fillId="0" borderId="173" xfId="0" applyFont="1" applyFill="1" applyBorder="1" applyAlignment="1">
      <alignment horizontal="left" vertical="center" wrapText="1"/>
    </xf>
    <xf numFmtId="0" fontId="43" fillId="0" borderId="186" xfId="0" applyFont="1" applyFill="1" applyBorder="1" applyAlignment="1">
      <alignment horizontal="left" vertical="center" wrapText="1"/>
    </xf>
    <xf numFmtId="0" fontId="43" fillId="0" borderId="187" xfId="0" applyFont="1" applyFill="1" applyBorder="1" applyAlignment="1">
      <alignment horizontal="left" vertical="center" wrapText="1"/>
    </xf>
    <xf numFmtId="0" fontId="43" fillId="0" borderId="188" xfId="0" applyFont="1" applyFill="1" applyBorder="1" applyAlignment="1">
      <alignment horizontal="left" vertical="center" wrapText="1"/>
    </xf>
    <xf numFmtId="0" fontId="43" fillId="0" borderId="150" xfId="0" applyFont="1" applyFill="1" applyBorder="1" applyAlignment="1">
      <alignment horizontal="left" vertical="center" wrapText="1"/>
    </xf>
    <xf numFmtId="0" fontId="43" fillId="0" borderId="151" xfId="0" applyFont="1" applyFill="1" applyBorder="1" applyAlignment="1">
      <alignment horizontal="left" vertical="center" wrapText="1"/>
    </xf>
    <xf numFmtId="0" fontId="43" fillId="0" borderId="152" xfId="0" applyFont="1" applyFill="1" applyBorder="1" applyAlignment="1">
      <alignment horizontal="left" vertical="center" wrapText="1"/>
    </xf>
    <xf numFmtId="171" fontId="43" fillId="0" borderId="146" xfId="0" applyNumberFormat="1" applyFont="1" applyFill="1" applyBorder="1" applyAlignment="1" applyProtection="1">
      <alignment horizontal="left" vertical="top"/>
    </xf>
    <xf numFmtId="171" fontId="43" fillId="0" borderId="147" xfId="0" applyNumberFormat="1" applyFont="1" applyFill="1" applyBorder="1" applyAlignment="1" applyProtection="1">
      <alignment horizontal="left" vertical="top"/>
    </xf>
    <xf numFmtId="171" fontId="43" fillId="0" borderId="160" xfId="0" applyNumberFormat="1" applyFont="1" applyFill="1" applyBorder="1" applyAlignment="1" applyProtection="1">
      <alignment horizontal="left" vertical="top"/>
    </xf>
    <xf numFmtId="171" fontId="43" fillId="0" borderId="153" xfId="0" applyNumberFormat="1" applyFont="1" applyFill="1" applyBorder="1" applyAlignment="1" applyProtection="1">
      <alignment horizontal="left" vertical="top"/>
    </xf>
    <xf numFmtId="171" fontId="43" fillId="0" borderId="39" xfId="0" applyNumberFormat="1" applyFont="1" applyFill="1" applyBorder="1" applyAlignment="1" applyProtection="1">
      <alignment horizontal="left" vertical="top"/>
    </xf>
    <xf numFmtId="171" fontId="43" fillId="0" borderId="191" xfId="0" applyNumberFormat="1" applyFont="1" applyFill="1" applyBorder="1" applyAlignment="1" applyProtection="1">
      <alignment horizontal="left" vertical="top"/>
    </xf>
    <xf numFmtId="0" fontId="43" fillId="0" borderId="146" xfId="0" applyFont="1" applyFill="1" applyBorder="1" applyAlignment="1">
      <alignment horizontal="left" vertical="center" wrapText="1"/>
    </xf>
    <xf numFmtId="0" fontId="43" fillId="0" borderId="147" xfId="0" applyFont="1" applyFill="1" applyBorder="1" applyAlignment="1">
      <alignment horizontal="left" vertical="center" wrapText="1"/>
    </xf>
    <xf numFmtId="0" fontId="43" fillId="0" borderId="148" xfId="0" applyFont="1" applyFill="1" applyBorder="1" applyAlignment="1">
      <alignment horizontal="left" vertical="center" wrapText="1"/>
    </xf>
    <xf numFmtId="0" fontId="43" fillId="0" borderId="153" xfId="0" applyFont="1" applyFill="1" applyBorder="1" applyAlignment="1">
      <alignment horizontal="left" vertical="center" wrapText="1"/>
    </xf>
    <xf numFmtId="0" fontId="43" fillId="0" borderId="39" xfId="0" applyFont="1" applyFill="1" applyBorder="1" applyAlignment="1">
      <alignment horizontal="left" vertical="center" wrapText="1"/>
    </xf>
    <xf numFmtId="0" fontId="43" fillId="0" borderId="154" xfId="0" applyFont="1" applyFill="1" applyBorder="1" applyAlignment="1">
      <alignment horizontal="left" vertical="center" wrapText="1"/>
    </xf>
    <xf numFmtId="0" fontId="41" fillId="0" borderId="180" xfId="0" applyFont="1" applyBorder="1" applyAlignment="1">
      <alignment horizontal="center" vertical="center"/>
    </xf>
    <xf numFmtId="0" fontId="41" fillId="0" borderId="181" xfId="0" applyFont="1" applyBorder="1" applyAlignment="1">
      <alignment horizontal="center" vertical="center"/>
    </xf>
    <xf numFmtId="0" fontId="41" fillId="0" borderId="182" xfId="0" applyFont="1" applyBorder="1" applyAlignment="1">
      <alignment horizontal="center" vertical="center"/>
    </xf>
    <xf numFmtId="179" fontId="41" fillId="0" borderId="180" xfId="0" applyNumberFormat="1" applyFont="1" applyBorder="1" applyAlignment="1">
      <alignment horizontal="center" vertical="top"/>
    </xf>
    <xf numFmtId="179" fontId="41" fillId="0" borderId="181" xfId="0" applyNumberFormat="1" applyFont="1" applyBorder="1" applyAlignment="1">
      <alignment horizontal="center" vertical="top"/>
    </xf>
    <xf numFmtId="2" fontId="41" fillId="0" borderId="184" xfId="0" applyNumberFormat="1" applyFont="1" applyBorder="1" applyAlignment="1">
      <alignment horizontal="left" vertical="center"/>
    </xf>
    <xf numFmtId="2" fontId="41" fillId="0" borderId="178" xfId="0" applyNumberFormat="1" applyFont="1" applyBorder="1" applyAlignment="1">
      <alignment horizontal="left" vertical="center"/>
    </xf>
    <xf numFmtId="2" fontId="41" fillId="0" borderId="185" xfId="0" applyNumberFormat="1" applyFont="1" applyBorder="1" applyAlignment="1">
      <alignment horizontal="left" vertical="center"/>
    </xf>
    <xf numFmtId="171" fontId="43" fillId="0" borderId="153" xfId="0" applyNumberFormat="1" applyFont="1" applyBorder="1" applyAlignment="1">
      <alignment horizontal="left" vertical="top"/>
    </xf>
    <xf numFmtId="171" fontId="43" fillId="0" borderId="0" xfId="0" applyNumberFormat="1" applyFont="1" applyAlignment="1">
      <alignment horizontal="left" vertical="top"/>
    </xf>
    <xf numFmtId="171" fontId="43" fillId="0" borderId="191" xfId="0" applyNumberFormat="1" applyFont="1" applyBorder="1" applyAlignment="1">
      <alignment horizontal="left" vertical="top"/>
    </xf>
    <xf numFmtId="0" fontId="43" fillId="0" borderId="138" xfId="0" applyFont="1" applyBorder="1" applyAlignment="1">
      <alignment horizontal="center" vertical="center" wrapText="1"/>
    </xf>
    <xf numFmtId="0" fontId="25" fillId="7" borderId="180" xfId="0" applyFont="1" applyFill="1" applyBorder="1" applyAlignment="1">
      <alignment horizontal="center" vertical="center" wrapText="1"/>
    </xf>
    <xf numFmtId="0" fontId="25" fillId="7" borderId="181" xfId="0" applyFont="1" applyFill="1" applyBorder="1" applyAlignment="1">
      <alignment horizontal="center" vertical="center" wrapText="1"/>
    </xf>
    <xf numFmtId="0" fontId="25" fillId="7" borderId="182" xfId="0" applyFont="1" applyFill="1" applyBorder="1" applyAlignment="1">
      <alignment horizontal="center" vertical="center" wrapText="1"/>
    </xf>
    <xf numFmtId="0" fontId="41" fillId="0" borderId="155" xfId="0" applyFont="1" applyBorder="1" applyAlignment="1">
      <alignment horizontal="center" vertical="center" wrapText="1"/>
    </xf>
    <xf numFmtId="0" fontId="41" fillId="0" borderId="168" xfId="0" applyFont="1" applyBorder="1" applyAlignment="1">
      <alignment horizontal="center" vertical="center" wrapText="1"/>
    </xf>
    <xf numFmtId="0" fontId="41" fillId="0" borderId="138" xfId="0" applyFont="1" applyBorder="1" applyAlignment="1">
      <alignment horizontal="center" vertical="center" wrapText="1"/>
    </xf>
    <xf numFmtId="0" fontId="41" fillId="0" borderId="168" xfId="0" applyFont="1" applyBorder="1" applyAlignment="1">
      <alignment horizontal="center" vertical="center"/>
    </xf>
    <xf numFmtId="0" fontId="41" fillId="0" borderId="169" xfId="0" applyFont="1" applyBorder="1" applyAlignment="1">
      <alignment horizontal="center" vertical="center"/>
    </xf>
    <xf numFmtId="0" fontId="41" fillId="0" borderId="138" xfId="0" applyFont="1" applyBorder="1" applyAlignment="1">
      <alignment horizontal="center" vertical="center"/>
    </xf>
    <xf numFmtId="0" fontId="41" fillId="0" borderId="163" xfId="0" applyFont="1" applyBorder="1" applyAlignment="1">
      <alignment horizontal="center" vertical="center"/>
    </xf>
    <xf numFmtId="0" fontId="41" fillId="0" borderId="167" xfId="0" applyFont="1" applyBorder="1" applyAlignment="1">
      <alignment horizontal="center" vertical="center"/>
    </xf>
    <xf numFmtId="0" fontId="41" fillId="0" borderId="159" xfId="0" applyFont="1" applyBorder="1" applyAlignment="1">
      <alignment horizontal="center" vertical="center"/>
    </xf>
    <xf numFmtId="0" fontId="41" fillId="0" borderId="170" xfId="0" applyFont="1" applyBorder="1" applyAlignment="1">
      <alignment horizontal="center" vertical="center"/>
    </xf>
    <xf numFmtId="0" fontId="42" fillId="0" borderId="168" xfId="0" applyFont="1" applyBorder="1" applyAlignment="1">
      <alignment horizontal="center" vertical="center" wrapText="1"/>
    </xf>
    <xf numFmtId="0" fontId="41" fillId="0" borderId="171" xfId="0" applyFont="1" applyBorder="1" applyAlignment="1">
      <alignment horizontal="center" vertical="center" wrapText="1"/>
    </xf>
    <xf numFmtId="0" fontId="41" fillId="0" borderId="168" xfId="0" applyFont="1" applyBorder="1" applyAlignment="1">
      <alignment vertical="center" wrapText="1"/>
    </xf>
    <xf numFmtId="0" fontId="41" fillId="0" borderId="138" xfId="0" applyFont="1" applyBorder="1" applyAlignment="1">
      <alignment vertical="center" wrapText="1"/>
    </xf>
    <xf numFmtId="0" fontId="41" fillId="0" borderId="171" xfId="0" applyFont="1" applyBorder="1" applyAlignment="1">
      <alignment vertical="center" wrapText="1"/>
    </xf>
    <xf numFmtId="0" fontId="41" fillId="9" borderId="168" xfId="0" applyFont="1" applyFill="1" applyBorder="1" applyAlignment="1">
      <alignment horizontal="center" vertical="center" wrapText="1"/>
    </xf>
    <xf numFmtId="0" fontId="41" fillId="9" borderId="138" xfId="0" applyFont="1" applyFill="1" applyBorder="1" applyAlignment="1">
      <alignment horizontal="center" vertical="center" wrapText="1"/>
    </xf>
    <xf numFmtId="0" fontId="41" fillId="9" borderId="145" xfId="0" applyFont="1" applyFill="1" applyBorder="1" applyAlignment="1">
      <alignment horizontal="center" vertical="center" wrapText="1"/>
    </xf>
    <xf numFmtId="0" fontId="37" fillId="0" borderId="164" xfId="0" applyFont="1" applyBorder="1" applyAlignment="1">
      <alignment horizontal="left" vertical="center" wrapText="1"/>
    </xf>
    <xf numFmtId="0" fontId="37" fillId="0" borderId="143" xfId="0" applyFont="1" applyBorder="1" applyAlignment="1">
      <alignment horizontal="left" vertical="center"/>
    </xf>
    <xf numFmtId="0" fontId="37" fillId="0" borderId="144" xfId="0" applyFont="1" applyBorder="1" applyAlignment="1">
      <alignment horizontal="left" vertical="center"/>
    </xf>
    <xf numFmtId="0" fontId="25" fillId="7" borderId="153" xfId="0" applyFont="1" applyFill="1" applyBorder="1" applyAlignment="1">
      <alignment horizontal="center" vertical="center" wrapText="1"/>
    </xf>
    <xf numFmtId="0" fontId="25" fillId="7" borderId="39" xfId="0" applyFont="1" applyFill="1" applyBorder="1" applyAlignment="1">
      <alignment horizontal="center" vertical="center" wrapText="1"/>
    </xf>
    <xf numFmtId="0" fontId="25" fillId="7" borderId="154" xfId="0" applyFont="1" applyFill="1" applyBorder="1" applyAlignment="1">
      <alignment horizontal="center" vertical="center" wrapText="1"/>
    </xf>
    <xf numFmtId="0" fontId="37" fillId="0" borderId="143" xfId="0" applyFont="1" applyBorder="1" applyAlignment="1">
      <alignment horizontal="left" vertical="center" wrapText="1"/>
    </xf>
    <xf numFmtId="0" fontId="37" fillId="0" borderId="144" xfId="0" applyFont="1" applyBorder="1" applyAlignment="1">
      <alignment horizontal="left" vertical="center" wrapText="1"/>
    </xf>
    <xf numFmtId="0" fontId="25" fillId="7" borderId="146" xfId="0" applyFont="1" applyFill="1" applyBorder="1" applyAlignment="1">
      <alignment horizontal="center" vertical="center" wrapText="1"/>
    </xf>
    <xf numFmtId="0" fontId="25" fillId="7" borderId="147" xfId="0" applyFont="1" applyFill="1" applyBorder="1" applyAlignment="1">
      <alignment horizontal="center" vertical="center" wrapText="1"/>
    </xf>
    <xf numFmtId="0" fontId="25" fillId="7" borderId="148" xfId="0" applyFont="1" applyFill="1" applyBorder="1" applyAlignment="1">
      <alignment horizontal="center" vertical="center" wrapText="1"/>
    </xf>
    <xf numFmtId="0" fontId="37" fillId="0" borderId="159" xfId="0" applyFont="1" applyBorder="1" applyAlignment="1">
      <alignment horizontal="left" vertical="center"/>
    </xf>
    <xf numFmtId="0" fontId="37" fillId="0" borderId="138" xfId="0" applyFont="1" applyBorder="1" applyAlignment="1">
      <alignment horizontal="left" vertical="center"/>
    </xf>
    <xf numFmtId="0" fontId="25" fillId="7" borderId="153" xfId="0" applyFont="1" applyFill="1" applyBorder="1" applyAlignment="1">
      <alignment horizontal="left" vertical="center" wrapText="1"/>
    </xf>
    <xf numFmtId="0" fontId="25" fillId="7" borderId="39" xfId="0" applyFont="1" applyFill="1" applyBorder="1" applyAlignment="1">
      <alignment horizontal="left" vertical="center" wrapText="1"/>
    </xf>
    <xf numFmtId="0" fontId="25" fillId="7" borderId="154" xfId="0" applyFont="1" applyFill="1" applyBorder="1" applyAlignment="1">
      <alignment horizontal="left" vertical="center" wrapText="1"/>
    </xf>
    <xf numFmtId="0" fontId="37" fillId="0" borderId="156" xfId="0" applyFont="1" applyBorder="1" applyAlignment="1">
      <alignment horizontal="left" vertical="center" wrapText="1"/>
    </xf>
    <xf numFmtId="0" fontId="37" fillId="0" borderId="157" xfId="0" applyFont="1" applyBorder="1" applyAlignment="1">
      <alignment horizontal="left" vertical="center" wrapText="1"/>
    </xf>
    <xf numFmtId="0" fontId="37" fillId="0" borderId="161" xfId="0" applyFont="1" applyBorder="1" applyAlignment="1">
      <alignment horizontal="left" vertical="center" wrapText="1"/>
    </xf>
    <xf numFmtId="0" fontId="37" fillId="0" borderId="162" xfId="0" applyFont="1" applyBorder="1" applyAlignment="1">
      <alignment vertical="center" wrapText="1"/>
    </xf>
    <xf numFmtId="0" fontId="37" fillId="0" borderId="157" xfId="0" applyFont="1" applyBorder="1" applyAlignment="1">
      <alignment vertical="center" wrapText="1"/>
    </xf>
    <xf numFmtId="0" fontId="37" fillId="0" borderId="158" xfId="0" applyFont="1" applyBorder="1" applyAlignment="1">
      <alignment vertical="center" wrapText="1"/>
    </xf>
    <xf numFmtId="2" fontId="37" fillId="0" borderId="138" xfId="0" applyNumberFormat="1" applyFont="1" applyBorder="1" applyAlignment="1">
      <alignment horizontal="center" vertical="center" wrapText="1"/>
    </xf>
    <xf numFmtId="2" fontId="37" fillId="0" borderId="163" xfId="0" applyNumberFormat="1" applyFont="1" applyBorder="1" applyAlignment="1">
      <alignment horizontal="center" vertical="center" wrapText="1"/>
    </xf>
    <xf numFmtId="2" fontId="37" fillId="0" borderId="138" xfId="0" applyNumberFormat="1" applyFont="1" applyBorder="1" applyAlignment="1">
      <alignment horizontal="center" vertical="center"/>
    </xf>
    <xf numFmtId="0" fontId="35" fillId="0" borderId="145" xfId="4" applyFont="1" applyBorder="1" applyAlignment="1">
      <alignment horizontal="center"/>
    </xf>
    <xf numFmtId="0" fontId="35" fillId="0" borderId="149" xfId="4" applyFont="1" applyBorder="1" applyAlignment="1">
      <alignment horizontal="center"/>
    </xf>
    <xf numFmtId="0" fontId="35" fillId="0" borderId="155" xfId="4" applyFont="1" applyBorder="1" applyAlignment="1">
      <alignment horizontal="center"/>
    </xf>
    <xf numFmtId="0" fontId="35" fillId="0" borderId="146" xfId="4" applyFont="1" applyBorder="1" applyAlignment="1">
      <alignment horizontal="center" vertical="center"/>
    </xf>
    <xf numFmtId="0" fontId="35" fillId="0" borderId="147" xfId="4" applyFont="1" applyBorder="1" applyAlignment="1">
      <alignment horizontal="center" vertical="center"/>
    </xf>
    <xf numFmtId="0" fontId="35" fillId="0" borderId="148" xfId="4" applyFont="1" applyBorder="1" applyAlignment="1">
      <alignment horizontal="center" vertical="center"/>
    </xf>
    <xf numFmtId="0" fontId="35" fillId="0" borderId="150" xfId="4" applyFont="1" applyBorder="1" applyAlignment="1">
      <alignment horizontal="center" vertical="center"/>
    </xf>
    <xf numFmtId="0" fontId="35" fillId="0" borderId="151" xfId="4" applyFont="1" applyBorder="1" applyAlignment="1">
      <alignment horizontal="center" vertical="center"/>
    </xf>
    <xf numFmtId="0" fontId="35" fillId="0" borderId="152" xfId="4" applyFont="1" applyBorder="1" applyAlignment="1">
      <alignment horizontal="center" vertical="center"/>
    </xf>
    <xf numFmtId="0" fontId="0" fillId="0" borderId="147" xfId="0" applyBorder="1" applyAlignment="1">
      <alignment horizontal="center"/>
    </xf>
    <xf numFmtId="0" fontId="37" fillId="0" borderId="138" xfId="0" applyFont="1" applyBorder="1" applyAlignment="1">
      <alignment horizontal="left" vertical="center" wrapText="1"/>
    </xf>
    <xf numFmtId="0" fontId="37" fillId="0" borderId="145" xfId="0" applyFont="1" applyBorder="1" applyAlignment="1">
      <alignment horizontal="left" vertical="center" wrapText="1"/>
    </xf>
    <xf numFmtId="0" fontId="37" fillId="0" borderId="165" xfId="0" applyFont="1" applyBorder="1" applyAlignment="1">
      <alignment horizontal="left" vertical="center"/>
    </xf>
    <xf numFmtId="0" fontId="37" fillId="0" borderId="147" xfId="0" applyFont="1" applyBorder="1" applyAlignment="1">
      <alignment horizontal="left" vertical="center"/>
    </xf>
    <xf numFmtId="0" fontId="37" fillId="0" borderId="148" xfId="0" applyFont="1" applyBorder="1" applyAlignment="1">
      <alignment horizontal="left" vertical="center"/>
    </xf>
    <xf numFmtId="0" fontId="36" fillId="0" borderId="142" xfId="4" applyFont="1" applyBorder="1" applyAlignment="1">
      <alignment horizontal="left"/>
    </xf>
    <xf numFmtId="0" fontId="36" fillId="0" borderId="143" xfId="4" applyFont="1" applyBorder="1" applyAlignment="1">
      <alignment horizontal="left"/>
    </xf>
    <xf numFmtId="0" fontId="36" fillId="0" borderId="144" xfId="4" applyFont="1" applyBorder="1" applyAlignment="1">
      <alignment horizontal="left"/>
    </xf>
    <xf numFmtId="0" fontId="36" fillId="0" borderId="156" xfId="4" applyFont="1" applyBorder="1" applyAlignment="1">
      <alignment horizontal="left" vertical="center"/>
    </xf>
    <xf numFmtId="0" fontId="36" fillId="0" borderId="157" xfId="4" applyFont="1" applyBorder="1" applyAlignment="1">
      <alignment horizontal="left" vertical="center"/>
    </xf>
    <xf numFmtId="0" fontId="36" fillId="0" borderId="158" xfId="4" applyFont="1" applyBorder="1" applyAlignment="1">
      <alignment horizontal="left" vertical="center"/>
    </xf>
    <xf numFmtId="0" fontId="35" fillId="0" borderId="146" xfId="4" applyFont="1" applyBorder="1" applyAlignment="1">
      <alignment horizontal="center"/>
    </xf>
    <xf numFmtId="0" fontId="35" fillId="0" borderId="148" xfId="4" applyFont="1" applyBorder="1" applyAlignment="1">
      <alignment horizontal="center"/>
    </xf>
    <xf numFmtId="0" fontId="35" fillId="0" borderId="153" xfId="4" applyFont="1" applyBorder="1" applyAlignment="1">
      <alignment horizontal="center"/>
    </xf>
    <xf numFmtId="0" fontId="35" fillId="0" borderId="154" xfId="4" applyFont="1" applyBorder="1" applyAlignment="1">
      <alignment horizontal="center"/>
    </xf>
    <xf numFmtId="0" fontId="35" fillId="0" borderId="150" xfId="4" applyFont="1" applyBorder="1" applyAlignment="1">
      <alignment horizontal="center"/>
    </xf>
    <xf numFmtId="0" fontId="35" fillId="0" borderId="152" xfId="4" applyFont="1" applyBorder="1" applyAlignment="1">
      <alignment horizontal="center"/>
    </xf>
    <xf numFmtId="0" fontId="36" fillId="0" borderId="146" xfId="4" applyFont="1" applyBorder="1" applyAlignment="1">
      <alignment horizontal="left" vertical="center"/>
    </xf>
    <xf numFmtId="0" fontId="36" fillId="0" borderId="147" xfId="4" applyFont="1" applyBorder="1" applyAlignment="1">
      <alignment horizontal="left" vertical="center"/>
    </xf>
    <xf numFmtId="0" fontId="36" fillId="0" borderId="160" xfId="4" applyFont="1" applyBorder="1" applyAlignment="1">
      <alignment horizontal="left" vertical="center"/>
    </xf>
  </cellXfs>
  <cellStyles count="6">
    <cellStyle name="Millares [0]" xfId="2" builtinId="6"/>
    <cellStyle name="Moneda" xfId="1" builtinId="4"/>
    <cellStyle name="Moneda [0]" xfId="5" builtinId="7"/>
    <cellStyle name="Normal" xfId="0" builtinId="0"/>
    <cellStyle name="Normal 2" xfId="4" xr:uid="{00000000-0005-0000-0000-000004000000}"/>
    <cellStyle name="Porcentaje" xfId="3" builtinId="5"/>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00B050"/>
      <rgbColor rgb="FF222222"/>
      <rgbColor rgb="FF7F7F7F"/>
      <rgbColor rgb="FFFFFF00"/>
      <rgbColor rgb="FFCDDDAC"/>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393700</xdr:colOff>
      <xdr:row>0</xdr:row>
      <xdr:rowOff>114300</xdr:rowOff>
    </xdr:from>
    <xdr:to>
      <xdr:col>0</xdr:col>
      <xdr:colOff>4559300</xdr:colOff>
      <xdr:row>3</xdr:row>
      <xdr:rowOff>279400</xdr:rowOff>
    </xdr:to>
    <xdr:pic>
      <xdr:nvPicPr>
        <xdr:cNvPr id="5" name="Imagen" descr="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393700" y="114300"/>
          <a:ext cx="4165600" cy="1508125"/>
        </a:xfrm>
        <a:prstGeom prst="rect">
          <a:avLst/>
        </a:prstGeom>
        <a:ln w="12700" cap="flat">
          <a:noFill/>
          <a:miter lim="400000"/>
        </a:ln>
        <a:effectLst/>
      </xdr:spPr>
    </xdr:pic>
    <xdr:clientData/>
  </xdr:twoCellAnchor>
  <xdr:twoCellAnchor>
    <xdr:from>
      <xdr:col>13</xdr:col>
      <xdr:colOff>416718</xdr:colOff>
      <xdr:row>0</xdr:row>
      <xdr:rowOff>14883</xdr:rowOff>
    </xdr:from>
    <xdr:to>
      <xdr:col>14</xdr:col>
      <xdr:colOff>669726</xdr:colOff>
      <xdr:row>3</xdr:row>
      <xdr:rowOff>267891</xdr:rowOff>
    </xdr:to>
    <xdr:pic>
      <xdr:nvPicPr>
        <xdr:cNvPr id="6" name="Imagen 1" descr="Imagen 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20584318" y="14883"/>
          <a:ext cx="1688109" cy="1596034"/>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4673600</xdr:colOff>
      <xdr:row>2</xdr:row>
      <xdr:rowOff>241300</xdr:rowOff>
    </xdr:to>
    <xdr:pic>
      <xdr:nvPicPr>
        <xdr:cNvPr id="2" name="Imagen" descr="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19100" y="76200"/>
          <a:ext cx="4254500" cy="106997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2</xdr:row>
      <xdr:rowOff>267891</xdr:rowOff>
    </xdr:to>
    <xdr:pic>
      <xdr:nvPicPr>
        <xdr:cNvPr id="3" name="Imagen 1" descr="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8142743" y="14883"/>
          <a:ext cx="1338858" cy="1157883"/>
        </a:xfrm>
        <a:prstGeom prst="rect">
          <a:avLst/>
        </a:prstGeom>
        <a:ln w="12700" cap="flat">
          <a:noFill/>
          <a:miter lim="400000"/>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5003800</xdr:colOff>
      <xdr:row>3</xdr:row>
      <xdr:rowOff>241300</xdr:rowOff>
    </xdr:to>
    <xdr:pic>
      <xdr:nvPicPr>
        <xdr:cNvPr id="12" name="Imagen" descr="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a:stretch>
          <a:fillRect/>
        </a:stretch>
      </xdr:blipFill>
      <xdr:spPr>
        <a:xfrm>
          <a:off x="419100" y="76200"/>
          <a:ext cx="4584700" cy="1508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13" name="Imagen 1" descr="Imagen 1">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2"/>
        <a:stretch>
          <a:fillRect/>
        </a:stretch>
      </xdr:blipFill>
      <xdr:spPr>
        <a:xfrm>
          <a:off x="21143118" y="14883"/>
          <a:ext cx="1726209" cy="1596034"/>
        </a:xfrm>
        <a:prstGeom prst="rect">
          <a:avLst/>
        </a:prstGeom>
        <a:ln w="12700" cap="flat">
          <a:noFill/>
          <a:miter lim="400000"/>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5003800</xdr:colOff>
      <xdr:row>3</xdr:row>
      <xdr:rowOff>241300</xdr:rowOff>
    </xdr:to>
    <xdr:pic>
      <xdr:nvPicPr>
        <xdr:cNvPr id="15" name="Imagen" descr="Imagen">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
        <a:stretch>
          <a:fillRect/>
        </a:stretch>
      </xdr:blipFill>
      <xdr:spPr>
        <a:xfrm>
          <a:off x="419100" y="76200"/>
          <a:ext cx="4584700" cy="128587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16" name="Imagen 1" descr="Imagen 1">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a:stretch>
          <a:fillRect/>
        </a:stretch>
      </xdr:blipFill>
      <xdr:spPr>
        <a:xfrm>
          <a:off x="21066918" y="14883"/>
          <a:ext cx="1497609" cy="1373784"/>
        </a:xfrm>
        <a:prstGeom prst="rect">
          <a:avLst/>
        </a:prstGeom>
        <a:ln w="12700" cap="flat">
          <a:noFill/>
          <a:miter lim="400000"/>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5003800</xdr:colOff>
      <xdr:row>3</xdr:row>
      <xdr:rowOff>241300</xdr:rowOff>
    </xdr:to>
    <xdr:pic>
      <xdr:nvPicPr>
        <xdr:cNvPr id="20" name="Imagen" descr="Imagen">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1"/>
        <a:stretch>
          <a:fillRect/>
        </a:stretch>
      </xdr:blipFill>
      <xdr:spPr>
        <a:xfrm>
          <a:off x="419100" y="76200"/>
          <a:ext cx="4584700" cy="1508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21" name="Imagen 1" descr="Imagen 1">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2"/>
        <a:stretch>
          <a:fillRect/>
        </a:stretch>
      </xdr:blipFill>
      <xdr:spPr>
        <a:xfrm>
          <a:off x="20965318" y="14883"/>
          <a:ext cx="1497609" cy="1596034"/>
        </a:xfrm>
        <a:prstGeom prst="rect">
          <a:avLst/>
        </a:prstGeom>
        <a:ln w="12700" cap="flat">
          <a:noFill/>
          <a:miter lim="400000"/>
        </a:ln>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406400</xdr:colOff>
      <xdr:row>0</xdr:row>
      <xdr:rowOff>38100</xdr:rowOff>
    </xdr:from>
    <xdr:to>
      <xdr:col>0</xdr:col>
      <xdr:colOff>4991100</xdr:colOff>
      <xdr:row>3</xdr:row>
      <xdr:rowOff>203200</xdr:rowOff>
    </xdr:to>
    <xdr:pic>
      <xdr:nvPicPr>
        <xdr:cNvPr id="25" name="Imagen" descr="Imagen">
          <a:extLst>
            <a:ext uri="{FF2B5EF4-FFF2-40B4-BE49-F238E27FC236}">
              <a16:creationId xmlns:a16="http://schemas.microsoft.com/office/drawing/2014/main" id="{00000000-0008-0000-0600-000019000000}"/>
            </a:ext>
          </a:extLst>
        </xdr:cNvPr>
        <xdr:cNvPicPr>
          <a:picLocks noChangeAspect="1"/>
        </xdr:cNvPicPr>
      </xdr:nvPicPr>
      <xdr:blipFill>
        <a:blip xmlns:r="http://schemas.openxmlformats.org/officeDocument/2006/relationships" r:embed="rId1"/>
        <a:stretch>
          <a:fillRect/>
        </a:stretch>
      </xdr:blipFill>
      <xdr:spPr>
        <a:xfrm>
          <a:off x="406400" y="38100"/>
          <a:ext cx="4584700" cy="1127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26" name="Imagen 1" descr="Imagen 1">
          <a:extLst>
            <a:ext uri="{FF2B5EF4-FFF2-40B4-BE49-F238E27FC236}">
              <a16:creationId xmlns:a16="http://schemas.microsoft.com/office/drawing/2014/main" id="{00000000-0008-0000-0600-00001A000000}"/>
            </a:ext>
          </a:extLst>
        </xdr:cNvPr>
        <xdr:cNvPicPr>
          <a:picLocks noChangeAspect="1"/>
        </xdr:cNvPicPr>
      </xdr:nvPicPr>
      <xdr:blipFill>
        <a:blip xmlns:r="http://schemas.openxmlformats.org/officeDocument/2006/relationships" r:embed="rId2"/>
        <a:stretch>
          <a:fillRect/>
        </a:stretch>
      </xdr:blipFill>
      <xdr:spPr>
        <a:xfrm>
          <a:off x="20876418" y="14883"/>
          <a:ext cx="1497609" cy="1215034"/>
        </a:xfrm>
        <a:prstGeom prst="rect">
          <a:avLst/>
        </a:prstGeom>
        <a:ln w="12700" cap="flat">
          <a:noFill/>
          <a:miter lim="400000"/>
        </a:ln>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546100</xdr:colOff>
      <xdr:row>0</xdr:row>
      <xdr:rowOff>63500</xdr:rowOff>
    </xdr:from>
    <xdr:to>
      <xdr:col>0</xdr:col>
      <xdr:colOff>5130800</xdr:colOff>
      <xdr:row>3</xdr:row>
      <xdr:rowOff>228600</xdr:rowOff>
    </xdr:to>
    <xdr:pic>
      <xdr:nvPicPr>
        <xdr:cNvPr id="32" name="Imagen" descr="Imagen">
          <a:extLst>
            <a:ext uri="{FF2B5EF4-FFF2-40B4-BE49-F238E27FC236}">
              <a16:creationId xmlns:a16="http://schemas.microsoft.com/office/drawing/2014/main" id="{00000000-0008-0000-0700-000020000000}"/>
            </a:ext>
          </a:extLst>
        </xdr:cNvPr>
        <xdr:cNvPicPr>
          <a:picLocks noChangeAspect="1"/>
        </xdr:cNvPicPr>
      </xdr:nvPicPr>
      <xdr:blipFill>
        <a:blip xmlns:r="http://schemas.openxmlformats.org/officeDocument/2006/relationships" r:embed="rId1"/>
        <a:stretch>
          <a:fillRect/>
        </a:stretch>
      </xdr:blipFill>
      <xdr:spPr>
        <a:xfrm>
          <a:off x="546100" y="63500"/>
          <a:ext cx="4584700" cy="1127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33" name="Imagen 1" descr="Imagen 1">
          <a:extLst>
            <a:ext uri="{FF2B5EF4-FFF2-40B4-BE49-F238E27FC236}">
              <a16:creationId xmlns:a16="http://schemas.microsoft.com/office/drawing/2014/main" id="{00000000-0008-0000-0700-000021000000}"/>
            </a:ext>
          </a:extLst>
        </xdr:cNvPr>
        <xdr:cNvPicPr>
          <a:picLocks noChangeAspect="1"/>
        </xdr:cNvPicPr>
      </xdr:nvPicPr>
      <xdr:blipFill>
        <a:blip xmlns:r="http://schemas.openxmlformats.org/officeDocument/2006/relationships" r:embed="rId2"/>
        <a:stretch>
          <a:fillRect/>
        </a:stretch>
      </xdr:blipFill>
      <xdr:spPr>
        <a:xfrm>
          <a:off x="21244718" y="14883"/>
          <a:ext cx="1497609" cy="1215034"/>
        </a:xfrm>
        <a:prstGeom prst="rect">
          <a:avLst/>
        </a:prstGeom>
        <a:ln w="12700" cap="flat">
          <a:noFill/>
          <a:miter lim="400000"/>
        </a:ln>
        <a:effec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76200</xdr:rowOff>
        </xdr:from>
        <xdr:to>
          <xdr:col>1</xdr:col>
          <xdr:colOff>0</xdr:colOff>
          <xdr:row>3</xdr:row>
          <xdr:rowOff>247650</xdr:rowOff>
        </xdr:to>
        <xdr:sp macro="" textlink="">
          <xdr:nvSpPr>
            <xdr:cNvPr id="8205" name="Object 13" hidden="1">
              <a:extLst>
                <a:ext uri="{63B3BB69-23CF-44E3-9099-C40C66FF867C}">
                  <a14:compatExt spid="_x0000_s8205"/>
                </a:ext>
                <a:ext uri="{FF2B5EF4-FFF2-40B4-BE49-F238E27FC236}">
                  <a16:creationId xmlns:a16="http://schemas.microsoft.com/office/drawing/2014/main" id="{00000000-0008-0000-0800-00000D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12" name="Imagen 1" descr="CAPITAL">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161925</xdr:colOff>
          <xdr:row>0</xdr:row>
          <xdr:rowOff>0</xdr:rowOff>
        </xdr:from>
        <xdr:to>
          <xdr:col>0</xdr:col>
          <xdr:colOff>3257550</xdr:colOff>
          <xdr:row>3</xdr:row>
          <xdr:rowOff>190500</xdr:rowOff>
        </xdr:to>
        <xdr:sp macro="" textlink="">
          <xdr:nvSpPr>
            <xdr:cNvPr id="8206" name="Object 14" hidden="1">
              <a:extLst>
                <a:ext uri="{63B3BB69-23CF-44E3-9099-C40C66FF867C}">
                  <a14:compatExt spid="_x0000_s8206"/>
                </a:ext>
                <a:ext uri="{FF2B5EF4-FFF2-40B4-BE49-F238E27FC236}">
                  <a16:creationId xmlns:a16="http://schemas.microsoft.com/office/drawing/2014/main" id="{00000000-0008-0000-0800-00000E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14" name="Imagen 1" descr="CAPITAL">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57150</xdr:colOff>
          <xdr:row>0</xdr:row>
          <xdr:rowOff>76200</xdr:rowOff>
        </xdr:from>
        <xdr:to>
          <xdr:col>1</xdr:col>
          <xdr:colOff>0</xdr:colOff>
          <xdr:row>3</xdr:row>
          <xdr:rowOff>247650</xdr:rowOff>
        </xdr:to>
        <xdr:sp macro="" textlink="">
          <xdr:nvSpPr>
            <xdr:cNvPr id="8207" name="Object 15" hidden="1">
              <a:extLst>
                <a:ext uri="{63B3BB69-23CF-44E3-9099-C40C66FF867C}">
                  <a14:compatExt spid="_x0000_s8207"/>
                </a:ext>
                <a:ext uri="{FF2B5EF4-FFF2-40B4-BE49-F238E27FC236}">
                  <a16:creationId xmlns:a16="http://schemas.microsoft.com/office/drawing/2014/main" id="{00000000-0008-0000-0800-00000F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2" name="Imagen 1" descr="CAPIT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419100</xdr:colOff>
          <xdr:row>0</xdr:row>
          <xdr:rowOff>76200</xdr:rowOff>
        </xdr:from>
        <xdr:to>
          <xdr:col>1</xdr:col>
          <xdr:colOff>0</xdr:colOff>
          <xdr:row>3</xdr:row>
          <xdr:rowOff>247650</xdr:rowOff>
        </xdr:to>
        <xdr:sp macro="" textlink="">
          <xdr:nvSpPr>
            <xdr:cNvPr id="8208" name="Object 16" hidden="1">
              <a:extLst>
                <a:ext uri="{63B3BB69-23CF-44E3-9099-C40C66FF867C}">
                  <a14:compatExt spid="_x0000_s8208"/>
                </a:ext>
                <a:ext uri="{FF2B5EF4-FFF2-40B4-BE49-F238E27FC236}">
                  <a16:creationId xmlns:a16="http://schemas.microsoft.com/office/drawing/2014/main" id="{00000000-0008-0000-0800-000010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esktop\ROCIO20\Documents\Actualizaci&#243;n%202024\SIMAP%20Marzo.xlsx" TargetMode="External"/><Relationship Id="rId1" Type="http://schemas.openxmlformats.org/officeDocument/2006/relationships/externalLinkPath" Target="/Users/usuario/Desktop/ROCIO20/Documents/Actualizaci&#243;n%202024/SIMAP%20Marzo.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uario\Desktop\ROCIO20\Documents\Instrumentos%20de%20planeacion%202023\Copia%20de%20PLAN%20INDICATIVO%20marzo%202023.xlsx" TargetMode="External"/><Relationship Id="rId1" Type="http://schemas.openxmlformats.org/officeDocument/2006/relationships/externalLinkPath" Target="Copia%20de%20PLAN%20INDICATIVO%20marz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Formato seguimiento"/>
      <sheetName val="2 Instructivo "/>
      <sheetName val="Hoja1"/>
      <sheetName val="Hoja2"/>
    </sheetNames>
    <sheetDataSet>
      <sheetData sheetId="0">
        <row r="74">
          <cell r="G74"/>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AS PD"/>
      <sheetName val="D.Sociocultural"/>
      <sheetName val="D. Económica"/>
      <sheetName val="D.Ambiental "/>
      <sheetName val="Hoja11"/>
      <sheetName val="Hoja10"/>
      <sheetName val="Hoja9"/>
      <sheetName val="Hoja5"/>
      <sheetName val="Hoja4"/>
      <sheetName val="Informe S. Ambiente"/>
      <sheetName val="Hoja1"/>
      <sheetName val="Hoja8"/>
      <sheetName val="Hoja7"/>
      <sheetName val="Hoja6"/>
      <sheetName val="Informe IBAL"/>
      <sheetName val="D.Institucional"/>
      <sheetName val="Hoja2"/>
      <sheetName val="Hoja3"/>
    </sheetNames>
    <sheetDataSet>
      <sheetData sheetId="0" refreshError="1"/>
      <sheetData sheetId="1" refreshError="1"/>
      <sheetData sheetId="2" refreshError="1"/>
      <sheetData sheetId="3">
        <row r="25">
          <cell r="EH25">
            <v>18270000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8.vml"/><Relationship Id="rId7" Type="http://schemas.openxmlformats.org/officeDocument/2006/relationships/oleObject" Target="../embeddings/oleObject3.bin"/><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oleObject" Target="../embeddings/oleObject2.bin"/><Relationship Id="rId5" Type="http://schemas.openxmlformats.org/officeDocument/2006/relationships/image" Target="../media/image3.emf"/><Relationship Id="rId4" Type="http://schemas.openxmlformats.org/officeDocument/2006/relationships/oleObject" Target="../embeddings/oleObject1.bin"/><Relationship Id="rId9"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4"/>
  <sheetViews>
    <sheetView showGridLines="0" topLeftCell="C1" workbookViewId="0">
      <selection activeCell="D1" sqref="D1"/>
    </sheetView>
  </sheetViews>
  <sheetFormatPr baseColWidth="10" defaultColWidth="10" defaultRowHeight="12.95" customHeight="1"/>
  <cols>
    <col min="1" max="1" width="2" customWidth="1"/>
    <col min="2" max="4" width="33.5703125" customWidth="1"/>
  </cols>
  <sheetData>
    <row r="3" spans="2:4" ht="50.1" customHeight="1">
      <c r="B3" s="595" t="s">
        <v>0</v>
      </c>
      <c r="C3" s="596"/>
      <c r="D3" s="596"/>
    </row>
    <row r="7" spans="2:4" ht="18">
      <c r="B7" s="1" t="s">
        <v>1</v>
      </c>
      <c r="C7" s="1" t="s">
        <v>2</v>
      </c>
      <c r="D7" s="1" t="s">
        <v>3</v>
      </c>
    </row>
    <row r="9" spans="2:4" ht="15">
      <c r="B9" s="2" t="s">
        <v>4</v>
      </c>
      <c r="C9" s="2"/>
      <c r="D9" s="2"/>
    </row>
    <row r="10" spans="2:4" ht="15">
      <c r="B10" s="3"/>
      <c r="C10" s="3" t="s">
        <v>5</v>
      </c>
      <c r="D10" s="4" t="s">
        <v>4</v>
      </c>
    </row>
    <row r="11" spans="2:4" ht="15">
      <c r="B11" s="2" t="s">
        <v>69</v>
      </c>
      <c r="C11" s="2"/>
      <c r="D11" s="2"/>
    </row>
    <row r="12" spans="2:4" ht="15">
      <c r="B12" s="3"/>
      <c r="C12" s="3" t="s">
        <v>5</v>
      </c>
      <c r="D12" s="4" t="s">
        <v>69</v>
      </c>
    </row>
    <row r="13" spans="2:4" ht="15">
      <c r="B13" s="2" t="s">
        <v>100</v>
      </c>
      <c r="C13" s="2"/>
      <c r="D13" s="2"/>
    </row>
    <row r="14" spans="2:4" ht="15">
      <c r="B14" s="3"/>
      <c r="C14" s="3" t="s">
        <v>5</v>
      </c>
      <c r="D14" s="4" t="s">
        <v>100</v>
      </c>
    </row>
    <row r="15" spans="2:4" ht="15">
      <c r="B15" s="2" t="s">
        <v>121</v>
      </c>
      <c r="C15" s="2"/>
      <c r="D15" s="2"/>
    </row>
    <row r="16" spans="2:4" ht="15">
      <c r="B16" s="3"/>
      <c r="C16" s="3" t="s">
        <v>5</v>
      </c>
      <c r="D16" s="4" t="s">
        <v>121</v>
      </c>
    </row>
    <row r="17" spans="2:4" ht="15">
      <c r="B17" s="2" t="s">
        <v>158</v>
      </c>
      <c r="C17" s="2"/>
      <c r="D17" s="2"/>
    </row>
    <row r="18" spans="2:4" ht="15">
      <c r="B18" s="3"/>
      <c r="C18" s="3" t="s">
        <v>5</v>
      </c>
      <c r="D18" s="4" t="s">
        <v>158</v>
      </c>
    </row>
    <row r="19" spans="2:4" ht="15">
      <c r="B19" s="2" t="s">
        <v>173</v>
      </c>
      <c r="C19" s="2"/>
      <c r="D19" s="2"/>
    </row>
    <row r="20" spans="2:4" ht="15">
      <c r="B20" s="3"/>
      <c r="C20" s="3" t="s">
        <v>5</v>
      </c>
      <c r="D20" s="4" t="s">
        <v>173</v>
      </c>
    </row>
    <row r="21" spans="2:4" ht="15">
      <c r="B21" s="2" t="s">
        <v>188</v>
      </c>
      <c r="C21" s="2"/>
      <c r="D21" s="2"/>
    </row>
    <row r="22" spans="2:4" ht="15">
      <c r="B22" s="3"/>
      <c r="C22" s="3" t="s">
        <v>5</v>
      </c>
      <c r="D22" s="4" t="s">
        <v>188</v>
      </c>
    </row>
    <row r="23" spans="2:4" ht="15">
      <c r="B23" s="2" t="s">
        <v>203</v>
      </c>
      <c r="C23" s="2"/>
      <c r="D23" s="2"/>
    </row>
    <row r="24" spans="2:4" ht="15">
      <c r="B24" s="3"/>
      <c r="C24" s="3" t="s">
        <v>5</v>
      </c>
      <c r="D24" s="4" t="s">
        <v>203</v>
      </c>
    </row>
  </sheetData>
  <mergeCells count="1">
    <mergeCell ref="B3:D3"/>
  </mergeCells>
  <hyperlinks>
    <hyperlink ref="D10" location="'Agua Potable'!R1C1" display="Agua Potable" xr:uid="{00000000-0004-0000-0000-000000000000}"/>
    <hyperlink ref="D12" location="'Saneamiento Básico'!R1C1" display="Saneamiento Básico" xr:uid="{00000000-0004-0000-0000-000001000000}"/>
    <hyperlink ref="D14" location="'PGIR'!R1C1" display="PGIR" xr:uid="{00000000-0004-0000-0000-000002000000}"/>
    <hyperlink ref="D16" location="'SIMAP'!R1C1" display="SIMAP" xr:uid="{00000000-0004-0000-0000-000003000000}"/>
    <hyperlink ref="D18" location="'SIGAM'!R1C1" display="SIGAM" xr:uid="{00000000-0004-0000-0000-000004000000}"/>
    <hyperlink ref="D20" location="'Educacion ambiental'!R1C1" display="Educacion ambiental" xr:uid="{00000000-0004-0000-0000-000005000000}"/>
    <hyperlink ref="D22" location="'CambioClimatico'!R1C1" display="CambioClimatico" xr:uid="{00000000-0004-0000-0000-000006000000}"/>
    <hyperlink ref="D24" location="'Gestión del Riesgo'!R1C1" display="Gestión del Riesgo"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58D78-AD46-46B0-A341-6D5A21D73ADC}">
  <dimension ref="B3:T39"/>
  <sheetViews>
    <sheetView workbookViewId="0">
      <selection activeCell="B22" sqref="B22:D39"/>
    </sheetView>
  </sheetViews>
  <sheetFormatPr baseColWidth="10" defaultRowHeight="12.75"/>
  <cols>
    <col min="4" max="4" width="24.85546875" customWidth="1"/>
  </cols>
  <sheetData>
    <row r="3" spans="2:19">
      <c r="B3" s="567" t="s">
        <v>339</v>
      </c>
    </row>
    <row r="4" spans="2:19">
      <c r="B4" s="567"/>
    </row>
    <row r="5" spans="2:19" ht="25.5">
      <c r="B5" s="568" t="s">
        <v>340</v>
      </c>
      <c r="C5" s="568" t="s">
        <v>341</v>
      </c>
      <c r="D5" s="569" t="s">
        <v>342</v>
      </c>
    </row>
    <row r="6" spans="2:19" ht="25.5">
      <c r="B6" s="570" t="s">
        <v>320</v>
      </c>
      <c r="C6" s="571">
        <v>44450000</v>
      </c>
      <c r="D6" s="573" t="s">
        <v>343</v>
      </c>
    </row>
    <row r="7" spans="2:19" ht="18">
      <c r="B7" s="570" t="s">
        <v>289</v>
      </c>
      <c r="C7" s="571">
        <v>35000000</v>
      </c>
      <c r="D7" s="572" t="s">
        <v>290</v>
      </c>
    </row>
    <row r="8" spans="2:19" ht="18">
      <c r="B8" s="570" t="s">
        <v>292</v>
      </c>
      <c r="C8" s="571">
        <v>35000000</v>
      </c>
      <c r="D8" s="572" t="s">
        <v>250</v>
      </c>
    </row>
    <row r="9" spans="2:19" ht="18">
      <c r="B9" s="570" t="s">
        <v>294</v>
      </c>
      <c r="C9" s="571">
        <v>29400000</v>
      </c>
      <c r="D9" s="572" t="s">
        <v>250</v>
      </c>
    </row>
    <row r="10" spans="2:19" ht="18">
      <c r="B10" s="570" t="s">
        <v>296</v>
      </c>
      <c r="C10" s="571">
        <v>31500000</v>
      </c>
      <c r="D10" s="572" t="s">
        <v>250</v>
      </c>
    </row>
    <row r="11" spans="2:19" ht="18">
      <c r="B11" s="570" t="s">
        <v>298</v>
      </c>
      <c r="C11" s="571">
        <v>21000000</v>
      </c>
      <c r="D11" s="572" t="s">
        <v>250</v>
      </c>
    </row>
    <row r="12" spans="2:19" ht="18">
      <c r="B12" s="570" t="s">
        <v>300</v>
      </c>
      <c r="C12" s="571">
        <v>37100000</v>
      </c>
      <c r="D12" s="572" t="s">
        <v>250</v>
      </c>
    </row>
    <row r="13" spans="2:19" ht="18">
      <c r="B13" s="570" t="s">
        <v>302</v>
      </c>
      <c r="C13" s="571">
        <v>28000000</v>
      </c>
      <c r="D13" s="572" t="s">
        <v>250</v>
      </c>
    </row>
    <row r="14" spans="2:19" ht="18">
      <c r="B14" s="570" t="s">
        <v>304</v>
      </c>
      <c r="C14" s="571">
        <v>29400000</v>
      </c>
      <c r="D14" s="572" t="s">
        <v>250</v>
      </c>
    </row>
    <row r="15" spans="2:19" ht="18">
      <c r="B15" s="570" t="s">
        <v>306</v>
      </c>
      <c r="C15" s="571">
        <v>17500000</v>
      </c>
      <c r="D15" s="572" t="s">
        <v>249</v>
      </c>
      <c r="I15" s="340">
        <v>2704</v>
      </c>
      <c r="J15" s="341">
        <v>45370</v>
      </c>
      <c r="K15" s="340">
        <v>1016</v>
      </c>
      <c r="L15" s="342">
        <v>14218009</v>
      </c>
      <c r="M15" s="342" t="s">
        <v>317</v>
      </c>
      <c r="P15" s="343">
        <v>14400000</v>
      </c>
      <c r="Q15" s="344">
        <v>0</v>
      </c>
      <c r="R15" s="343">
        <v>14400000</v>
      </c>
      <c r="S15" s="344" t="s">
        <v>248</v>
      </c>
    </row>
    <row r="16" spans="2:19" ht="18">
      <c r="B16" s="570" t="s">
        <v>308</v>
      </c>
      <c r="C16" s="571">
        <v>33250000</v>
      </c>
      <c r="D16" s="572" t="s">
        <v>250</v>
      </c>
      <c r="I16" s="340">
        <v>2912</v>
      </c>
      <c r="J16" s="341">
        <v>45383</v>
      </c>
      <c r="K16" s="340">
        <v>1166</v>
      </c>
      <c r="L16" s="342">
        <v>1088292770</v>
      </c>
      <c r="M16" s="342" t="s">
        <v>379</v>
      </c>
      <c r="P16" s="343">
        <v>10000000</v>
      </c>
      <c r="Q16" s="344">
        <v>0</v>
      </c>
      <c r="R16" s="343">
        <v>20000000</v>
      </c>
      <c r="S16" s="344" t="s">
        <v>248</v>
      </c>
    </row>
    <row r="17" spans="2:19" ht="18">
      <c r="B17" s="570" t="s">
        <v>310</v>
      </c>
      <c r="C17" s="571">
        <v>35000000</v>
      </c>
      <c r="D17" s="572" t="s">
        <v>290</v>
      </c>
      <c r="I17" s="340">
        <v>3325</v>
      </c>
      <c r="J17" s="341">
        <v>45392</v>
      </c>
      <c r="K17" s="340">
        <v>1393</v>
      </c>
      <c r="L17" s="342">
        <v>1110555074</v>
      </c>
      <c r="M17" s="342" t="s">
        <v>381</v>
      </c>
      <c r="P17" s="344">
        <v>0</v>
      </c>
      <c r="Q17" s="344">
        <v>0</v>
      </c>
      <c r="R17" s="343">
        <v>24000000</v>
      </c>
      <c r="S17" s="344" t="s">
        <v>248</v>
      </c>
    </row>
    <row r="18" spans="2:19" ht="18">
      <c r="B18" s="570" t="s">
        <v>312</v>
      </c>
      <c r="C18" s="571">
        <v>26600000</v>
      </c>
      <c r="D18" s="572" t="s">
        <v>250</v>
      </c>
      <c r="I18" s="340">
        <v>3379</v>
      </c>
      <c r="J18" s="341">
        <v>45393</v>
      </c>
      <c r="K18" s="340">
        <v>1589</v>
      </c>
      <c r="L18" s="342">
        <v>1110575894</v>
      </c>
      <c r="M18" s="342" t="s">
        <v>383</v>
      </c>
      <c r="P18" s="343">
        <v>6200000</v>
      </c>
      <c r="Q18" s="344">
        <v>0</v>
      </c>
      <c r="R18" s="343">
        <v>12400000</v>
      </c>
      <c r="S18" s="344" t="s">
        <v>248</v>
      </c>
    </row>
    <row r="19" spans="2:19" ht="18">
      <c r="B19" s="570" t="s">
        <v>314</v>
      </c>
      <c r="C19" s="571">
        <v>23800000</v>
      </c>
      <c r="D19" s="572" t="s">
        <v>250</v>
      </c>
      <c r="I19" s="340">
        <v>3429</v>
      </c>
      <c r="J19" s="341">
        <v>45397</v>
      </c>
      <c r="K19" s="340">
        <v>1644</v>
      </c>
      <c r="L19" s="342">
        <v>1110452773</v>
      </c>
      <c r="M19" s="342" t="s">
        <v>385</v>
      </c>
      <c r="P19" s="343">
        <v>5000000</v>
      </c>
      <c r="Q19" s="344">
        <v>0</v>
      </c>
      <c r="R19" s="343">
        <v>30000000</v>
      </c>
      <c r="S19" s="344" t="s">
        <v>248</v>
      </c>
    </row>
    <row r="20" spans="2:19" ht="18">
      <c r="B20" s="570" t="s">
        <v>316</v>
      </c>
      <c r="C20" s="571">
        <v>17500000</v>
      </c>
      <c r="D20" s="572" t="s">
        <v>249</v>
      </c>
      <c r="I20" s="340">
        <v>3447</v>
      </c>
      <c r="J20" s="341">
        <v>45397</v>
      </c>
      <c r="K20" s="340">
        <v>1645</v>
      </c>
      <c r="L20" s="342">
        <v>26433450</v>
      </c>
      <c r="M20" s="342" t="s">
        <v>387</v>
      </c>
      <c r="P20" s="344">
        <v>0</v>
      </c>
      <c r="Q20" s="344">
        <v>0</v>
      </c>
      <c r="R20" s="343">
        <v>30000000</v>
      </c>
      <c r="S20" s="344" t="s">
        <v>248</v>
      </c>
    </row>
    <row r="21" spans="2:19" ht="37.5" customHeight="1">
      <c r="B21" s="570" t="s">
        <v>318</v>
      </c>
      <c r="C21" s="571">
        <v>28800000</v>
      </c>
      <c r="D21" s="572" t="s">
        <v>250</v>
      </c>
      <c r="I21" s="340">
        <v>3504</v>
      </c>
      <c r="J21" s="341">
        <v>45399</v>
      </c>
      <c r="K21" s="340">
        <v>1470</v>
      </c>
      <c r="L21" s="342">
        <v>14297270</v>
      </c>
      <c r="M21" s="342" t="s">
        <v>389</v>
      </c>
      <c r="P21" s="343">
        <v>7600000</v>
      </c>
      <c r="Q21" s="344">
        <v>0</v>
      </c>
      <c r="R21" s="343">
        <v>19000000</v>
      </c>
      <c r="S21" s="344" t="s">
        <v>248</v>
      </c>
    </row>
    <row r="22" spans="2:19" ht="18">
      <c r="B22" s="340" t="s">
        <v>380</v>
      </c>
      <c r="C22" s="343">
        <v>30000000</v>
      </c>
      <c r="D22" s="342" t="s">
        <v>250</v>
      </c>
      <c r="I22" s="340">
        <v>3562</v>
      </c>
      <c r="J22" s="341">
        <v>45401</v>
      </c>
      <c r="K22" s="340">
        <v>1639</v>
      </c>
      <c r="L22" s="342">
        <v>1234640830</v>
      </c>
      <c r="M22" s="342" t="s">
        <v>392</v>
      </c>
      <c r="P22" s="343">
        <v>3000000</v>
      </c>
      <c r="Q22" s="344">
        <v>0</v>
      </c>
      <c r="R22" s="343">
        <v>15000000</v>
      </c>
      <c r="S22" s="344" t="s">
        <v>248</v>
      </c>
    </row>
    <row r="23" spans="2:19" ht="18">
      <c r="B23" s="340" t="s">
        <v>382</v>
      </c>
      <c r="C23" s="343">
        <v>24000000</v>
      </c>
      <c r="D23" s="342" t="s">
        <v>250</v>
      </c>
      <c r="I23" s="340">
        <v>3647</v>
      </c>
      <c r="J23" s="341">
        <v>45404</v>
      </c>
      <c r="K23" s="340">
        <v>1587</v>
      </c>
      <c r="L23" s="342">
        <v>38210241</v>
      </c>
      <c r="M23" s="342" t="s">
        <v>394</v>
      </c>
      <c r="P23" s="343">
        <v>8000000</v>
      </c>
      <c r="Q23" s="344">
        <v>0</v>
      </c>
      <c r="R23" s="343">
        <v>16000000</v>
      </c>
      <c r="S23" s="344" t="s">
        <v>248</v>
      </c>
    </row>
    <row r="24" spans="2:19" ht="18">
      <c r="B24" s="340" t="s">
        <v>384</v>
      </c>
      <c r="C24" s="343">
        <v>18600000</v>
      </c>
      <c r="D24" s="342" t="s">
        <v>250</v>
      </c>
      <c r="I24" s="340">
        <v>3720</v>
      </c>
      <c r="J24" s="341">
        <v>45406</v>
      </c>
      <c r="K24" s="340">
        <v>1835</v>
      </c>
      <c r="L24" s="342">
        <v>20872112</v>
      </c>
      <c r="M24" s="342" t="s">
        <v>396</v>
      </c>
      <c r="P24" s="343">
        <v>7000000</v>
      </c>
      <c r="Q24" s="344">
        <v>0</v>
      </c>
      <c r="R24" s="343">
        <v>10500000</v>
      </c>
      <c r="S24" s="344" t="s">
        <v>248</v>
      </c>
    </row>
    <row r="25" spans="2:19" ht="18">
      <c r="B25" s="340" t="s">
        <v>386</v>
      </c>
      <c r="C25" s="343">
        <v>35000000</v>
      </c>
      <c r="D25" s="342" t="s">
        <v>250</v>
      </c>
      <c r="I25" s="340">
        <v>3820</v>
      </c>
      <c r="J25" s="341">
        <v>45411</v>
      </c>
      <c r="K25" s="340">
        <v>1844</v>
      </c>
      <c r="L25" s="342">
        <v>1020719457</v>
      </c>
      <c r="M25" s="342" t="s">
        <v>398</v>
      </c>
      <c r="P25" s="344">
        <v>0</v>
      </c>
      <c r="Q25" s="344">
        <v>0</v>
      </c>
      <c r="R25" s="343">
        <v>17400000</v>
      </c>
      <c r="S25" s="344" t="s">
        <v>248</v>
      </c>
    </row>
    <row r="26" spans="2:19" ht="18">
      <c r="B26" s="340" t="s">
        <v>388</v>
      </c>
      <c r="C26" s="343">
        <v>30000000</v>
      </c>
      <c r="D26" s="342" t="s">
        <v>250</v>
      </c>
      <c r="I26" s="340">
        <v>3869</v>
      </c>
      <c r="J26" s="341">
        <v>45412</v>
      </c>
      <c r="K26" s="340">
        <v>2000</v>
      </c>
      <c r="L26" s="342">
        <v>900008142</v>
      </c>
      <c r="M26" s="342" t="s">
        <v>400</v>
      </c>
      <c r="P26" s="344">
        <v>0</v>
      </c>
      <c r="Q26" s="344">
        <v>0</v>
      </c>
      <c r="R26" s="343">
        <v>22106800</v>
      </c>
      <c r="S26" s="344" t="s">
        <v>248</v>
      </c>
    </row>
    <row r="27" spans="2:19" ht="18">
      <c r="B27" s="340" t="s">
        <v>390</v>
      </c>
      <c r="C27" s="343">
        <v>26600000</v>
      </c>
      <c r="D27" s="342" t="s">
        <v>359</v>
      </c>
      <c r="I27" s="340">
        <v>3990</v>
      </c>
      <c r="J27" s="341">
        <v>45420</v>
      </c>
      <c r="K27" s="340">
        <v>1851</v>
      </c>
      <c r="L27" s="342">
        <v>1005714272</v>
      </c>
      <c r="M27" s="342" t="s">
        <v>403</v>
      </c>
      <c r="P27" s="343">
        <v>2500000</v>
      </c>
      <c r="Q27" s="344">
        <v>0</v>
      </c>
      <c r="R27" s="343">
        <v>10000000</v>
      </c>
      <c r="S27" s="344" t="s">
        <v>248</v>
      </c>
    </row>
    <row r="28" spans="2:19" ht="18">
      <c r="B28" s="340" t="s">
        <v>391</v>
      </c>
      <c r="C28" s="343">
        <v>25200000</v>
      </c>
      <c r="D28" s="342" t="s">
        <v>250</v>
      </c>
      <c r="I28" s="340">
        <v>4048</v>
      </c>
      <c r="J28" s="341">
        <v>45426</v>
      </c>
      <c r="K28" s="340">
        <v>2119</v>
      </c>
      <c r="L28" s="342">
        <v>1110554992</v>
      </c>
      <c r="M28" s="342" t="s">
        <v>405</v>
      </c>
      <c r="P28" s="344">
        <v>0</v>
      </c>
      <c r="Q28" s="344">
        <v>0</v>
      </c>
      <c r="R28" s="343">
        <v>16000000</v>
      </c>
      <c r="S28" s="344" t="s">
        <v>248</v>
      </c>
    </row>
    <row r="29" spans="2:19" ht="18">
      <c r="B29" s="340" t="s">
        <v>393</v>
      </c>
      <c r="C29" s="343">
        <v>18000000</v>
      </c>
      <c r="D29" s="342" t="s">
        <v>250</v>
      </c>
      <c r="I29" s="340">
        <v>4066</v>
      </c>
      <c r="J29" s="341">
        <v>45427</v>
      </c>
      <c r="K29" s="340">
        <v>1979</v>
      </c>
      <c r="L29" s="342">
        <v>5209747</v>
      </c>
      <c r="M29" s="342" t="s">
        <v>407</v>
      </c>
      <c r="P29" s="343">
        <v>2200000</v>
      </c>
      <c r="Q29" s="344">
        <v>0</v>
      </c>
      <c r="R29" s="343">
        <v>8800000</v>
      </c>
      <c r="S29" s="344" t="s">
        <v>248</v>
      </c>
    </row>
    <row r="30" spans="2:19" ht="18">
      <c r="B30" s="340" t="s">
        <v>395</v>
      </c>
      <c r="C30" s="343">
        <v>24000000</v>
      </c>
      <c r="D30" s="342" t="s">
        <v>250</v>
      </c>
      <c r="I30" s="340">
        <v>4206</v>
      </c>
      <c r="J30" s="341">
        <v>45439</v>
      </c>
      <c r="K30" s="340">
        <v>2115</v>
      </c>
      <c r="L30" s="342">
        <v>1010140181</v>
      </c>
      <c r="M30" s="342" t="s">
        <v>409</v>
      </c>
      <c r="P30" s="344">
        <v>0</v>
      </c>
      <c r="Q30" s="344">
        <v>0</v>
      </c>
      <c r="R30" s="343">
        <v>13000000</v>
      </c>
      <c r="S30" s="344" t="s">
        <v>248</v>
      </c>
    </row>
    <row r="31" spans="2:19" ht="18">
      <c r="B31" s="340" t="s">
        <v>397</v>
      </c>
      <c r="C31" s="343">
        <v>17500000</v>
      </c>
      <c r="D31" s="342" t="s">
        <v>250</v>
      </c>
      <c r="I31" s="340">
        <v>4246</v>
      </c>
      <c r="J31" s="341">
        <v>45441</v>
      </c>
      <c r="K31" s="340">
        <v>2177</v>
      </c>
      <c r="L31" s="342">
        <v>93362707</v>
      </c>
      <c r="M31" s="342" t="s">
        <v>411</v>
      </c>
      <c r="P31" s="344">
        <v>0</v>
      </c>
      <c r="Q31" s="344">
        <v>0</v>
      </c>
      <c r="R31" s="343">
        <v>20000000</v>
      </c>
      <c r="S31" s="344" t="s">
        <v>248</v>
      </c>
    </row>
    <row r="32" spans="2:19" ht="18">
      <c r="B32" s="340" t="s">
        <v>399</v>
      </c>
      <c r="C32" s="343">
        <v>17400000</v>
      </c>
      <c r="D32" s="342" t="s">
        <v>250</v>
      </c>
      <c r="I32" s="340">
        <v>4416</v>
      </c>
      <c r="J32" s="341">
        <v>45456</v>
      </c>
      <c r="K32" s="340">
        <v>2145</v>
      </c>
      <c r="L32" s="342">
        <v>1110449637</v>
      </c>
      <c r="M32" s="342" t="s">
        <v>413</v>
      </c>
      <c r="P32" s="344">
        <v>0</v>
      </c>
      <c r="Q32" s="344">
        <v>0</v>
      </c>
      <c r="R32" s="343">
        <v>12000000</v>
      </c>
      <c r="S32" s="344" t="s">
        <v>248</v>
      </c>
    </row>
    <row r="33" spans="2:20" ht="18">
      <c r="B33" s="340" t="s">
        <v>401</v>
      </c>
      <c r="C33" s="343">
        <v>22106800</v>
      </c>
      <c r="D33" s="342" t="s">
        <v>402</v>
      </c>
      <c r="I33" s="347"/>
      <c r="J33" s="347"/>
      <c r="K33" s="347"/>
      <c r="L33" s="347"/>
      <c r="M33" s="347"/>
      <c r="N33" s="347"/>
      <c r="O33" s="347"/>
      <c r="P33" s="347"/>
      <c r="Q33" s="347"/>
      <c r="R33" s="338"/>
      <c r="S33" s="338"/>
      <c r="T33" s="338"/>
    </row>
    <row r="34" spans="2:20" ht="18">
      <c r="B34" s="340" t="s">
        <v>404</v>
      </c>
      <c r="C34" s="343">
        <v>12500000</v>
      </c>
      <c r="D34" s="342" t="s">
        <v>249</v>
      </c>
      <c r="I34" s="971"/>
      <c r="J34" s="971"/>
      <c r="K34" s="971"/>
      <c r="L34" s="971"/>
      <c r="M34" s="971"/>
      <c r="N34" s="971"/>
      <c r="O34" s="345"/>
      <c r="P34" s="345"/>
      <c r="Q34" s="345"/>
      <c r="R34" s="338"/>
      <c r="S34" s="338"/>
      <c r="T34" s="338"/>
    </row>
    <row r="35" spans="2:20" ht="18">
      <c r="B35" s="340" t="s">
        <v>406</v>
      </c>
      <c r="C35" s="343">
        <v>16000000</v>
      </c>
      <c r="D35" s="342" t="s">
        <v>250</v>
      </c>
      <c r="I35" s="995" t="s">
        <v>224</v>
      </c>
      <c r="J35" s="995"/>
      <c r="K35" s="995"/>
      <c r="L35" s="995"/>
      <c r="M35" s="995"/>
      <c r="N35" s="995"/>
      <c r="O35" s="346">
        <v>846206800</v>
      </c>
      <c r="P35" s="346">
        <v>321400000</v>
      </c>
      <c r="Q35" s="346">
        <v>524806800</v>
      </c>
      <c r="R35" s="338"/>
      <c r="S35" s="338"/>
      <c r="T35" s="338"/>
    </row>
    <row r="36" spans="2:20" ht="18">
      <c r="B36" s="340" t="s">
        <v>408</v>
      </c>
      <c r="C36" s="343">
        <v>11000000</v>
      </c>
      <c r="D36" s="342" t="s">
        <v>249</v>
      </c>
    </row>
    <row r="37" spans="2:20" ht="18">
      <c r="B37" s="340" t="s">
        <v>410</v>
      </c>
      <c r="C37" s="343">
        <v>13000000</v>
      </c>
      <c r="D37" s="342" t="s">
        <v>249</v>
      </c>
    </row>
    <row r="38" spans="2:20" ht="18">
      <c r="B38" s="340" t="s">
        <v>412</v>
      </c>
      <c r="C38" s="343">
        <v>20000000</v>
      </c>
      <c r="D38" s="342" t="s">
        <v>250</v>
      </c>
    </row>
    <row r="39" spans="2:20" ht="18">
      <c r="B39" s="340" t="s">
        <v>414</v>
      </c>
      <c r="C39" s="343">
        <v>12000000</v>
      </c>
      <c r="D39" s="342" t="s">
        <v>249</v>
      </c>
    </row>
  </sheetData>
  <mergeCells count="2">
    <mergeCell ref="I34:N34"/>
    <mergeCell ref="I35:N3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F36E8-D4A5-4E76-9BFA-DA4A7CBE0AEA}">
  <dimension ref="B7:C7"/>
  <sheetViews>
    <sheetView topLeftCell="A4" workbookViewId="0">
      <selection activeCell="C7" sqref="C7"/>
    </sheetView>
  </sheetViews>
  <sheetFormatPr baseColWidth="10" defaultRowHeight="12.75"/>
  <cols>
    <col min="3" max="4" width="11.42578125" customWidth="1"/>
  </cols>
  <sheetData>
    <row r="7" spans="2:3">
      <c r="B7" s="567" t="s">
        <v>363</v>
      </c>
      <c r="C7" s="583" t="s">
        <v>362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DE88-696A-455B-9A2C-3BE989D36E99}">
  <dimension ref="A1"/>
  <sheetViews>
    <sheetView workbookViewId="0">
      <selection activeCell="C2" sqref="C2"/>
    </sheetView>
  </sheetViews>
  <sheetFormatPr baseColWidth="10" defaultRowHeight="12.75"/>
  <cols>
    <col min="3" max="3" width="11.42578125" customWidth="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54"/>
  <sheetViews>
    <sheetView showGridLines="0" tabSelected="1" topLeftCell="B17" zoomScale="80" zoomScaleNormal="80" workbookViewId="0">
      <selection activeCell="H26" sqref="H26"/>
    </sheetView>
  </sheetViews>
  <sheetFormatPr baseColWidth="10" defaultColWidth="11.42578125" defaultRowHeight="18" customHeight="1"/>
  <cols>
    <col min="1" max="1" width="68.7109375" style="5" customWidth="1"/>
    <col min="2" max="2" width="26.28515625" style="5" customWidth="1"/>
    <col min="3" max="3" width="23.140625" style="5" customWidth="1"/>
    <col min="4" max="4" width="20" style="5" customWidth="1"/>
    <col min="5" max="10" width="18.85546875" style="5" customWidth="1"/>
    <col min="11" max="11" width="22.140625" style="5" customWidth="1"/>
    <col min="12" max="15" width="18.85546875" style="5" customWidth="1"/>
    <col min="16" max="16" width="27.42578125" style="5" customWidth="1"/>
    <col min="17" max="17" width="19.140625" style="5" customWidth="1"/>
    <col min="18" max="18" width="12.42578125" style="5" customWidth="1"/>
    <col min="19" max="19" width="23.140625" style="5" customWidth="1"/>
    <col min="20" max="26" width="11.42578125" style="5" customWidth="1"/>
    <col min="27" max="16384" width="11.42578125" style="5"/>
  </cols>
  <sheetData>
    <row r="1" spans="1:25" ht="34.5" customHeight="1">
      <c r="A1" s="710"/>
      <c r="B1" s="713" t="s">
        <v>6</v>
      </c>
      <c r="C1" s="714"/>
      <c r="D1" s="714"/>
      <c r="E1" s="714"/>
      <c r="F1" s="714"/>
      <c r="G1" s="714"/>
      <c r="H1" s="715"/>
      <c r="I1" s="475"/>
      <c r="J1" s="719" t="s">
        <v>7</v>
      </c>
      <c r="K1" s="720"/>
      <c r="L1" s="720"/>
      <c r="M1" s="721"/>
      <c r="N1" s="722"/>
      <c r="O1" s="723"/>
      <c r="P1" s="6"/>
      <c r="Q1" s="7"/>
      <c r="R1" s="7"/>
      <c r="S1" s="7"/>
      <c r="T1" s="7"/>
      <c r="U1" s="7"/>
      <c r="V1" s="7"/>
      <c r="W1" s="7"/>
      <c r="X1" s="7"/>
      <c r="Y1" s="7"/>
    </row>
    <row r="2" spans="1:25" ht="37.5" customHeight="1">
      <c r="A2" s="711"/>
      <c r="B2" s="716"/>
      <c r="C2" s="717"/>
      <c r="D2" s="717"/>
      <c r="E2" s="717"/>
      <c r="F2" s="717"/>
      <c r="G2" s="717"/>
      <c r="H2" s="718"/>
      <c r="I2" s="476"/>
      <c r="J2" s="728" t="s">
        <v>8</v>
      </c>
      <c r="K2" s="729"/>
      <c r="L2" s="729"/>
      <c r="M2" s="730"/>
      <c r="N2" s="724"/>
      <c r="O2" s="725"/>
      <c r="P2" s="6"/>
      <c r="Q2" s="7"/>
      <c r="R2" s="7"/>
      <c r="S2" s="7"/>
      <c r="T2" s="7"/>
      <c r="U2" s="7"/>
      <c r="V2" s="7"/>
      <c r="W2" s="7"/>
      <c r="X2" s="7"/>
      <c r="Y2" s="7"/>
    </row>
    <row r="3" spans="1:25" ht="33.75" customHeight="1">
      <c r="A3" s="711"/>
      <c r="B3" s="731" t="s">
        <v>9</v>
      </c>
      <c r="C3" s="732"/>
      <c r="D3" s="732"/>
      <c r="E3" s="732"/>
      <c r="F3" s="732"/>
      <c r="G3" s="732"/>
      <c r="H3" s="733"/>
      <c r="I3" s="477"/>
      <c r="J3" s="728" t="s">
        <v>10</v>
      </c>
      <c r="K3" s="729"/>
      <c r="L3" s="729"/>
      <c r="M3" s="730"/>
      <c r="N3" s="724"/>
      <c r="O3" s="725"/>
      <c r="P3" s="6"/>
      <c r="Q3" s="7"/>
      <c r="R3" s="7"/>
      <c r="S3" s="7"/>
      <c r="T3" s="7"/>
      <c r="U3" s="7"/>
      <c r="V3" s="7"/>
      <c r="W3" s="7"/>
      <c r="X3" s="7"/>
      <c r="Y3" s="7"/>
    </row>
    <row r="4" spans="1:25" ht="38.25" customHeight="1">
      <c r="A4" s="712"/>
      <c r="B4" s="716"/>
      <c r="C4" s="717"/>
      <c r="D4" s="717"/>
      <c r="E4" s="717"/>
      <c r="F4" s="717"/>
      <c r="G4" s="717"/>
      <c r="H4" s="718"/>
      <c r="I4" s="476"/>
      <c r="J4" s="728" t="s">
        <v>11</v>
      </c>
      <c r="K4" s="729"/>
      <c r="L4" s="729"/>
      <c r="M4" s="730"/>
      <c r="N4" s="726"/>
      <c r="O4" s="727"/>
      <c r="P4" s="6"/>
      <c r="Q4" s="7"/>
      <c r="R4" s="7"/>
      <c r="S4" s="7"/>
      <c r="T4" s="7"/>
      <c r="U4" s="7"/>
      <c r="V4" s="7"/>
      <c r="W4" s="7"/>
      <c r="X4" s="7"/>
      <c r="Y4" s="7"/>
    </row>
    <row r="5" spans="1:25" ht="26.25" customHeight="1">
      <c r="A5" s="8"/>
      <c r="B5" s="739"/>
      <c r="C5" s="739"/>
      <c r="D5" s="739"/>
      <c r="E5" s="739"/>
      <c r="F5" s="739"/>
      <c r="G5" s="739"/>
      <c r="H5" s="739"/>
      <c r="I5" s="471"/>
      <c r="J5" s="739"/>
      <c r="K5" s="739"/>
      <c r="L5" s="739"/>
      <c r="M5" s="739"/>
      <c r="N5" s="739"/>
      <c r="O5" s="740"/>
      <c r="P5" s="9"/>
      <c r="Q5" s="7"/>
      <c r="R5" s="7"/>
      <c r="S5" s="7"/>
      <c r="T5" s="7"/>
      <c r="U5" s="7"/>
      <c r="V5" s="7"/>
      <c r="W5" s="7"/>
      <c r="X5" s="7"/>
      <c r="Y5" s="7"/>
    </row>
    <row r="6" spans="1:25" ht="35.1" customHeight="1">
      <c r="A6" s="734" t="s">
        <v>12</v>
      </c>
      <c r="B6" s="729"/>
      <c r="C6" s="729"/>
      <c r="D6" s="729"/>
      <c r="E6" s="729"/>
      <c r="F6" s="729"/>
      <c r="G6" s="729"/>
      <c r="H6" s="729"/>
      <c r="I6" s="729"/>
      <c r="J6" s="729"/>
      <c r="K6" s="729"/>
      <c r="L6" s="729"/>
      <c r="M6" s="729"/>
      <c r="N6" s="729"/>
      <c r="O6" s="735"/>
      <c r="P6" s="6"/>
      <c r="Q6" s="7"/>
      <c r="R6" s="7"/>
      <c r="S6" s="7"/>
      <c r="T6" s="7"/>
      <c r="U6" s="7"/>
      <c r="V6" s="7"/>
      <c r="W6" s="7"/>
      <c r="X6" s="7"/>
      <c r="Y6" s="7"/>
    </row>
    <row r="7" spans="1:25" ht="35.1" customHeight="1" thickBot="1">
      <c r="A7" s="10" t="s">
        <v>13</v>
      </c>
      <c r="B7" s="736" t="s">
        <v>415</v>
      </c>
      <c r="C7" s="737"/>
      <c r="D7" s="737"/>
      <c r="E7" s="737"/>
      <c r="F7" s="737"/>
      <c r="G7" s="737"/>
      <c r="H7" s="737"/>
      <c r="I7" s="737"/>
      <c r="J7" s="737"/>
      <c r="K7" s="737"/>
      <c r="L7" s="737"/>
      <c r="M7" s="737"/>
      <c r="N7" s="737"/>
      <c r="O7" s="738"/>
      <c r="P7" s="9"/>
      <c r="Q7" s="7"/>
      <c r="R7" s="7"/>
      <c r="S7" s="7"/>
      <c r="T7" s="7"/>
      <c r="U7" s="7"/>
      <c r="V7" s="7"/>
      <c r="W7" s="7"/>
      <c r="X7" s="7"/>
      <c r="Y7" s="7"/>
    </row>
    <row r="8" spans="1:25" ht="27.95" customHeight="1">
      <c r="A8" s="743" t="s">
        <v>14</v>
      </c>
      <c r="B8" s="744"/>
      <c r="C8" s="745"/>
      <c r="D8" s="746" t="s">
        <v>15</v>
      </c>
      <c r="E8" s="747"/>
      <c r="F8" s="747"/>
      <c r="G8" s="747"/>
      <c r="H8" s="747"/>
      <c r="I8" s="747"/>
      <c r="J8" s="747"/>
      <c r="K8" s="747"/>
      <c r="L8" s="747"/>
      <c r="M8" s="747"/>
      <c r="N8" s="747"/>
      <c r="O8" s="748"/>
      <c r="P8" s="9"/>
      <c r="Q8" s="7"/>
      <c r="R8" s="7"/>
      <c r="S8" s="7"/>
      <c r="T8" s="7"/>
      <c r="U8" s="7"/>
      <c r="V8" s="7"/>
      <c r="W8" s="7"/>
      <c r="X8" s="7"/>
      <c r="Y8" s="7"/>
    </row>
    <row r="9" spans="1:25" ht="27.95" customHeight="1">
      <c r="A9" s="608" t="s">
        <v>16</v>
      </c>
      <c r="B9" s="609"/>
      <c r="C9" s="609"/>
      <c r="D9" s="609"/>
      <c r="E9" s="609"/>
      <c r="F9" s="609"/>
      <c r="G9" s="622" t="s">
        <v>17</v>
      </c>
      <c r="H9" s="623"/>
      <c r="I9" s="623"/>
      <c r="J9" s="623"/>
      <c r="K9" s="749" t="s">
        <v>18</v>
      </c>
      <c r="L9" s="750"/>
      <c r="M9" s="750"/>
      <c r="N9" s="750"/>
      <c r="O9" s="751"/>
      <c r="P9" s="9"/>
      <c r="Q9" s="12"/>
      <c r="R9" s="13"/>
      <c r="S9" s="7"/>
      <c r="T9" s="7"/>
      <c r="U9" s="7"/>
      <c r="V9" s="7"/>
      <c r="W9" s="7"/>
      <c r="X9" s="7"/>
      <c r="Y9" s="7"/>
    </row>
    <row r="10" spans="1:25" ht="27.95" customHeight="1">
      <c r="A10" s="695" t="s">
        <v>19</v>
      </c>
      <c r="B10" s="696"/>
      <c r="C10" s="696"/>
      <c r="D10" s="696"/>
      <c r="E10" s="696"/>
      <c r="F10" s="697"/>
      <c r="G10" s="623"/>
      <c r="H10" s="623"/>
      <c r="I10" s="623"/>
      <c r="J10" s="623"/>
      <c r="K10" s="15" t="s">
        <v>20</v>
      </c>
      <c r="L10" s="741" t="s">
        <v>21</v>
      </c>
      <c r="M10" s="742"/>
      <c r="N10" s="742"/>
      <c r="O10" s="16" t="s">
        <v>22</v>
      </c>
      <c r="P10" s="606"/>
      <c r="Q10" s="607"/>
      <c r="R10" s="17"/>
      <c r="S10" s="18"/>
      <c r="T10" s="7"/>
      <c r="U10" s="7"/>
      <c r="V10" s="7"/>
      <c r="W10" s="7"/>
      <c r="X10" s="7"/>
      <c r="Y10" s="7"/>
    </row>
    <row r="11" spans="1:25" ht="27.95" customHeight="1">
      <c r="A11" s="695" t="s">
        <v>23</v>
      </c>
      <c r="B11" s="696"/>
      <c r="C11" s="696"/>
      <c r="D11" s="696"/>
      <c r="E11" s="696"/>
      <c r="F11" s="697"/>
      <c r="G11" s="623"/>
      <c r="H11" s="623"/>
      <c r="I11" s="623"/>
      <c r="J11" s="623"/>
      <c r="K11" s="19"/>
      <c r="L11" s="610"/>
      <c r="M11" s="611"/>
      <c r="N11" s="612"/>
      <c r="O11" s="20">
        <v>643166666</v>
      </c>
      <c r="P11" s="21"/>
      <c r="Q11" s="22"/>
      <c r="R11" s="23"/>
      <c r="S11" s="24"/>
      <c r="T11" s="25"/>
      <c r="U11" s="25"/>
      <c r="V11" s="25"/>
      <c r="W11" s="25"/>
      <c r="X11" s="7"/>
      <c r="Y11" s="7"/>
    </row>
    <row r="12" spans="1:25" ht="27.95" customHeight="1">
      <c r="A12" s="608" t="s">
        <v>24</v>
      </c>
      <c r="B12" s="609"/>
      <c r="C12" s="609"/>
      <c r="D12" s="609"/>
      <c r="E12" s="609"/>
      <c r="F12" s="609"/>
      <c r="G12" s="623"/>
      <c r="H12" s="623"/>
      <c r="I12" s="623"/>
      <c r="J12" s="623"/>
      <c r="K12" s="19"/>
      <c r="L12" s="610"/>
      <c r="M12" s="611"/>
      <c r="N12" s="612"/>
      <c r="O12" s="20"/>
      <c r="P12" s="26"/>
      <c r="Q12" s="27"/>
      <c r="R12" s="27"/>
      <c r="S12" s="27"/>
      <c r="T12" s="27"/>
      <c r="U12" s="27"/>
      <c r="V12" s="27"/>
      <c r="W12" s="27"/>
      <c r="X12" s="28"/>
      <c r="Y12" s="7"/>
    </row>
    <row r="13" spans="1:25" ht="27.95" customHeight="1">
      <c r="A13" s="707" t="s">
        <v>25</v>
      </c>
      <c r="B13" s="708"/>
      <c r="C13" s="708"/>
      <c r="D13" s="708"/>
      <c r="E13" s="708"/>
      <c r="F13" s="709"/>
      <c r="G13" s="623"/>
      <c r="H13" s="623"/>
      <c r="I13" s="623"/>
      <c r="J13" s="623"/>
      <c r="K13" s="19"/>
      <c r="L13" s="610"/>
      <c r="M13" s="611"/>
      <c r="N13" s="612"/>
      <c r="O13" s="31"/>
      <c r="P13" s="32"/>
      <c r="Q13" s="33"/>
      <c r="R13" s="34"/>
      <c r="S13" s="35"/>
      <c r="T13" s="35"/>
      <c r="U13" s="34"/>
      <c r="V13" s="35"/>
      <c r="W13" s="36"/>
      <c r="X13" s="28"/>
      <c r="Y13" s="7"/>
    </row>
    <row r="14" spans="1:25" ht="27.95" customHeight="1">
      <c r="A14" s="608" t="s">
        <v>26</v>
      </c>
      <c r="B14" s="609"/>
      <c r="C14" s="609"/>
      <c r="D14" s="609"/>
      <c r="E14" s="609"/>
      <c r="F14" s="609"/>
      <c r="G14" s="623"/>
      <c r="H14" s="623"/>
      <c r="I14" s="623"/>
      <c r="J14" s="623"/>
      <c r="K14" s="19"/>
      <c r="L14" s="621"/>
      <c r="M14" s="621"/>
      <c r="N14" s="621"/>
      <c r="O14" s="37"/>
      <c r="P14" s="38"/>
      <c r="Q14" s="39"/>
      <c r="R14" s="33"/>
      <c r="S14" s="36"/>
      <c r="T14" s="36"/>
      <c r="U14" s="33"/>
      <c r="V14" s="34"/>
      <c r="W14" s="35"/>
      <c r="X14" s="28"/>
      <c r="Y14" s="7"/>
    </row>
    <row r="15" spans="1:25" ht="27.95" customHeight="1">
      <c r="A15" s="40"/>
      <c r="B15" s="29"/>
      <c r="C15" s="29"/>
      <c r="D15" s="29"/>
      <c r="E15" s="29"/>
      <c r="F15" s="30"/>
      <c r="G15" s="623"/>
      <c r="H15" s="623"/>
      <c r="I15" s="623"/>
      <c r="J15" s="623"/>
      <c r="K15" s="19"/>
      <c r="L15" s="621"/>
      <c r="M15" s="621"/>
      <c r="N15" s="621"/>
      <c r="O15" s="37"/>
      <c r="P15" s="41"/>
      <c r="Q15" s="42"/>
      <c r="R15" s="43"/>
      <c r="S15" s="44"/>
      <c r="T15" s="45"/>
      <c r="U15" s="45"/>
      <c r="V15" s="45"/>
      <c r="W15" s="45"/>
      <c r="X15" s="7"/>
      <c r="Y15" s="7"/>
    </row>
    <row r="16" spans="1:25" ht="27.95" customHeight="1" thickBot="1">
      <c r="A16" s="603" t="s">
        <v>287</v>
      </c>
      <c r="B16" s="604"/>
      <c r="C16" s="604"/>
      <c r="D16" s="604"/>
      <c r="E16" s="604"/>
      <c r="F16" s="605"/>
      <c r="G16" s="624"/>
      <c r="H16" s="624"/>
      <c r="I16" s="624"/>
      <c r="J16" s="624"/>
      <c r="K16" s="46"/>
      <c r="L16" s="625"/>
      <c r="M16" s="625"/>
      <c r="N16" s="625"/>
      <c r="O16" s="47"/>
      <c r="P16" s="9"/>
      <c r="Q16" s="7"/>
      <c r="R16" s="7"/>
      <c r="S16" s="7"/>
      <c r="T16" s="7"/>
      <c r="U16" s="7"/>
      <c r="V16" s="7"/>
      <c r="W16" s="7"/>
      <c r="X16" s="7"/>
      <c r="Y16" s="7"/>
    </row>
    <row r="17" spans="1:25" ht="20.100000000000001" customHeight="1">
      <c r="A17" s="700" t="s">
        <v>27</v>
      </c>
      <c r="B17" s="703" t="s">
        <v>28</v>
      </c>
      <c r="C17" s="705" t="s">
        <v>29</v>
      </c>
      <c r="D17" s="618" t="s">
        <v>30</v>
      </c>
      <c r="E17" s="618" t="s">
        <v>31</v>
      </c>
      <c r="F17" s="618" t="s">
        <v>32</v>
      </c>
      <c r="G17" s="619"/>
      <c r="H17" s="619"/>
      <c r="I17" s="619"/>
      <c r="J17" s="619"/>
      <c r="K17" s="618" t="s">
        <v>33</v>
      </c>
      <c r="L17" s="619"/>
      <c r="M17" s="613" t="s">
        <v>34</v>
      </c>
      <c r="N17" s="614"/>
      <c r="O17" s="615"/>
      <c r="P17" s="9"/>
      <c r="Q17" s="7"/>
      <c r="R17" s="7"/>
      <c r="S17" s="7"/>
      <c r="T17" s="7"/>
      <c r="U17" s="7"/>
      <c r="V17" s="7"/>
      <c r="W17" s="7"/>
      <c r="X17" s="7"/>
      <c r="Y17" s="7"/>
    </row>
    <row r="18" spans="1:25" ht="20.100000000000001" customHeight="1">
      <c r="A18" s="701"/>
      <c r="B18" s="620"/>
      <c r="C18" s="706"/>
      <c r="D18" s="620"/>
      <c r="E18" s="620"/>
      <c r="F18" s="620"/>
      <c r="G18" s="620"/>
      <c r="H18" s="620"/>
      <c r="I18" s="620"/>
      <c r="J18" s="620"/>
      <c r="K18" s="620"/>
      <c r="L18" s="620"/>
      <c r="M18" s="616"/>
      <c r="N18" s="616"/>
      <c r="O18" s="617"/>
      <c r="P18" s="9"/>
      <c r="Q18" s="7"/>
      <c r="R18" s="7"/>
      <c r="S18" s="7"/>
      <c r="T18" s="7"/>
      <c r="U18" s="7"/>
      <c r="V18" s="7"/>
      <c r="W18" s="7"/>
      <c r="X18" s="7"/>
      <c r="Y18" s="7"/>
    </row>
    <row r="19" spans="1:25" ht="20.100000000000001" customHeight="1" thickBot="1">
      <c r="A19" s="702"/>
      <c r="B19" s="704"/>
      <c r="C19" s="706"/>
      <c r="D19" s="704"/>
      <c r="E19" s="620"/>
      <c r="F19" s="473" t="s">
        <v>35</v>
      </c>
      <c r="G19" s="52" t="s">
        <v>36</v>
      </c>
      <c r="H19" s="51" t="s">
        <v>246</v>
      </c>
      <c r="I19" s="51" t="s">
        <v>37</v>
      </c>
      <c r="J19" s="478" t="s">
        <v>38</v>
      </c>
      <c r="K19" s="51" t="s">
        <v>39</v>
      </c>
      <c r="L19" s="53" t="s">
        <v>40</v>
      </c>
      <c r="M19" s="53" t="s">
        <v>41</v>
      </c>
      <c r="N19" s="53" t="s">
        <v>42</v>
      </c>
      <c r="O19" s="54" t="s">
        <v>43</v>
      </c>
      <c r="P19" s="9"/>
      <c r="Q19" s="7"/>
      <c r="R19" s="7"/>
      <c r="S19" s="7"/>
      <c r="T19" s="7"/>
      <c r="U19" s="7"/>
      <c r="V19" s="7"/>
      <c r="W19" s="7"/>
      <c r="X19" s="7"/>
      <c r="Y19" s="7"/>
    </row>
    <row r="20" spans="1:25" ht="27.95" customHeight="1">
      <c r="A20" s="698" t="s">
        <v>44</v>
      </c>
      <c r="B20" s="55" t="s">
        <v>45</v>
      </c>
      <c r="C20" s="699" t="s">
        <v>46</v>
      </c>
      <c r="D20" s="56">
        <v>5</v>
      </c>
      <c r="E20" s="481">
        <f>+G20+H20+I20+F20+J20</f>
        <v>8295341479</v>
      </c>
      <c r="F20" s="474">
        <v>831109554</v>
      </c>
      <c r="G20" s="472">
        <v>4254000000</v>
      </c>
      <c r="H20" s="474">
        <v>976200000</v>
      </c>
      <c r="I20" s="479">
        <v>1228776985</v>
      </c>
      <c r="J20" s="587">
        <f>639635819+45619121+320000000</f>
        <v>1005254940</v>
      </c>
      <c r="K20" s="480">
        <v>45292</v>
      </c>
      <c r="L20" s="60">
        <v>45657</v>
      </c>
      <c r="M20" s="61">
        <f>D21/D20</f>
        <v>0.8</v>
      </c>
      <c r="N20" s="62">
        <f>F21/G21</f>
        <v>0.19537131029619181</v>
      </c>
      <c r="O20" s="626"/>
      <c r="P20" s="9"/>
      <c r="Q20" s="7"/>
      <c r="R20" s="7"/>
      <c r="S20" s="7"/>
      <c r="T20" s="7"/>
      <c r="U20" s="7"/>
      <c r="V20" s="7"/>
      <c r="W20" s="7"/>
      <c r="X20" s="7"/>
      <c r="Y20" s="7"/>
    </row>
    <row r="21" spans="1:25" ht="27.95" customHeight="1" thickBot="1">
      <c r="A21" s="689"/>
      <c r="B21" s="63" t="s">
        <v>47</v>
      </c>
      <c r="C21" s="692"/>
      <c r="D21" s="64">
        <v>4</v>
      </c>
      <c r="E21" s="584">
        <f>+F21+G21+H21+I21</f>
        <v>7290086539</v>
      </c>
      <c r="F21" s="493">
        <f>277036518+554073036</f>
        <v>831109554</v>
      </c>
      <c r="G21" s="488">
        <v>4254000000</v>
      </c>
      <c r="H21" s="65">
        <v>976200000</v>
      </c>
      <c r="I21" s="489">
        <v>1228776985</v>
      </c>
      <c r="J21" s="491"/>
      <c r="K21" s="541"/>
      <c r="L21" s="66"/>
      <c r="M21" s="67"/>
      <c r="N21" s="68"/>
      <c r="O21" s="627"/>
      <c r="P21" s="9"/>
      <c r="Q21" s="7"/>
      <c r="R21" s="7"/>
      <c r="S21" s="7"/>
      <c r="T21" s="7"/>
      <c r="U21" s="7"/>
      <c r="V21" s="7"/>
      <c r="W21" s="7"/>
      <c r="X21" s="7"/>
      <c r="Y21" s="7"/>
    </row>
    <row r="22" spans="1:25" ht="27.95" customHeight="1">
      <c r="A22" s="694" t="s">
        <v>48</v>
      </c>
      <c r="B22" s="63" t="s">
        <v>45</v>
      </c>
      <c r="C22" s="691" t="s">
        <v>49</v>
      </c>
      <c r="D22" s="69">
        <v>13</v>
      </c>
      <c r="E22" s="423">
        <f>+F22+G22+J22</f>
        <v>16849122415</v>
      </c>
      <c r="F22" s="493">
        <f>7300000000-73036</f>
        <v>7299926964</v>
      </c>
      <c r="G22" s="493">
        <f>7145215617+124160399+2155659036</f>
        <v>9425035052</v>
      </c>
      <c r="H22" s="57"/>
      <c r="J22" s="586">
        <v>124160399</v>
      </c>
      <c r="K22" s="544">
        <v>45292</v>
      </c>
      <c r="L22" s="66">
        <v>45657</v>
      </c>
      <c r="M22" s="67">
        <f>D23/D22</f>
        <v>1</v>
      </c>
      <c r="N22" s="68">
        <f>E23/E22</f>
        <v>0.85767005960707776</v>
      </c>
      <c r="O22" s="627"/>
      <c r="P22" s="9"/>
      <c r="Q22" s="7"/>
      <c r="R22" s="7"/>
      <c r="S22" s="7"/>
      <c r="T22" s="7"/>
      <c r="U22" s="7"/>
      <c r="V22" s="7"/>
      <c r="W22" s="7"/>
      <c r="X22" s="7"/>
      <c r="Y22" s="7"/>
    </row>
    <row r="23" spans="1:25" ht="27.95" customHeight="1" thickBot="1">
      <c r="A23" s="689"/>
      <c r="B23" s="63" t="s">
        <v>47</v>
      </c>
      <c r="C23" s="692"/>
      <c r="D23" s="64">
        <v>13</v>
      </c>
      <c r="E23" s="487">
        <f>+F23+G23</f>
        <v>14450987826</v>
      </c>
      <c r="F23" s="57">
        <v>5537639957</v>
      </c>
      <c r="G23" s="487">
        <v>8913347869</v>
      </c>
      <c r="H23" s="65"/>
      <c r="I23" s="65"/>
      <c r="K23" s="585"/>
      <c r="L23" s="66"/>
      <c r="M23" s="67"/>
      <c r="N23" s="68"/>
      <c r="O23" s="627"/>
      <c r="P23" s="9"/>
      <c r="Q23" s="7"/>
      <c r="R23" s="7"/>
      <c r="S23" s="7"/>
      <c r="T23" s="7"/>
      <c r="U23" s="7"/>
      <c r="V23" s="7"/>
      <c r="W23" s="7"/>
      <c r="X23" s="7"/>
      <c r="Y23" s="7"/>
    </row>
    <row r="24" spans="1:25" ht="27.95" customHeight="1">
      <c r="A24" s="599" t="s">
        <v>50</v>
      </c>
      <c r="B24" s="63" t="s">
        <v>45</v>
      </c>
      <c r="C24" s="601" t="s">
        <v>51</v>
      </c>
      <c r="D24" s="69">
        <v>1</v>
      </c>
      <c r="E24" s="57">
        <f>+F24</f>
        <v>612963482</v>
      </c>
      <c r="F24" s="57">
        <v>612963482</v>
      </c>
      <c r="G24" s="57"/>
      <c r="H24" s="65"/>
      <c r="I24" s="65">
        <f>+H24-I23</f>
        <v>0</v>
      </c>
      <c r="J24" s="57"/>
      <c r="K24" s="66">
        <v>45292</v>
      </c>
      <c r="L24" s="66">
        <v>45657</v>
      </c>
      <c r="M24" s="67">
        <f>D25/D24</f>
        <v>0</v>
      </c>
      <c r="N24" s="68">
        <f>E25/E24</f>
        <v>0</v>
      </c>
      <c r="O24" s="657"/>
      <c r="P24" s="9"/>
      <c r="Q24" s="7"/>
      <c r="R24" s="7"/>
      <c r="S24" s="7"/>
      <c r="T24" s="7"/>
      <c r="U24" s="7"/>
      <c r="V24" s="7"/>
      <c r="W24" s="7"/>
      <c r="X24" s="7"/>
      <c r="Y24" s="7"/>
    </row>
    <row r="25" spans="1:25" ht="15" thickBot="1">
      <c r="A25" s="600"/>
      <c r="B25" s="72" t="s">
        <v>47</v>
      </c>
      <c r="C25" s="602"/>
      <c r="D25" s="73"/>
      <c r="E25" s="74"/>
      <c r="F25" s="74"/>
      <c r="G25" s="74"/>
      <c r="H25" s="74"/>
      <c r="I25" s="74"/>
      <c r="J25" s="75"/>
      <c r="K25" s="76"/>
      <c r="L25" s="76"/>
      <c r="M25" s="77"/>
      <c r="N25" s="78"/>
      <c r="O25" s="658"/>
      <c r="P25" s="9"/>
      <c r="Q25" s="7"/>
      <c r="R25" s="7"/>
      <c r="S25" s="7"/>
      <c r="T25" s="7"/>
      <c r="U25" s="7"/>
      <c r="V25" s="7"/>
      <c r="W25" s="7"/>
      <c r="X25" s="7"/>
      <c r="Y25" s="7"/>
    </row>
    <row r="26" spans="1:25" ht="27.95" customHeight="1">
      <c r="A26" s="597" t="s">
        <v>52</v>
      </c>
      <c r="B26" s="55" t="s">
        <v>45</v>
      </c>
      <c r="C26" s="80"/>
      <c r="D26" s="539"/>
      <c r="E26" s="81">
        <f>+E20+E22+E24</f>
        <v>25757427376</v>
      </c>
      <c r="F26" s="81">
        <f>F20+F22+F24</f>
        <v>8744000000</v>
      </c>
      <c r="G26" s="81">
        <f>+G20+G22+G24</f>
        <v>13679035052</v>
      </c>
      <c r="H26" s="58">
        <f>+H20</f>
        <v>976200000</v>
      </c>
      <c r="I26" s="58">
        <f>+I20+I22</f>
        <v>1228776985</v>
      </c>
      <c r="J26" s="59">
        <f>+J20+J22</f>
        <v>1129415339</v>
      </c>
      <c r="K26" s="417"/>
      <c r="L26" s="417"/>
      <c r="M26" s="61"/>
      <c r="N26" s="61"/>
      <c r="O26" s="659"/>
      <c r="P26" s="9"/>
      <c r="Q26" s="7"/>
      <c r="R26" s="7"/>
      <c r="S26" s="7"/>
      <c r="T26" s="7"/>
      <c r="U26" s="7"/>
      <c r="V26" s="7"/>
      <c r="W26" s="7"/>
      <c r="X26" s="7"/>
      <c r="Y26" s="7"/>
    </row>
    <row r="27" spans="1:25" ht="27.95" customHeight="1" thickBot="1">
      <c r="A27" s="598"/>
      <c r="B27" s="72" t="s">
        <v>47</v>
      </c>
      <c r="C27" s="427"/>
      <c r="D27" s="427"/>
      <c r="E27" s="82">
        <f>E21+E23+E25</f>
        <v>21741074365</v>
      </c>
      <c r="F27" s="83">
        <f>+F20+F22</f>
        <v>8131036518</v>
      </c>
      <c r="G27" s="83">
        <f>+F26+'Saneamiento Básico (2)'!E19</f>
        <v>8844000000</v>
      </c>
      <c r="H27" s="83">
        <f>+H20</f>
        <v>976200000</v>
      </c>
      <c r="I27" s="83">
        <f>+I21+I25+I23</f>
        <v>1228776985</v>
      </c>
      <c r="J27" s="421">
        <f>+J21</f>
        <v>0</v>
      </c>
      <c r="K27" s="84"/>
      <c r="L27" s="76"/>
      <c r="M27" s="77">
        <f>(M20+M22+M24)/3</f>
        <v>0.6</v>
      </c>
      <c r="N27" s="77">
        <f>E27/E26</f>
        <v>0.84407010248460146</v>
      </c>
      <c r="O27" s="660"/>
      <c r="P27" s="9"/>
      <c r="Q27" s="7"/>
      <c r="R27" s="7"/>
      <c r="S27" s="7"/>
      <c r="T27" s="7"/>
      <c r="U27" s="7"/>
      <c r="V27" s="7"/>
      <c r="W27" s="7"/>
      <c r="X27" s="7"/>
      <c r="Y27" s="7"/>
    </row>
    <row r="28" spans="1:25" ht="27.95" customHeight="1" thickBot="1">
      <c r="A28" s="85" t="s">
        <v>53</v>
      </c>
      <c r="B28" s="667" t="s">
        <v>54</v>
      </c>
      <c r="C28" s="668"/>
      <c r="D28" s="669"/>
      <c r="E28" s="685" t="s">
        <v>55</v>
      </c>
      <c r="F28" s="686"/>
      <c r="G28" s="686"/>
      <c r="H28" s="686"/>
      <c r="I28" s="687"/>
      <c r="J28" s="688"/>
      <c r="K28" s="670" t="s">
        <v>56</v>
      </c>
      <c r="L28" s="671"/>
      <c r="M28" s="671"/>
      <c r="N28" s="671"/>
      <c r="O28" s="672"/>
      <c r="P28" s="9"/>
      <c r="Q28" s="7"/>
      <c r="R28" s="7"/>
      <c r="S28" s="7"/>
      <c r="T28" s="7"/>
      <c r="U28" s="7"/>
      <c r="V28" s="7"/>
      <c r="W28" s="7"/>
      <c r="X28" s="7"/>
      <c r="Y28" s="7"/>
    </row>
    <row r="29" spans="1:25" ht="27.95" customHeight="1">
      <c r="A29" s="663" t="s">
        <v>57</v>
      </c>
      <c r="B29" s="673" t="s">
        <v>58</v>
      </c>
      <c r="C29" s="674"/>
      <c r="D29" s="675"/>
      <c r="E29" s="673" t="s">
        <v>59</v>
      </c>
      <c r="F29" s="674"/>
      <c r="G29" s="675"/>
      <c r="H29" s="55" t="s">
        <v>60</v>
      </c>
      <c r="I29" s="55"/>
      <c r="J29" s="86">
        <v>13</v>
      </c>
      <c r="K29" s="676"/>
      <c r="L29" s="676"/>
      <c r="M29" s="676"/>
      <c r="N29" s="676"/>
      <c r="O29" s="677"/>
      <c r="P29" s="87"/>
      <c r="Q29" s="7"/>
      <c r="R29" s="7"/>
      <c r="S29" s="7"/>
      <c r="T29" s="7"/>
      <c r="U29" s="7"/>
      <c r="V29" s="7"/>
      <c r="W29" s="7"/>
      <c r="X29" s="7"/>
      <c r="Y29" s="7"/>
    </row>
    <row r="30" spans="1:25" ht="27.95" customHeight="1">
      <c r="A30" s="662"/>
      <c r="B30" s="631"/>
      <c r="C30" s="632"/>
      <c r="D30" s="633"/>
      <c r="E30" s="631"/>
      <c r="F30" s="632"/>
      <c r="G30" s="633"/>
      <c r="H30" s="63" t="s">
        <v>47</v>
      </c>
      <c r="I30" s="63"/>
      <c r="J30" s="88">
        <v>13</v>
      </c>
      <c r="K30" s="621"/>
      <c r="L30" s="621"/>
      <c r="M30" s="621"/>
      <c r="N30" s="621"/>
      <c r="O30" s="678"/>
      <c r="P30" s="9"/>
      <c r="Q30" s="7"/>
      <c r="R30" s="7"/>
      <c r="S30" s="7"/>
      <c r="T30" s="7"/>
      <c r="U30" s="7"/>
      <c r="V30" s="7"/>
      <c r="W30" s="7"/>
      <c r="X30" s="7"/>
      <c r="Y30" s="7"/>
    </row>
    <row r="31" spans="1:25" ht="27.95" customHeight="1">
      <c r="A31" s="661" t="s">
        <v>61</v>
      </c>
      <c r="B31" s="647" t="s">
        <v>62</v>
      </c>
      <c r="C31" s="629"/>
      <c r="D31" s="630"/>
      <c r="E31" s="679" t="s">
        <v>63</v>
      </c>
      <c r="F31" s="680"/>
      <c r="G31" s="681"/>
      <c r="H31" s="63" t="s">
        <v>45</v>
      </c>
      <c r="I31" s="63"/>
      <c r="J31" s="88">
        <v>5</v>
      </c>
      <c r="K31" s="664" t="s">
        <v>64</v>
      </c>
      <c r="L31" s="665"/>
      <c r="M31" s="665"/>
      <c r="N31" s="665"/>
      <c r="O31" s="666"/>
      <c r="P31" s="9"/>
      <c r="Q31" s="7"/>
      <c r="R31" s="7"/>
      <c r="S31" s="7"/>
      <c r="T31" s="7"/>
      <c r="U31" s="7"/>
      <c r="V31" s="7"/>
      <c r="W31" s="7"/>
      <c r="X31" s="7"/>
      <c r="Y31" s="7"/>
    </row>
    <row r="32" spans="1:25" ht="27.95" customHeight="1">
      <c r="A32" s="662"/>
      <c r="B32" s="631"/>
      <c r="C32" s="632"/>
      <c r="D32" s="633"/>
      <c r="E32" s="682"/>
      <c r="F32" s="683"/>
      <c r="G32" s="684"/>
      <c r="H32" s="63" t="s">
        <v>47</v>
      </c>
      <c r="I32" s="63"/>
      <c r="J32" s="88">
        <v>4</v>
      </c>
      <c r="K32" s="665"/>
      <c r="L32" s="665"/>
      <c r="M32" s="665"/>
      <c r="N32" s="665"/>
      <c r="O32" s="666"/>
      <c r="P32" s="9"/>
      <c r="Q32" s="7"/>
      <c r="R32" s="7"/>
      <c r="S32" s="7"/>
      <c r="T32" s="7"/>
      <c r="U32" s="7"/>
      <c r="V32" s="7"/>
      <c r="W32" s="7"/>
      <c r="X32" s="7"/>
      <c r="Y32" s="7"/>
    </row>
    <row r="33" spans="1:25" ht="27.95" customHeight="1">
      <c r="A33" s="661" t="s">
        <v>61</v>
      </c>
      <c r="B33" s="647" t="s">
        <v>65</v>
      </c>
      <c r="C33" s="629"/>
      <c r="D33" s="630"/>
      <c r="E33" s="647" t="s">
        <v>66</v>
      </c>
      <c r="F33" s="629"/>
      <c r="G33" s="630"/>
      <c r="H33" s="63" t="s">
        <v>45</v>
      </c>
      <c r="I33" s="63"/>
      <c r="J33" s="88">
        <v>1</v>
      </c>
      <c r="K33" s="634" t="s">
        <v>67</v>
      </c>
      <c r="L33" s="635"/>
      <c r="M33" s="635"/>
      <c r="N33" s="635"/>
      <c r="O33" s="636"/>
      <c r="P33" s="9"/>
      <c r="Q33" s="7"/>
      <c r="R33" s="7"/>
      <c r="S33" s="7"/>
      <c r="T33" s="7"/>
      <c r="U33" s="7"/>
      <c r="V33" s="7"/>
      <c r="W33" s="7"/>
      <c r="X33" s="7"/>
      <c r="Y33" s="7"/>
    </row>
    <row r="34" spans="1:25" ht="27.95" customHeight="1">
      <c r="A34" s="662"/>
      <c r="B34" s="631"/>
      <c r="C34" s="632"/>
      <c r="D34" s="633"/>
      <c r="E34" s="631"/>
      <c r="F34" s="632"/>
      <c r="G34" s="633"/>
      <c r="H34" s="63" t="s">
        <v>47</v>
      </c>
      <c r="I34" s="63"/>
      <c r="J34" s="88"/>
      <c r="K34" s="648"/>
      <c r="L34" s="649"/>
      <c r="M34" s="649"/>
      <c r="N34" s="649"/>
      <c r="O34" s="650"/>
      <c r="P34" s="9"/>
      <c r="Q34" s="7"/>
      <c r="R34" s="7"/>
      <c r="S34" s="7"/>
      <c r="T34" s="7"/>
      <c r="U34" s="7"/>
      <c r="V34" s="7"/>
      <c r="W34" s="7"/>
      <c r="X34" s="7"/>
      <c r="Y34" s="7"/>
    </row>
    <row r="35" spans="1:25" ht="27.95" customHeight="1">
      <c r="A35" s="693"/>
      <c r="B35" s="651"/>
      <c r="C35" s="629"/>
      <c r="D35" s="630"/>
      <c r="E35" s="628"/>
      <c r="F35" s="629"/>
      <c r="G35" s="630"/>
      <c r="H35" s="514"/>
      <c r="I35" s="89"/>
      <c r="J35" s="88"/>
      <c r="K35" s="634" t="s">
        <v>68</v>
      </c>
      <c r="L35" s="652"/>
      <c r="M35" s="652"/>
      <c r="N35" s="652"/>
      <c r="O35" s="653"/>
      <c r="P35" s="9"/>
      <c r="Q35" s="7"/>
      <c r="R35" s="7"/>
      <c r="S35" s="7"/>
      <c r="T35" s="7"/>
      <c r="U35" s="7"/>
      <c r="V35" s="7"/>
      <c r="W35" s="7"/>
      <c r="X35" s="7"/>
      <c r="Y35" s="7"/>
    </row>
    <row r="36" spans="1:25" ht="27.95" customHeight="1">
      <c r="A36" s="662"/>
      <c r="B36" s="631"/>
      <c r="C36" s="632"/>
      <c r="D36" s="633"/>
      <c r="E36" s="631"/>
      <c r="F36" s="632"/>
      <c r="G36" s="633"/>
      <c r="H36" s="514"/>
      <c r="I36" s="89"/>
      <c r="J36" s="88"/>
      <c r="K36" s="654"/>
      <c r="L36" s="655"/>
      <c r="M36" s="655"/>
      <c r="N36" s="655"/>
      <c r="O36" s="656"/>
      <c r="P36" s="9"/>
      <c r="Q36" s="7"/>
      <c r="R36" s="7"/>
      <c r="S36" s="7"/>
      <c r="T36" s="7"/>
      <c r="U36" s="7"/>
      <c r="V36" s="7"/>
      <c r="W36" s="7"/>
      <c r="X36" s="7"/>
      <c r="Y36" s="7"/>
    </row>
    <row r="37" spans="1:25" ht="27.95" customHeight="1">
      <c r="A37" s="693"/>
      <c r="B37" s="628"/>
      <c r="C37" s="629"/>
      <c r="D37" s="630"/>
      <c r="E37" s="628"/>
      <c r="F37" s="629"/>
      <c r="G37" s="630"/>
      <c r="H37" s="89"/>
      <c r="I37" s="89"/>
      <c r="J37" s="88"/>
      <c r="K37" s="634" t="s">
        <v>67</v>
      </c>
      <c r="L37" s="635"/>
      <c r="M37" s="635"/>
      <c r="N37" s="635"/>
      <c r="O37" s="636"/>
      <c r="P37" s="9"/>
      <c r="Q37" s="7"/>
      <c r="R37" s="7"/>
      <c r="S37" s="7"/>
      <c r="T37" s="7"/>
      <c r="U37" s="7"/>
      <c r="V37" s="7"/>
      <c r="W37" s="7"/>
      <c r="X37" s="7"/>
      <c r="Y37" s="7"/>
    </row>
    <row r="38" spans="1:25" ht="27.95" customHeight="1">
      <c r="A38" s="662"/>
      <c r="B38" s="631"/>
      <c r="C38" s="632"/>
      <c r="D38" s="633"/>
      <c r="E38" s="631"/>
      <c r="F38" s="632"/>
      <c r="G38" s="633"/>
      <c r="H38" s="89"/>
      <c r="I38" s="89"/>
      <c r="J38" s="88"/>
      <c r="K38" s="637"/>
      <c r="L38" s="638"/>
      <c r="M38" s="638"/>
      <c r="N38" s="638"/>
      <c r="O38" s="639"/>
      <c r="P38" s="9"/>
      <c r="Q38" s="7"/>
      <c r="R38" s="7"/>
      <c r="S38" s="7"/>
      <c r="T38" s="7"/>
      <c r="U38" s="7"/>
      <c r="V38" s="7"/>
      <c r="W38" s="7"/>
      <c r="X38" s="7"/>
      <c r="Y38" s="7"/>
    </row>
    <row r="39" spans="1:25" ht="27.95" customHeight="1">
      <c r="A39" s="689"/>
      <c r="B39" s="643"/>
      <c r="C39" s="644"/>
      <c r="D39" s="644"/>
      <c r="E39" s="643"/>
      <c r="F39" s="643"/>
      <c r="G39" s="643"/>
      <c r="H39" s="89"/>
      <c r="I39" s="89"/>
      <c r="J39" s="88"/>
      <c r="K39" s="637"/>
      <c r="L39" s="638"/>
      <c r="M39" s="638"/>
      <c r="N39" s="638"/>
      <c r="O39" s="639"/>
      <c r="P39" s="9"/>
      <c r="Q39" s="7"/>
      <c r="R39" s="7"/>
      <c r="S39" s="7"/>
      <c r="T39" s="7"/>
      <c r="U39" s="7"/>
      <c r="V39" s="7"/>
      <c r="W39" s="7"/>
      <c r="X39" s="7"/>
      <c r="Y39" s="7"/>
    </row>
    <row r="40" spans="1:25" ht="27.95" customHeight="1" thickBot="1">
      <c r="A40" s="690"/>
      <c r="B40" s="645"/>
      <c r="C40" s="645"/>
      <c r="D40" s="645"/>
      <c r="E40" s="646"/>
      <c r="F40" s="646"/>
      <c r="G40" s="646"/>
      <c r="H40" s="90"/>
      <c r="I40" s="90"/>
      <c r="J40" s="91"/>
      <c r="K40" s="640"/>
      <c r="L40" s="641"/>
      <c r="M40" s="641"/>
      <c r="N40" s="641"/>
      <c r="O40" s="642"/>
      <c r="P40" s="9"/>
      <c r="Q40" s="92"/>
      <c r="R40" s="17"/>
      <c r="S40" s="7"/>
      <c r="T40" s="7"/>
      <c r="U40" s="7"/>
      <c r="V40" s="7"/>
      <c r="W40" s="7"/>
      <c r="X40" s="7"/>
      <c r="Y40" s="7"/>
    </row>
    <row r="41" spans="1:25" ht="18" customHeight="1">
      <c r="A41" s="483" t="s">
        <v>247</v>
      </c>
      <c r="B41" s="93"/>
      <c r="C41" s="93"/>
      <c r="D41" s="93"/>
      <c r="E41" s="93"/>
      <c r="G41" s="93"/>
      <c r="H41" s="93"/>
      <c r="I41" s="93"/>
      <c r="J41" s="93"/>
      <c r="K41" s="93"/>
      <c r="L41" s="93"/>
      <c r="M41" s="93"/>
      <c r="N41" s="93"/>
      <c r="O41" s="93"/>
      <c r="P41" s="7"/>
      <c r="Q41" s="94"/>
      <c r="R41" s="95"/>
      <c r="S41" s="7"/>
      <c r="T41" s="7"/>
      <c r="U41" s="7"/>
      <c r="V41" s="7"/>
      <c r="W41" s="7"/>
      <c r="X41" s="7"/>
      <c r="Y41" s="7"/>
    </row>
    <row r="42" spans="1:25" ht="18" customHeight="1">
      <c r="A42" s="482" t="s">
        <v>326</v>
      </c>
      <c r="B42" s="482" t="s">
        <v>327</v>
      </c>
      <c r="C42" s="482" t="s">
        <v>259</v>
      </c>
      <c r="D42" s="7"/>
      <c r="E42" s="7"/>
      <c r="F42" s="7"/>
      <c r="G42" s="7"/>
      <c r="H42" s="7"/>
      <c r="I42" s="7"/>
      <c r="J42" s="7"/>
      <c r="K42" s="7"/>
      <c r="L42" s="7"/>
      <c r="M42" s="7"/>
      <c r="N42" s="7"/>
      <c r="O42" s="7"/>
      <c r="P42" s="7"/>
      <c r="Q42" s="7"/>
      <c r="R42" s="7"/>
      <c r="S42" s="7"/>
      <c r="T42" s="7"/>
      <c r="U42" s="7"/>
      <c r="V42" s="7"/>
      <c r="W42" s="7"/>
      <c r="X42" s="7"/>
      <c r="Y42" s="7"/>
    </row>
    <row r="43" spans="1:25" ht="18" customHeight="1">
      <c r="A43" s="482" t="s">
        <v>325</v>
      </c>
      <c r="B43" s="7" t="s">
        <v>321</v>
      </c>
      <c r="C43" s="512">
        <v>976200000</v>
      </c>
      <c r="D43" s="7">
        <v>3204</v>
      </c>
      <c r="E43" s="7"/>
      <c r="F43" s="7"/>
      <c r="G43" s="7"/>
      <c r="H43" s="7"/>
      <c r="I43" s="7"/>
      <c r="J43" s="7"/>
      <c r="K43" s="7"/>
      <c r="L43" s="7"/>
      <c r="M43" s="7"/>
      <c r="N43" s="7"/>
      <c r="O43" s="7"/>
      <c r="P43" s="7"/>
      <c r="Q43" s="7"/>
      <c r="R43" s="7"/>
      <c r="S43" s="7"/>
      <c r="T43" s="7"/>
      <c r="U43" s="7"/>
      <c r="V43" s="7"/>
      <c r="W43" s="7"/>
      <c r="X43" s="7"/>
      <c r="Y43" s="7"/>
    </row>
    <row r="44" spans="1:25" ht="18" customHeight="1">
      <c r="B44" s="482" t="s">
        <v>322</v>
      </c>
      <c r="C44" s="513">
        <v>45619121</v>
      </c>
      <c r="D44" s="498" t="s">
        <v>330</v>
      </c>
    </row>
    <row r="45" spans="1:25" ht="18" customHeight="1">
      <c r="B45" s="482" t="s">
        <v>323</v>
      </c>
      <c r="C45" s="513">
        <v>124160399</v>
      </c>
      <c r="D45" s="498" t="s">
        <v>330</v>
      </c>
    </row>
    <row r="46" spans="1:25" ht="18" customHeight="1">
      <c r="B46" s="482" t="s">
        <v>324</v>
      </c>
      <c r="C46" s="513">
        <v>1868412804</v>
      </c>
      <c r="F46" s="498"/>
    </row>
    <row r="47" spans="1:25" ht="18" customHeight="1">
      <c r="A47" s="498" t="s">
        <v>328</v>
      </c>
      <c r="B47" s="482" t="s">
        <v>329</v>
      </c>
      <c r="C47" s="513">
        <v>3000000000</v>
      </c>
      <c r="D47" s="498" t="s">
        <v>331</v>
      </c>
    </row>
    <row r="48" spans="1:25" ht="18" customHeight="1">
      <c r="B48" s="482"/>
      <c r="C48" s="513"/>
    </row>
    <row r="49" spans="1:8" ht="18" customHeight="1">
      <c r="B49" s="482"/>
      <c r="C49" s="513"/>
      <c r="G49" s="501"/>
    </row>
    <row r="50" spans="1:8" ht="18" customHeight="1">
      <c r="C50" s="513"/>
      <c r="H50" s="493">
        <f>277036518+554073036</f>
        <v>831109554</v>
      </c>
    </row>
    <row r="51" spans="1:8" ht="18" customHeight="1">
      <c r="A51" s="498"/>
      <c r="B51" s="498"/>
      <c r="C51" s="513"/>
    </row>
    <row r="52" spans="1:8" ht="18" customHeight="1">
      <c r="B52" s="498"/>
      <c r="C52" s="513"/>
    </row>
    <row r="53" spans="1:8" ht="18" customHeight="1">
      <c r="B53" s="498"/>
    </row>
    <row r="54" spans="1:8" ht="18" customHeight="1">
      <c r="C54" s="501"/>
    </row>
  </sheetData>
  <mergeCells count="76">
    <mergeCell ref="A6:O6"/>
    <mergeCell ref="B7:O7"/>
    <mergeCell ref="B5:H5"/>
    <mergeCell ref="J5:O5"/>
    <mergeCell ref="L10:N10"/>
    <mergeCell ref="A8:C8"/>
    <mergeCell ref="D8:O8"/>
    <mergeCell ref="K9:O9"/>
    <mergeCell ref="A10:F10"/>
    <mergeCell ref="A9:F9"/>
    <mergeCell ref="A1:A4"/>
    <mergeCell ref="B1:H2"/>
    <mergeCell ref="J1:M1"/>
    <mergeCell ref="N1:O4"/>
    <mergeCell ref="J2:M2"/>
    <mergeCell ref="B3:H4"/>
    <mergeCell ref="J3:M3"/>
    <mergeCell ref="J4:M4"/>
    <mergeCell ref="A39:A40"/>
    <mergeCell ref="C22:C23"/>
    <mergeCell ref="A35:A36"/>
    <mergeCell ref="A22:A23"/>
    <mergeCell ref="A11:F11"/>
    <mergeCell ref="A20:A21"/>
    <mergeCell ref="C20:C21"/>
    <mergeCell ref="A37:A38"/>
    <mergeCell ref="A17:A19"/>
    <mergeCell ref="B17:B19"/>
    <mergeCell ref="C17:C19"/>
    <mergeCell ref="D17:D19"/>
    <mergeCell ref="B37:D38"/>
    <mergeCell ref="E17:E19"/>
    <mergeCell ref="F17:J18"/>
    <mergeCell ref="A13:F13"/>
    <mergeCell ref="A33:A34"/>
    <mergeCell ref="A29:A30"/>
    <mergeCell ref="A31:A32"/>
    <mergeCell ref="K31:O32"/>
    <mergeCell ref="B28:D28"/>
    <mergeCell ref="K28:O28"/>
    <mergeCell ref="B29:D30"/>
    <mergeCell ref="E29:G30"/>
    <mergeCell ref="K29:O30"/>
    <mergeCell ref="B31:D32"/>
    <mergeCell ref="E31:G32"/>
    <mergeCell ref="E28:J28"/>
    <mergeCell ref="O20:O21"/>
    <mergeCell ref="E37:G38"/>
    <mergeCell ref="K37:O40"/>
    <mergeCell ref="B39:D40"/>
    <mergeCell ref="E39:G40"/>
    <mergeCell ref="B33:D34"/>
    <mergeCell ref="E33:G34"/>
    <mergeCell ref="K33:O34"/>
    <mergeCell ref="B35:D36"/>
    <mergeCell ref="E35:G36"/>
    <mergeCell ref="K35:O36"/>
    <mergeCell ref="O22:O23"/>
    <mergeCell ref="O24:O25"/>
    <mergeCell ref="O26:O27"/>
    <mergeCell ref="A26:A27"/>
    <mergeCell ref="A24:A25"/>
    <mergeCell ref="C24:C25"/>
    <mergeCell ref="A16:F16"/>
    <mergeCell ref="P10:Q10"/>
    <mergeCell ref="A14:F14"/>
    <mergeCell ref="A12:F12"/>
    <mergeCell ref="L11:N11"/>
    <mergeCell ref="L12:N12"/>
    <mergeCell ref="M17:O18"/>
    <mergeCell ref="K17:L18"/>
    <mergeCell ref="L13:N13"/>
    <mergeCell ref="L14:N14"/>
    <mergeCell ref="G9:J16"/>
    <mergeCell ref="L16:N16"/>
    <mergeCell ref="L15:N15"/>
  </mergeCells>
  <phoneticPr fontId="55" type="noConversion"/>
  <printOptions horizontalCentered="1" verticalCentered="1"/>
  <pageMargins left="0.23622047244094491" right="0.23622047244094491" top="0.35433070866141736" bottom="0.35433070866141736" header="0.31496062992125984" footer="0.31496062992125984"/>
  <pageSetup paperSize="5" scale="45" orientation="landscape" r:id="rId1"/>
  <headerFooter>
    <oddFooter>&amp;C&amp;"Helvetica Neue,Regular"&amp;12&amp;K000000&amp;P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FF207-A325-4769-B794-0827171EADC6}">
  <dimension ref="A1:R66"/>
  <sheetViews>
    <sheetView showGridLines="0" topLeftCell="A19" workbookViewId="0">
      <selection activeCell="E20" sqref="E20"/>
    </sheetView>
  </sheetViews>
  <sheetFormatPr baseColWidth="10" defaultColWidth="12.42578125" defaultRowHeight="18" customHeight="1"/>
  <cols>
    <col min="1" max="1" width="70.140625" style="5" customWidth="1"/>
    <col min="2" max="2" width="11.140625" style="5" customWidth="1"/>
    <col min="3" max="3" width="21.7109375" style="5" customWidth="1"/>
    <col min="4" max="9" width="18.85546875" style="5" customWidth="1"/>
    <col min="10" max="10" width="16.7109375" style="5" customWidth="1"/>
    <col min="11" max="11" width="20.28515625" style="5" customWidth="1"/>
    <col min="12" max="12" width="12.7109375" style="5" customWidth="1"/>
    <col min="13" max="13" width="16.28515625" style="5" customWidth="1"/>
    <col min="14" max="14" width="27.42578125" style="5" customWidth="1"/>
    <col min="15" max="15" width="14.7109375" style="5" customWidth="1"/>
    <col min="16" max="16" width="18.140625" style="5" customWidth="1"/>
    <col min="17" max="17" width="15.42578125" style="5" customWidth="1"/>
    <col min="18" max="19" width="12.42578125" style="5" customWidth="1"/>
    <col min="20" max="16384" width="12.42578125" style="5"/>
  </cols>
  <sheetData>
    <row r="1" spans="1:18" ht="37.5" customHeight="1">
      <c r="A1" s="97"/>
      <c r="B1" s="763" t="s">
        <v>70</v>
      </c>
      <c r="C1" s="764"/>
      <c r="D1" s="765"/>
      <c r="E1" s="764"/>
      <c r="F1" s="764"/>
      <c r="G1" s="766"/>
      <c r="H1" s="767"/>
      <c r="I1" s="768" t="s">
        <v>8</v>
      </c>
      <c r="J1" s="720"/>
      <c r="K1" s="720"/>
      <c r="L1" s="769"/>
      <c r="M1" s="98"/>
      <c r="N1" s="99"/>
      <c r="O1" s="100"/>
      <c r="P1" s="101"/>
      <c r="Q1" s="101"/>
      <c r="R1" s="101"/>
    </row>
    <row r="2" spans="1:18" ht="33.75" customHeight="1">
      <c r="A2" s="102"/>
      <c r="B2" s="731" t="s">
        <v>9</v>
      </c>
      <c r="C2" s="732"/>
      <c r="D2" s="732"/>
      <c r="E2" s="732"/>
      <c r="F2" s="732"/>
      <c r="G2" s="732"/>
      <c r="H2" s="733"/>
      <c r="I2" s="770" t="s">
        <v>10</v>
      </c>
      <c r="J2" s="729"/>
      <c r="K2" s="729"/>
      <c r="L2" s="771"/>
      <c r="M2" s="103"/>
      <c r="N2" s="104"/>
      <c r="O2" s="100"/>
      <c r="P2" s="101"/>
      <c r="Q2" s="101"/>
      <c r="R2" s="101"/>
    </row>
    <row r="3" spans="1:18" ht="38.25" customHeight="1">
      <c r="A3" s="102"/>
      <c r="B3" s="716"/>
      <c r="C3" s="717"/>
      <c r="D3" s="717"/>
      <c r="E3" s="717"/>
      <c r="F3" s="717"/>
      <c r="G3" s="717"/>
      <c r="H3" s="718"/>
      <c r="I3" s="770" t="s">
        <v>11</v>
      </c>
      <c r="J3" s="729"/>
      <c r="K3" s="729"/>
      <c r="L3" s="771"/>
      <c r="M3" s="103"/>
      <c r="N3" s="104"/>
      <c r="O3" s="100"/>
      <c r="P3" s="101"/>
      <c r="Q3" s="101"/>
      <c r="R3" s="101"/>
    </row>
    <row r="4" spans="1:18" ht="21.75" customHeight="1" thickBot="1">
      <c r="A4" s="757"/>
      <c r="B4" s="758"/>
      <c r="C4" s="758"/>
      <c r="D4" s="759"/>
      <c r="E4" s="758"/>
      <c r="F4" s="758"/>
      <c r="G4" s="760"/>
      <c r="H4" s="758"/>
      <c r="I4" s="758"/>
      <c r="J4" s="760"/>
      <c r="K4" s="760"/>
      <c r="L4" s="758"/>
      <c r="M4" s="761"/>
      <c r="N4" s="762"/>
      <c r="O4" s="100"/>
      <c r="P4" s="101"/>
      <c r="Q4" s="101"/>
      <c r="R4" s="101"/>
    </row>
    <row r="5" spans="1:18" ht="35.1" customHeight="1">
      <c r="A5" s="772" t="s">
        <v>71</v>
      </c>
      <c r="B5" s="773"/>
      <c r="C5" s="773"/>
      <c r="D5" s="774"/>
      <c r="E5" s="773"/>
      <c r="F5" s="773"/>
      <c r="G5" s="775"/>
      <c r="H5" s="773"/>
      <c r="I5" s="773"/>
      <c r="J5" s="775"/>
      <c r="K5" s="775"/>
      <c r="L5" s="773"/>
      <c r="M5" s="773"/>
      <c r="N5" s="776"/>
      <c r="O5" s="100"/>
      <c r="P5" s="101"/>
      <c r="Q5" s="101"/>
      <c r="R5" s="101"/>
    </row>
    <row r="6" spans="1:18" ht="35.1" customHeight="1" thickBot="1">
      <c r="A6" s="105" t="s">
        <v>13</v>
      </c>
      <c r="B6" s="777" t="s">
        <v>281</v>
      </c>
      <c r="C6" s="778"/>
      <c r="D6" s="779"/>
      <c r="E6" s="778"/>
      <c r="F6" s="778"/>
      <c r="G6" s="106"/>
      <c r="H6" s="107"/>
      <c r="I6" s="107"/>
      <c r="J6" s="106"/>
      <c r="K6" s="106"/>
      <c r="L6" s="107"/>
      <c r="M6" s="107"/>
      <c r="N6" s="108"/>
      <c r="O6" s="100"/>
      <c r="P6" s="101"/>
      <c r="Q6" s="101"/>
      <c r="R6" s="101"/>
    </row>
    <row r="7" spans="1:18" ht="26.1" customHeight="1" thickBot="1">
      <c r="A7" s="780" t="s">
        <v>14</v>
      </c>
      <c r="B7" s="781"/>
      <c r="C7" s="782"/>
      <c r="D7" s="783" t="s">
        <v>72</v>
      </c>
      <c r="E7" s="784"/>
      <c r="F7" s="784"/>
      <c r="G7" s="784"/>
      <c r="H7" s="784"/>
      <c r="I7" s="784"/>
      <c r="J7" s="785"/>
      <c r="K7" s="785"/>
      <c r="L7" s="785"/>
      <c r="M7" s="785"/>
      <c r="N7" s="786"/>
      <c r="O7" s="100"/>
      <c r="P7" s="101"/>
      <c r="Q7" s="101"/>
      <c r="R7" s="101"/>
    </row>
    <row r="8" spans="1:18" ht="26.1" customHeight="1">
      <c r="A8" s="787" t="s">
        <v>16</v>
      </c>
      <c r="B8" s="788"/>
      <c r="C8" s="788"/>
      <c r="D8" s="789"/>
      <c r="E8" s="788"/>
      <c r="F8" s="788"/>
      <c r="G8" s="790" t="s">
        <v>73</v>
      </c>
      <c r="H8" s="791"/>
      <c r="I8" s="792"/>
      <c r="J8" s="799" t="s">
        <v>18</v>
      </c>
      <c r="K8" s="800"/>
      <c r="L8" s="800"/>
      <c r="M8" s="800"/>
      <c r="N8" s="801"/>
      <c r="O8" s="100"/>
      <c r="P8" s="101"/>
      <c r="Q8" s="101"/>
      <c r="R8" s="101"/>
    </row>
    <row r="9" spans="1:18" ht="26.1" customHeight="1">
      <c r="A9" s="802" t="s">
        <v>74</v>
      </c>
      <c r="B9" s="753"/>
      <c r="C9" s="753"/>
      <c r="D9" s="754"/>
      <c r="E9" s="753"/>
      <c r="F9" s="755"/>
      <c r="G9" s="793"/>
      <c r="H9" s="794"/>
      <c r="I9" s="795"/>
      <c r="J9" s="111" t="s">
        <v>20</v>
      </c>
      <c r="K9" s="803" t="s">
        <v>21</v>
      </c>
      <c r="L9" s="804"/>
      <c r="M9" s="804"/>
      <c r="N9" s="112" t="s">
        <v>22</v>
      </c>
      <c r="O9" s="100"/>
      <c r="P9" s="113"/>
      <c r="Q9" s="101"/>
      <c r="R9" s="101"/>
    </row>
    <row r="10" spans="1:18" ht="49.5" customHeight="1">
      <c r="A10" s="805" t="s">
        <v>227</v>
      </c>
      <c r="B10" s="788"/>
      <c r="C10" s="788"/>
      <c r="D10" s="789"/>
      <c r="E10" s="788"/>
      <c r="F10" s="788"/>
      <c r="G10" s="793"/>
      <c r="H10" s="794"/>
      <c r="I10" s="795"/>
      <c r="J10" s="348"/>
      <c r="K10" s="806"/>
      <c r="L10" s="807"/>
      <c r="M10" s="808"/>
      <c r="N10" s="351"/>
      <c r="O10" s="100"/>
      <c r="P10" s="101"/>
      <c r="Q10" s="101"/>
      <c r="R10" s="101"/>
    </row>
    <row r="11" spans="1:18" ht="26.1" customHeight="1">
      <c r="A11" s="809" t="s">
        <v>75</v>
      </c>
      <c r="B11" s="810"/>
      <c r="C11" s="810"/>
      <c r="D11" s="811"/>
      <c r="E11" s="810"/>
      <c r="F11" s="812"/>
      <c r="G11" s="793"/>
      <c r="H11" s="794"/>
      <c r="I11" s="795"/>
      <c r="J11" s="349"/>
      <c r="K11" s="756"/>
      <c r="L11" s="756"/>
      <c r="M11" s="756"/>
      <c r="N11" s="355"/>
      <c r="O11" s="100"/>
      <c r="P11" s="101"/>
      <c r="Q11" s="101"/>
      <c r="R11" s="101"/>
    </row>
    <row r="12" spans="1:18" ht="26.1" customHeight="1">
      <c r="A12" s="787" t="s">
        <v>76</v>
      </c>
      <c r="B12" s="788"/>
      <c r="C12" s="788"/>
      <c r="D12" s="789"/>
      <c r="E12" s="788"/>
      <c r="F12" s="788"/>
      <c r="G12" s="793"/>
      <c r="H12" s="794"/>
      <c r="I12" s="795"/>
      <c r="J12" s="349"/>
      <c r="K12" s="756"/>
      <c r="L12" s="756"/>
      <c r="M12" s="756"/>
      <c r="N12" s="352"/>
      <c r="O12" s="100"/>
      <c r="P12" s="101"/>
      <c r="Q12" s="101"/>
      <c r="R12" s="101"/>
    </row>
    <row r="13" spans="1:18" ht="26.1" customHeight="1">
      <c r="A13" s="752" t="s">
        <v>77</v>
      </c>
      <c r="B13" s="753"/>
      <c r="C13" s="753"/>
      <c r="D13" s="754"/>
      <c r="E13" s="753"/>
      <c r="F13" s="755"/>
      <c r="G13" s="793"/>
      <c r="H13" s="794"/>
      <c r="I13" s="795"/>
      <c r="J13" s="349"/>
      <c r="K13" s="756"/>
      <c r="L13" s="756"/>
      <c r="M13" s="756"/>
      <c r="N13" s="352"/>
      <c r="O13" s="100"/>
      <c r="P13" s="101"/>
      <c r="Q13" s="101"/>
      <c r="R13" s="101"/>
    </row>
    <row r="14" spans="1:18" ht="26.1" customHeight="1">
      <c r="A14" s="357" t="s">
        <v>228</v>
      </c>
      <c r="B14" s="109"/>
      <c r="C14" s="109"/>
      <c r="D14" s="565"/>
      <c r="E14" s="109"/>
      <c r="F14" s="110"/>
      <c r="G14" s="793"/>
      <c r="H14" s="794"/>
      <c r="I14" s="795"/>
      <c r="J14" s="349"/>
      <c r="K14" s="756"/>
      <c r="L14" s="756"/>
      <c r="M14" s="756"/>
      <c r="N14" s="353"/>
      <c r="O14" s="100"/>
      <c r="P14" s="101"/>
      <c r="Q14" s="101"/>
      <c r="R14" s="101"/>
    </row>
    <row r="15" spans="1:18" ht="26.1" customHeight="1" thickBot="1">
      <c r="A15" s="358" t="s">
        <v>229</v>
      </c>
      <c r="B15" s="115"/>
      <c r="C15" s="115"/>
      <c r="D15" s="566"/>
      <c r="E15" s="115"/>
      <c r="F15" s="115"/>
      <c r="G15" s="796"/>
      <c r="H15" s="797"/>
      <c r="I15" s="798"/>
      <c r="J15" s="350"/>
      <c r="K15" s="825"/>
      <c r="L15" s="826"/>
      <c r="M15" s="827"/>
      <c r="N15" s="354"/>
      <c r="O15" s="100"/>
      <c r="P15" s="101"/>
      <c r="Q15" s="101"/>
      <c r="R15" s="101"/>
    </row>
    <row r="16" spans="1:18" ht="18.95" customHeight="1">
      <c r="A16" s="828" t="s">
        <v>27</v>
      </c>
      <c r="B16" s="815" t="s">
        <v>78</v>
      </c>
      <c r="C16" s="818" t="s">
        <v>29</v>
      </c>
      <c r="D16" s="818" t="s">
        <v>30</v>
      </c>
      <c r="E16" s="818" t="s">
        <v>31</v>
      </c>
      <c r="F16" s="818" t="s">
        <v>32</v>
      </c>
      <c r="G16" s="819"/>
      <c r="H16" s="819"/>
      <c r="I16" s="819"/>
      <c r="J16" s="116" t="s">
        <v>33</v>
      </c>
      <c r="K16" s="820"/>
      <c r="L16" s="821"/>
      <c r="M16" s="821"/>
      <c r="N16" s="117"/>
      <c r="O16" s="100"/>
      <c r="P16" s="101"/>
      <c r="Q16" s="101"/>
      <c r="R16" s="101"/>
    </row>
    <row r="17" spans="1:18" ht="18.95" customHeight="1">
      <c r="A17" s="829"/>
      <c r="B17" s="816"/>
      <c r="C17" s="816"/>
      <c r="D17" s="816"/>
      <c r="E17" s="816"/>
      <c r="F17" s="816"/>
      <c r="G17" s="816"/>
      <c r="H17" s="816"/>
      <c r="I17" s="816"/>
      <c r="J17" s="118"/>
      <c r="K17" s="118"/>
      <c r="L17" s="822" t="s">
        <v>79</v>
      </c>
      <c r="M17" s="823"/>
      <c r="N17" s="824"/>
      <c r="O17" s="100"/>
      <c r="P17" s="113"/>
      <c r="Q17" s="101"/>
      <c r="R17" s="101"/>
    </row>
    <row r="18" spans="1:18" ht="18.95" customHeight="1" thickBot="1">
      <c r="A18" s="830"/>
      <c r="B18" s="817"/>
      <c r="C18" s="816"/>
      <c r="D18" s="817"/>
      <c r="E18" s="816"/>
      <c r="F18" s="119" t="s">
        <v>35</v>
      </c>
      <c r="G18" s="120" t="s">
        <v>36</v>
      </c>
      <c r="H18" s="121" t="s">
        <v>37</v>
      </c>
      <c r="I18" s="121" t="s">
        <v>38</v>
      </c>
      <c r="J18" s="120" t="s">
        <v>39</v>
      </c>
      <c r="K18" s="122" t="s">
        <v>40</v>
      </c>
      <c r="L18" s="122" t="s">
        <v>41</v>
      </c>
      <c r="M18" s="122" t="s">
        <v>42</v>
      </c>
      <c r="N18" s="123" t="s">
        <v>43</v>
      </c>
      <c r="O18" s="100"/>
      <c r="P18" s="101"/>
      <c r="Q18" s="101"/>
      <c r="R18" s="101"/>
    </row>
    <row r="19" spans="1:18" ht="27" customHeight="1" thickBot="1">
      <c r="A19" s="831" t="s">
        <v>80</v>
      </c>
      <c r="B19" s="124" t="s">
        <v>81</v>
      </c>
      <c r="C19" s="833" t="s">
        <v>82</v>
      </c>
      <c r="D19" s="125">
        <v>300</v>
      </c>
      <c r="E19" s="126">
        <v>100000000</v>
      </c>
      <c r="F19" s="126">
        <f>+E19</f>
        <v>100000000</v>
      </c>
      <c r="G19" s="127"/>
      <c r="H19" s="58"/>
      <c r="I19" s="58">
        <v>320000000</v>
      </c>
      <c r="J19" s="128" t="s">
        <v>276</v>
      </c>
      <c r="K19" s="128">
        <v>45657</v>
      </c>
      <c r="L19" s="61">
        <f>+D20/D19</f>
        <v>0</v>
      </c>
      <c r="M19" s="411">
        <f>+E20/E19</f>
        <v>0</v>
      </c>
      <c r="N19" s="835"/>
      <c r="O19" s="129"/>
      <c r="P19" s="533">
        <v>7816690018</v>
      </c>
      <c r="Q19" s="101"/>
      <c r="R19" s="130"/>
    </row>
    <row r="20" spans="1:18" ht="27" customHeight="1" thickBot="1">
      <c r="A20" s="832"/>
      <c r="B20" s="131" t="s">
        <v>47</v>
      </c>
      <c r="C20" s="834"/>
      <c r="D20" s="132"/>
      <c r="E20" s="343"/>
      <c r="F20" s="57"/>
      <c r="G20" s="57"/>
      <c r="H20" s="57"/>
      <c r="I20" s="57"/>
      <c r="J20" s="133"/>
      <c r="K20" s="134"/>
      <c r="L20" s="67"/>
      <c r="M20" s="68"/>
      <c r="N20" s="813"/>
      <c r="O20" s="100"/>
      <c r="P20" s="534">
        <v>16402238146</v>
      </c>
      <c r="Q20" s="101"/>
      <c r="R20" s="101"/>
    </row>
    <row r="21" spans="1:18" ht="27" customHeight="1">
      <c r="A21" s="849" t="s">
        <v>83</v>
      </c>
      <c r="B21" s="131" t="s">
        <v>81</v>
      </c>
      <c r="C21" s="851" t="s">
        <v>84</v>
      </c>
      <c r="D21" s="135">
        <v>1</v>
      </c>
      <c r="E21" s="57"/>
      <c r="F21" s="57"/>
      <c r="G21" s="57"/>
      <c r="H21" s="57"/>
      <c r="I21" s="57"/>
      <c r="J21" s="136">
        <v>45292</v>
      </c>
      <c r="K21" s="137">
        <v>45657</v>
      </c>
      <c r="L21" s="67">
        <f>+D22/D21</f>
        <v>0</v>
      </c>
      <c r="M21" s="68"/>
      <c r="N21" s="853"/>
      <c r="O21" s="100"/>
      <c r="P21" s="535">
        <v>516992125</v>
      </c>
      <c r="Q21" s="101"/>
      <c r="R21" s="101"/>
    </row>
    <row r="22" spans="1:18" ht="27" customHeight="1">
      <c r="A22" s="850"/>
      <c r="B22" s="131" t="s">
        <v>47</v>
      </c>
      <c r="C22" s="852"/>
      <c r="D22" s="135"/>
      <c r="E22" s="57"/>
      <c r="F22" s="57"/>
      <c r="G22" s="57"/>
      <c r="H22" s="57"/>
      <c r="I22" s="57"/>
      <c r="J22" s="133"/>
      <c r="K22" s="134"/>
      <c r="L22" s="67"/>
      <c r="M22" s="68"/>
      <c r="N22" s="854"/>
      <c r="O22" s="129"/>
      <c r="P22" s="413">
        <f>SUM(P19:P21)</f>
        <v>24735920289</v>
      </c>
      <c r="Q22" s="101"/>
      <c r="R22" s="101"/>
    </row>
    <row r="23" spans="1:18" ht="27" customHeight="1">
      <c r="A23" s="833" t="s">
        <v>85</v>
      </c>
      <c r="B23" s="131" t="s">
        <v>81</v>
      </c>
      <c r="C23" s="856" t="s">
        <v>86</v>
      </c>
      <c r="D23" s="135">
        <v>3</v>
      </c>
      <c r="E23" s="57"/>
      <c r="F23" s="57"/>
      <c r="G23" s="57"/>
      <c r="H23" s="57"/>
      <c r="I23" s="57"/>
      <c r="J23" s="136">
        <v>45292</v>
      </c>
      <c r="K23" s="137">
        <v>45657</v>
      </c>
      <c r="L23" s="67">
        <f>+D24/D23</f>
        <v>0</v>
      </c>
      <c r="M23" s="68" t="e">
        <f t="shared" ref="M23" si="0">+E24/E23</f>
        <v>#DIV/0!</v>
      </c>
      <c r="N23" s="813"/>
      <c r="O23" s="100"/>
      <c r="P23" s="101"/>
      <c r="Q23" s="101"/>
      <c r="R23" s="101"/>
    </row>
    <row r="24" spans="1:18" ht="27" customHeight="1" thickBot="1">
      <c r="A24" s="855"/>
      <c r="B24" s="139" t="s">
        <v>47</v>
      </c>
      <c r="C24" s="857"/>
      <c r="D24" s="140"/>
      <c r="E24" s="74"/>
      <c r="F24" s="74"/>
      <c r="G24" s="74"/>
      <c r="H24" s="74"/>
      <c r="I24" s="74"/>
      <c r="J24" s="141"/>
      <c r="K24" s="46"/>
      <c r="L24" s="77"/>
      <c r="M24" s="78"/>
      <c r="N24" s="814"/>
      <c r="O24" s="129"/>
      <c r="P24" s="101"/>
      <c r="Q24" s="101"/>
      <c r="R24" s="101"/>
    </row>
    <row r="25" spans="1:18" ht="27" customHeight="1">
      <c r="A25" s="843" t="s">
        <v>52</v>
      </c>
      <c r="B25" s="124" t="s">
        <v>81</v>
      </c>
      <c r="C25" s="845"/>
      <c r="D25" s="422"/>
      <c r="E25" s="143">
        <f>+E19</f>
        <v>100000000</v>
      </c>
      <c r="F25" s="143"/>
      <c r="G25" s="143"/>
      <c r="H25" s="143"/>
      <c r="I25" s="143">
        <f>+I19</f>
        <v>320000000</v>
      </c>
      <c r="J25" s="144"/>
      <c r="K25" s="145"/>
      <c r="L25" s="61"/>
      <c r="M25" s="61"/>
      <c r="N25" s="847"/>
      <c r="O25" s="100"/>
      <c r="P25" s="101">
        <v>18672293315</v>
      </c>
      <c r="Q25" s="101"/>
      <c r="R25" s="101"/>
    </row>
    <row r="26" spans="1:18" ht="27" customHeight="1" thickBot="1">
      <c r="A26" s="844"/>
      <c r="B26" s="139" t="s">
        <v>47</v>
      </c>
      <c r="C26" s="846"/>
      <c r="D26" s="540"/>
      <c r="E26" s="146">
        <f>+E20</f>
        <v>0</v>
      </c>
      <c r="F26" s="146">
        <f>+F20</f>
        <v>0</v>
      </c>
      <c r="G26" s="146">
        <f>G20+G22+G24</f>
        <v>0</v>
      </c>
      <c r="H26" s="146"/>
      <c r="I26" s="146">
        <f>+E26+'Agua Potable'!E27</f>
        <v>21741074365</v>
      </c>
      <c r="J26" s="418">
        <v>24735920289</v>
      </c>
      <c r="K26" s="77">
        <f>+J26-I26</f>
        <v>2994845924</v>
      </c>
      <c r="L26" s="77">
        <f>(L19+L21+L23)/3</f>
        <v>0</v>
      </c>
      <c r="M26" s="77" t="e">
        <f>(M19+M21+M23)/3</f>
        <v>#DIV/0!</v>
      </c>
      <c r="N26" s="848"/>
      <c r="O26" s="100"/>
      <c r="P26" s="378">
        <f>+P25-D25</f>
        <v>18672293315</v>
      </c>
      <c r="Q26" s="101"/>
      <c r="R26" s="101"/>
    </row>
    <row r="27" spans="1:18" ht="27" customHeight="1">
      <c r="A27" s="142" t="s">
        <v>53</v>
      </c>
      <c r="B27" s="836" t="s">
        <v>54</v>
      </c>
      <c r="C27" s="837"/>
      <c r="D27" s="837"/>
      <c r="E27" s="838" t="s">
        <v>87</v>
      </c>
      <c r="F27" s="839"/>
      <c r="G27" s="147"/>
      <c r="H27" s="148"/>
      <c r="I27" s="149"/>
      <c r="J27" s="840" t="s">
        <v>56</v>
      </c>
      <c r="K27" s="841"/>
      <c r="L27" s="841"/>
      <c r="M27" s="841"/>
      <c r="N27" s="842"/>
      <c r="O27" s="100"/>
      <c r="P27" s="101"/>
      <c r="Q27" s="101"/>
      <c r="R27" s="101"/>
    </row>
    <row r="28" spans="1:18" ht="27" customHeight="1">
      <c r="A28" s="858" t="s">
        <v>88</v>
      </c>
      <c r="B28" s="860" t="s">
        <v>89</v>
      </c>
      <c r="C28" s="861"/>
      <c r="D28" s="862"/>
      <c r="E28" s="860" t="s">
        <v>90</v>
      </c>
      <c r="F28" s="862"/>
      <c r="G28" s="150" t="s">
        <v>45</v>
      </c>
      <c r="H28" s="151">
        <v>3</v>
      </c>
      <c r="I28" s="152"/>
      <c r="J28" s="866" t="s">
        <v>64</v>
      </c>
      <c r="K28" s="867"/>
      <c r="L28" s="867"/>
      <c r="M28" s="867"/>
      <c r="N28" s="868"/>
      <c r="O28" s="129"/>
      <c r="P28" s="101"/>
      <c r="Q28" s="101"/>
      <c r="R28" s="101"/>
    </row>
    <row r="29" spans="1:18" ht="27" customHeight="1">
      <c r="A29" s="859"/>
      <c r="B29" s="863"/>
      <c r="C29" s="864"/>
      <c r="D29" s="865"/>
      <c r="E29" s="863"/>
      <c r="F29" s="865"/>
      <c r="G29" s="138" t="s">
        <v>47</v>
      </c>
      <c r="H29" s="153"/>
      <c r="I29" s="152"/>
      <c r="J29" s="869"/>
      <c r="K29" s="870"/>
      <c r="L29" s="870"/>
      <c r="M29" s="870"/>
      <c r="N29" s="871"/>
      <c r="O29" s="100"/>
      <c r="P29" s="101"/>
      <c r="Q29" s="101"/>
      <c r="R29" s="101"/>
    </row>
    <row r="30" spans="1:18" ht="27" customHeight="1">
      <c r="A30" s="872" t="s">
        <v>91</v>
      </c>
      <c r="B30" s="882" t="s">
        <v>92</v>
      </c>
      <c r="C30" s="883"/>
      <c r="D30" s="883"/>
      <c r="E30" s="882" t="s">
        <v>93</v>
      </c>
      <c r="F30" s="883"/>
      <c r="G30" s="138" t="s">
        <v>45</v>
      </c>
      <c r="H30" s="151">
        <v>431</v>
      </c>
      <c r="I30" s="152"/>
      <c r="J30" s="866" t="s">
        <v>67</v>
      </c>
      <c r="K30" s="877"/>
      <c r="L30" s="877"/>
      <c r="M30" s="877"/>
      <c r="N30" s="878"/>
      <c r="O30" s="129"/>
      <c r="P30" s="101"/>
      <c r="Q30" s="101"/>
      <c r="R30" s="101"/>
    </row>
    <row r="31" spans="1:18" ht="27" customHeight="1">
      <c r="A31" s="832"/>
      <c r="B31" s="883"/>
      <c r="C31" s="883"/>
      <c r="D31" s="883"/>
      <c r="E31" s="883"/>
      <c r="F31" s="883"/>
      <c r="G31" s="150" t="s">
        <v>47</v>
      </c>
      <c r="H31" s="153"/>
      <c r="I31" s="152"/>
      <c r="J31" s="884"/>
      <c r="K31" s="885"/>
      <c r="L31" s="885"/>
      <c r="M31" s="885"/>
      <c r="N31" s="886"/>
      <c r="O31" s="100"/>
      <c r="P31" s="101"/>
      <c r="Q31" s="101"/>
      <c r="R31" s="101"/>
    </row>
    <row r="32" spans="1:18" ht="27" customHeight="1">
      <c r="A32" s="872" t="s">
        <v>94</v>
      </c>
      <c r="B32" s="882" t="s">
        <v>95</v>
      </c>
      <c r="C32" s="883"/>
      <c r="D32" s="883"/>
      <c r="E32" s="882" t="s">
        <v>96</v>
      </c>
      <c r="F32" s="883"/>
      <c r="G32" s="138" t="s">
        <v>45</v>
      </c>
      <c r="H32" s="151">
        <v>300</v>
      </c>
      <c r="I32" s="152"/>
      <c r="J32" s="866" t="s">
        <v>68</v>
      </c>
      <c r="K32" s="867"/>
      <c r="L32" s="867"/>
      <c r="M32" s="867"/>
      <c r="N32" s="868"/>
      <c r="O32" s="100"/>
      <c r="P32" s="101"/>
      <c r="Q32" s="101"/>
      <c r="R32" s="101"/>
    </row>
    <row r="33" spans="1:18" ht="27" customHeight="1">
      <c r="A33" s="832"/>
      <c r="B33" s="883"/>
      <c r="C33" s="883"/>
      <c r="D33" s="883"/>
      <c r="E33" s="883"/>
      <c r="F33" s="883"/>
      <c r="G33" s="150" t="s">
        <v>47</v>
      </c>
      <c r="H33" s="153"/>
      <c r="I33" s="155"/>
      <c r="J33" s="869"/>
      <c r="K33" s="870"/>
      <c r="L33" s="870"/>
      <c r="M33" s="870"/>
      <c r="N33" s="871"/>
      <c r="O33" s="100"/>
      <c r="P33" s="101"/>
      <c r="Q33" s="101"/>
      <c r="R33" s="101"/>
    </row>
    <row r="34" spans="1:18" ht="27" customHeight="1">
      <c r="A34" s="872" t="s">
        <v>97</v>
      </c>
      <c r="B34" s="874" t="s">
        <v>98</v>
      </c>
      <c r="C34" s="875"/>
      <c r="D34" s="875"/>
      <c r="E34" s="874" t="s">
        <v>99</v>
      </c>
      <c r="F34" s="875"/>
      <c r="G34" s="150" t="s">
        <v>45</v>
      </c>
      <c r="H34" s="151">
        <v>1</v>
      </c>
      <c r="I34" s="156"/>
      <c r="J34" s="866" t="s">
        <v>67</v>
      </c>
      <c r="K34" s="877"/>
      <c r="L34" s="877"/>
      <c r="M34" s="877"/>
      <c r="N34" s="878"/>
      <c r="O34" s="100"/>
      <c r="P34" s="101"/>
      <c r="Q34" s="101"/>
      <c r="R34" s="101"/>
    </row>
    <row r="35" spans="1:18" ht="27" customHeight="1" thickBot="1">
      <c r="A35" s="873"/>
      <c r="B35" s="876"/>
      <c r="C35" s="876"/>
      <c r="D35" s="876"/>
      <c r="E35" s="876"/>
      <c r="F35" s="876"/>
      <c r="G35" s="157" t="s">
        <v>47</v>
      </c>
      <c r="H35" s="158"/>
      <c r="I35" s="159"/>
      <c r="J35" s="879"/>
      <c r="K35" s="880"/>
      <c r="L35" s="880"/>
      <c r="M35" s="880"/>
      <c r="N35" s="881"/>
      <c r="O35" s="100"/>
      <c r="P35" s="101"/>
      <c r="Q35" s="101"/>
      <c r="R35" s="101"/>
    </row>
    <row r="36" spans="1:18" ht="18" customHeight="1">
      <c r="A36" s="160"/>
      <c r="B36" s="160"/>
      <c r="C36" s="161"/>
      <c r="D36" s="162"/>
      <c r="E36" s="163"/>
      <c r="F36" s="160"/>
      <c r="G36" s="93"/>
      <c r="H36" s="160"/>
      <c r="I36" s="164"/>
      <c r="J36" s="93"/>
      <c r="K36" s="93"/>
      <c r="L36" s="160"/>
      <c r="M36" s="160"/>
      <c r="N36" s="160"/>
      <c r="O36" s="101"/>
      <c r="P36" s="101"/>
      <c r="Q36" s="101"/>
      <c r="R36" s="101"/>
    </row>
    <row r="37" spans="1:18" ht="18" customHeight="1">
      <c r="A37" s="101"/>
      <c r="B37" s="101"/>
      <c r="C37" s="165"/>
      <c r="D37" s="27"/>
      <c r="E37" s="166"/>
      <c r="F37" s="101"/>
      <c r="G37" s="7"/>
      <c r="H37" s="167"/>
      <c r="I37" s="167"/>
      <c r="J37" s="7"/>
      <c r="K37" s="7"/>
      <c r="L37" s="101"/>
      <c r="M37" s="101"/>
      <c r="N37" s="101"/>
      <c r="O37" s="101"/>
      <c r="P37" s="101"/>
      <c r="Q37" s="101"/>
      <c r="R37" s="101"/>
    </row>
    <row r="38" spans="1:18" ht="18" customHeight="1">
      <c r="A38" s="101"/>
      <c r="B38" s="101"/>
      <c r="C38" s="165"/>
      <c r="D38" s="27"/>
      <c r="E38" s="166"/>
      <c r="F38" s="101"/>
      <c r="G38" s="7"/>
      <c r="H38" s="101"/>
      <c r="I38" s="101"/>
      <c r="J38" s="7"/>
      <c r="K38" s="7"/>
      <c r="L38" s="101"/>
      <c r="M38" s="101"/>
      <c r="N38" s="101"/>
      <c r="O38" s="101"/>
      <c r="P38" s="101"/>
      <c r="Q38" s="101"/>
      <c r="R38" s="101"/>
    </row>
    <row r="39" spans="1:18" ht="18" customHeight="1">
      <c r="A39" s="101"/>
      <c r="B39" s="101"/>
      <c r="C39" s="165"/>
      <c r="D39" s="27"/>
      <c r="E39" s="166"/>
      <c r="F39" s="101"/>
      <c r="G39" s="7"/>
      <c r="H39" s="101"/>
      <c r="I39" s="101"/>
      <c r="J39" s="7"/>
      <c r="K39" s="7"/>
      <c r="L39" s="101"/>
      <c r="M39" s="101"/>
      <c r="N39" s="101"/>
      <c r="O39" s="101"/>
      <c r="P39" s="101"/>
      <c r="Q39" s="101"/>
      <c r="R39" s="101"/>
    </row>
    <row r="40" spans="1:18" ht="18" customHeight="1">
      <c r="A40" s="101"/>
      <c r="B40" s="101"/>
      <c r="C40" s="165"/>
      <c r="D40" s="27"/>
      <c r="E40" s="166"/>
      <c r="F40" s="101"/>
      <c r="G40" s="7"/>
      <c r="H40" s="378">
        <f>+E25+'Agua Potable'!E26</f>
        <v>25857427376</v>
      </c>
      <c r="I40" s="101"/>
      <c r="J40" s="7"/>
      <c r="K40" s="7"/>
      <c r="L40" s="101"/>
      <c r="M40" s="101"/>
      <c r="N40" s="101"/>
      <c r="O40" s="101"/>
      <c r="P40" s="101"/>
      <c r="Q40" s="101"/>
      <c r="R40" s="101"/>
    </row>
    <row r="41" spans="1:18" ht="18" customHeight="1">
      <c r="A41" s="101"/>
      <c r="B41" s="101"/>
      <c r="C41" s="165"/>
      <c r="D41" s="27"/>
      <c r="E41" s="166"/>
      <c r="F41" s="101"/>
      <c r="G41" s="7"/>
      <c r="H41" s="378">
        <f>+'Agua Potable'!E27+'Saneamiento Básico (2)'!E26</f>
        <v>21741074365</v>
      </c>
      <c r="I41" s="101"/>
      <c r="J41" s="7"/>
      <c r="K41" s="7"/>
      <c r="L41" s="101"/>
      <c r="M41" s="101"/>
      <c r="N41" s="101"/>
      <c r="O41" s="101"/>
      <c r="P41" s="101"/>
      <c r="Q41" s="101"/>
      <c r="R41" s="101"/>
    </row>
    <row r="42" spans="1:18" ht="18" customHeight="1">
      <c r="A42" s="101"/>
      <c r="B42" s="101"/>
      <c r="C42" s="165"/>
      <c r="D42" s="27"/>
      <c r="E42" s="166"/>
      <c r="F42" s="378"/>
      <c r="G42" s="7"/>
      <c r="H42" s="101"/>
      <c r="I42" s="101"/>
      <c r="J42" s="7"/>
      <c r="K42" s="7"/>
      <c r="L42" s="101"/>
      <c r="M42" s="101"/>
      <c r="N42" s="101"/>
      <c r="O42" s="101"/>
      <c r="P42" s="101"/>
      <c r="Q42" s="101"/>
      <c r="R42" s="101"/>
    </row>
    <row r="43" spans="1:18" ht="18" customHeight="1">
      <c r="A43" s="101"/>
      <c r="B43" s="101"/>
      <c r="C43" s="165"/>
      <c r="D43" s="27"/>
      <c r="E43" s="166"/>
      <c r="F43" s="378"/>
      <c r="G43" s="7"/>
      <c r="H43" s="101"/>
      <c r="I43" s="101"/>
      <c r="J43" s="7"/>
      <c r="K43" s="7"/>
      <c r="L43" s="101"/>
      <c r="M43" s="101"/>
      <c r="N43" s="101"/>
      <c r="O43" s="101"/>
      <c r="P43" s="101"/>
      <c r="Q43" s="101"/>
      <c r="R43" s="101"/>
    </row>
    <row r="44" spans="1:18" ht="18" customHeight="1">
      <c r="A44" s="101"/>
      <c r="B44" s="101"/>
      <c r="C44" s="165"/>
      <c r="D44" s="27"/>
      <c r="E44" s="166"/>
      <c r="F44" s="101"/>
      <c r="G44" s="7"/>
      <c r="H44" s="101"/>
      <c r="I44" s="101"/>
      <c r="J44" s="7"/>
      <c r="K44" s="7"/>
      <c r="L44" s="101"/>
      <c r="M44" s="101"/>
      <c r="N44" s="101"/>
      <c r="O44" s="101"/>
      <c r="P44" s="101"/>
      <c r="Q44" s="101"/>
      <c r="R44" s="101"/>
    </row>
    <row r="45" spans="1:18" ht="18" customHeight="1">
      <c r="A45" s="101"/>
      <c r="B45" s="101"/>
      <c r="C45" s="165"/>
      <c r="D45" s="27"/>
      <c r="E45" s="166"/>
      <c r="F45" s="101"/>
      <c r="G45" s="7"/>
      <c r="H45" s="101"/>
      <c r="I45" s="101"/>
      <c r="J45" s="7"/>
      <c r="K45" s="7"/>
      <c r="L45" s="101"/>
      <c r="M45" s="101"/>
      <c r="N45" s="101"/>
      <c r="O45" s="101"/>
      <c r="P45" s="101"/>
      <c r="Q45" s="101"/>
      <c r="R45" s="101"/>
    </row>
    <row r="46" spans="1:18" ht="18" customHeight="1">
      <c r="A46" s="101"/>
      <c r="B46" s="101"/>
      <c r="C46" s="165"/>
      <c r="D46" s="27"/>
      <c r="E46" s="166"/>
      <c r="F46" s="101"/>
      <c r="G46" s="7"/>
      <c r="H46" s="101"/>
      <c r="I46" s="101"/>
      <c r="J46" s="7"/>
      <c r="K46" s="7"/>
      <c r="L46" s="101"/>
      <c r="M46" s="101"/>
      <c r="N46" s="101"/>
      <c r="O46" s="101"/>
      <c r="P46" s="101"/>
      <c r="Q46" s="101"/>
      <c r="R46" s="101"/>
    </row>
    <row r="47" spans="1:18" ht="18" customHeight="1">
      <c r="A47" s="101"/>
      <c r="B47" s="101"/>
      <c r="C47" s="165"/>
      <c r="D47" s="27"/>
      <c r="E47" s="166"/>
      <c r="F47" s="101"/>
      <c r="G47" s="7"/>
      <c r="H47" s="101"/>
      <c r="I47" s="101"/>
      <c r="J47" s="7"/>
      <c r="K47" s="7"/>
      <c r="L47" s="101"/>
      <c r="M47" s="101"/>
      <c r="N47" s="101"/>
      <c r="O47" s="101"/>
      <c r="P47" s="101"/>
      <c r="Q47" s="101"/>
      <c r="R47" s="101"/>
    </row>
    <row r="48" spans="1:18" ht="18" customHeight="1">
      <c r="A48" s="101"/>
      <c r="B48" s="101"/>
      <c r="C48" s="165"/>
      <c r="D48" s="27"/>
      <c r="E48" s="166"/>
      <c r="F48" s="101"/>
      <c r="G48" s="7"/>
      <c r="H48" s="101"/>
      <c r="I48" s="101"/>
      <c r="J48" s="7"/>
      <c r="K48" s="7"/>
      <c r="L48" s="101"/>
      <c r="M48" s="101"/>
      <c r="N48" s="101"/>
      <c r="O48" s="101"/>
      <c r="P48" s="101"/>
      <c r="Q48" s="101"/>
      <c r="R48" s="101"/>
    </row>
    <row r="49" spans="1:18" ht="18" customHeight="1">
      <c r="A49" s="101"/>
      <c r="B49" s="101"/>
      <c r="C49" s="165"/>
      <c r="D49" s="27"/>
      <c r="E49" s="166"/>
      <c r="F49" s="101"/>
      <c r="G49" s="7"/>
      <c r="H49" s="101"/>
      <c r="I49" s="101"/>
      <c r="J49" s="7"/>
      <c r="K49" s="7"/>
      <c r="L49" s="101"/>
      <c r="M49" s="101"/>
      <c r="N49" s="101"/>
      <c r="O49" s="101"/>
      <c r="P49" s="101"/>
      <c r="Q49" s="101"/>
      <c r="R49" s="101"/>
    </row>
    <row r="50" spans="1:18" ht="18" customHeight="1">
      <c r="A50" s="101"/>
      <c r="B50" s="101"/>
      <c r="C50" s="165"/>
      <c r="D50" s="27"/>
      <c r="E50" s="166"/>
      <c r="F50" s="101"/>
      <c r="G50" s="7"/>
      <c r="H50" s="101"/>
      <c r="I50" s="101"/>
      <c r="J50" s="7"/>
      <c r="K50" s="7"/>
      <c r="L50" s="101"/>
      <c r="M50" s="101"/>
      <c r="N50" s="101"/>
      <c r="O50" s="101"/>
      <c r="P50" s="101"/>
      <c r="Q50" s="101"/>
      <c r="R50" s="101"/>
    </row>
    <row r="51" spans="1:18" ht="18" customHeight="1">
      <c r="A51" s="101"/>
      <c r="B51" s="101"/>
      <c r="C51" s="165"/>
      <c r="D51" s="27"/>
      <c r="E51" s="166"/>
      <c r="F51" s="101"/>
      <c r="G51" s="7"/>
      <c r="H51" s="101"/>
      <c r="I51" s="101"/>
      <c r="J51" s="7"/>
      <c r="K51" s="7"/>
      <c r="L51" s="101"/>
      <c r="M51" s="101"/>
      <c r="N51" s="101"/>
      <c r="O51" s="101"/>
      <c r="P51" s="101"/>
      <c r="Q51" s="101"/>
      <c r="R51" s="101"/>
    </row>
    <row r="52" spans="1:18" ht="18" customHeight="1">
      <c r="A52" s="101"/>
      <c r="B52" s="101"/>
      <c r="C52" s="165"/>
      <c r="D52" s="27"/>
      <c r="E52" s="166"/>
      <c r="F52" s="101"/>
      <c r="G52" s="7"/>
      <c r="H52" s="101"/>
      <c r="I52" s="101"/>
      <c r="J52" s="7"/>
      <c r="K52" s="7"/>
      <c r="L52" s="101"/>
      <c r="M52" s="101"/>
      <c r="N52" s="101"/>
      <c r="O52" s="101"/>
      <c r="P52" s="101"/>
      <c r="Q52" s="101"/>
      <c r="R52" s="101"/>
    </row>
    <row r="53" spans="1:18" ht="18" customHeight="1">
      <c r="A53" s="101"/>
      <c r="B53" s="101"/>
      <c r="C53" s="165"/>
      <c r="D53" s="27"/>
      <c r="E53" s="166"/>
      <c r="F53" s="101"/>
      <c r="G53" s="7"/>
      <c r="H53" s="101"/>
      <c r="I53" s="101"/>
      <c r="J53" s="7"/>
      <c r="K53" s="7"/>
      <c r="L53" s="101"/>
      <c r="M53" s="101"/>
      <c r="N53" s="101"/>
      <c r="O53" s="101"/>
      <c r="P53" s="101"/>
      <c r="Q53" s="101"/>
      <c r="R53" s="101"/>
    </row>
    <row r="54" spans="1:18" ht="18" customHeight="1">
      <c r="A54" s="101"/>
      <c r="B54" s="101"/>
      <c r="C54" s="165"/>
      <c r="D54" s="27"/>
      <c r="E54" s="166"/>
      <c r="F54" s="101"/>
      <c r="G54" s="7"/>
      <c r="H54" s="101"/>
      <c r="I54" s="101"/>
      <c r="J54" s="7"/>
      <c r="K54" s="7"/>
      <c r="L54" s="101"/>
      <c r="M54" s="101"/>
      <c r="N54" s="101"/>
      <c r="O54" s="101"/>
      <c r="P54" s="101"/>
      <c r="Q54" s="101"/>
      <c r="R54" s="101"/>
    </row>
    <row r="55" spans="1:18" ht="18" customHeight="1">
      <c r="A55" s="101"/>
      <c r="B55" s="101"/>
      <c r="C55" s="165"/>
      <c r="D55" s="27"/>
      <c r="E55" s="166"/>
      <c r="F55" s="101"/>
      <c r="G55" s="7"/>
      <c r="H55" s="101"/>
      <c r="I55" s="101"/>
      <c r="J55" s="7"/>
      <c r="K55" s="7"/>
      <c r="L55" s="101"/>
      <c r="M55" s="101"/>
      <c r="N55" s="101"/>
      <c r="O55" s="101"/>
      <c r="P55" s="101"/>
      <c r="Q55" s="101"/>
      <c r="R55" s="101"/>
    </row>
    <row r="56" spans="1:18" ht="18" customHeight="1">
      <c r="A56" s="101"/>
      <c r="B56" s="101"/>
      <c r="C56" s="165"/>
      <c r="D56" s="27"/>
      <c r="E56" s="166"/>
      <c r="F56" s="101"/>
      <c r="G56" s="7"/>
      <c r="H56" s="101"/>
      <c r="I56" s="101"/>
      <c r="J56" s="7"/>
      <c r="K56" s="7"/>
      <c r="L56" s="101"/>
      <c r="M56" s="101"/>
      <c r="N56" s="101"/>
      <c r="O56" s="101"/>
      <c r="P56" s="101"/>
      <c r="Q56" s="101"/>
      <c r="R56" s="101"/>
    </row>
    <row r="57" spans="1:18" ht="18" customHeight="1">
      <c r="A57" s="101"/>
      <c r="B57" s="101"/>
      <c r="C57" s="165"/>
      <c r="D57" s="27"/>
      <c r="E57" s="166"/>
      <c r="F57" s="101"/>
      <c r="G57" s="7"/>
      <c r="H57" s="101"/>
      <c r="I57" s="101"/>
      <c r="J57" s="7"/>
      <c r="K57" s="7"/>
      <c r="L57" s="101"/>
      <c r="M57" s="101"/>
      <c r="N57" s="101"/>
      <c r="O57" s="101"/>
      <c r="P57" s="101"/>
      <c r="Q57" s="101"/>
      <c r="R57" s="101"/>
    </row>
    <row r="58" spans="1:18" ht="18" customHeight="1">
      <c r="A58" s="101"/>
      <c r="B58" s="101"/>
      <c r="C58" s="165"/>
      <c r="D58" s="27"/>
      <c r="E58" s="166"/>
      <c r="F58" s="101"/>
      <c r="G58" s="7"/>
      <c r="H58" s="101"/>
      <c r="I58" s="101"/>
      <c r="J58" s="7"/>
      <c r="K58" s="7"/>
      <c r="L58" s="101"/>
      <c r="M58" s="101"/>
      <c r="N58" s="101"/>
      <c r="O58" s="101"/>
      <c r="P58" s="101"/>
      <c r="Q58" s="101"/>
      <c r="R58" s="101"/>
    </row>
    <row r="59" spans="1:18" ht="18" customHeight="1">
      <c r="A59" s="101"/>
      <c r="B59" s="101"/>
      <c r="C59" s="165"/>
      <c r="D59" s="27"/>
      <c r="E59" s="166"/>
      <c r="F59" s="101"/>
      <c r="G59" s="7"/>
      <c r="H59" s="101"/>
      <c r="I59" s="101"/>
      <c r="J59" s="7"/>
      <c r="K59" s="7"/>
      <c r="L59" s="101"/>
      <c r="M59" s="101"/>
      <c r="N59" s="101"/>
      <c r="O59" s="101"/>
      <c r="P59" s="101"/>
      <c r="Q59" s="101"/>
      <c r="R59" s="101"/>
    </row>
    <row r="60" spans="1:18" ht="18" customHeight="1">
      <c r="A60" s="101"/>
      <c r="B60" s="101"/>
      <c r="C60" s="165"/>
      <c r="D60" s="27"/>
      <c r="E60" s="166"/>
      <c r="F60" s="101"/>
      <c r="G60" s="7"/>
      <c r="H60" s="101"/>
      <c r="I60" s="101"/>
      <c r="J60" s="7"/>
      <c r="K60" s="7"/>
      <c r="L60" s="101"/>
      <c r="M60" s="101"/>
      <c r="N60" s="101"/>
      <c r="O60" s="101"/>
      <c r="P60" s="101"/>
      <c r="Q60" s="101"/>
      <c r="R60" s="101"/>
    </row>
    <row r="61" spans="1:18" ht="18" customHeight="1">
      <c r="A61" s="101"/>
      <c r="B61" s="101"/>
      <c r="C61" s="165"/>
      <c r="D61" s="27"/>
      <c r="E61" s="166"/>
      <c r="F61" s="101"/>
      <c r="G61" s="7"/>
      <c r="H61" s="101"/>
      <c r="I61" s="101"/>
      <c r="J61" s="7"/>
      <c r="K61" s="7"/>
      <c r="L61" s="101"/>
      <c r="M61" s="101"/>
      <c r="N61" s="101"/>
      <c r="O61" s="101"/>
      <c r="P61" s="101"/>
      <c r="Q61" s="101"/>
      <c r="R61" s="101"/>
    </row>
    <row r="62" spans="1:18" ht="18" customHeight="1">
      <c r="A62" s="101"/>
      <c r="B62" s="101"/>
      <c r="C62" s="165"/>
      <c r="D62" s="27"/>
      <c r="E62" s="166"/>
      <c r="F62" s="101"/>
      <c r="G62" s="7"/>
      <c r="H62" s="101"/>
      <c r="I62" s="101"/>
      <c r="J62" s="7"/>
      <c r="K62" s="7"/>
      <c r="L62" s="101"/>
      <c r="M62" s="101"/>
      <c r="N62" s="101"/>
      <c r="O62" s="101"/>
      <c r="P62" s="101"/>
      <c r="Q62" s="101"/>
      <c r="R62" s="101"/>
    </row>
    <row r="63" spans="1:18" ht="18" customHeight="1">
      <c r="A63" s="101"/>
      <c r="B63" s="101"/>
      <c r="C63" s="165"/>
      <c r="D63" s="27"/>
      <c r="E63" s="166"/>
      <c r="F63" s="101"/>
      <c r="G63" s="7"/>
      <c r="H63" s="101"/>
      <c r="I63" s="101"/>
      <c r="J63" s="7"/>
      <c r="K63" s="7"/>
      <c r="L63" s="101"/>
      <c r="M63" s="101"/>
      <c r="N63" s="101"/>
      <c r="O63" s="101"/>
      <c r="P63" s="101"/>
      <c r="Q63" s="101"/>
      <c r="R63" s="101"/>
    </row>
    <row r="64" spans="1:18" ht="18" customHeight="1">
      <c r="A64" s="101"/>
      <c r="B64" s="101"/>
      <c r="C64" s="165"/>
      <c r="D64" s="27"/>
      <c r="E64" s="166"/>
      <c r="F64" s="101"/>
      <c r="G64" s="7"/>
      <c r="H64" s="101"/>
      <c r="I64" s="101"/>
      <c r="J64" s="7"/>
      <c r="K64" s="7"/>
      <c r="L64" s="101"/>
      <c r="M64" s="101"/>
      <c r="N64" s="101"/>
      <c r="O64" s="101"/>
      <c r="P64" s="101"/>
      <c r="Q64" s="101"/>
      <c r="R64" s="101"/>
    </row>
    <row r="65" spans="1:18" ht="18" customHeight="1">
      <c r="A65" s="101"/>
      <c r="B65" s="101"/>
      <c r="C65" s="165"/>
      <c r="D65" s="27"/>
      <c r="E65" s="166"/>
      <c r="F65" s="101"/>
      <c r="G65" s="7"/>
      <c r="H65" s="101"/>
      <c r="I65" s="101"/>
      <c r="J65" s="7"/>
      <c r="K65" s="7"/>
      <c r="L65" s="101"/>
      <c r="M65" s="101"/>
      <c r="N65" s="101"/>
      <c r="O65" s="101"/>
      <c r="P65" s="101"/>
      <c r="Q65" s="101"/>
      <c r="R65" s="101"/>
    </row>
    <row r="66" spans="1:18" ht="18" customHeight="1">
      <c r="A66" s="101"/>
      <c r="B66" s="101"/>
      <c r="C66" s="165"/>
      <c r="D66" s="168"/>
      <c r="E66" s="166"/>
      <c r="F66" s="101"/>
      <c r="G66" s="7"/>
      <c r="H66" s="101"/>
      <c r="I66" s="101"/>
      <c r="J66" s="7"/>
      <c r="K66" s="7"/>
      <c r="L66" s="101"/>
      <c r="M66" s="101"/>
      <c r="N66" s="101"/>
      <c r="O66" s="101"/>
      <c r="P66" s="101"/>
      <c r="Q66" s="101"/>
      <c r="R66" s="101"/>
    </row>
  </sheetData>
  <mergeCells count="64">
    <mergeCell ref="A28:A29"/>
    <mergeCell ref="B28:D29"/>
    <mergeCell ref="E28:F29"/>
    <mergeCell ref="J28:N29"/>
    <mergeCell ref="A34:A35"/>
    <mergeCell ref="B34:D35"/>
    <mergeCell ref="E34:F35"/>
    <mergeCell ref="J34:N35"/>
    <mergeCell ref="A30:A31"/>
    <mergeCell ref="B30:D31"/>
    <mergeCell ref="E30:F31"/>
    <mergeCell ref="J30:N31"/>
    <mergeCell ref="A32:A33"/>
    <mergeCell ref="B32:D33"/>
    <mergeCell ref="E32:F33"/>
    <mergeCell ref="J32:N33"/>
    <mergeCell ref="A21:A22"/>
    <mergeCell ref="C21:C22"/>
    <mergeCell ref="N21:N22"/>
    <mergeCell ref="A23:A24"/>
    <mergeCell ref="C23:C24"/>
    <mergeCell ref="B27:D27"/>
    <mergeCell ref="E27:F27"/>
    <mergeCell ref="J27:N27"/>
    <mergeCell ref="A25:A26"/>
    <mergeCell ref="C25:C26"/>
    <mergeCell ref="N25:N26"/>
    <mergeCell ref="A12:F12"/>
    <mergeCell ref="K12:M12"/>
    <mergeCell ref="K14:M14"/>
    <mergeCell ref="N23:N24"/>
    <mergeCell ref="B16:B18"/>
    <mergeCell ref="C16:C18"/>
    <mergeCell ref="D16:D18"/>
    <mergeCell ref="E16:E18"/>
    <mergeCell ref="F16:I17"/>
    <mergeCell ref="K16:M16"/>
    <mergeCell ref="L17:N17"/>
    <mergeCell ref="K15:M15"/>
    <mergeCell ref="A16:A18"/>
    <mergeCell ref="A19:A20"/>
    <mergeCell ref="C19:C20"/>
    <mergeCell ref="N19:N20"/>
    <mergeCell ref="K9:M9"/>
    <mergeCell ref="A10:F10"/>
    <mergeCell ref="K10:M10"/>
    <mergeCell ref="A11:F11"/>
    <mergeCell ref="K11:M11"/>
    <mergeCell ref="A13:F13"/>
    <mergeCell ref="K13:M13"/>
    <mergeCell ref="A4:N4"/>
    <mergeCell ref="B1:H1"/>
    <mergeCell ref="I1:L1"/>
    <mergeCell ref="B2:H3"/>
    <mergeCell ref="I2:L2"/>
    <mergeCell ref="I3:L3"/>
    <mergeCell ref="A5:N5"/>
    <mergeCell ref="B6:F6"/>
    <mergeCell ref="A7:C7"/>
    <mergeCell ref="D7:N7"/>
    <mergeCell ref="A8:F8"/>
    <mergeCell ref="G8:I15"/>
    <mergeCell ref="J8:N8"/>
    <mergeCell ref="A9:F9"/>
  </mergeCells>
  <printOptions horizontalCentered="1" verticalCentered="1"/>
  <pageMargins left="0.23622047244094491" right="0.23622047244094491" top="0.35433070866141736" bottom="0.35433070866141736" header="0.31496062992125984" footer="0.31496062992125984"/>
  <pageSetup paperSize="5" scale="40" orientation="landscape" r:id="rId1"/>
  <headerFooter>
    <oddFooter>&amp;C&amp;"Helvetica Neue,Regular"&amp;12&amp;K000000&amp;P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7"/>
  <sheetViews>
    <sheetView showGridLines="0" topLeftCell="A19" workbookViewId="0">
      <selection activeCell="I39" sqref="I39"/>
    </sheetView>
  </sheetViews>
  <sheetFormatPr baseColWidth="10" defaultColWidth="12.42578125" defaultRowHeight="18" customHeight="1"/>
  <cols>
    <col min="1" max="1" width="79.28515625" style="5" customWidth="1"/>
    <col min="2" max="2" width="12.42578125" style="5" customWidth="1"/>
    <col min="3" max="3" width="22.42578125" style="5" customWidth="1"/>
    <col min="4" max="4" width="15.7109375" style="5" customWidth="1"/>
    <col min="5" max="9" width="19" style="5" customWidth="1"/>
    <col min="10" max="10" width="13.85546875" style="5" customWidth="1"/>
    <col min="11" max="11" width="19.7109375" style="5" customWidth="1"/>
    <col min="12" max="12" width="13.42578125" style="5" customWidth="1"/>
    <col min="13" max="13" width="19.28515625" style="5" customWidth="1"/>
    <col min="14" max="14" width="23" style="5" customWidth="1"/>
    <col min="15" max="15" width="24.7109375" style="5" customWidth="1"/>
    <col min="16" max="18" width="12.42578125" style="5" customWidth="1"/>
    <col min="19" max="16384" width="12.42578125" style="5"/>
  </cols>
  <sheetData>
    <row r="1" spans="1:26" ht="34.5" customHeight="1">
      <c r="A1" s="891"/>
      <c r="B1" s="731" t="s">
        <v>6</v>
      </c>
      <c r="C1" s="732"/>
      <c r="D1" s="732"/>
      <c r="E1" s="732"/>
      <c r="F1" s="732"/>
      <c r="G1" s="732"/>
      <c r="H1" s="733"/>
      <c r="I1" s="770" t="s">
        <v>7</v>
      </c>
      <c r="J1" s="729"/>
      <c r="K1" s="729"/>
      <c r="L1" s="771"/>
      <c r="M1" s="894"/>
      <c r="N1" s="895"/>
      <c r="O1" s="169"/>
      <c r="P1" s="101"/>
      <c r="Q1" s="101"/>
    </row>
    <row r="2" spans="1:26" ht="37.5" customHeight="1">
      <c r="A2" s="892"/>
      <c r="B2" s="716"/>
      <c r="C2" s="717"/>
      <c r="D2" s="717"/>
      <c r="E2" s="717"/>
      <c r="F2" s="717"/>
      <c r="G2" s="717"/>
      <c r="H2" s="718"/>
      <c r="I2" s="770" t="s">
        <v>8</v>
      </c>
      <c r="J2" s="729"/>
      <c r="K2" s="729"/>
      <c r="L2" s="771"/>
      <c r="M2" s="896"/>
      <c r="N2" s="897"/>
      <c r="O2" s="169"/>
      <c r="P2" s="101"/>
      <c r="Q2" s="101"/>
    </row>
    <row r="3" spans="1:26" ht="33.75" customHeight="1">
      <c r="A3" s="892"/>
      <c r="B3" s="731" t="s">
        <v>9</v>
      </c>
      <c r="C3" s="732"/>
      <c r="D3" s="732"/>
      <c r="E3" s="732"/>
      <c r="F3" s="732"/>
      <c r="G3" s="732"/>
      <c r="H3" s="733"/>
      <c r="I3" s="770" t="s">
        <v>10</v>
      </c>
      <c r="J3" s="729"/>
      <c r="K3" s="729"/>
      <c r="L3" s="771"/>
      <c r="M3" s="896"/>
      <c r="N3" s="897"/>
      <c r="O3" s="169"/>
      <c r="P3" s="101"/>
      <c r="Q3" s="101"/>
    </row>
    <row r="4" spans="1:26" ht="38.25" customHeight="1">
      <c r="A4" s="893"/>
      <c r="B4" s="716"/>
      <c r="C4" s="717"/>
      <c r="D4" s="717"/>
      <c r="E4" s="717"/>
      <c r="F4" s="717"/>
      <c r="G4" s="717"/>
      <c r="H4" s="718"/>
      <c r="I4" s="770" t="s">
        <v>11</v>
      </c>
      <c r="J4" s="729"/>
      <c r="K4" s="729"/>
      <c r="L4" s="771"/>
      <c r="M4" s="898"/>
      <c r="N4" s="899"/>
      <c r="O4" s="169"/>
      <c r="P4" s="101"/>
      <c r="Q4" s="101"/>
    </row>
    <row r="5" spans="1:26" ht="35.1" customHeight="1">
      <c r="A5" s="909" t="s">
        <v>71</v>
      </c>
      <c r="B5" s="910"/>
      <c r="C5" s="910"/>
      <c r="D5" s="911"/>
      <c r="E5" s="910"/>
      <c r="F5" s="910"/>
      <c r="G5" s="911"/>
      <c r="H5" s="910"/>
      <c r="I5" s="910"/>
      <c r="J5" s="912"/>
      <c r="K5" s="912"/>
      <c r="L5" s="910"/>
      <c r="M5" s="910"/>
      <c r="N5" s="910"/>
      <c r="O5" s="101"/>
      <c r="P5" s="101"/>
      <c r="Q5" s="101"/>
    </row>
    <row r="6" spans="1:26" ht="35.1" customHeight="1">
      <c r="A6" s="170" t="s">
        <v>13</v>
      </c>
      <c r="B6" s="913" t="s">
        <v>278</v>
      </c>
      <c r="C6" s="914"/>
      <c r="D6" s="915"/>
      <c r="E6" s="914"/>
      <c r="F6" s="914"/>
      <c r="G6" s="171"/>
      <c r="H6" s="172"/>
      <c r="I6" s="173"/>
      <c r="J6" s="174"/>
      <c r="K6" s="174"/>
      <c r="L6" s="175"/>
      <c r="M6" s="172"/>
      <c r="N6" s="172"/>
      <c r="O6" s="101"/>
      <c r="P6" s="101"/>
      <c r="Q6" s="101"/>
    </row>
    <row r="7" spans="1:26" ht="20.25" customHeight="1">
      <c r="A7" s="900" t="s">
        <v>14</v>
      </c>
      <c r="B7" s="901"/>
      <c r="C7" s="902"/>
      <c r="D7" s="903" t="s">
        <v>72</v>
      </c>
      <c r="E7" s="904"/>
      <c r="F7" s="904"/>
      <c r="G7" s="904"/>
      <c r="H7" s="904"/>
      <c r="I7" s="904"/>
      <c r="J7" s="904"/>
      <c r="K7" s="904"/>
      <c r="L7" s="904"/>
      <c r="M7" s="904"/>
      <c r="N7" s="905"/>
      <c r="O7" s="100"/>
      <c r="P7" s="101"/>
      <c r="Q7" s="101"/>
    </row>
    <row r="8" spans="1:26" ht="20.25" customHeight="1">
      <c r="A8" s="608" t="s">
        <v>16</v>
      </c>
      <c r="B8" s="609"/>
      <c r="C8" s="609"/>
      <c r="D8" s="609"/>
      <c r="E8" s="609"/>
      <c r="F8" s="609"/>
      <c r="G8" s="921" t="s">
        <v>101</v>
      </c>
      <c r="H8" s="922"/>
      <c r="I8" s="923"/>
      <c r="J8" s="906" t="s">
        <v>18</v>
      </c>
      <c r="K8" s="907"/>
      <c r="L8" s="907"/>
      <c r="M8" s="907"/>
      <c r="N8" s="908"/>
      <c r="O8" s="338"/>
      <c r="P8" s="338"/>
      <c r="Q8" s="338"/>
      <c r="R8" s="338"/>
      <c r="S8" s="338"/>
      <c r="T8" s="338"/>
      <c r="U8" s="338"/>
      <c r="V8" s="338"/>
      <c r="W8" s="338"/>
      <c r="X8" s="338"/>
      <c r="Y8" s="338"/>
      <c r="Z8" s="338"/>
    </row>
    <row r="9" spans="1:26" ht="20.25" customHeight="1">
      <c r="A9" s="695" t="s">
        <v>102</v>
      </c>
      <c r="B9" s="696"/>
      <c r="C9" s="696"/>
      <c r="D9" s="696"/>
      <c r="E9" s="696"/>
      <c r="F9" s="697"/>
      <c r="G9" s="924"/>
      <c r="H9" s="925"/>
      <c r="I9" s="926"/>
      <c r="J9" s="15" t="s">
        <v>20</v>
      </c>
      <c r="K9" s="741" t="s">
        <v>21</v>
      </c>
      <c r="L9" s="742"/>
      <c r="M9" s="742"/>
      <c r="N9" s="16" t="s">
        <v>22</v>
      </c>
      <c r="O9" s="342"/>
      <c r="P9" s="340"/>
      <c r="Q9" s="343"/>
      <c r="R9" s="343"/>
      <c r="S9" s="344"/>
      <c r="T9" s="343"/>
      <c r="U9" s="344"/>
      <c r="V9" s="342"/>
      <c r="W9" s="338"/>
      <c r="X9" s="338"/>
      <c r="Y9" s="338"/>
      <c r="Z9" s="338"/>
    </row>
    <row r="10" spans="1:26" ht="39.950000000000003" customHeight="1">
      <c r="A10" s="916" t="s">
        <v>103</v>
      </c>
      <c r="B10" s="917"/>
      <c r="C10" s="917"/>
      <c r="D10" s="917"/>
      <c r="E10" s="917"/>
      <c r="F10" s="917"/>
      <c r="G10" s="924"/>
      <c r="H10" s="925"/>
      <c r="I10" s="926"/>
      <c r="J10" s="592" t="s">
        <v>371</v>
      </c>
      <c r="K10" s="918" t="s">
        <v>375</v>
      </c>
      <c r="L10" s="919"/>
      <c r="M10" s="920"/>
      <c r="N10" s="360">
        <v>13000000</v>
      </c>
      <c r="O10" s="340"/>
      <c r="P10" s="341"/>
      <c r="Q10" s="340"/>
      <c r="R10" s="342"/>
      <c r="S10" s="342"/>
      <c r="T10" s="340"/>
      <c r="U10" s="343"/>
      <c r="V10" s="343"/>
      <c r="W10" s="344"/>
      <c r="X10" s="343"/>
      <c r="Y10" s="344"/>
      <c r="Z10" s="342"/>
    </row>
    <row r="11" spans="1:26" ht="39.950000000000003" customHeight="1">
      <c r="A11" s="608" t="s">
        <v>76</v>
      </c>
      <c r="B11" s="609"/>
      <c r="C11" s="609"/>
      <c r="D11" s="609"/>
      <c r="E11" s="609"/>
      <c r="F11" s="609"/>
      <c r="G11" s="924"/>
      <c r="H11" s="925"/>
      <c r="I11" s="926"/>
      <c r="J11" s="176" t="s">
        <v>372</v>
      </c>
      <c r="K11" s="918" t="s">
        <v>375</v>
      </c>
      <c r="L11" s="919"/>
      <c r="M11" s="920"/>
      <c r="N11" s="177">
        <v>11000000</v>
      </c>
      <c r="O11" s="338"/>
      <c r="P11" s="338"/>
      <c r="Q11" s="338"/>
      <c r="R11" s="338"/>
      <c r="S11" s="338"/>
      <c r="T11" s="338"/>
      <c r="U11" s="338"/>
      <c r="V11" s="343"/>
      <c r="W11" s="344"/>
      <c r="X11" s="343"/>
      <c r="Y11" s="344"/>
      <c r="Z11" s="342"/>
    </row>
    <row r="12" spans="1:26" ht="20.25" customHeight="1">
      <c r="A12" s="608" t="s">
        <v>104</v>
      </c>
      <c r="B12" s="609"/>
      <c r="C12" s="609"/>
      <c r="D12" s="609"/>
      <c r="E12" s="609"/>
      <c r="F12" s="609"/>
      <c r="G12" s="924"/>
      <c r="H12" s="925"/>
      <c r="I12" s="926"/>
      <c r="J12" s="19" t="s">
        <v>373</v>
      </c>
      <c r="K12" s="918" t="s">
        <v>375</v>
      </c>
      <c r="L12" s="919"/>
      <c r="M12" s="920"/>
      <c r="N12" s="177">
        <v>7600000</v>
      </c>
      <c r="O12" s="340"/>
      <c r="P12" s="343"/>
      <c r="Q12" s="344"/>
      <c r="R12" s="344"/>
      <c r="S12" s="343"/>
      <c r="T12" s="344"/>
      <c r="U12" s="342"/>
      <c r="V12" s="344"/>
      <c r="W12" s="344"/>
      <c r="X12" s="343"/>
      <c r="Y12" s="344"/>
      <c r="Z12" s="342"/>
    </row>
    <row r="13" spans="1:26" ht="20.25" customHeight="1">
      <c r="A13" s="520"/>
      <c r="B13" s="521"/>
      <c r="C13" s="521"/>
      <c r="D13" s="521"/>
      <c r="E13" s="521"/>
      <c r="F13" s="522"/>
      <c r="G13" s="927"/>
      <c r="H13" s="928"/>
      <c r="I13" s="929"/>
      <c r="J13" s="523"/>
      <c r="K13" s="918"/>
      <c r="L13" s="919"/>
      <c r="M13" s="920"/>
      <c r="N13" s="524"/>
      <c r="O13" s="340"/>
      <c r="P13" s="341"/>
      <c r="Q13" s="340"/>
      <c r="R13" s="342"/>
      <c r="S13" s="342"/>
      <c r="T13" s="340"/>
      <c r="U13" s="343"/>
      <c r="V13" s="344"/>
      <c r="W13" s="344"/>
      <c r="X13" s="343"/>
      <c r="Y13" s="344"/>
      <c r="Z13" s="342"/>
    </row>
    <row r="14" spans="1:26" ht="20.25" customHeight="1">
      <c r="A14" s="520"/>
      <c r="B14" s="521"/>
      <c r="C14" s="521"/>
      <c r="D14" s="521"/>
      <c r="E14" s="521"/>
      <c r="F14" s="522"/>
      <c r="G14" s="927"/>
      <c r="H14" s="928"/>
      <c r="I14" s="929"/>
      <c r="J14" s="523" t="s">
        <v>374</v>
      </c>
      <c r="K14" s="918" t="s">
        <v>375</v>
      </c>
      <c r="L14" s="919"/>
      <c r="M14" s="920"/>
      <c r="N14" s="524">
        <v>12000000</v>
      </c>
      <c r="O14" s="340"/>
      <c r="P14" s="341"/>
      <c r="Q14" s="340"/>
      <c r="R14" s="342"/>
      <c r="S14" s="342"/>
      <c r="T14" s="340"/>
      <c r="U14" s="343"/>
      <c r="V14" s="344"/>
      <c r="W14" s="344"/>
      <c r="X14" s="343"/>
      <c r="Y14" s="344"/>
      <c r="Z14" s="342"/>
    </row>
    <row r="15" spans="1:26" ht="20.25" customHeight="1" thickBot="1">
      <c r="A15" s="603" t="s">
        <v>266</v>
      </c>
      <c r="B15" s="604"/>
      <c r="C15" s="604"/>
      <c r="D15" s="604"/>
      <c r="E15" s="604"/>
      <c r="F15" s="605"/>
      <c r="G15" s="930"/>
      <c r="H15" s="931"/>
      <c r="I15" s="932"/>
      <c r="J15" s="178"/>
      <c r="K15" s="918"/>
      <c r="L15" s="919"/>
      <c r="M15" s="920"/>
      <c r="N15" s="179"/>
      <c r="O15" s="347"/>
      <c r="P15" s="347"/>
      <c r="Q15" s="347"/>
      <c r="R15" s="347"/>
      <c r="S15" s="347"/>
      <c r="T15" s="347"/>
      <c r="U15" s="347"/>
      <c r="V15" s="347"/>
      <c r="W15" s="338"/>
      <c r="X15" s="338"/>
      <c r="Y15" s="338"/>
      <c r="Z15" s="338"/>
    </row>
    <row r="16" spans="1:26" ht="24" customHeight="1">
      <c r="A16" s="976" t="s">
        <v>27</v>
      </c>
      <c r="B16" s="703" t="s">
        <v>28</v>
      </c>
      <c r="C16" s="618" t="s">
        <v>29</v>
      </c>
      <c r="D16" s="618" t="s">
        <v>30</v>
      </c>
      <c r="E16" s="618" t="s">
        <v>31</v>
      </c>
      <c r="F16" s="618" t="s">
        <v>32</v>
      </c>
      <c r="G16" s="619"/>
      <c r="H16" s="619"/>
      <c r="I16" s="619"/>
      <c r="J16" s="618" t="s">
        <v>33</v>
      </c>
      <c r="K16" s="619"/>
      <c r="L16" s="933" t="s">
        <v>34</v>
      </c>
      <c r="M16" s="934"/>
      <c r="N16" s="935"/>
      <c r="O16" s="970"/>
      <c r="P16" s="971"/>
      <c r="Q16" s="971"/>
      <c r="R16" s="971"/>
      <c r="S16" s="971"/>
      <c r="T16" s="971"/>
      <c r="U16" s="345"/>
      <c r="V16" s="345"/>
      <c r="W16" s="338"/>
      <c r="X16" s="338"/>
      <c r="Y16" s="338"/>
      <c r="Z16" s="338"/>
    </row>
    <row r="17" spans="1:26" ht="24" customHeight="1">
      <c r="A17" s="977"/>
      <c r="B17" s="620"/>
      <c r="C17" s="620"/>
      <c r="D17" s="620"/>
      <c r="E17" s="620"/>
      <c r="F17" s="620"/>
      <c r="G17" s="620"/>
      <c r="H17" s="620"/>
      <c r="I17" s="620"/>
      <c r="J17" s="620"/>
      <c r="K17" s="620"/>
      <c r="L17" s="749" t="s">
        <v>41</v>
      </c>
      <c r="M17" s="749" t="s">
        <v>42</v>
      </c>
      <c r="N17" s="936" t="s">
        <v>43</v>
      </c>
      <c r="O17" s="972"/>
      <c r="P17" s="973"/>
      <c r="Q17" s="973"/>
      <c r="R17" s="973"/>
      <c r="S17" s="973"/>
      <c r="T17" s="973"/>
      <c r="U17" s="346"/>
      <c r="V17" s="346"/>
      <c r="W17" s="338"/>
      <c r="X17" s="338"/>
      <c r="Y17" s="338"/>
      <c r="Z17" s="338"/>
    </row>
    <row r="18" spans="1:26" ht="24" customHeight="1" thickBot="1">
      <c r="A18" s="977"/>
      <c r="B18" s="704"/>
      <c r="C18" s="704"/>
      <c r="D18" s="620"/>
      <c r="E18" s="620"/>
      <c r="F18" s="15" t="s">
        <v>35</v>
      </c>
      <c r="G18" s="180" t="s">
        <v>36</v>
      </c>
      <c r="H18" s="180" t="s">
        <v>37</v>
      </c>
      <c r="I18" s="180" t="s">
        <v>38</v>
      </c>
      <c r="J18" s="180" t="s">
        <v>39</v>
      </c>
      <c r="K18" s="53" t="s">
        <v>40</v>
      </c>
      <c r="L18" s="704"/>
      <c r="M18" s="704"/>
      <c r="N18" s="937"/>
      <c r="O18" s="100"/>
      <c r="P18" s="101"/>
      <c r="Q18" s="101"/>
    </row>
    <row r="19" spans="1:26" ht="27" customHeight="1" thickBot="1">
      <c r="A19" s="661" t="s">
        <v>105</v>
      </c>
      <c r="B19" s="55" t="s">
        <v>45</v>
      </c>
      <c r="C19" s="974" t="s">
        <v>106</v>
      </c>
      <c r="D19" s="181">
        <v>1</v>
      </c>
      <c r="E19" s="126">
        <v>45000000</v>
      </c>
      <c r="F19" s="126">
        <f>E19</f>
        <v>45000000</v>
      </c>
      <c r="G19" s="182"/>
      <c r="H19" s="182"/>
      <c r="I19" s="182"/>
      <c r="J19" s="60">
        <v>45292</v>
      </c>
      <c r="K19" s="60">
        <v>45656</v>
      </c>
      <c r="L19" s="183">
        <f>+D20/D19</f>
        <v>0</v>
      </c>
      <c r="M19" s="183">
        <f>+E20/E19</f>
        <v>0</v>
      </c>
      <c r="N19" s="942"/>
      <c r="O19" s="100"/>
      <c r="P19" s="340">
        <v>4301</v>
      </c>
      <c r="Q19" s="341">
        <v>45084</v>
      </c>
      <c r="R19" s="342">
        <v>4644</v>
      </c>
      <c r="S19" s="342">
        <v>79480088</v>
      </c>
      <c r="T19" s="342" t="s">
        <v>261</v>
      </c>
      <c r="U19" s="342" t="s">
        <v>262</v>
      </c>
      <c r="V19" s="343">
        <v>2047000</v>
      </c>
    </row>
    <row r="20" spans="1:26" ht="27" customHeight="1" thickBot="1">
      <c r="A20" s="662"/>
      <c r="B20" s="63" t="s">
        <v>47</v>
      </c>
      <c r="C20" s="966"/>
      <c r="D20" s="184"/>
      <c r="E20" s="185"/>
      <c r="F20" s="185"/>
      <c r="G20" s="186"/>
      <c r="H20" s="186"/>
      <c r="I20" s="186"/>
      <c r="J20" s="66"/>
      <c r="K20" s="66"/>
      <c r="L20" s="183"/>
      <c r="M20" s="183"/>
      <c r="N20" s="943"/>
      <c r="O20" s="100"/>
      <c r="P20" s="340">
        <v>4883</v>
      </c>
      <c r="Q20" s="341">
        <v>45093</v>
      </c>
      <c r="R20" s="342">
        <v>5322</v>
      </c>
      <c r="S20" s="342">
        <v>1110562794</v>
      </c>
      <c r="T20" s="342" t="s">
        <v>263</v>
      </c>
      <c r="U20" s="342" t="s">
        <v>262</v>
      </c>
      <c r="V20" s="343">
        <v>3400000</v>
      </c>
    </row>
    <row r="21" spans="1:26" ht="27" customHeight="1" thickBot="1">
      <c r="A21" s="599" t="s">
        <v>107</v>
      </c>
      <c r="B21" s="63" t="s">
        <v>45</v>
      </c>
      <c r="C21" s="945" t="s">
        <v>108</v>
      </c>
      <c r="D21" s="188">
        <v>1</v>
      </c>
      <c r="E21" s="126">
        <f>150000000/2</f>
        <v>75000000</v>
      </c>
      <c r="F21" s="126">
        <f>+E21</f>
        <v>75000000</v>
      </c>
      <c r="G21" s="186"/>
      <c r="H21" s="186"/>
      <c r="I21" s="186"/>
      <c r="J21" s="66">
        <v>45292</v>
      </c>
      <c r="K21" s="66">
        <v>45656</v>
      </c>
      <c r="L21" s="183">
        <f t="shared" ref="L21:L25" si="0">+D22/D21</f>
        <v>1</v>
      </c>
      <c r="M21" s="183">
        <f t="shared" ref="M21:M25" si="1">+E22/E21</f>
        <v>0.17333333333333334</v>
      </c>
      <c r="N21" s="943"/>
      <c r="O21" s="100"/>
      <c r="P21" s="340">
        <v>5388</v>
      </c>
      <c r="Q21" s="341">
        <v>45104</v>
      </c>
      <c r="R21" s="342">
        <v>5880</v>
      </c>
      <c r="S21" s="342">
        <v>1110573242</v>
      </c>
      <c r="T21" s="342" t="s">
        <v>264</v>
      </c>
      <c r="U21" s="342" t="s">
        <v>262</v>
      </c>
      <c r="V21" s="343">
        <v>2677000</v>
      </c>
    </row>
    <row r="22" spans="1:26" ht="27" customHeight="1" thickBot="1">
      <c r="A22" s="978"/>
      <c r="B22" s="63" t="s">
        <v>47</v>
      </c>
      <c r="C22" s="966"/>
      <c r="D22" s="184">
        <v>1</v>
      </c>
      <c r="E22" s="185">
        <v>13000000</v>
      </c>
      <c r="F22" s="185"/>
      <c r="G22" s="186"/>
      <c r="H22" s="186"/>
      <c r="I22" s="186"/>
      <c r="J22" s="66"/>
      <c r="K22" s="66"/>
      <c r="L22" s="183"/>
      <c r="M22" s="183"/>
      <c r="N22" s="943"/>
      <c r="O22" s="100"/>
      <c r="P22" s="340">
        <v>5606</v>
      </c>
      <c r="Q22" s="341">
        <v>45107</v>
      </c>
      <c r="R22" s="342">
        <v>5603</v>
      </c>
      <c r="S22" s="342">
        <v>28798655</v>
      </c>
      <c r="T22" s="342" t="s">
        <v>265</v>
      </c>
      <c r="U22" s="342" t="s">
        <v>262</v>
      </c>
      <c r="V22" s="343">
        <v>2047000</v>
      </c>
    </row>
    <row r="23" spans="1:26" ht="27" customHeight="1" thickBot="1">
      <c r="A23" s="979" t="s">
        <v>109</v>
      </c>
      <c r="B23" s="63" t="s">
        <v>45</v>
      </c>
      <c r="C23" s="882" t="s">
        <v>110</v>
      </c>
      <c r="D23" s="188">
        <v>8</v>
      </c>
      <c r="E23" s="126">
        <f>140000000/2</f>
        <v>70000000</v>
      </c>
      <c r="F23" s="126">
        <f>E23</f>
        <v>70000000</v>
      </c>
      <c r="G23" s="186"/>
      <c r="H23" s="186"/>
      <c r="I23" s="189"/>
      <c r="J23" s="66">
        <v>45292</v>
      </c>
      <c r="K23" s="66">
        <v>45656</v>
      </c>
      <c r="L23" s="183">
        <f t="shared" si="0"/>
        <v>0.25</v>
      </c>
      <c r="M23" s="183">
        <f t="shared" si="1"/>
        <v>0.26571428571428574</v>
      </c>
      <c r="N23" s="943"/>
      <c r="O23" s="100"/>
      <c r="P23" s="101"/>
      <c r="Q23" s="101"/>
    </row>
    <row r="24" spans="1:26" ht="27" customHeight="1" thickBot="1">
      <c r="A24" s="980"/>
      <c r="B24" s="63" t="s">
        <v>47</v>
      </c>
      <c r="C24" s="883"/>
      <c r="D24" s="184">
        <v>2</v>
      </c>
      <c r="E24" s="516">
        <f>11000000+7600000</f>
        <v>18600000</v>
      </c>
      <c r="F24" s="185"/>
      <c r="G24" s="190"/>
      <c r="H24" s="186"/>
      <c r="I24" s="186"/>
      <c r="J24" s="66"/>
      <c r="K24" s="66"/>
      <c r="L24" s="183"/>
      <c r="M24" s="183"/>
      <c r="N24" s="943"/>
      <c r="O24" s="100"/>
      <c r="P24" s="101"/>
      <c r="Q24" s="101"/>
    </row>
    <row r="25" spans="1:26" ht="27" customHeight="1" thickBot="1">
      <c r="A25" s="661" t="s">
        <v>111</v>
      </c>
      <c r="B25" s="63" t="s">
        <v>45</v>
      </c>
      <c r="C25" s="945" t="s">
        <v>112</v>
      </c>
      <c r="D25" s="181">
        <v>1</v>
      </c>
      <c r="E25" s="126">
        <f>50000000</f>
        <v>50000000</v>
      </c>
      <c r="F25" s="191">
        <f>E25</f>
        <v>50000000</v>
      </c>
      <c r="G25" s="190"/>
      <c r="H25" s="186"/>
      <c r="I25" s="186"/>
      <c r="J25" s="66">
        <v>45292</v>
      </c>
      <c r="K25" s="66">
        <v>45656</v>
      </c>
      <c r="L25" s="183">
        <f t="shared" si="0"/>
        <v>0.3</v>
      </c>
      <c r="M25" s="183">
        <f t="shared" si="1"/>
        <v>0.24</v>
      </c>
      <c r="N25" s="943"/>
      <c r="O25" s="100"/>
      <c r="P25" s="101"/>
      <c r="Q25" s="101"/>
    </row>
    <row r="26" spans="1:26" ht="27" customHeight="1" thickBot="1">
      <c r="A26" s="944"/>
      <c r="B26" s="72" t="s">
        <v>47</v>
      </c>
      <c r="C26" s="946"/>
      <c r="D26" s="359">
        <v>0.3</v>
      </c>
      <c r="E26" s="192">
        <v>12000000</v>
      </c>
      <c r="F26" s="193"/>
      <c r="G26" s="194"/>
      <c r="H26" s="193"/>
      <c r="I26" s="193"/>
      <c r="J26" s="76"/>
      <c r="K26" s="76"/>
      <c r="L26" s="195"/>
      <c r="M26" s="183"/>
      <c r="N26" s="943"/>
      <c r="O26" s="100"/>
      <c r="P26" s="101"/>
      <c r="Q26" s="101"/>
    </row>
    <row r="27" spans="1:26" ht="27" customHeight="1">
      <c r="A27" s="954" t="s">
        <v>52</v>
      </c>
      <c r="B27" s="55" t="s">
        <v>45</v>
      </c>
      <c r="C27" s="967"/>
      <c r="D27" s="48"/>
      <c r="E27" s="196">
        <f>E19+E21+E23+E25</f>
        <v>240000000</v>
      </c>
      <c r="F27" s="196">
        <f>F19+F21+F23+F25</f>
        <v>240000000</v>
      </c>
      <c r="G27" s="145"/>
      <c r="H27" s="145">
        <f>H19+H21+H23</f>
        <v>0</v>
      </c>
      <c r="I27" s="145">
        <f>I19+I21+I23</f>
        <v>0</v>
      </c>
      <c r="J27" s="182"/>
      <c r="K27" s="61"/>
      <c r="L27" s="940"/>
      <c r="M27" s="940"/>
      <c r="N27" s="938"/>
      <c r="O27" s="100"/>
      <c r="P27" s="101"/>
      <c r="Q27" s="101"/>
    </row>
    <row r="28" spans="1:26" ht="27" customHeight="1">
      <c r="A28" s="975"/>
      <c r="B28" s="72" t="s">
        <v>47</v>
      </c>
      <c r="C28" s="968"/>
      <c r="D28" s="50"/>
      <c r="E28" s="198">
        <f>+E20+E22+E24+E26</f>
        <v>43600000</v>
      </c>
      <c r="F28" s="198"/>
      <c r="G28" s="194"/>
      <c r="H28" s="199"/>
      <c r="I28" s="194"/>
      <c r="J28" s="194"/>
      <c r="K28" s="77"/>
      <c r="L28" s="941"/>
      <c r="M28" s="941"/>
      <c r="N28" s="939"/>
      <c r="O28" s="100"/>
      <c r="P28" s="101"/>
      <c r="Q28" s="101"/>
    </row>
    <row r="29" spans="1:26" ht="27" customHeight="1">
      <c r="A29" s="200"/>
      <c r="B29" s="201"/>
      <c r="C29" s="202"/>
      <c r="D29" s="203"/>
      <c r="E29" s="204"/>
      <c r="F29" s="205"/>
      <c r="G29" s="206"/>
      <c r="H29" s="207"/>
      <c r="I29" s="208"/>
      <c r="J29" s="209"/>
      <c r="K29" s="209"/>
      <c r="L29" s="210"/>
      <c r="M29" s="211"/>
      <c r="N29" s="212"/>
      <c r="O29" s="100"/>
      <c r="P29" s="101"/>
      <c r="Q29" s="130"/>
    </row>
    <row r="30" spans="1:26" ht="27" customHeight="1">
      <c r="A30" s="85" t="s">
        <v>53</v>
      </c>
      <c r="B30" s="667" t="s">
        <v>54</v>
      </c>
      <c r="C30" s="668"/>
      <c r="D30" s="669"/>
      <c r="E30" s="685" t="s">
        <v>87</v>
      </c>
      <c r="F30" s="686"/>
      <c r="G30" s="686"/>
      <c r="H30" s="686"/>
      <c r="I30" s="213"/>
      <c r="J30" s="954" t="s">
        <v>56</v>
      </c>
      <c r="K30" s="955"/>
      <c r="L30" s="955"/>
      <c r="M30" s="955"/>
      <c r="N30" s="956"/>
      <c r="O30" s="100"/>
      <c r="P30" s="101"/>
      <c r="Q30" s="101"/>
    </row>
    <row r="31" spans="1:26" ht="27" customHeight="1">
      <c r="A31" s="948" t="s">
        <v>97</v>
      </c>
      <c r="B31" s="957" t="s">
        <v>113</v>
      </c>
      <c r="C31" s="958"/>
      <c r="D31" s="959"/>
      <c r="E31" s="957" t="s">
        <v>114</v>
      </c>
      <c r="F31" s="958"/>
      <c r="G31" s="959"/>
      <c r="H31" s="55" t="s">
        <v>45</v>
      </c>
      <c r="I31" s="214">
        <v>1</v>
      </c>
      <c r="J31" s="950" t="s">
        <v>67</v>
      </c>
      <c r="K31" s="951"/>
      <c r="L31" s="951"/>
      <c r="M31" s="951"/>
      <c r="N31" s="952"/>
      <c r="O31" s="100"/>
      <c r="P31" s="101"/>
      <c r="Q31" s="101"/>
    </row>
    <row r="32" spans="1:26" ht="27" customHeight="1">
      <c r="A32" s="949"/>
      <c r="B32" s="863"/>
      <c r="C32" s="864"/>
      <c r="D32" s="865"/>
      <c r="E32" s="863"/>
      <c r="F32" s="864"/>
      <c r="G32" s="865"/>
      <c r="H32" s="63" t="s">
        <v>47</v>
      </c>
      <c r="I32" s="216">
        <v>1</v>
      </c>
      <c r="J32" s="953"/>
      <c r="K32" s="951"/>
      <c r="L32" s="951"/>
      <c r="M32" s="951"/>
      <c r="N32" s="952"/>
      <c r="O32" s="100"/>
      <c r="P32" s="101"/>
      <c r="Q32" s="101"/>
    </row>
    <row r="33" spans="1:17" ht="27" customHeight="1">
      <c r="A33" s="217" t="s">
        <v>97</v>
      </c>
      <c r="B33" s="647" t="s">
        <v>115</v>
      </c>
      <c r="C33" s="629"/>
      <c r="D33" s="630"/>
      <c r="E33" s="679" t="s">
        <v>116</v>
      </c>
      <c r="F33" s="680"/>
      <c r="G33" s="681"/>
      <c r="H33" s="63" t="s">
        <v>45</v>
      </c>
      <c r="I33" s="218">
        <v>1</v>
      </c>
      <c r="J33" s="887" t="s">
        <v>67</v>
      </c>
      <c r="K33" s="635"/>
      <c r="L33" s="635"/>
      <c r="M33" s="635"/>
      <c r="N33" s="636"/>
      <c r="O33" s="100"/>
      <c r="P33" s="101"/>
      <c r="Q33" s="101"/>
    </row>
    <row r="34" spans="1:17" ht="27" customHeight="1">
      <c r="A34" s="215"/>
      <c r="B34" s="631"/>
      <c r="C34" s="632"/>
      <c r="D34" s="633"/>
      <c r="E34" s="682"/>
      <c r="F34" s="683"/>
      <c r="G34" s="684"/>
      <c r="H34" s="63" t="s">
        <v>47</v>
      </c>
      <c r="I34" s="218"/>
      <c r="J34" s="947"/>
      <c r="K34" s="649"/>
      <c r="L34" s="649"/>
      <c r="M34" s="649"/>
      <c r="N34" s="650"/>
      <c r="O34" s="100"/>
      <c r="P34" s="101"/>
      <c r="Q34" s="101"/>
    </row>
    <row r="35" spans="1:17" ht="27" customHeight="1">
      <c r="A35" s="217" t="s">
        <v>97</v>
      </c>
      <c r="B35" s="647" t="s">
        <v>117</v>
      </c>
      <c r="C35" s="629"/>
      <c r="D35" s="630"/>
      <c r="E35" s="679" t="s">
        <v>118</v>
      </c>
      <c r="F35" s="680"/>
      <c r="G35" s="681"/>
      <c r="H35" s="63" t="s">
        <v>45</v>
      </c>
      <c r="I35" s="219">
        <v>5</v>
      </c>
      <c r="J35" s="887" t="s">
        <v>68</v>
      </c>
      <c r="K35" s="652"/>
      <c r="L35" s="652"/>
      <c r="M35" s="652"/>
      <c r="N35" s="653"/>
      <c r="O35" s="100"/>
      <c r="P35" s="101"/>
      <c r="Q35" s="101"/>
    </row>
    <row r="36" spans="1:17" ht="27" customHeight="1">
      <c r="A36" s="215"/>
      <c r="B36" s="631"/>
      <c r="C36" s="632"/>
      <c r="D36" s="633"/>
      <c r="E36" s="682"/>
      <c r="F36" s="683"/>
      <c r="G36" s="684"/>
      <c r="H36" s="63" t="s">
        <v>47</v>
      </c>
      <c r="I36" s="114">
        <v>2</v>
      </c>
      <c r="J36" s="888"/>
      <c r="K36" s="655"/>
      <c r="L36" s="655"/>
      <c r="M36" s="655"/>
      <c r="N36" s="656"/>
      <c r="O36" s="100"/>
      <c r="P36" s="101"/>
      <c r="Q36" s="101"/>
    </row>
    <row r="37" spans="1:17" ht="27" customHeight="1">
      <c r="A37" s="963" t="s">
        <v>97</v>
      </c>
      <c r="B37" s="882" t="s">
        <v>119</v>
      </c>
      <c r="C37" s="883"/>
      <c r="D37" s="883"/>
      <c r="E37" s="969" t="s">
        <v>120</v>
      </c>
      <c r="F37" s="961"/>
      <c r="G37" s="961"/>
      <c r="H37" s="63" t="s">
        <v>45</v>
      </c>
      <c r="I37" s="218">
        <v>1</v>
      </c>
      <c r="J37" s="887" t="s">
        <v>67</v>
      </c>
      <c r="K37" s="635"/>
      <c r="L37" s="635"/>
      <c r="M37" s="635"/>
      <c r="N37" s="636"/>
      <c r="O37" s="100"/>
      <c r="P37" s="101"/>
      <c r="Q37" s="101"/>
    </row>
    <row r="38" spans="1:17" ht="27" customHeight="1">
      <c r="A38" s="964"/>
      <c r="B38" s="883"/>
      <c r="C38" s="883"/>
      <c r="D38" s="883"/>
      <c r="E38" s="961"/>
      <c r="F38" s="961"/>
      <c r="G38" s="961"/>
      <c r="H38" s="63" t="s">
        <v>47</v>
      </c>
      <c r="I38" s="218">
        <v>0.3</v>
      </c>
      <c r="J38" s="889"/>
      <c r="K38" s="638"/>
      <c r="L38" s="638"/>
      <c r="M38" s="638"/>
      <c r="N38" s="639"/>
      <c r="O38" s="100"/>
      <c r="P38" s="101"/>
      <c r="Q38" s="101"/>
    </row>
    <row r="39" spans="1:17" ht="27" customHeight="1">
      <c r="A39" s="964"/>
      <c r="B39" s="883"/>
      <c r="C39" s="883"/>
      <c r="D39" s="883"/>
      <c r="E39" s="961"/>
      <c r="F39" s="961"/>
      <c r="G39" s="961"/>
      <c r="H39" s="89"/>
      <c r="I39" s="218"/>
      <c r="J39" s="889"/>
      <c r="K39" s="638"/>
      <c r="L39" s="638"/>
      <c r="M39" s="638"/>
      <c r="N39" s="639"/>
      <c r="O39" s="100"/>
      <c r="P39" s="101"/>
      <c r="Q39" s="101"/>
    </row>
    <row r="40" spans="1:17" ht="27" customHeight="1">
      <c r="A40" s="965"/>
      <c r="B40" s="960"/>
      <c r="C40" s="960"/>
      <c r="D40" s="960"/>
      <c r="E40" s="962"/>
      <c r="F40" s="962"/>
      <c r="G40" s="962"/>
      <c r="H40" s="90"/>
      <c r="I40" s="220"/>
      <c r="J40" s="890"/>
      <c r="K40" s="641"/>
      <c r="L40" s="641"/>
      <c r="M40" s="641"/>
      <c r="N40" s="642"/>
      <c r="O40" s="100"/>
      <c r="P40" s="101"/>
      <c r="Q40" s="101"/>
    </row>
    <row r="41" spans="1:17" ht="14.1" customHeight="1">
      <c r="A41" s="160"/>
      <c r="B41" s="160"/>
      <c r="C41" s="161"/>
      <c r="D41" s="162"/>
      <c r="E41" s="163"/>
      <c r="F41" s="160"/>
      <c r="G41" s="93"/>
      <c r="H41" s="160"/>
      <c r="I41" s="161"/>
      <c r="J41" s="221"/>
      <c r="K41" s="221"/>
      <c r="L41" s="163"/>
      <c r="M41" s="160"/>
      <c r="N41" s="160"/>
      <c r="O41" s="101"/>
      <c r="P41" s="101"/>
      <c r="Q41" s="101"/>
    </row>
    <row r="42" spans="1:17" ht="14.1" customHeight="1" thickBot="1">
      <c r="A42" s="494" t="s">
        <v>267</v>
      </c>
      <c r="B42" s="101"/>
      <c r="C42" s="165"/>
      <c r="D42" s="168"/>
      <c r="E42" s="166"/>
      <c r="F42" s="101"/>
      <c r="G42" s="7"/>
      <c r="H42" s="101"/>
      <c r="I42" s="165"/>
      <c r="J42" s="222"/>
      <c r="K42" s="222"/>
      <c r="L42" s="166"/>
      <c r="M42" s="101"/>
      <c r="N42" s="101"/>
      <c r="O42" s="101"/>
      <c r="P42" s="101"/>
      <c r="Q42" s="101"/>
    </row>
    <row r="43" spans="1:17" ht="18" customHeight="1" thickTop="1" thickBot="1">
      <c r="A43" s="517" t="s">
        <v>268</v>
      </c>
    </row>
    <row r="44" spans="1:17" ht="18" customHeight="1" thickTop="1">
      <c r="A44" s="518" t="s">
        <v>269</v>
      </c>
    </row>
    <row r="47" spans="1:17" ht="18" customHeight="1">
      <c r="D47" s="492"/>
    </row>
  </sheetData>
  <mergeCells count="77">
    <mergeCell ref="O16:T16"/>
    <mergeCell ref="O17:T17"/>
    <mergeCell ref="A19:A20"/>
    <mergeCell ref="C19:C20"/>
    <mergeCell ref="A27:A28"/>
    <mergeCell ref="L27:L28"/>
    <mergeCell ref="A16:A18"/>
    <mergeCell ref="C16:C18"/>
    <mergeCell ref="B16:B18"/>
    <mergeCell ref="L17:L18"/>
    <mergeCell ref="D16:D18"/>
    <mergeCell ref="E16:E18"/>
    <mergeCell ref="F16:I17"/>
    <mergeCell ref="A21:A22"/>
    <mergeCell ref="A23:A24"/>
    <mergeCell ref="C23:C24"/>
    <mergeCell ref="C21:C22"/>
    <mergeCell ref="C27:C28"/>
    <mergeCell ref="E35:G36"/>
    <mergeCell ref="B37:D38"/>
    <mergeCell ref="E37:G38"/>
    <mergeCell ref="B39:D40"/>
    <mergeCell ref="E39:G40"/>
    <mergeCell ref="A37:A38"/>
    <mergeCell ref="A39:A40"/>
    <mergeCell ref="B35:D36"/>
    <mergeCell ref="A25:A26"/>
    <mergeCell ref="C25:C26"/>
    <mergeCell ref="J33:N34"/>
    <mergeCell ref="A31:A32"/>
    <mergeCell ref="J31:N32"/>
    <mergeCell ref="B30:D30"/>
    <mergeCell ref="E30:H30"/>
    <mergeCell ref="J30:N30"/>
    <mergeCell ref="B33:D34"/>
    <mergeCell ref="E33:G34"/>
    <mergeCell ref="B31:D32"/>
    <mergeCell ref="E31:G32"/>
    <mergeCell ref="L16:N16"/>
    <mergeCell ref="M17:M18"/>
    <mergeCell ref="N17:N18"/>
    <mergeCell ref="J16:K17"/>
    <mergeCell ref="N27:N28"/>
    <mergeCell ref="M27:M28"/>
    <mergeCell ref="N19:N20"/>
    <mergeCell ref="N21:N22"/>
    <mergeCell ref="N23:N24"/>
    <mergeCell ref="N25:N26"/>
    <mergeCell ref="K9:M9"/>
    <mergeCell ref="A10:F10"/>
    <mergeCell ref="K10:M10"/>
    <mergeCell ref="A8:F8"/>
    <mergeCell ref="G8:I15"/>
    <mergeCell ref="A11:F11"/>
    <mergeCell ref="K15:M15"/>
    <mergeCell ref="A15:F15"/>
    <mergeCell ref="K11:M11"/>
    <mergeCell ref="A12:F12"/>
    <mergeCell ref="K12:M12"/>
    <mergeCell ref="K13:M13"/>
    <mergeCell ref="K14:M14"/>
    <mergeCell ref="J35:N36"/>
    <mergeCell ref="J37:N40"/>
    <mergeCell ref="A1:A4"/>
    <mergeCell ref="B1:H2"/>
    <mergeCell ref="I1:L1"/>
    <mergeCell ref="M1:N4"/>
    <mergeCell ref="I2:L2"/>
    <mergeCell ref="B3:H4"/>
    <mergeCell ref="I3:L3"/>
    <mergeCell ref="I4:L4"/>
    <mergeCell ref="A7:C7"/>
    <mergeCell ref="D7:N7"/>
    <mergeCell ref="J8:N8"/>
    <mergeCell ref="A9:F9"/>
    <mergeCell ref="A5:N5"/>
    <mergeCell ref="B6:F6"/>
  </mergeCells>
  <printOptions horizontalCentered="1" verticalCentered="1"/>
  <pageMargins left="0.23622047244094491" right="0.23622047244094491" top="0.74803149606299213" bottom="0.74803149606299213" header="0.31496062992125984" footer="0.31496062992125984"/>
  <pageSetup paperSize="5" scale="40" orientation="landscape" r:id="rId1"/>
  <headerFooter>
    <oddFooter>&amp;C&amp;"Helvetica Neue,Regular"&amp;12&amp;K000000&amp;P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62"/>
  <sheetViews>
    <sheetView showGridLines="0" topLeftCell="B44" zoomScale="110" zoomScaleNormal="110" workbookViewId="0">
      <selection activeCell="H37" sqref="H37"/>
    </sheetView>
  </sheetViews>
  <sheetFormatPr baseColWidth="10" defaultColWidth="12.42578125" defaultRowHeight="18" customHeight="1"/>
  <cols>
    <col min="1" max="1" width="36.42578125" style="5" customWidth="1"/>
    <col min="2" max="2" width="7.140625" style="5" customWidth="1"/>
    <col min="3" max="3" width="11.5703125" style="5" customWidth="1"/>
    <col min="4" max="4" width="16.140625" style="5" customWidth="1"/>
    <col min="5" max="6" width="19" style="5" customWidth="1"/>
    <col min="7" max="7" width="23.5703125" style="5" customWidth="1"/>
    <col min="8" max="9" width="19" style="5" customWidth="1"/>
    <col min="10" max="10" width="21.5703125" style="5" customWidth="1"/>
    <col min="11" max="11" width="18" style="5" customWidth="1"/>
    <col min="12" max="12" width="13" style="5" customWidth="1"/>
    <col min="13" max="13" width="16.28515625" style="5" customWidth="1"/>
    <col min="14" max="14" width="28.140625" style="5" customWidth="1"/>
    <col min="15" max="29" width="12.42578125" style="5" customWidth="1"/>
    <col min="30" max="16384" width="12.42578125" style="5"/>
  </cols>
  <sheetData>
    <row r="1" spans="1:29" ht="34.5" customHeight="1">
      <c r="A1" s="891"/>
      <c r="B1" s="731" t="s">
        <v>6</v>
      </c>
      <c r="C1" s="732"/>
      <c r="D1" s="732"/>
      <c r="E1" s="732"/>
      <c r="F1" s="732"/>
      <c r="G1" s="732"/>
      <c r="H1" s="733"/>
      <c r="I1" s="770" t="s">
        <v>7</v>
      </c>
      <c r="J1" s="729"/>
      <c r="K1" s="729"/>
      <c r="L1" s="771"/>
      <c r="M1" s="894"/>
      <c r="N1" s="895"/>
      <c r="O1" s="223"/>
      <c r="P1" s="101"/>
      <c r="Q1" s="101"/>
      <c r="R1" s="101"/>
      <c r="S1" s="101"/>
      <c r="T1" s="101"/>
      <c r="U1" s="101"/>
      <c r="V1" s="101"/>
      <c r="W1" s="101"/>
      <c r="X1" s="101"/>
      <c r="Y1" s="101"/>
      <c r="Z1" s="101"/>
      <c r="AA1" s="101"/>
      <c r="AB1" s="101"/>
    </row>
    <row r="2" spans="1:29" ht="20.100000000000001" customHeight="1">
      <c r="A2" s="892"/>
      <c r="B2" s="716"/>
      <c r="C2" s="717"/>
      <c r="D2" s="717"/>
      <c r="E2" s="717"/>
      <c r="F2" s="717"/>
      <c r="G2" s="717"/>
      <c r="H2" s="718"/>
      <c r="I2" s="770" t="s">
        <v>8</v>
      </c>
      <c r="J2" s="729"/>
      <c r="K2" s="729"/>
      <c r="L2" s="771"/>
      <c r="M2" s="896"/>
      <c r="N2" s="897"/>
      <c r="O2" s="223"/>
      <c r="P2" s="101"/>
      <c r="Q2" s="101"/>
      <c r="R2" s="101"/>
      <c r="S2" s="101"/>
      <c r="T2" s="101"/>
      <c r="U2" s="101"/>
      <c r="V2" s="101"/>
      <c r="W2" s="101"/>
      <c r="X2" s="101"/>
      <c r="Y2" s="101"/>
      <c r="Z2" s="101"/>
      <c r="AA2" s="101"/>
      <c r="AB2" s="101"/>
    </row>
    <row r="3" spans="1:29" ht="33.75" customHeight="1">
      <c r="A3" s="892"/>
      <c r="B3" s="731" t="s">
        <v>9</v>
      </c>
      <c r="C3" s="732"/>
      <c r="D3" s="732"/>
      <c r="E3" s="732"/>
      <c r="F3" s="732"/>
      <c r="G3" s="732"/>
      <c r="H3" s="733"/>
      <c r="I3" s="770" t="s">
        <v>10</v>
      </c>
      <c r="J3" s="729"/>
      <c r="K3" s="729"/>
      <c r="L3" s="771"/>
      <c r="M3" s="896"/>
      <c r="N3" s="897"/>
      <c r="O3" s="223"/>
      <c r="P3" s="101"/>
      <c r="Q3" s="101"/>
      <c r="R3" s="101"/>
      <c r="S3" s="101"/>
      <c r="T3" s="101"/>
      <c r="U3" s="101"/>
      <c r="V3" s="101"/>
      <c r="W3" s="101"/>
      <c r="X3" s="101"/>
      <c r="Y3" s="101"/>
      <c r="Z3" s="101"/>
      <c r="AA3" s="101"/>
      <c r="AB3" s="101"/>
    </row>
    <row r="4" spans="1:29" ht="38.25" customHeight="1">
      <c r="A4" s="893"/>
      <c r="B4" s="716"/>
      <c r="C4" s="717"/>
      <c r="D4" s="717"/>
      <c r="E4" s="717"/>
      <c r="F4" s="717"/>
      <c r="G4" s="717"/>
      <c r="H4" s="718"/>
      <c r="I4" s="770" t="s">
        <v>11</v>
      </c>
      <c r="J4" s="729"/>
      <c r="K4" s="729"/>
      <c r="L4" s="771"/>
      <c r="M4" s="898"/>
      <c r="N4" s="899"/>
      <c r="O4" s="223"/>
      <c r="P4" s="101"/>
      <c r="Q4" s="101"/>
      <c r="R4" s="101"/>
      <c r="S4" s="101"/>
      <c r="T4" s="101"/>
      <c r="U4" s="101"/>
      <c r="V4" s="101"/>
      <c r="W4" s="101"/>
      <c r="X4" s="101"/>
      <c r="Y4" s="101"/>
      <c r="Z4" s="101"/>
      <c r="AA4" s="101"/>
      <c r="AB4" s="101"/>
    </row>
    <row r="5" spans="1:29" ht="35.1" customHeight="1">
      <c r="A5" s="1076" t="s">
        <v>122</v>
      </c>
      <c r="B5" s="1077"/>
      <c r="C5" s="1077"/>
      <c r="D5" s="1078"/>
      <c r="E5" s="1077"/>
      <c r="F5" s="1077"/>
      <c r="G5" s="1078"/>
      <c r="H5" s="1077"/>
      <c r="I5" s="1077"/>
      <c r="J5" s="1078"/>
      <c r="K5" s="1078"/>
      <c r="L5" s="1077"/>
      <c r="M5" s="1077"/>
      <c r="N5" s="1077"/>
      <c r="O5" s="166"/>
      <c r="P5" s="101"/>
      <c r="Q5" s="412"/>
      <c r="R5" s="101"/>
      <c r="S5" s="101"/>
      <c r="T5" s="101"/>
      <c r="U5" s="101"/>
      <c r="V5" s="416"/>
      <c r="W5" s="413"/>
      <c r="X5" s="101"/>
      <c r="Y5" s="485" t="s">
        <v>251</v>
      </c>
      <c r="Z5" s="101"/>
      <c r="AA5" s="101"/>
      <c r="AB5" s="101"/>
    </row>
    <row r="6" spans="1:29" ht="35.1" customHeight="1" thickBot="1">
      <c r="A6" s="224" t="s">
        <v>13</v>
      </c>
      <c r="B6" s="1079" t="s">
        <v>278</v>
      </c>
      <c r="C6" s="1080"/>
      <c r="D6" s="1081"/>
      <c r="E6" s="1080"/>
      <c r="F6" s="1080"/>
      <c r="G6" s="174"/>
      <c r="H6" s="225"/>
      <c r="I6" s="225"/>
      <c r="J6" s="174"/>
      <c r="K6" s="174"/>
      <c r="L6" s="225"/>
      <c r="M6" s="225"/>
      <c r="N6" s="225"/>
      <c r="O6" s="166"/>
      <c r="P6" s="101"/>
      <c r="Q6" s="340"/>
      <c r="R6" s="341"/>
      <c r="S6" s="340"/>
      <c r="T6" s="342"/>
      <c r="U6" s="342"/>
      <c r="V6" s="340"/>
      <c r="W6" s="343"/>
      <c r="X6" s="344"/>
      <c r="Y6" s="344"/>
      <c r="Z6" s="343"/>
      <c r="AA6" s="344"/>
      <c r="AB6" s="342"/>
    </row>
    <row r="7" spans="1:29" ht="27" customHeight="1" thickBot="1">
      <c r="A7" s="1070" t="s">
        <v>14</v>
      </c>
      <c r="B7" s="1071"/>
      <c r="C7" s="1072"/>
      <c r="D7" s="1073" t="s">
        <v>15</v>
      </c>
      <c r="E7" s="1071"/>
      <c r="F7" s="1071"/>
      <c r="G7" s="1074"/>
      <c r="H7" s="1074"/>
      <c r="I7" s="1074"/>
      <c r="J7" s="1071"/>
      <c r="K7" s="1071"/>
      <c r="L7" s="1071"/>
      <c r="M7" s="1071"/>
      <c r="N7" s="1075"/>
      <c r="O7" s="100"/>
      <c r="P7" s="101"/>
      <c r="Q7" s="340"/>
      <c r="R7" s="341"/>
      <c r="S7" s="340"/>
      <c r="T7" s="342"/>
      <c r="U7" s="342"/>
      <c r="V7" s="340"/>
      <c r="W7" s="343"/>
      <c r="X7" s="344"/>
      <c r="Y7" s="344"/>
      <c r="Z7" s="343"/>
      <c r="AA7" s="344"/>
      <c r="AB7" s="342"/>
    </row>
    <row r="8" spans="1:29" ht="27" customHeight="1">
      <c r="A8" s="597" t="s">
        <v>123</v>
      </c>
      <c r="B8" s="1091"/>
      <c r="C8" s="1091"/>
      <c r="D8" s="1091"/>
      <c r="E8" s="1091"/>
      <c r="F8" s="1091"/>
      <c r="G8" s="1092" t="s">
        <v>124</v>
      </c>
      <c r="H8" s="1093"/>
      <c r="I8" s="1093"/>
      <c r="J8" s="1082" t="s">
        <v>18</v>
      </c>
      <c r="K8" s="1083"/>
      <c r="L8" s="1083"/>
      <c r="M8" s="1083"/>
      <c r="N8" s="1084"/>
      <c r="O8" s="100"/>
      <c r="P8" s="101"/>
      <c r="Q8" s="340"/>
      <c r="R8" s="341"/>
      <c r="S8" s="340"/>
      <c r="T8" s="342"/>
      <c r="U8" s="342"/>
      <c r="V8" s="340"/>
      <c r="W8" s="343"/>
      <c r="X8" s="344"/>
      <c r="Y8" s="344"/>
      <c r="Z8" s="343"/>
      <c r="AA8" s="344"/>
      <c r="AB8" s="342"/>
    </row>
    <row r="9" spans="1:29" ht="27" customHeight="1">
      <c r="A9" s="1085" t="s">
        <v>125</v>
      </c>
      <c r="B9" s="1086"/>
      <c r="C9" s="1086"/>
      <c r="D9" s="1086"/>
      <c r="E9" s="1086"/>
      <c r="F9" s="1087"/>
      <c r="G9" s="1093"/>
      <c r="H9" s="1093"/>
      <c r="I9" s="1093"/>
      <c r="J9" s="131" t="s">
        <v>20</v>
      </c>
      <c r="K9" s="1088" t="s">
        <v>21</v>
      </c>
      <c r="L9" s="1089"/>
      <c r="M9" s="1090"/>
      <c r="N9" s="226" t="s">
        <v>22</v>
      </c>
      <c r="O9" s="227"/>
      <c r="P9" s="228"/>
      <c r="Q9" s="340"/>
      <c r="R9" s="341"/>
      <c r="S9" s="340"/>
      <c r="T9" s="342"/>
      <c r="U9" s="342"/>
      <c r="V9" s="340"/>
      <c r="W9" s="343"/>
      <c r="X9" s="344"/>
      <c r="Y9" s="344"/>
      <c r="Z9" s="343"/>
      <c r="AA9" s="344"/>
      <c r="AB9" s="342"/>
    </row>
    <row r="10" spans="1:29" ht="27" customHeight="1">
      <c r="A10" s="1095" t="s">
        <v>126</v>
      </c>
      <c r="B10" s="1096"/>
      <c r="C10" s="1096"/>
      <c r="D10" s="1096"/>
      <c r="E10" s="1096"/>
      <c r="F10" s="1097"/>
      <c r="G10" s="1093"/>
      <c r="H10" s="1093"/>
      <c r="I10" s="1093"/>
      <c r="J10" s="70"/>
      <c r="K10" s="1099"/>
      <c r="L10" s="1100"/>
      <c r="M10" s="1101"/>
      <c r="N10" s="229"/>
      <c r="O10" s="230"/>
      <c r="P10" s="231"/>
      <c r="Q10" s="340"/>
      <c r="R10" s="341"/>
      <c r="S10" s="340"/>
      <c r="T10" s="342"/>
      <c r="U10" s="342"/>
      <c r="V10" s="340"/>
      <c r="W10" s="343"/>
      <c r="X10" s="344"/>
      <c r="Y10" s="344"/>
      <c r="Z10" s="343"/>
      <c r="AA10" s="344"/>
      <c r="AB10" s="342"/>
    </row>
    <row r="11" spans="1:29" ht="27" customHeight="1">
      <c r="A11" s="1095" t="s">
        <v>76</v>
      </c>
      <c r="B11" s="1096"/>
      <c r="C11" s="1096"/>
      <c r="D11" s="1096"/>
      <c r="E11" s="1096"/>
      <c r="F11" s="1097"/>
      <c r="G11" s="1093"/>
      <c r="H11" s="1093"/>
      <c r="I11" s="1093"/>
      <c r="J11" s="70"/>
      <c r="K11" s="1098"/>
      <c r="L11" s="1098"/>
      <c r="M11" s="1098"/>
      <c r="N11" s="229"/>
      <c r="O11" s="230"/>
      <c r="P11" s="231"/>
      <c r="Q11" s="340"/>
      <c r="R11" s="341"/>
      <c r="S11" s="340"/>
      <c r="T11" s="342"/>
      <c r="U11" s="342"/>
      <c r="V11" s="340"/>
      <c r="W11" s="343"/>
      <c r="X11" s="344"/>
      <c r="Y11" s="344"/>
      <c r="Z11" s="343"/>
      <c r="AA11" s="344"/>
      <c r="AB11" s="342"/>
    </row>
    <row r="12" spans="1:29" ht="27" customHeight="1">
      <c r="A12" s="1102" t="s">
        <v>127</v>
      </c>
      <c r="B12" s="1103"/>
      <c r="C12" s="1103"/>
      <c r="D12" s="1103"/>
      <c r="E12" s="1103"/>
      <c r="F12" s="1103"/>
      <c r="G12" s="1093"/>
      <c r="H12" s="1093"/>
      <c r="I12" s="1093"/>
      <c r="J12" s="191"/>
      <c r="K12" s="1098"/>
      <c r="L12" s="1098"/>
      <c r="M12" s="1098"/>
      <c r="N12" s="236"/>
      <c r="O12" s="230"/>
      <c r="P12" s="231"/>
      <c r="Q12" s="340"/>
      <c r="R12" s="341"/>
      <c r="S12" s="340"/>
      <c r="T12" s="342"/>
      <c r="U12" s="342"/>
      <c r="V12" s="340"/>
      <c r="W12" s="343"/>
      <c r="X12" s="344"/>
      <c r="Y12" s="344"/>
      <c r="Z12" s="343"/>
      <c r="AA12" s="344"/>
      <c r="AB12" s="342"/>
    </row>
    <row r="13" spans="1:29" ht="27" customHeight="1" thickBot="1">
      <c r="A13" s="1104" t="s">
        <v>279</v>
      </c>
      <c r="B13" s="1105"/>
      <c r="C13" s="1105"/>
      <c r="D13" s="1106"/>
      <c r="E13" s="1105"/>
      <c r="F13" s="1107"/>
      <c r="G13" s="1094"/>
      <c r="H13" s="1094"/>
      <c r="I13" s="1094"/>
      <c r="J13" s="237"/>
      <c r="K13" s="1108"/>
      <c r="L13" s="1108"/>
      <c r="M13" s="1108"/>
      <c r="N13" s="238"/>
      <c r="O13" s="230"/>
      <c r="P13" s="231"/>
      <c r="Q13" s="340"/>
      <c r="R13" s="341"/>
      <c r="S13" s="340"/>
      <c r="T13" s="342"/>
      <c r="U13" s="342"/>
      <c r="V13" s="340"/>
      <c r="W13" s="343"/>
      <c r="X13" s="344"/>
      <c r="Y13" s="344"/>
      <c r="Z13" s="343"/>
      <c r="AA13" s="344"/>
      <c r="AB13" s="342"/>
    </row>
    <row r="14" spans="1:29" ht="24.95" customHeight="1">
      <c r="A14" s="1109" t="s">
        <v>27</v>
      </c>
      <c r="B14" s="1112" t="s">
        <v>28</v>
      </c>
      <c r="C14" s="1068" t="s">
        <v>29</v>
      </c>
      <c r="D14" s="1068" t="s">
        <v>30</v>
      </c>
      <c r="E14" s="1068" t="s">
        <v>31</v>
      </c>
      <c r="F14" s="1125" t="s">
        <v>32</v>
      </c>
      <c r="G14" s="1126"/>
      <c r="H14" s="1126"/>
      <c r="I14" s="1127"/>
      <c r="J14" s="618" t="s">
        <v>33</v>
      </c>
      <c r="K14" s="619"/>
      <c r="L14" s="933" t="s">
        <v>34</v>
      </c>
      <c r="M14" s="934"/>
      <c r="N14" s="935"/>
      <c r="O14" s="230"/>
      <c r="P14" s="231"/>
      <c r="Q14" s="340"/>
      <c r="R14" s="338"/>
      <c r="S14" s="338"/>
      <c r="T14" s="338"/>
      <c r="U14" s="338"/>
      <c r="V14" s="338"/>
      <c r="W14" s="338"/>
      <c r="X14" s="338"/>
      <c r="Y14" s="338"/>
      <c r="Z14" s="338"/>
      <c r="AA14" s="338"/>
      <c r="AB14" s="338"/>
      <c r="AC14" s="338"/>
    </row>
    <row r="15" spans="1:29" ht="24.95" customHeight="1">
      <c r="A15" s="1110"/>
      <c r="B15" s="1069"/>
      <c r="C15" s="1069"/>
      <c r="D15" s="1069"/>
      <c r="E15" s="1069"/>
      <c r="F15" s="1128"/>
      <c r="G15" s="1129"/>
      <c r="H15" s="1129"/>
      <c r="I15" s="1130"/>
      <c r="J15" s="620"/>
      <c r="K15" s="620"/>
      <c r="L15" s="749" t="s">
        <v>41</v>
      </c>
      <c r="M15" s="749" t="s">
        <v>42</v>
      </c>
      <c r="N15" s="936" t="s">
        <v>43</v>
      </c>
      <c r="O15" s="230"/>
      <c r="P15" s="231"/>
      <c r="Q15" s="340"/>
      <c r="R15" s="343">
        <v>44450000</v>
      </c>
      <c r="S15" s="343">
        <v>12700000</v>
      </c>
      <c r="T15" s="344">
        <v>0</v>
      </c>
      <c r="U15" s="343">
        <v>31750000</v>
      </c>
      <c r="V15" s="344" t="s">
        <v>248</v>
      </c>
      <c r="W15" s="342" t="s">
        <v>250</v>
      </c>
      <c r="X15" s="338">
        <f>+Y15</f>
        <v>3175000</v>
      </c>
      <c r="Y15" s="338">
        <v>3175000</v>
      </c>
      <c r="Z15" s="338"/>
      <c r="AA15" s="338"/>
      <c r="AB15" s="338"/>
      <c r="AC15" s="338"/>
    </row>
    <row r="16" spans="1:29" ht="24.95" customHeight="1" thickBot="1">
      <c r="A16" s="1111"/>
      <c r="B16" s="1069"/>
      <c r="C16" s="1113"/>
      <c r="D16" s="1069"/>
      <c r="E16" s="1069"/>
      <c r="F16" s="383" t="s">
        <v>35</v>
      </c>
      <c r="G16" s="383" t="s">
        <v>36</v>
      </c>
      <c r="H16" s="383" t="s">
        <v>37</v>
      </c>
      <c r="I16" s="383" t="s">
        <v>38</v>
      </c>
      <c r="J16" s="180" t="s">
        <v>39</v>
      </c>
      <c r="K16" s="53" t="s">
        <v>40</v>
      </c>
      <c r="L16" s="704"/>
      <c r="M16" s="704"/>
      <c r="N16" s="937"/>
      <c r="O16" s="230"/>
      <c r="P16" s="231"/>
      <c r="Q16" s="340"/>
      <c r="R16" s="340">
        <v>200</v>
      </c>
      <c r="S16" s="341">
        <v>45324</v>
      </c>
      <c r="T16" s="340">
        <v>191</v>
      </c>
      <c r="U16" s="342">
        <v>1234642002</v>
      </c>
      <c r="V16" s="342" t="s">
        <v>288</v>
      </c>
      <c r="W16" s="340" t="s">
        <v>289</v>
      </c>
      <c r="X16" s="343">
        <v>35000000</v>
      </c>
      <c r="Y16" s="343">
        <v>5000000</v>
      </c>
      <c r="Z16" s="344">
        <v>0</v>
      </c>
      <c r="AA16" s="343">
        <v>30000000</v>
      </c>
      <c r="AB16" s="344" t="s">
        <v>248</v>
      </c>
      <c r="AC16" s="342" t="s">
        <v>290</v>
      </c>
    </row>
    <row r="17" spans="1:31" ht="27" customHeight="1">
      <c r="A17" s="1122" t="s">
        <v>128</v>
      </c>
      <c r="B17" s="384" t="s">
        <v>45</v>
      </c>
      <c r="C17" s="1123" t="s">
        <v>129</v>
      </c>
      <c r="D17" s="385">
        <v>322.39</v>
      </c>
      <c r="E17" s="386">
        <f>+F17</f>
        <v>3931688541</v>
      </c>
      <c r="F17" s="386">
        <v>3931688541</v>
      </c>
      <c r="G17" s="387"/>
      <c r="H17" s="387"/>
      <c r="I17" s="388"/>
      <c r="J17" s="242">
        <v>45292</v>
      </c>
      <c r="K17" s="242">
        <v>45657</v>
      </c>
      <c r="L17" s="1131">
        <f>+D18/D17</f>
        <v>0</v>
      </c>
      <c r="M17" s="1133"/>
      <c r="N17" s="992"/>
      <c r="O17" s="230"/>
      <c r="P17" s="231"/>
      <c r="Q17" s="340"/>
      <c r="R17" s="340">
        <v>201</v>
      </c>
      <c r="S17" s="341">
        <v>45324</v>
      </c>
      <c r="T17" s="340">
        <v>192</v>
      </c>
      <c r="U17" s="342">
        <v>1110508158</v>
      </c>
      <c r="V17" s="342" t="s">
        <v>291</v>
      </c>
      <c r="W17" s="340" t="s">
        <v>292</v>
      </c>
      <c r="X17" s="343">
        <v>35000000</v>
      </c>
      <c r="Y17" s="343">
        <v>5000000</v>
      </c>
      <c r="Z17" s="344">
        <v>0</v>
      </c>
      <c r="AA17" s="343">
        <v>30000000</v>
      </c>
      <c r="AB17" s="344" t="s">
        <v>248</v>
      </c>
      <c r="AC17" s="342" t="s">
        <v>250</v>
      </c>
    </row>
    <row r="18" spans="1:31" ht="27" customHeight="1">
      <c r="A18" s="1012"/>
      <c r="B18" s="384" t="s">
        <v>47</v>
      </c>
      <c r="C18" s="1124"/>
      <c r="D18" s="385"/>
      <c r="E18" s="386"/>
      <c r="F18" s="386"/>
      <c r="G18" s="387"/>
      <c r="H18" s="590"/>
      <c r="I18" s="388"/>
      <c r="J18" s="241"/>
      <c r="K18" s="49"/>
      <c r="L18" s="1132"/>
      <c r="M18" s="1132"/>
      <c r="N18" s="982"/>
      <c r="O18" s="230"/>
      <c r="P18" s="339"/>
      <c r="Q18" s="414"/>
      <c r="R18" s="340">
        <v>244</v>
      </c>
      <c r="S18" s="341">
        <v>45328</v>
      </c>
      <c r="T18" s="340">
        <v>235</v>
      </c>
      <c r="U18" s="342">
        <v>28559901</v>
      </c>
      <c r="V18" s="342" t="s">
        <v>293</v>
      </c>
      <c r="W18" s="340" t="s">
        <v>294</v>
      </c>
      <c r="X18" s="343">
        <v>29400000</v>
      </c>
      <c r="Y18" s="343">
        <v>4200000</v>
      </c>
      <c r="Z18" s="344">
        <v>0</v>
      </c>
      <c r="AA18" s="343">
        <v>25200000</v>
      </c>
      <c r="AB18" s="344" t="s">
        <v>248</v>
      </c>
      <c r="AC18" s="342" t="s">
        <v>250</v>
      </c>
    </row>
    <row r="19" spans="1:31" ht="27" customHeight="1">
      <c r="A19" s="1041" t="s">
        <v>252</v>
      </c>
      <c r="B19" s="384" t="s">
        <v>45</v>
      </c>
      <c r="C19" s="486"/>
      <c r="D19" s="385">
        <v>1</v>
      </c>
      <c r="E19" s="419">
        <v>500000000</v>
      </c>
      <c r="F19" s="386">
        <f>+E19</f>
        <v>500000000</v>
      </c>
      <c r="G19" s="590"/>
      <c r="H19" s="387"/>
      <c r="I19" s="388"/>
      <c r="J19" s="241"/>
      <c r="K19" s="49"/>
      <c r="L19" s="484"/>
      <c r="M19" s="484"/>
      <c r="N19" s="426"/>
      <c r="O19" s="230"/>
      <c r="P19" s="339"/>
      <c r="Q19" s="414"/>
      <c r="R19" s="340">
        <v>271</v>
      </c>
      <c r="S19" s="341">
        <v>45329</v>
      </c>
      <c r="T19" s="340">
        <v>270</v>
      </c>
      <c r="U19" s="342">
        <v>28946699</v>
      </c>
      <c r="V19" s="342" t="s">
        <v>295</v>
      </c>
      <c r="W19" s="340" t="s">
        <v>296</v>
      </c>
      <c r="X19" s="343">
        <v>31500000</v>
      </c>
      <c r="Y19" s="343">
        <v>4500000</v>
      </c>
      <c r="Z19" s="344">
        <v>0</v>
      </c>
      <c r="AA19" s="343">
        <v>27000000</v>
      </c>
      <c r="AB19" s="344" t="s">
        <v>248</v>
      </c>
      <c r="AC19" s="342" t="s">
        <v>250</v>
      </c>
    </row>
    <row r="20" spans="1:31" ht="27" customHeight="1">
      <c r="A20" s="1042"/>
      <c r="B20" s="384" t="s">
        <v>47</v>
      </c>
      <c r="C20" s="486" t="s">
        <v>253</v>
      </c>
      <c r="D20" s="385">
        <v>1</v>
      </c>
      <c r="E20" s="515">
        <f>35000000+35000000+31500000+28000000+29400000+35000000+30000000+24000000+26600000+16000000+30000000+25200000+20000000+24000000</f>
        <v>389700000</v>
      </c>
      <c r="F20" s="386"/>
      <c r="G20" s="387"/>
      <c r="H20" s="387"/>
      <c r="I20" s="388"/>
      <c r="J20" s="241"/>
      <c r="K20" s="49"/>
      <c r="L20" s="484"/>
      <c r="M20" s="484"/>
      <c r="N20" s="426"/>
      <c r="O20" s="230"/>
      <c r="P20" s="339"/>
      <c r="Q20" s="414"/>
      <c r="R20" s="340">
        <v>323</v>
      </c>
      <c r="S20" s="341">
        <v>45335</v>
      </c>
      <c r="T20" s="340">
        <v>268</v>
      </c>
      <c r="U20" s="342">
        <v>1110575486</v>
      </c>
      <c r="V20" s="342" t="s">
        <v>297</v>
      </c>
      <c r="W20" s="340" t="s">
        <v>298</v>
      </c>
      <c r="X20" s="343">
        <v>21000000</v>
      </c>
      <c r="Y20" s="343">
        <v>3000000</v>
      </c>
      <c r="Z20" s="344">
        <v>0</v>
      </c>
      <c r="AA20" s="343">
        <v>18000000</v>
      </c>
      <c r="AB20" s="344" t="s">
        <v>248</v>
      </c>
      <c r="AC20" s="342" t="s">
        <v>250</v>
      </c>
    </row>
    <row r="21" spans="1:31" ht="27" customHeight="1">
      <c r="A21" s="1011" t="s">
        <v>130</v>
      </c>
      <c r="B21" s="389" t="s">
        <v>45</v>
      </c>
      <c r="C21" s="1002" t="s">
        <v>131</v>
      </c>
      <c r="D21" s="385">
        <v>100</v>
      </c>
      <c r="E21" s="386">
        <f>2500000000-150000000</f>
        <v>2350000000</v>
      </c>
      <c r="F21" s="386">
        <v>100000000</v>
      </c>
      <c r="G21" s="390"/>
      <c r="H21" s="390"/>
      <c r="I21" s="390"/>
      <c r="J21" s="133">
        <v>45292</v>
      </c>
      <c r="K21" s="133">
        <v>45657</v>
      </c>
      <c r="L21" s="994">
        <f>+D22/D21</f>
        <v>0</v>
      </c>
      <c r="M21" s="994" t="e">
        <f>+#REF!/E22</f>
        <v>#REF!</v>
      </c>
      <c r="N21" s="981"/>
      <c r="O21" s="245"/>
      <c r="P21" s="340"/>
      <c r="Q21" s="341"/>
      <c r="R21" s="340">
        <v>2014</v>
      </c>
      <c r="S21" s="341">
        <v>45342</v>
      </c>
      <c r="T21" s="340">
        <v>697</v>
      </c>
      <c r="U21" s="342">
        <v>1110573350</v>
      </c>
      <c r="V21" s="342" t="s">
        <v>299</v>
      </c>
      <c r="W21" s="340" t="s">
        <v>300</v>
      </c>
      <c r="X21" s="343">
        <v>37100000</v>
      </c>
      <c r="Y21" s="344">
        <v>0</v>
      </c>
      <c r="Z21" s="344">
        <v>0</v>
      </c>
      <c r="AA21" s="343">
        <v>37100000</v>
      </c>
      <c r="AB21" s="344" t="s">
        <v>248</v>
      </c>
      <c r="AC21" s="342" t="s">
        <v>250</v>
      </c>
    </row>
    <row r="22" spans="1:31" ht="27" customHeight="1">
      <c r="A22" s="1012"/>
      <c r="B22" s="389" t="s">
        <v>47</v>
      </c>
      <c r="C22" s="1003"/>
      <c r="D22" s="385"/>
      <c r="E22" s="419">
        <f>21000000+28800000+12500000</f>
        <v>62300000</v>
      </c>
      <c r="F22" s="386"/>
      <c r="G22" s="390"/>
      <c r="H22" s="390"/>
      <c r="I22" s="390"/>
      <c r="J22" s="133"/>
      <c r="K22" s="133"/>
      <c r="L22" s="994"/>
      <c r="M22" s="994"/>
      <c r="N22" s="982"/>
      <c r="O22" s="245"/>
      <c r="P22" s="340"/>
      <c r="Q22" s="341"/>
      <c r="R22" s="340">
        <v>2021</v>
      </c>
      <c r="S22" s="341">
        <v>45342</v>
      </c>
      <c r="T22" s="340">
        <v>483</v>
      </c>
      <c r="U22" s="342">
        <v>38361877</v>
      </c>
      <c r="V22" s="342" t="s">
        <v>301</v>
      </c>
      <c r="W22" s="340" t="s">
        <v>302</v>
      </c>
      <c r="X22" s="343">
        <v>28000000</v>
      </c>
      <c r="Y22" s="343">
        <v>4000000</v>
      </c>
      <c r="Z22" s="344">
        <v>0</v>
      </c>
      <c r="AA22" s="343">
        <v>24000000</v>
      </c>
      <c r="AB22" s="344" t="s">
        <v>248</v>
      </c>
      <c r="AC22" s="342" t="s">
        <v>250</v>
      </c>
      <c r="AE22" s="380">
        <f>+W14+V35</f>
        <v>0</v>
      </c>
    </row>
    <row r="23" spans="1:31" ht="27" customHeight="1">
      <c r="A23" s="1140" t="s">
        <v>132</v>
      </c>
      <c r="B23" s="389" t="s">
        <v>81</v>
      </c>
      <c r="C23" s="1141" t="s">
        <v>133</v>
      </c>
      <c r="D23" s="385">
        <v>1</v>
      </c>
      <c r="E23" s="386">
        <v>200000000</v>
      </c>
      <c r="F23" s="386">
        <v>120000000</v>
      </c>
      <c r="G23" s="391"/>
      <c r="H23" s="390"/>
      <c r="I23" s="390"/>
      <c r="J23" s="133">
        <v>45292</v>
      </c>
      <c r="K23" s="133">
        <v>45657</v>
      </c>
      <c r="L23" s="187">
        <f>+D24/D23</f>
        <v>1</v>
      </c>
      <c r="M23" s="410">
        <f>+E24/E23</f>
        <v>0.48149999999999998</v>
      </c>
      <c r="N23" s="981"/>
      <c r="O23" s="245"/>
      <c r="P23" s="340"/>
      <c r="Q23" s="341"/>
      <c r="R23" s="340">
        <v>2022</v>
      </c>
      <c r="S23" s="341">
        <v>45342</v>
      </c>
      <c r="T23" s="340">
        <v>441</v>
      </c>
      <c r="U23" s="342">
        <v>1110591655</v>
      </c>
      <c r="V23" s="342" t="s">
        <v>303</v>
      </c>
      <c r="W23" s="340" t="s">
        <v>304</v>
      </c>
      <c r="X23" s="343">
        <v>29400000</v>
      </c>
      <c r="Y23" s="344">
        <v>0</v>
      </c>
      <c r="Z23" s="344">
        <v>0</v>
      </c>
      <c r="AA23" s="343">
        <v>29400000</v>
      </c>
      <c r="AB23" s="344" t="s">
        <v>248</v>
      </c>
      <c r="AC23" s="342" t="s">
        <v>250</v>
      </c>
    </row>
    <row r="24" spans="1:31" ht="27" customHeight="1">
      <c r="A24" s="1139"/>
      <c r="B24" s="389" t="s">
        <v>47</v>
      </c>
      <c r="C24" s="1003"/>
      <c r="D24" s="385">
        <v>1</v>
      </c>
      <c r="E24" s="382">
        <f>37100000+23800000+18000000+17400000</f>
        <v>96300000</v>
      </c>
      <c r="F24" s="386"/>
      <c r="G24" s="391"/>
      <c r="H24" s="390"/>
      <c r="I24" s="390"/>
      <c r="J24" s="133"/>
      <c r="K24" s="133"/>
      <c r="L24" s="187"/>
      <c r="M24" s="187"/>
      <c r="N24" s="982"/>
      <c r="O24" s="245"/>
      <c r="P24" s="340"/>
      <c r="Q24" s="341"/>
      <c r="R24" s="340">
        <v>2045</v>
      </c>
      <c r="S24" s="341">
        <v>45343</v>
      </c>
      <c r="T24" s="340">
        <v>484</v>
      </c>
      <c r="U24" s="342">
        <v>28544762</v>
      </c>
      <c r="V24" s="342" t="s">
        <v>305</v>
      </c>
      <c r="W24" s="340" t="s">
        <v>306</v>
      </c>
      <c r="X24" s="343">
        <v>17500000</v>
      </c>
      <c r="Y24" s="344">
        <v>0</v>
      </c>
      <c r="Z24" s="344">
        <v>0</v>
      </c>
      <c r="AA24" s="343">
        <v>17500000</v>
      </c>
      <c r="AB24" s="344" t="s">
        <v>248</v>
      </c>
      <c r="AC24" s="342" t="s">
        <v>249</v>
      </c>
    </row>
    <row r="25" spans="1:31" ht="27" customHeight="1">
      <c r="A25" s="1138" t="s">
        <v>134</v>
      </c>
      <c r="B25" s="389" t="s">
        <v>45</v>
      </c>
      <c r="C25" s="1002" t="s">
        <v>135</v>
      </c>
      <c r="D25" s="385">
        <v>1</v>
      </c>
      <c r="E25" s="419">
        <v>500000000</v>
      </c>
      <c r="F25" s="386">
        <v>245000000</v>
      </c>
      <c r="G25" s="391"/>
      <c r="H25" s="390"/>
      <c r="I25" s="390"/>
      <c r="J25" s="133">
        <v>45292</v>
      </c>
      <c r="K25" s="133">
        <v>45657</v>
      </c>
      <c r="L25" s="187">
        <f>+D26/D25</f>
        <v>0</v>
      </c>
      <c r="M25" s="187">
        <f>+E26/E25</f>
        <v>0.35639999999999999</v>
      </c>
      <c r="N25" s="981"/>
      <c r="O25" s="245"/>
      <c r="P25" s="340"/>
      <c r="Q25" s="341"/>
      <c r="R25" s="340">
        <v>2107</v>
      </c>
      <c r="S25" s="341">
        <v>45345</v>
      </c>
      <c r="T25" s="340">
        <v>632</v>
      </c>
      <c r="U25" s="342">
        <v>28544268</v>
      </c>
      <c r="V25" s="342" t="s">
        <v>307</v>
      </c>
      <c r="W25" s="340" t="s">
        <v>308</v>
      </c>
      <c r="X25" s="343">
        <v>33250000</v>
      </c>
      <c r="Y25" s="343">
        <v>4750000</v>
      </c>
      <c r="Z25" s="344">
        <v>0</v>
      </c>
      <c r="AA25" s="343">
        <v>28500000</v>
      </c>
      <c r="AB25" s="344" t="s">
        <v>248</v>
      </c>
      <c r="AC25" s="342" t="s">
        <v>250</v>
      </c>
    </row>
    <row r="26" spans="1:31" ht="27" customHeight="1">
      <c r="A26" s="1139"/>
      <c r="B26" s="389" t="s">
        <v>47</v>
      </c>
      <c r="C26" s="1003"/>
      <c r="D26" s="385"/>
      <c r="E26" s="386">
        <f>33250000+44450000+29400000+18600000+35000000+17500000</f>
        <v>178200000</v>
      </c>
      <c r="F26" s="386"/>
      <c r="G26" s="391"/>
      <c r="H26" s="390"/>
      <c r="I26" s="390"/>
      <c r="J26" s="133"/>
      <c r="K26" s="133"/>
      <c r="L26" s="187"/>
      <c r="M26" s="187"/>
      <c r="N26" s="982"/>
      <c r="O26" s="245"/>
      <c r="P26" s="340"/>
      <c r="Q26" s="341"/>
      <c r="R26" s="340">
        <v>2180</v>
      </c>
      <c r="S26" s="341">
        <v>45349</v>
      </c>
      <c r="T26" s="340">
        <v>482</v>
      </c>
      <c r="U26" s="342">
        <v>38247746</v>
      </c>
      <c r="V26" s="342" t="s">
        <v>309</v>
      </c>
      <c r="W26" s="340" t="s">
        <v>310</v>
      </c>
      <c r="X26" s="343">
        <v>35000000</v>
      </c>
      <c r="Y26" s="344">
        <v>0</v>
      </c>
      <c r="Z26" s="344">
        <v>0</v>
      </c>
      <c r="AA26" s="343">
        <v>35000000</v>
      </c>
      <c r="AB26" s="344" t="s">
        <v>248</v>
      </c>
      <c r="AC26" s="342" t="s">
        <v>290</v>
      </c>
    </row>
    <row r="27" spans="1:31" ht="27" customHeight="1">
      <c r="A27" s="1041" t="s">
        <v>275</v>
      </c>
      <c r="B27" s="389" t="s">
        <v>45</v>
      </c>
      <c r="C27" s="425" t="s">
        <v>277</v>
      </c>
      <c r="D27" s="385">
        <v>3</v>
      </c>
      <c r="E27" s="386">
        <v>170000000</v>
      </c>
      <c r="F27" s="386">
        <f>+E27</f>
        <v>170000000</v>
      </c>
      <c r="G27" s="391"/>
      <c r="H27" s="390"/>
      <c r="I27" s="390"/>
      <c r="J27" s="133"/>
      <c r="K27" s="133"/>
      <c r="L27" s="187"/>
      <c r="M27" s="187"/>
      <c r="N27" s="426"/>
      <c r="O27" s="245"/>
      <c r="P27" s="340"/>
      <c r="Q27" s="341"/>
      <c r="R27" s="340">
        <v>2466</v>
      </c>
      <c r="S27" s="341">
        <v>45362</v>
      </c>
      <c r="T27" s="340">
        <v>784</v>
      </c>
      <c r="U27" s="342">
        <v>65634382</v>
      </c>
      <c r="V27" s="342" t="s">
        <v>311</v>
      </c>
      <c r="W27" s="340" t="s">
        <v>312</v>
      </c>
      <c r="X27" s="343">
        <v>26600000</v>
      </c>
      <c r="Y27" s="344">
        <v>0</v>
      </c>
      <c r="Z27" s="344">
        <v>0</v>
      </c>
      <c r="AA27" s="343">
        <v>26600000</v>
      </c>
      <c r="AB27" s="344" t="s">
        <v>248</v>
      </c>
      <c r="AC27" s="342" t="s">
        <v>250</v>
      </c>
    </row>
    <row r="28" spans="1:31" ht="27" customHeight="1">
      <c r="A28" s="1042"/>
      <c r="B28" s="389" t="s">
        <v>47</v>
      </c>
      <c r="C28" s="425"/>
      <c r="D28" s="385"/>
      <c r="E28" s="386">
        <v>22106800</v>
      </c>
      <c r="F28" s="386"/>
      <c r="G28" s="391"/>
      <c r="H28" s="390"/>
      <c r="I28" s="390"/>
      <c r="J28" s="133"/>
      <c r="K28" s="133"/>
      <c r="L28" s="187"/>
      <c r="M28" s="187"/>
      <c r="N28" s="426"/>
      <c r="O28" s="245"/>
      <c r="P28" s="340"/>
      <c r="Q28" s="341"/>
      <c r="R28" s="340">
        <v>2471</v>
      </c>
      <c r="S28" s="341">
        <v>45362</v>
      </c>
      <c r="T28" s="340">
        <v>1035</v>
      </c>
      <c r="U28" s="342">
        <v>1110569935</v>
      </c>
      <c r="V28" s="342" t="s">
        <v>313</v>
      </c>
      <c r="W28" s="340" t="s">
        <v>314</v>
      </c>
      <c r="X28" s="343">
        <v>23800000</v>
      </c>
      <c r="Y28" s="344">
        <v>0</v>
      </c>
      <c r="Z28" s="344">
        <v>0</v>
      </c>
      <c r="AA28" s="343">
        <v>23800000</v>
      </c>
      <c r="AB28" s="344" t="s">
        <v>248</v>
      </c>
      <c r="AC28" s="342" t="s">
        <v>250</v>
      </c>
    </row>
    <row r="29" spans="1:31" ht="27" customHeight="1">
      <c r="A29" s="1011" t="s">
        <v>136</v>
      </c>
      <c r="B29" s="389" t="s">
        <v>45</v>
      </c>
      <c r="C29" s="1013" t="s">
        <v>137</v>
      </c>
      <c r="D29" s="385">
        <v>5000</v>
      </c>
      <c r="E29" s="386">
        <v>200000000</v>
      </c>
      <c r="F29" s="386">
        <f>+E29</f>
        <v>200000000</v>
      </c>
      <c r="G29" s="391"/>
      <c r="H29" s="390"/>
      <c r="I29" s="390"/>
      <c r="J29" s="133">
        <v>44927</v>
      </c>
      <c r="K29" s="133">
        <v>45291</v>
      </c>
      <c r="L29" s="187">
        <f>+D30/D29</f>
        <v>0.74</v>
      </c>
      <c r="M29" s="187">
        <f>+E30/E29</f>
        <v>5.5E-2</v>
      </c>
      <c r="N29" s="981"/>
      <c r="O29" s="248"/>
      <c r="P29" s="340"/>
      <c r="Q29" s="341"/>
      <c r="R29" s="340">
        <v>2479</v>
      </c>
      <c r="S29" s="341">
        <v>45362</v>
      </c>
      <c r="T29" s="340">
        <v>793</v>
      </c>
      <c r="U29" s="342">
        <v>1110546624</v>
      </c>
      <c r="V29" s="342" t="s">
        <v>315</v>
      </c>
      <c r="W29" s="340" t="s">
        <v>316</v>
      </c>
      <c r="X29" s="343">
        <v>17500000</v>
      </c>
      <c r="Y29" s="344">
        <v>0</v>
      </c>
      <c r="Z29" s="344">
        <v>0</v>
      </c>
      <c r="AA29" s="343">
        <v>17500000</v>
      </c>
      <c r="AB29" s="344" t="s">
        <v>248</v>
      </c>
      <c r="AC29" s="342" t="s">
        <v>249</v>
      </c>
    </row>
    <row r="30" spans="1:31" ht="27" customHeight="1">
      <c r="A30" s="1012"/>
      <c r="B30" s="389" t="s">
        <v>47</v>
      </c>
      <c r="C30" s="1014"/>
      <c r="D30" s="385">
        <v>3700</v>
      </c>
      <c r="E30" s="382">
        <v>11000000</v>
      </c>
      <c r="F30" s="386"/>
      <c r="G30" s="391"/>
      <c r="H30" s="390"/>
      <c r="I30" s="390"/>
      <c r="J30" s="133"/>
      <c r="K30" s="133"/>
      <c r="L30" s="187"/>
      <c r="M30" s="187"/>
      <c r="N30" s="982"/>
      <c r="O30" s="100"/>
      <c r="P30" s="340"/>
      <c r="Q30" s="341"/>
      <c r="R30" s="340">
        <v>2704</v>
      </c>
      <c r="S30" s="341">
        <v>45370</v>
      </c>
      <c r="T30" s="340">
        <v>1016</v>
      </c>
      <c r="U30" s="342">
        <v>14218009</v>
      </c>
      <c r="V30" s="342" t="s">
        <v>317</v>
      </c>
      <c r="W30" s="340" t="s">
        <v>318</v>
      </c>
      <c r="X30" s="343">
        <v>28800000</v>
      </c>
      <c r="Y30" s="338"/>
      <c r="Z30" s="338"/>
      <c r="AA30" s="338"/>
      <c r="AB30" s="338"/>
      <c r="AC30" s="338"/>
    </row>
    <row r="31" spans="1:31" ht="27" customHeight="1">
      <c r="A31" s="1138" t="s">
        <v>138</v>
      </c>
      <c r="B31" s="389" t="s">
        <v>45</v>
      </c>
      <c r="C31" s="1002" t="s">
        <v>139</v>
      </c>
      <c r="D31" s="385">
        <v>95000</v>
      </c>
      <c r="E31" s="386">
        <f>+F31</f>
        <v>240000000</v>
      </c>
      <c r="F31" s="386">
        <v>240000000</v>
      </c>
      <c r="G31" s="537"/>
      <c r="H31" s="390"/>
      <c r="I31" s="390"/>
      <c r="J31" s="133">
        <v>45292</v>
      </c>
      <c r="K31" s="133">
        <v>45657</v>
      </c>
      <c r="L31" s="187">
        <f>+D32/D31</f>
        <v>0.22489473684210526</v>
      </c>
      <c r="M31" s="187">
        <f>+E32/E31</f>
        <v>0.14583333333333334</v>
      </c>
      <c r="N31" s="981"/>
      <c r="O31" s="100"/>
      <c r="P31" s="340"/>
      <c r="Q31" s="341"/>
      <c r="R31" s="340"/>
      <c r="S31" s="341"/>
      <c r="T31" s="340"/>
      <c r="U31" s="342"/>
      <c r="V31" s="342"/>
      <c r="W31" s="340"/>
      <c r="X31" s="343">
        <f>SUM(X15:X30)</f>
        <v>432025000</v>
      </c>
      <c r="Y31" s="343"/>
      <c r="Z31" s="344"/>
      <c r="AA31" s="343"/>
      <c r="AB31" s="344"/>
      <c r="AC31" s="342"/>
    </row>
    <row r="32" spans="1:31" ht="27" customHeight="1">
      <c r="A32" s="1139"/>
      <c r="B32" s="389" t="s">
        <v>47</v>
      </c>
      <c r="C32" s="1003"/>
      <c r="D32" s="385">
        <v>21365</v>
      </c>
      <c r="E32" s="386">
        <f>17500000+17500000</f>
        <v>35000000</v>
      </c>
      <c r="F32" s="386"/>
      <c r="G32" s="391"/>
      <c r="H32" s="390"/>
      <c r="I32" s="390"/>
      <c r="J32" s="133"/>
      <c r="K32" s="133"/>
      <c r="L32" s="187"/>
      <c r="M32" s="187"/>
      <c r="N32" s="982"/>
      <c r="O32" s="100"/>
      <c r="P32" s="340"/>
      <c r="Q32" s="341"/>
      <c r="R32" s="340"/>
      <c r="S32" s="341"/>
      <c r="T32" s="340"/>
      <c r="U32" s="342"/>
      <c r="V32" s="342"/>
      <c r="W32" s="340"/>
      <c r="X32" s="343"/>
      <c r="Y32" s="344"/>
      <c r="Z32" s="344"/>
      <c r="AA32" s="343"/>
      <c r="AB32" s="344"/>
      <c r="AC32" s="342"/>
    </row>
    <row r="33" spans="1:38" ht="27" customHeight="1">
      <c r="A33" s="1142" t="s">
        <v>140</v>
      </c>
      <c r="B33" s="389" t="s">
        <v>45</v>
      </c>
      <c r="C33" s="1002" t="s">
        <v>141</v>
      </c>
      <c r="D33" s="385">
        <v>1</v>
      </c>
      <c r="E33" s="386">
        <f>+F33</f>
        <v>60000000</v>
      </c>
      <c r="F33" s="386">
        <v>60000000</v>
      </c>
      <c r="G33" s="391"/>
      <c r="H33" s="390"/>
      <c r="I33" s="390"/>
      <c r="J33" s="133">
        <v>45292</v>
      </c>
      <c r="K33" s="133">
        <v>45657</v>
      </c>
      <c r="L33" s="187">
        <f>+D34/D33</f>
        <v>0</v>
      </c>
      <c r="M33" s="187">
        <f>+E34/E33</f>
        <v>0.44333333333333336</v>
      </c>
      <c r="N33" s="993"/>
      <c r="O33" s="223"/>
      <c r="P33" s="340"/>
      <c r="Q33" s="341"/>
      <c r="R33" s="340"/>
      <c r="S33" s="341"/>
      <c r="T33" s="340"/>
      <c r="U33" s="342"/>
      <c r="V33" s="342"/>
      <c r="W33" s="340"/>
      <c r="X33" s="343"/>
      <c r="Y33" s="344"/>
      <c r="Z33" s="344"/>
      <c r="AA33" s="343"/>
      <c r="AB33" s="344"/>
      <c r="AC33" s="342"/>
    </row>
    <row r="34" spans="1:38" ht="27" customHeight="1">
      <c r="A34" s="1143"/>
      <c r="B34" s="389" t="s">
        <v>47</v>
      </c>
      <c r="C34" s="1003"/>
      <c r="D34" s="385"/>
      <c r="E34" s="386">
        <v>26600000</v>
      </c>
      <c r="F34" s="386"/>
      <c r="G34" s="537"/>
      <c r="H34" s="390"/>
      <c r="I34" s="390"/>
      <c r="J34" s="133"/>
      <c r="K34" s="133"/>
      <c r="L34" s="187"/>
      <c r="M34" s="187"/>
      <c r="N34" s="993"/>
      <c r="O34" s="223"/>
      <c r="P34" s="340"/>
      <c r="Q34" s="341"/>
      <c r="R34" s="340"/>
      <c r="S34" s="341"/>
      <c r="T34" s="340"/>
      <c r="U34" s="342"/>
      <c r="V34" s="342"/>
      <c r="W34" s="340"/>
      <c r="X34" s="343"/>
      <c r="Y34" s="344"/>
      <c r="Z34" s="344"/>
      <c r="AA34" s="343"/>
      <c r="AB34" s="344"/>
      <c r="AC34" s="342"/>
    </row>
    <row r="35" spans="1:38" ht="27" customHeight="1">
      <c r="A35" s="1136" t="s">
        <v>142</v>
      </c>
      <c r="B35" s="389" t="s">
        <v>45</v>
      </c>
      <c r="C35" s="1013" t="s">
        <v>143</v>
      </c>
      <c r="D35" s="385">
        <v>10</v>
      </c>
      <c r="E35" s="386">
        <v>60000000</v>
      </c>
      <c r="F35" s="386"/>
      <c r="G35" s="391"/>
      <c r="H35" s="390"/>
      <c r="I35" s="390"/>
      <c r="J35" s="133">
        <v>45292</v>
      </c>
      <c r="K35" s="133">
        <v>45657</v>
      </c>
      <c r="L35" s="187">
        <f>+D36/D35</f>
        <v>0.6</v>
      </c>
      <c r="M35" s="187">
        <f>+E39/E36</f>
        <v>16.666666666666668</v>
      </c>
      <c r="N35" s="244"/>
      <c r="O35" s="100"/>
      <c r="P35" s="340"/>
      <c r="Q35" s="341"/>
      <c r="R35" s="340"/>
      <c r="S35" s="341"/>
      <c r="T35" s="340"/>
      <c r="U35" s="342"/>
      <c r="V35" s="342"/>
      <c r="W35" s="340"/>
      <c r="X35" s="343"/>
      <c r="Y35" s="344"/>
      <c r="Z35" s="344"/>
      <c r="AA35" s="343"/>
      <c r="AB35" s="344"/>
      <c r="AC35" s="342"/>
    </row>
    <row r="36" spans="1:38" ht="27" customHeight="1">
      <c r="A36" s="1143"/>
      <c r="B36" s="389" t="s">
        <v>47</v>
      </c>
      <c r="C36" s="1014"/>
      <c r="D36" s="385">
        <v>6</v>
      </c>
      <c r="E36" s="386">
        <v>12000000</v>
      </c>
      <c r="F36" s="386"/>
      <c r="G36" s="391"/>
      <c r="H36" s="390"/>
      <c r="I36" s="390"/>
      <c r="J36" s="133"/>
      <c r="K36" s="133"/>
      <c r="L36" s="187"/>
      <c r="M36" s="187"/>
      <c r="N36" s="243"/>
      <c r="O36" s="100"/>
      <c r="P36" s="340"/>
      <c r="Q36" s="341"/>
      <c r="R36" s="340"/>
      <c r="S36" s="341"/>
      <c r="T36" s="340"/>
      <c r="U36" s="342"/>
      <c r="V36" s="342"/>
      <c r="W36" s="340"/>
      <c r="X36" s="343"/>
      <c r="Y36" s="344"/>
      <c r="Z36" s="344"/>
      <c r="AA36" s="343"/>
      <c r="AB36" s="344"/>
      <c r="AC36" s="342"/>
    </row>
    <row r="37" spans="1:38" ht="27" customHeight="1">
      <c r="A37" s="1120" t="s">
        <v>336</v>
      </c>
      <c r="B37" s="389" t="s">
        <v>45</v>
      </c>
      <c r="C37" s="486" t="s">
        <v>337</v>
      </c>
      <c r="D37" s="385">
        <v>1</v>
      </c>
      <c r="E37" s="386">
        <v>20000000</v>
      </c>
      <c r="F37" s="386"/>
      <c r="G37" s="391"/>
      <c r="H37" s="390"/>
      <c r="I37" s="390"/>
      <c r="J37" s="133"/>
      <c r="K37" s="133"/>
      <c r="L37" s="187"/>
      <c r="M37" s="187"/>
      <c r="N37" s="426"/>
      <c r="O37" s="100"/>
      <c r="P37" s="340"/>
      <c r="Q37" s="341"/>
      <c r="R37" s="340"/>
      <c r="S37" s="341"/>
      <c r="T37" s="340"/>
      <c r="U37" s="342"/>
      <c r="V37" s="342"/>
      <c r="W37" s="340"/>
      <c r="X37" s="343"/>
      <c r="Y37" s="344"/>
      <c r="Z37" s="344"/>
      <c r="AA37" s="343"/>
      <c r="AB37" s="344"/>
      <c r="AC37" s="342"/>
    </row>
    <row r="38" spans="1:38" ht="27" customHeight="1">
      <c r="A38" s="1121"/>
      <c r="B38" s="389" t="s">
        <v>47</v>
      </c>
      <c r="C38" s="486"/>
      <c r="D38" s="385"/>
      <c r="E38" s="386"/>
      <c r="F38" s="386"/>
      <c r="G38" s="391"/>
      <c r="H38" s="390"/>
      <c r="I38" s="390"/>
      <c r="J38" s="133"/>
      <c r="K38" s="133"/>
      <c r="L38" s="187"/>
      <c r="M38" s="187"/>
      <c r="N38" s="426"/>
      <c r="O38" s="100"/>
      <c r="P38" s="340"/>
      <c r="Q38" s="341"/>
      <c r="R38" s="340"/>
      <c r="S38" s="341"/>
      <c r="T38" s="340"/>
      <c r="U38" s="342"/>
      <c r="V38" s="342"/>
      <c r="W38" s="340"/>
      <c r="X38" s="343"/>
      <c r="Y38" s="344"/>
      <c r="Z38" s="344"/>
      <c r="AA38" s="343"/>
      <c r="AB38" s="344"/>
      <c r="AC38" s="342"/>
    </row>
    <row r="39" spans="1:38" ht="27" customHeight="1">
      <c r="A39" s="1136" t="s">
        <v>144</v>
      </c>
      <c r="B39" s="389" t="s">
        <v>45</v>
      </c>
      <c r="C39" s="1002" t="s">
        <v>145</v>
      </c>
      <c r="D39" s="385">
        <v>5836</v>
      </c>
      <c r="E39" s="386">
        <v>200000000</v>
      </c>
      <c r="F39" s="386"/>
      <c r="G39" s="391"/>
      <c r="H39" s="390"/>
      <c r="I39" s="390"/>
      <c r="J39" s="133">
        <v>45292</v>
      </c>
      <c r="K39" s="133">
        <v>45657</v>
      </c>
      <c r="L39" s="187">
        <f>+D40/D39</f>
        <v>0</v>
      </c>
      <c r="M39" s="187">
        <f>+E40/E39</f>
        <v>6.5000000000000002E-2</v>
      </c>
      <c r="N39" s="981"/>
      <c r="O39" s="100"/>
      <c r="P39" s="415"/>
      <c r="Q39" s="341"/>
      <c r="R39" s="347"/>
      <c r="S39" s="347"/>
      <c r="T39" s="347"/>
      <c r="U39" s="347"/>
      <c r="V39" s="347"/>
      <c r="W39" s="347"/>
      <c r="X39" s="347"/>
      <c r="Y39" s="347"/>
      <c r="Z39" s="338"/>
      <c r="AA39" s="338"/>
      <c r="AB39" s="338"/>
      <c r="AC39" s="338"/>
    </row>
    <row r="40" spans="1:38" ht="27" customHeight="1">
      <c r="A40" s="1137"/>
      <c r="B40" s="389" t="s">
        <v>47</v>
      </c>
      <c r="C40" s="1003"/>
      <c r="D40" s="420"/>
      <c r="E40" s="419">
        <v>13000000</v>
      </c>
      <c r="F40" s="386"/>
      <c r="G40" s="537"/>
      <c r="H40" s="390"/>
      <c r="I40" s="390"/>
      <c r="J40" s="133"/>
      <c r="K40" s="133"/>
      <c r="L40" s="187"/>
      <c r="M40" s="187"/>
      <c r="N40" s="982"/>
      <c r="O40" s="100"/>
      <c r="P40" s="415"/>
      <c r="Q40" s="341"/>
      <c r="R40" s="971"/>
      <c r="S40" s="971"/>
      <c r="T40" s="971"/>
      <c r="U40" s="971"/>
      <c r="V40" s="971"/>
      <c r="W40" s="971"/>
      <c r="X40" s="346"/>
      <c r="Y40" s="345"/>
      <c r="Z40" s="338"/>
      <c r="AA40" s="338"/>
      <c r="AB40" s="338"/>
      <c r="AC40" s="338"/>
    </row>
    <row r="41" spans="1:38" ht="27" customHeight="1">
      <c r="A41" s="424" t="s">
        <v>241</v>
      </c>
      <c r="B41" s="389" t="s">
        <v>45</v>
      </c>
      <c r="C41" s="425" t="s">
        <v>242</v>
      </c>
      <c r="D41" s="420">
        <v>5</v>
      </c>
      <c r="E41" s="382">
        <v>50000000</v>
      </c>
      <c r="F41" s="386"/>
      <c r="G41" s="391"/>
      <c r="H41" s="390"/>
      <c r="I41" s="390"/>
      <c r="J41" s="133"/>
      <c r="K41" s="133"/>
      <c r="L41" s="187"/>
      <c r="M41" s="187"/>
      <c r="N41" s="426"/>
      <c r="O41" s="100"/>
      <c r="P41" s="415"/>
      <c r="Q41" s="341"/>
      <c r="R41" s="995"/>
      <c r="S41" s="995"/>
      <c r="T41" s="995"/>
      <c r="U41" s="995"/>
      <c r="V41" s="995"/>
      <c r="W41" s="995"/>
      <c r="X41" s="346"/>
      <c r="Y41" s="346"/>
      <c r="Z41" s="338"/>
      <c r="AA41" s="338"/>
      <c r="AB41" s="338"/>
      <c r="AC41" s="338"/>
    </row>
    <row r="42" spans="1:38" ht="26.25" customHeight="1" thickBot="1">
      <c r="A42" s="424"/>
      <c r="B42" s="389" t="s">
        <v>47</v>
      </c>
      <c r="C42" s="425"/>
      <c r="D42" s="420"/>
      <c r="E42" s="382"/>
      <c r="F42" s="386"/>
      <c r="G42" s="391"/>
      <c r="H42" s="390"/>
      <c r="I42" s="390"/>
      <c r="J42" s="133"/>
      <c r="K42" s="133"/>
      <c r="L42" s="187"/>
      <c r="M42" s="187"/>
      <c r="N42" s="426"/>
      <c r="O42" s="100"/>
      <c r="P42" s="415"/>
      <c r="Q42" s="341"/>
      <c r="R42" s="340"/>
      <c r="S42" s="342"/>
      <c r="T42" s="342"/>
      <c r="U42" s="340"/>
      <c r="V42" s="343"/>
      <c r="W42" s="343"/>
      <c r="X42" s="344"/>
      <c r="Y42" s="343"/>
      <c r="Z42" s="344"/>
      <c r="AA42" s="342"/>
      <c r="AB42" s="247"/>
    </row>
    <row r="43" spans="1:38" ht="27" customHeight="1">
      <c r="A43" s="1134" t="s">
        <v>52</v>
      </c>
      <c r="B43" s="395" t="s">
        <v>45</v>
      </c>
      <c r="C43" s="396"/>
      <c r="D43" s="397"/>
      <c r="E43" s="398">
        <f>+E41+E39+E35+E33+E31+E29+E27+E25+E23+E19+E17+E37+E21</f>
        <v>8481688541</v>
      </c>
      <c r="F43" s="398"/>
      <c r="G43" s="399"/>
      <c r="H43" s="1114"/>
      <c r="I43" s="1116"/>
      <c r="J43" s="511"/>
      <c r="K43" s="242"/>
      <c r="L43" s="940"/>
      <c r="M43" s="1015"/>
      <c r="N43" s="1004"/>
      <c r="O43" s="100"/>
      <c r="P43" s="340"/>
      <c r="Q43" s="341"/>
      <c r="R43" s="340"/>
      <c r="S43" s="342"/>
      <c r="T43" s="342"/>
      <c r="U43" s="340"/>
      <c r="V43" s="343"/>
      <c r="W43" s="343"/>
      <c r="X43" s="344"/>
      <c r="Y43" s="343"/>
      <c r="Z43" s="344"/>
      <c r="AA43" s="340">
        <v>199</v>
      </c>
      <c r="AB43" s="341">
        <v>45324</v>
      </c>
      <c r="AC43" s="340">
        <v>190</v>
      </c>
      <c r="AD43" s="342">
        <v>38144891</v>
      </c>
      <c r="AE43" s="342" t="s">
        <v>319</v>
      </c>
      <c r="AF43" s="340" t="s">
        <v>320</v>
      </c>
      <c r="AG43" s="343">
        <v>44450000</v>
      </c>
      <c r="AH43" s="343">
        <v>12700000</v>
      </c>
      <c r="AI43" s="344">
        <v>0</v>
      </c>
      <c r="AJ43" s="343">
        <v>31750000</v>
      </c>
      <c r="AK43" s="344" t="s">
        <v>248</v>
      </c>
      <c r="AL43" s="342" t="s">
        <v>250</v>
      </c>
    </row>
    <row r="44" spans="1:38" ht="27" customHeight="1" thickBot="1">
      <c r="A44" s="1135"/>
      <c r="B44" s="392" t="s">
        <v>47</v>
      </c>
      <c r="C44" s="400"/>
      <c r="D44" s="393"/>
      <c r="E44" s="394">
        <f>+E42+E40+E36+'[1]1 Formato seguimiento'!$G$74+E32+E30+E28+E26+E24+E22+E20+E18+E34</f>
        <v>846206800</v>
      </c>
      <c r="F44" s="394"/>
      <c r="G44" s="538"/>
      <c r="H44" s="1115"/>
      <c r="I44" s="1117"/>
      <c r="J44" s="194"/>
      <c r="K44" s="77"/>
      <c r="L44" s="941"/>
      <c r="M44" s="1016"/>
      <c r="N44" s="1005"/>
      <c r="O44" s="100"/>
      <c r="P44" s="340"/>
      <c r="Q44" s="341"/>
      <c r="R44" s="340"/>
      <c r="S44" s="342"/>
      <c r="T44" s="342"/>
      <c r="U44" s="340"/>
      <c r="V44" s="343"/>
      <c r="W44" s="343"/>
      <c r="X44" s="344"/>
      <c r="Y44" s="343"/>
      <c r="Z44" s="344"/>
      <c r="AA44" s="340">
        <v>200</v>
      </c>
      <c r="AB44" s="341">
        <v>45324</v>
      </c>
      <c r="AC44" s="340">
        <v>191</v>
      </c>
      <c r="AD44" s="342">
        <v>1234642002</v>
      </c>
      <c r="AE44" s="342" t="s">
        <v>288</v>
      </c>
      <c r="AF44" s="340" t="s">
        <v>289</v>
      </c>
      <c r="AG44" s="343">
        <v>35000000</v>
      </c>
      <c r="AH44" s="343">
        <v>5000000</v>
      </c>
      <c r="AI44" s="344">
        <v>0</v>
      </c>
      <c r="AJ44" s="343">
        <v>30000000</v>
      </c>
      <c r="AK44" s="344" t="s">
        <v>248</v>
      </c>
      <c r="AL44" s="342" t="s">
        <v>290</v>
      </c>
    </row>
    <row r="45" spans="1:38" ht="27" customHeight="1" thickBot="1">
      <c r="A45" s="401"/>
      <c r="B45" s="402"/>
      <c r="C45" s="402"/>
      <c r="D45" s="402"/>
      <c r="E45" s="403"/>
      <c r="F45" s="404"/>
      <c r="G45" s="405"/>
      <c r="H45" s="405"/>
      <c r="I45" s="405"/>
      <c r="J45" s="209"/>
      <c r="K45" s="209"/>
      <c r="L45" s="250"/>
      <c r="M45" s="251"/>
      <c r="N45" s="252"/>
      <c r="O45" s="100"/>
      <c r="P45" s="340"/>
      <c r="Q45" s="341"/>
      <c r="R45" s="340"/>
      <c r="S45" s="342"/>
      <c r="T45" s="342"/>
      <c r="U45" s="340"/>
      <c r="V45" s="343"/>
      <c r="W45" s="343"/>
      <c r="X45" s="344"/>
      <c r="Y45" s="343"/>
      <c r="Z45" s="344"/>
      <c r="AA45" s="340">
        <v>201</v>
      </c>
      <c r="AB45" s="341">
        <v>45324</v>
      </c>
      <c r="AC45" s="340">
        <v>192</v>
      </c>
      <c r="AD45" s="342">
        <v>1110508158</v>
      </c>
      <c r="AE45" s="342" t="s">
        <v>291</v>
      </c>
      <c r="AF45" s="340" t="s">
        <v>292</v>
      </c>
      <c r="AG45" s="343">
        <v>35000000</v>
      </c>
      <c r="AH45" s="343">
        <v>5000000</v>
      </c>
      <c r="AI45" s="344">
        <v>0</v>
      </c>
      <c r="AJ45" s="343">
        <v>30000000</v>
      </c>
      <c r="AK45" s="344" t="s">
        <v>248</v>
      </c>
      <c r="AL45" s="342" t="s">
        <v>250</v>
      </c>
    </row>
    <row r="46" spans="1:38" ht="27" customHeight="1" thickBot="1">
      <c r="A46" s="406" t="s">
        <v>53</v>
      </c>
      <c r="B46" s="1006" t="s">
        <v>54</v>
      </c>
      <c r="C46" s="1007"/>
      <c r="D46" s="1008"/>
      <c r="E46" s="1009" t="s">
        <v>87</v>
      </c>
      <c r="F46" s="1010"/>
      <c r="G46" s="1010"/>
      <c r="H46" s="1010"/>
      <c r="I46" s="407"/>
      <c r="J46" s="670" t="s">
        <v>56</v>
      </c>
      <c r="K46" s="671"/>
      <c r="L46" s="671"/>
      <c r="M46" s="671"/>
      <c r="N46" s="672"/>
      <c r="O46" s="100"/>
      <c r="P46" s="340"/>
      <c r="Q46" s="341"/>
      <c r="R46" s="340"/>
      <c r="S46" s="342"/>
      <c r="T46" s="342"/>
      <c r="U46" s="340"/>
      <c r="V46" s="343"/>
      <c r="W46" s="343"/>
      <c r="X46" s="344"/>
      <c r="Y46" s="343"/>
      <c r="Z46" s="344"/>
      <c r="AA46" s="340">
        <v>244</v>
      </c>
      <c r="AB46" s="341">
        <v>45328</v>
      </c>
      <c r="AC46" s="340">
        <v>235</v>
      </c>
      <c r="AD46" s="342">
        <v>28559901</v>
      </c>
      <c r="AE46" s="342" t="s">
        <v>293</v>
      </c>
      <c r="AF46" s="340" t="s">
        <v>294</v>
      </c>
      <c r="AG46" s="343">
        <v>29400000</v>
      </c>
      <c r="AH46" s="343">
        <v>4200000</v>
      </c>
      <c r="AI46" s="344">
        <v>0</v>
      </c>
      <c r="AJ46" s="343">
        <v>25200000</v>
      </c>
      <c r="AK46" s="344" t="s">
        <v>248</v>
      </c>
      <c r="AL46" s="342" t="s">
        <v>250</v>
      </c>
    </row>
    <row r="47" spans="1:38" ht="27" customHeight="1">
      <c r="A47" s="1029" t="s">
        <v>146</v>
      </c>
      <c r="B47" s="1065" t="s">
        <v>147</v>
      </c>
      <c r="C47" s="1066"/>
      <c r="D47" s="1066"/>
      <c r="E47" s="1062" t="s">
        <v>148</v>
      </c>
      <c r="F47" s="1063"/>
      <c r="G47" s="1063"/>
      <c r="H47" s="395" t="s">
        <v>45</v>
      </c>
      <c r="I47" s="408">
        <v>100</v>
      </c>
      <c r="J47" s="983" t="s">
        <v>64</v>
      </c>
      <c r="K47" s="984"/>
      <c r="L47" s="984"/>
      <c r="M47" s="984"/>
      <c r="N47" s="985"/>
      <c r="O47" s="100"/>
      <c r="P47" s="340"/>
      <c r="Q47" s="341"/>
      <c r="R47" s="340"/>
      <c r="S47" s="342"/>
      <c r="T47" s="342"/>
      <c r="U47" s="340"/>
      <c r="V47" s="343"/>
      <c r="W47" s="344"/>
      <c r="X47" s="344"/>
      <c r="Y47" s="343"/>
      <c r="Z47" s="344"/>
      <c r="AA47" s="340">
        <v>271</v>
      </c>
      <c r="AB47" s="341">
        <v>45329</v>
      </c>
      <c r="AC47" s="340">
        <v>270</v>
      </c>
      <c r="AD47" s="342">
        <v>28946699</v>
      </c>
      <c r="AE47" s="342" t="s">
        <v>295</v>
      </c>
      <c r="AF47" s="340" t="s">
        <v>296</v>
      </c>
      <c r="AG47" s="343">
        <v>31500000</v>
      </c>
      <c r="AH47" s="343">
        <v>4500000</v>
      </c>
      <c r="AI47" s="344">
        <v>0</v>
      </c>
      <c r="AJ47" s="343">
        <v>27000000</v>
      </c>
      <c r="AK47" s="344" t="s">
        <v>248</v>
      </c>
      <c r="AL47" s="342" t="s">
        <v>250</v>
      </c>
    </row>
    <row r="48" spans="1:38" ht="27" customHeight="1">
      <c r="A48" s="1030"/>
      <c r="B48" s="1067"/>
      <c r="C48" s="1067"/>
      <c r="D48" s="1067"/>
      <c r="E48" s="1064"/>
      <c r="F48" s="1064"/>
      <c r="G48" s="1064"/>
      <c r="H48" s="389" t="s">
        <v>47</v>
      </c>
      <c r="I48" s="409"/>
      <c r="J48" s="665"/>
      <c r="K48" s="665"/>
      <c r="L48" s="665"/>
      <c r="M48" s="665"/>
      <c r="N48" s="666"/>
      <c r="O48" s="100"/>
      <c r="P48" s="340"/>
      <c r="Q48" s="341"/>
      <c r="R48" s="340"/>
      <c r="S48" s="342"/>
      <c r="T48" s="342"/>
      <c r="U48" s="340"/>
      <c r="V48" s="343"/>
      <c r="W48" s="343"/>
      <c r="X48" s="344"/>
      <c r="Y48" s="343"/>
      <c r="Z48" s="344"/>
      <c r="AA48" s="340">
        <v>323</v>
      </c>
      <c r="AB48" s="341">
        <v>45335</v>
      </c>
      <c r="AC48" s="340">
        <v>268</v>
      </c>
      <c r="AD48" s="342">
        <v>1110575486</v>
      </c>
      <c r="AE48" s="342" t="s">
        <v>297</v>
      </c>
      <c r="AF48" s="340" t="s">
        <v>298</v>
      </c>
      <c r="AG48" s="343">
        <v>21000000</v>
      </c>
      <c r="AH48" s="343">
        <v>3000000</v>
      </c>
      <c r="AI48" s="344">
        <v>0</v>
      </c>
      <c r="AJ48" s="343">
        <v>18000000</v>
      </c>
      <c r="AK48" s="344" t="s">
        <v>248</v>
      </c>
      <c r="AL48" s="342" t="s">
        <v>250</v>
      </c>
    </row>
    <row r="49" spans="1:38" ht="27" customHeight="1">
      <c r="A49" s="1043" t="s">
        <v>146</v>
      </c>
      <c r="B49" s="1044" t="s">
        <v>149</v>
      </c>
      <c r="C49" s="1045"/>
      <c r="D49" s="1046"/>
      <c r="E49" s="1050" t="s">
        <v>137</v>
      </c>
      <c r="F49" s="1051"/>
      <c r="G49" s="1052"/>
      <c r="H49" s="389" t="s">
        <v>45</v>
      </c>
      <c r="I49" s="409">
        <v>5000</v>
      </c>
      <c r="J49" s="986" t="s">
        <v>68</v>
      </c>
      <c r="K49" s="987"/>
      <c r="L49" s="987"/>
      <c r="M49" s="987"/>
      <c r="N49" s="988"/>
      <c r="O49" s="100"/>
      <c r="P49" s="340"/>
      <c r="Q49" s="341"/>
      <c r="R49" s="340"/>
      <c r="S49" s="342"/>
      <c r="T49" s="342"/>
      <c r="U49" s="340"/>
      <c r="V49" s="343"/>
      <c r="W49" s="343"/>
      <c r="X49" s="344"/>
      <c r="Y49" s="343"/>
      <c r="Z49" s="344"/>
      <c r="AA49" s="340">
        <v>2014</v>
      </c>
      <c r="AB49" s="341">
        <v>45342</v>
      </c>
      <c r="AC49" s="340">
        <v>697</v>
      </c>
      <c r="AD49" s="342">
        <v>1110573350</v>
      </c>
      <c r="AE49" s="342" t="s">
        <v>299</v>
      </c>
      <c r="AF49" s="340" t="s">
        <v>300</v>
      </c>
      <c r="AG49" s="343">
        <v>37100000</v>
      </c>
      <c r="AH49" s="344">
        <v>0</v>
      </c>
      <c r="AI49" s="344">
        <v>0</v>
      </c>
      <c r="AJ49" s="343">
        <v>37100000</v>
      </c>
      <c r="AK49" s="344" t="s">
        <v>248</v>
      </c>
      <c r="AL49" s="342" t="s">
        <v>250</v>
      </c>
    </row>
    <row r="50" spans="1:38" ht="27" customHeight="1">
      <c r="A50" s="1030"/>
      <c r="B50" s="1047"/>
      <c r="C50" s="1048"/>
      <c r="D50" s="1049"/>
      <c r="E50" s="1053"/>
      <c r="F50" s="1054"/>
      <c r="G50" s="1055"/>
      <c r="H50" s="389" t="s">
        <v>47</v>
      </c>
      <c r="I50" s="409">
        <v>3700</v>
      </c>
      <c r="J50" s="989"/>
      <c r="K50" s="990"/>
      <c r="L50" s="990"/>
      <c r="M50" s="990"/>
      <c r="N50" s="991"/>
      <c r="O50" s="100"/>
      <c r="P50" s="347"/>
      <c r="Q50" s="347"/>
      <c r="R50" s="347"/>
      <c r="S50" s="347"/>
      <c r="T50" s="347"/>
      <c r="U50" s="347"/>
      <c r="V50" s="347"/>
      <c r="W50" s="347"/>
      <c r="X50" s="347"/>
      <c r="Y50" s="338"/>
      <c r="Z50" s="338"/>
      <c r="AA50" s="340">
        <v>2021</v>
      </c>
      <c r="AB50" s="341">
        <v>45342</v>
      </c>
      <c r="AC50" s="340">
        <v>483</v>
      </c>
      <c r="AD50" s="342">
        <v>38361877</v>
      </c>
      <c r="AE50" s="342" t="s">
        <v>301</v>
      </c>
      <c r="AF50" s="340" t="s">
        <v>302</v>
      </c>
      <c r="AG50" s="343">
        <v>28000000</v>
      </c>
      <c r="AH50" s="343">
        <v>4000000</v>
      </c>
      <c r="AI50" s="344">
        <v>0</v>
      </c>
      <c r="AJ50" s="343">
        <v>24000000</v>
      </c>
      <c r="AK50" s="344" t="s">
        <v>248</v>
      </c>
      <c r="AL50" s="342" t="s">
        <v>250</v>
      </c>
    </row>
    <row r="51" spans="1:38" ht="27" customHeight="1">
      <c r="A51" s="1043" t="s">
        <v>146</v>
      </c>
      <c r="B51" s="1044" t="s">
        <v>150</v>
      </c>
      <c r="C51" s="1045"/>
      <c r="D51" s="1046"/>
      <c r="E51" s="1056" t="s">
        <v>151</v>
      </c>
      <c r="F51" s="1057"/>
      <c r="G51" s="1058"/>
      <c r="H51" s="389" t="s">
        <v>45</v>
      </c>
      <c r="I51" s="409">
        <v>95000</v>
      </c>
      <c r="J51" s="986" t="s">
        <v>67</v>
      </c>
      <c r="K51" s="1033"/>
      <c r="L51" s="1033"/>
      <c r="M51" s="1033"/>
      <c r="N51" s="1034"/>
      <c r="O51" s="100"/>
      <c r="P51" s="165"/>
      <c r="Q51" s="232"/>
      <c r="R51" s="231"/>
      <c r="S51" s="232"/>
      <c r="T51" s="233"/>
      <c r="U51" s="233"/>
      <c r="V51" s="232"/>
      <c r="W51" s="234"/>
      <c r="X51" s="235"/>
      <c r="Y51" s="235"/>
      <c r="Z51" s="234"/>
      <c r="AA51" s="340">
        <v>2022</v>
      </c>
      <c r="AB51" s="341">
        <v>45342</v>
      </c>
      <c r="AC51" s="340">
        <v>441</v>
      </c>
      <c r="AD51" s="342">
        <v>1110591655</v>
      </c>
      <c r="AE51" s="342" t="s">
        <v>303</v>
      </c>
      <c r="AF51" s="340" t="s">
        <v>304</v>
      </c>
      <c r="AG51" s="343">
        <v>29400000</v>
      </c>
      <c r="AH51" s="344">
        <v>0</v>
      </c>
      <c r="AI51" s="344">
        <v>0</v>
      </c>
      <c r="AJ51" s="343">
        <v>29400000</v>
      </c>
      <c r="AK51" s="344" t="s">
        <v>248</v>
      </c>
      <c r="AL51" s="342" t="s">
        <v>250</v>
      </c>
    </row>
    <row r="52" spans="1:38" ht="27" customHeight="1">
      <c r="A52" s="1030"/>
      <c r="B52" s="1047"/>
      <c r="C52" s="1048"/>
      <c r="D52" s="1049"/>
      <c r="E52" s="1059"/>
      <c r="F52" s="1060"/>
      <c r="G52" s="1061"/>
      <c r="H52" s="389" t="s">
        <v>47</v>
      </c>
      <c r="I52" s="409">
        <v>21365</v>
      </c>
      <c r="J52" s="1035"/>
      <c r="K52" s="1036"/>
      <c r="L52" s="1036"/>
      <c r="M52" s="1036"/>
      <c r="N52" s="1037"/>
      <c r="O52" s="100"/>
      <c r="P52" s="165"/>
      <c r="Q52" s="232"/>
      <c r="R52" s="231"/>
      <c r="S52" s="232"/>
      <c r="T52" s="233"/>
      <c r="U52" s="233"/>
      <c r="V52" s="232"/>
      <c r="W52" s="234"/>
      <c r="X52" s="235"/>
      <c r="Y52" s="235"/>
      <c r="Z52" s="234"/>
      <c r="AA52" s="340">
        <v>2045</v>
      </c>
      <c r="AB52" s="341">
        <v>45343</v>
      </c>
      <c r="AC52" s="340">
        <v>484</v>
      </c>
      <c r="AD52" s="342">
        <v>28544762</v>
      </c>
      <c r="AE52" s="342" t="s">
        <v>305</v>
      </c>
      <c r="AF52" s="340" t="s">
        <v>306</v>
      </c>
      <c r="AG52" s="343">
        <v>17500000</v>
      </c>
      <c r="AH52" s="344">
        <v>0</v>
      </c>
      <c r="AI52" s="344">
        <v>0</v>
      </c>
      <c r="AJ52" s="343">
        <v>17500000</v>
      </c>
      <c r="AK52" s="344" t="s">
        <v>248</v>
      </c>
      <c r="AL52" s="342" t="s">
        <v>249</v>
      </c>
    </row>
    <row r="53" spans="1:38" ht="27" customHeight="1">
      <c r="A53" s="694" t="s">
        <v>146</v>
      </c>
      <c r="B53" s="1017" t="s">
        <v>152</v>
      </c>
      <c r="C53" s="1018"/>
      <c r="D53" s="1019"/>
      <c r="E53" s="1023" t="s">
        <v>153</v>
      </c>
      <c r="F53" s="1024"/>
      <c r="G53" s="1025"/>
      <c r="H53" s="63" t="s">
        <v>45</v>
      </c>
      <c r="I53" s="253">
        <v>1</v>
      </c>
      <c r="J53" s="1035"/>
      <c r="K53" s="1036"/>
      <c r="L53" s="1036"/>
      <c r="M53" s="1036"/>
      <c r="N53" s="1037"/>
      <c r="O53" s="100"/>
      <c r="P53" s="165"/>
      <c r="Q53" s="232"/>
      <c r="R53" s="231"/>
      <c r="S53" s="232"/>
      <c r="T53" s="233"/>
      <c r="U53" s="233"/>
      <c r="V53" s="232"/>
      <c r="W53" s="234"/>
      <c r="X53" s="235"/>
      <c r="Y53" s="235"/>
      <c r="Z53" s="234"/>
      <c r="AA53" s="340">
        <v>2107</v>
      </c>
      <c r="AB53" s="341">
        <v>45345</v>
      </c>
      <c r="AC53" s="340">
        <v>632</v>
      </c>
      <c r="AD53" s="342">
        <v>28544268</v>
      </c>
      <c r="AE53" s="342" t="s">
        <v>307</v>
      </c>
      <c r="AF53" s="340" t="s">
        <v>308</v>
      </c>
      <c r="AG53" s="343">
        <v>33250000</v>
      </c>
      <c r="AH53" s="343">
        <v>4750000</v>
      </c>
      <c r="AI53" s="344">
        <v>0</v>
      </c>
      <c r="AJ53" s="343">
        <v>28500000</v>
      </c>
      <c r="AK53" s="344" t="s">
        <v>248</v>
      </c>
      <c r="AL53" s="342" t="s">
        <v>250</v>
      </c>
    </row>
    <row r="54" spans="1:38" ht="27" customHeight="1">
      <c r="A54" s="689"/>
      <c r="B54" s="1020"/>
      <c r="C54" s="1021"/>
      <c r="D54" s="1022"/>
      <c r="E54" s="1026"/>
      <c r="F54" s="1027"/>
      <c r="G54" s="1028"/>
      <c r="H54" s="63" t="s">
        <v>47</v>
      </c>
      <c r="I54" s="253">
        <v>6</v>
      </c>
      <c r="J54" s="1035"/>
      <c r="K54" s="1036"/>
      <c r="L54" s="1036"/>
      <c r="M54" s="1036"/>
      <c r="N54" s="1037"/>
      <c r="O54" s="100"/>
      <c r="P54" s="101"/>
      <c r="Q54" s="249"/>
      <c r="R54" s="249"/>
      <c r="S54" s="249"/>
      <c r="T54" s="249"/>
      <c r="U54" s="249"/>
      <c r="V54" s="249"/>
      <c r="W54" s="249"/>
      <c r="X54" s="249"/>
      <c r="Y54" s="249"/>
      <c r="Z54" s="249"/>
      <c r="AA54" s="340">
        <v>2180</v>
      </c>
      <c r="AB54" s="341">
        <v>45349</v>
      </c>
      <c r="AC54" s="340">
        <v>482</v>
      </c>
      <c r="AD54" s="342">
        <v>38247746</v>
      </c>
      <c r="AE54" s="342" t="s">
        <v>309</v>
      </c>
      <c r="AF54" s="340" t="s">
        <v>310</v>
      </c>
      <c r="AG54" s="343">
        <v>35000000</v>
      </c>
      <c r="AH54" s="344">
        <v>0</v>
      </c>
      <c r="AI54" s="344">
        <v>0</v>
      </c>
      <c r="AJ54" s="343">
        <v>35000000</v>
      </c>
      <c r="AK54" s="344" t="s">
        <v>248</v>
      </c>
      <c r="AL54" s="342" t="s">
        <v>290</v>
      </c>
    </row>
    <row r="55" spans="1:38" ht="27" customHeight="1">
      <c r="A55" s="694" t="s">
        <v>146</v>
      </c>
      <c r="B55" s="1017" t="s">
        <v>154</v>
      </c>
      <c r="C55" s="1018"/>
      <c r="D55" s="1019"/>
      <c r="E55" s="1023" t="s">
        <v>145</v>
      </c>
      <c r="F55" s="1024"/>
      <c r="G55" s="1025"/>
      <c r="H55" s="63" t="s">
        <v>45</v>
      </c>
      <c r="I55" s="253">
        <v>5836</v>
      </c>
      <c r="J55" s="1035"/>
      <c r="K55" s="1036"/>
      <c r="L55" s="1036"/>
      <c r="M55" s="1036"/>
      <c r="N55" s="1037"/>
      <c r="O55" s="100"/>
      <c r="P55" s="101"/>
      <c r="Q55" s="101"/>
      <c r="R55" s="101"/>
      <c r="S55" s="101"/>
      <c r="T55" s="101"/>
      <c r="U55" s="101"/>
      <c r="V55" s="101"/>
      <c r="W55" s="101"/>
      <c r="X55" s="101"/>
      <c r="Y55" s="101"/>
      <c r="Z55" s="101"/>
      <c r="AA55" s="340">
        <v>2466</v>
      </c>
      <c r="AB55" s="341">
        <v>45362</v>
      </c>
      <c r="AC55" s="340">
        <v>784</v>
      </c>
      <c r="AD55" s="342">
        <v>65634382</v>
      </c>
      <c r="AE55" s="342" t="s">
        <v>311</v>
      </c>
      <c r="AF55" s="340" t="s">
        <v>312</v>
      </c>
      <c r="AG55" s="343">
        <v>26600000</v>
      </c>
      <c r="AH55" s="344">
        <v>0</v>
      </c>
      <c r="AI55" s="344">
        <v>0</v>
      </c>
      <c r="AJ55" s="343">
        <v>26600000</v>
      </c>
      <c r="AK55" s="344" t="s">
        <v>248</v>
      </c>
      <c r="AL55" s="342" t="s">
        <v>250</v>
      </c>
    </row>
    <row r="56" spans="1:38" ht="27" customHeight="1">
      <c r="A56" s="689"/>
      <c r="B56" s="1020"/>
      <c r="C56" s="1021"/>
      <c r="D56" s="1022"/>
      <c r="E56" s="1026"/>
      <c r="F56" s="1027"/>
      <c r="G56" s="1028"/>
      <c r="H56" s="63" t="s">
        <v>47</v>
      </c>
      <c r="I56" s="240"/>
      <c r="J56" s="1035"/>
      <c r="K56" s="1036"/>
      <c r="L56" s="1036"/>
      <c r="M56" s="1036"/>
      <c r="N56" s="1037"/>
      <c r="O56" s="100"/>
      <c r="P56" s="101"/>
      <c r="Q56" s="101"/>
      <c r="R56" s="101"/>
      <c r="S56" s="101"/>
      <c r="T56" s="101"/>
      <c r="U56" s="101"/>
      <c r="V56" s="101"/>
      <c r="W56" s="101"/>
      <c r="X56" s="101"/>
      <c r="Y56" s="101"/>
      <c r="Z56" s="101"/>
      <c r="AA56" s="340">
        <v>2471</v>
      </c>
      <c r="AB56" s="341">
        <v>45362</v>
      </c>
      <c r="AC56" s="340">
        <v>1035</v>
      </c>
      <c r="AD56" s="342">
        <v>1110569935</v>
      </c>
      <c r="AE56" s="342" t="s">
        <v>313</v>
      </c>
      <c r="AF56" s="340" t="s">
        <v>314</v>
      </c>
      <c r="AG56" s="343">
        <v>23800000</v>
      </c>
      <c r="AH56" s="344">
        <v>0</v>
      </c>
      <c r="AI56" s="344">
        <v>0</v>
      </c>
      <c r="AJ56" s="343">
        <v>23800000</v>
      </c>
      <c r="AK56" s="344" t="s">
        <v>248</v>
      </c>
      <c r="AL56" s="342" t="s">
        <v>250</v>
      </c>
    </row>
    <row r="57" spans="1:38" ht="27" customHeight="1">
      <c r="A57" s="694" t="s">
        <v>146</v>
      </c>
      <c r="B57" s="1017" t="s">
        <v>155</v>
      </c>
      <c r="C57" s="1018"/>
      <c r="D57" s="1019"/>
      <c r="E57" s="1023" t="s">
        <v>156</v>
      </c>
      <c r="F57" s="1024"/>
      <c r="G57" s="1025"/>
      <c r="H57" s="63" t="s">
        <v>45</v>
      </c>
      <c r="I57" s="253">
        <v>10</v>
      </c>
      <c r="J57" s="1035"/>
      <c r="K57" s="1036"/>
      <c r="L57" s="1036"/>
      <c r="M57" s="1036"/>
      <c r="N57" s="1037"/>
      <c r="O57" s="100"/>
      <c r="P57" s="101"/>
      <c r="Q57" s="101"/>
      <c r="R57" s="101"/>
      <c r="S57" s="101"/>
      <c r="T57" s="101"/>
      <c r="U57" s="101"/>
      <c r="V57" s="101"/>
      <c r="W57" s="101"/>
      <c r="X57" s="101"/>
      <c r="Y57" s="101"/>
      <c r="Z57" s="101"/>
      <c r="AA57" s="340">
        <v>2479</v>
      </c>
      <c r="AB57" s="341">
        <v>45362</v>
      </c>
      <c r="AC57" s="340">
        <v>793</v>
      </c>
      <c r="AD57" s="342">
        <v>1110546624</v>
      </c>
      <c r="AE57" s="342" t="s">
        <v>315</v>
      </c>
      <c r="AF57" s="340" t="s">
        <v>316</v>
      </c>
      <c r="AG57" s="343">
        <v>17500000</v>
      </c>
      <c r="AH57" s="344">
        <v>0</v>
      </c>
      <c r="AI57" s="344">
        <v>0</v>
      </c>
      <c r="AJ57" s="343">
        <v>17500000</v>
      </c>
      <c r="AK57" s="344" t="s">
        <v>248</v>
      </c>
      <c r="AL57" s="342" t="s">
        <v>249</v>
      </c>
    </row>
    <row r="58" spans="1:38" ht="27" customHeight="1">
      <c r="A58" s="689"/>
      <c r="B58" s="1020"/>
      <c r="C58" s="1021"/>
      <c r="D58" s="1022"/>
      <c r="E58" s="1026"/>
      <c r="F58" s="1027"/>
      <c r="G58" s="1028"/>
      <c r="H58" s="63" t="s">
        <v>47</v>
      </c>
      <c r="I58" s="253">
        <v>6</v>
      </c>
      <c r="J58" s="1038"/>
      <c r="K58" s="1039"/>
      <c r="L58" s="1039"/>
      <c r="M58" s="1039"/>
      <c r="N58" s="1040"/>
      <c r="O58" s="100"/>
      <c r="P58" s="101"/>
      <c r="Q58" s="101"/>
      <c r="R58" s="101"/>
      <c r="S58" s="101"/>
      <c r="T58" s="101"/>
      <c r="U58" s="101"/>
      <c r="V58" s="101"/>
      <c r="W58" s="101"/>
      <c r="X58" s="101"/>
      <c r="Y58" s="101"/>
      <c r="Z58" s="101"/>
      <c r="AA58" s="340">
        <v>2704</v>
      </c>
      <c r="AB58" s="341">
        <v>45370</v>
      </c>
      <c r="AC58" s="340">
        <v>1016</v>
      </c>
      <c r="AD58" s="342">
        <v>14218009</v>
      </c>
      <c r="AE58" s="342" t="s">
        <v>317</v>
      </c>
      <c r="AF58" s="340" t="s">
        <v>318</v>
      </c>
      <c r="AG58" s="343">
        <v>28800000</v>
      </c>
      <c r="AH58" s="344">
        <v>0</v>
      </c>
      <c r="AI58" s="344">
        <v>0</v>
      </c>
      <c r="AJ58" s="343">
        <v>28800000</v>
      </c>
      <c r="AK58" s="344" t="s">
        <v>248</v>
      </c>
      <c r="AL58" s="342" t="s">
        <v>250</v>
      </c>
    </row>
    <row r="59" spans="1:38" ht="27" customHeight="1">
      <c r="A59" s="996" t="s">
        <v>157</v>
      </c>
      <c r="B59" s="997"/>
      <c r="C59" s="997"/>
      <c r="D59" s="997"/>
      <c r="E59" s="997"/>
      <c r="F59" s="997"/>
      <c r="G59" s="997"/>
      <c r="H59" s="997"/>
      <c r="I59" s="998"/>
      <c r="J59" s="951"/>
      <c r="K59" s="951"/>
      <c r="L59" s="951"/>
      <c r="M59" s="951"/>
      <c r="N59" s="952"/>
      <c r="O59" s="100"/>
      <c r="P59" s="101"/>
      <c r="Q59" s="101"/>
      <c r="R59" s="101"/>
      <c r="S59" s="101"/>
      <c r="T59" s="101"/>
      <c r="U59" s="101"/>
      <c r="V59" s="101"/>
      <c r="W59" s="101"/>
      <c r="X59" s="101"/>
      <c r="Y59" s="101"/>
      <c r="Z59" s="101"/>
      <c r="AA59" s="347"/>
      <c r="AB59" s="347"/>
      <c r="AC59" s="347"/>
      <c r="AD59" s="347"/>
      <c r="AE59" s="347"/>
      <c r="AF59" s="347"/>
      <c r="AG59" s="347"/>
      <c r="AH59" s="347"/>
      <c r="AI59" s="347"/>
      <c r="AJ59" s="338"/>
      <c r="AK59" s="338"/>
      <c r="AL59" s="338"/>
    </row>
    <row r="60" spans="1:38" ht="27" customHeight="1" thickBot="1">
      <c r="A60" s="999"/>
      <c r="B60" s="1000"/>
      <c r="C60" s="1000"/>
      <c r="D60" s="1000"/>
      <c r="E60" s="1000"/>
      <c r="F60" s="1000"/>
      <c r="G60" s="1000"/>
      <c r="H60" s="1000"/>
      <c r="I60" s="1001"/>
      <c r="J60" s="1031"/>
      <c r="K60" s="1031"/>
      <c r="L60" s="1031"/>
      <c r="M60" s="1031"/>
      <c r="N60" s="1032"/>
      <c r="O60" s="100"/>
      <c r="P60" s="101"/>
      <c r="Q60" s="101"/>
      <c r="R60" s="101"/>
      <c r="S60" s="101"/>
      <c r="T60" s="101"/>
      <c r="U60" s="101"/>
      <c r="V60" s="101"/>
      <c r="W60" s="101"/>
      <c r="X60" s="101"/>
      <c r="Y60" s="101"/>
      <c r="Z60" s="101"/>
      <c r="AA60" s="1118"/>
      <c r="AB60" s="971"/>
      <c r="AC60" s="971"/>
      <c r="AD60" s="971"/>
      <c r="AE60" s="971"/>
      <c r="AF60" s="971"/>
      <c r="AG60" s="346">
        <f>SUM(AG43:AG59)</f>
        <v>473300000</v>
      </c>
      <c r="AH60" s="345"/>
      <c r="AI60" s="345"/>
      <c r="AJ60" s="338"/>
      <c r="AK60" s="338"/>
      <c r="AL60" s="338"/>
    </row>
    <row r="61" spans="1:38" ht="14.1" customHeight="1">
      <c r="A61" s="160"/>
      <c r="B61" s="561" t="s">
        <v>332</v>
      </c>
      <c r="C61" s="161"/>
      <c r="D61" s="162"/>
      <c r="E61" s="163"/>
      <c r="F61" s="160"/>
      <c r="G61" s="93"/>
      <c r="H61" s="160"/>
      <c r="I61" s="161"/>
      <c r="J61" s="221"/>
      <c r="K61" s="221"/>
      <c r="L61" s="163"/>
      <c r="M61" s="160"/>
      <c r="N61" s="160"/>
      <c r="O61" s="101"/>
      <c r="P61" s="101"/>
      <c r="Q61" s="101"/>
      <c r="R61" s="101"/>
      <c r="S61" s="101"/>
      <c r="T61" s="101"/>
      <c r="U61" s="101"/>
      <c r="V61" s="101"/>
      <c r="W61" s="101"/>
      <c r="X61" s="101"/>
      <c r="Y61" s="101"/>
      <c r="Z61" s="101"/>
      <c r="AA61" s="1119" t="s">
        <v>224</v>
      </c>
      <c r="AB61" s="973"/>
      <c r="AC61" s="973"/>
      <c r="AD61" s="973"/>
      <c r="AE61" s="973"/>
      <c r="AF61" s="973"/>
      <c r="AG61" s="346">
        <v>473300000</v>
      </c>
      <c r="AH61" s="346">
        <v>43150000</v>
      </c>
      <c r="AI61" s="346">
        <v>430150000</v>
      </c>
      <c r="AJ61" s="338"/>
      <c r="AK61" s="338"/>
      <c r="AL61" s="338"/>
    </row>
    <row r="62" spans="1:38" ht="14.1" customHeight="1">
      <c r="A62" s="101"/>
      <c r="B62" s="101"/>
      <c r="C62" s="510"/>
      <c r="D62" s="168"/>
      <c r="E62" s="166"/>
      <c r="F62" s="101"/>
      <c r="G62" s="7"/>
      <c r="H62" s="101"/>
      <c r="I62" s="165"/>
      <c r="J62" s="222"/>
      <c r="K62" s="222"/>
      <c r="L62" s="166"/>
      <c r="M62" s="101"/>
      <c r="N62" s="101"/>
      <c r="O62" s="101"/>
      <c r="P62" s="101"/>
      <c r="Q62" s="101"/>
      <c r="R62" s="101"/>
      <c r="S62" s="101"/>
      <c r="T62" s="101"/>
      <c r="U62" s="101"/>
      <c r="V62" s="101"/>
      <c r="W62" s="101"/>
      <c r="X62" s="101"/>
      <c r="Y62" s="101"/>
      <c r="Z62" s="101"/>
      <c r="AA62" s="101"/>
      <c r="AB62" s="101"/>
    </row>
  </sheetData>
  <mergeCells count="105">
    <mergeCell ref="H43:H44"/>
    <mergeCell ref="I43:I44"/>
    <mergeCell ref="AA60:AF60"/>
    <mergeCell ref="AA61:AF61"/>
    <mergeCell ref="A37:A38"/>
    <mergeCell ref="A17:A18"/>
    <mergeCell ref="C17:C18"/>
    <mergeCell ref="F14:I15"/>
    <mergeCell ref="L14:N14"/>
    <mergeCell ref="L15:L16"/>
    <mergeCell ref="M15:M16"/>
    <mergeCell ref="N15:N16"/>
    <mergeCell ref="L17:L18"/>
    <mergeCell ref="M17:M18"/>
    <mergeCell ref="C31:C32"/>
    <mergeCell ref="A43:A44"/>
    <mergeCell ref="A39:A40"/>
    <mergeCell ref="A31:A32"/>
    <mergeCell ref="A23:A24"/>
    <mergeCell ref="C23:C24"/>
    <mergeCell ref="A25:A26"/>
    <mergeCell ref="A33:A34"/>
    <mergeCell ref="C33:C34"/>
    <mergeCell ref="A35:A36"/>
    <mergeCell ref="A10:F10"/>
    <mergeCell ref="A12:F12"/>
    <mergeCell ref="K12:M12"/>
    <mergeCell ref="A13:F13"/>
    <mergeCell ref="K13:M13"/>
    <mergeCell ref="J14:K15"/>
    <mergeCell ref="A14:A16"/>
    <mergeCell ref="B14:B16"/>
    <mergeCell ref="C14:C16"/>
    <mergeCell ref="D14:D16"/>
    <mergeCell ref="A1:A4"/>
    <mergeCell ref="B1:H2"/>
    <mergeCell ref="A21:A22"/>
    <mergeCell ref="C21:C22"/>
    <mergeCell ref="E14:E16"/>
    <mergeCell ref="A19:A20"/>
    <mergeCell ref="I1:L1"/>
    <mergeCell ref="M1:N4"/>
    <mergeCell ref="I2:L2"/>
    <mergeCell ref="B3:H4"/>
    <mergeCell ref="I3:L3"/>
    <mergeCell ref="I4:L4"/>
    <mergeCell ref="A7:C7"/>
    <mergeCell ref="D7:N7"/>
    <mergeCell ref="A5:N5"/>
    <mergeCell ref="B6:F6"/>
    <mergeCell ref="J8:N8"/>
    <mergeCell ref="A9:F9"/>
    <mergeCell ref="K9:M9"/>
    <mergeCell ref="A8:F8"/>
    <mergeCell ref="G8:I13"/>
    <mergeCell ref="A11:F11"/>
    <mergeCell ref="K11:M11"/>
    <mergeCell ref="K10:M10"/>
    <mergeCell ref="C35:C36"/>
    <mergeCell ref="A27:A28"/>
    <mergeCell ref="B53:D54"/>
    <mergeCell ref="E53:G54"/>
    <mergeCell ref="A49:A50"/>
    <mergeCell ref="B49:D50"/>
    <mergeCell ref="E49:G50"/>
    <mergeCell ref="A51:A52"/>
    <mergeCell ref="B51:D52"/>
    <mergeCell ref="E51:G52"/>
    <mergeCell ref="E47:G48"/>
    <mergeCell ref="B47:D48"/>
    <mergeCell ref="R40:W40"/>
    <mergeCell ref="R41:W41"/>
    <mergeCell ref="N23:N24"/>
    <mergeCell ref="A59:I60"/>
    <mergeCell ref="C25:C26"/>
    <mergeCell ref="N43:N44"/>
    <mergeCell ref="B46:D46"/>
    <mergeCell ref="E46:H46"/>
    <mergeCell ref="J46:N46"/>
    <mergeCell ref="A29:A30"/>
    <mergeCell ref="C29:C30"/>
    <mergeCell ref="L43:L44"/>
    <mergeCell ref="M43:M44"/>
    <mergeCell ref="C39:C40"/>
    <mergeCell ref="A57:A58"/>
    <mergeCell ref="B57:D58"/>
    <mergeCell ref="E57:G58"/>
    <mergeCell ref="A47:A48"/>
    <mergeCell ref="A55:A56"/>
    <mergeCell ref="B55:D56"/>
    <mergeCell ref="J59:N60"/>
    <mergeCell ref="E55:G56"/>
    <mergeCell ref="A53:A54"/>
    <mergeCell ref="J51:N58"/>
    <mergeCell ref="N25:N26"/>
    <mergeCell ref="N29:N30"/>
    <mergeCell ref="N31:N32"/>
    <mergeCell ref="N39:N40"/>
    <mergeCell ref="J47:N48"/>
    <mergeCell ref="J49:N50"/>
    <mergeCell ref="N17:N18"/>
    <mergeCell ref="N21:N22"/>
    <mergeCell ref="N33:N34"/>
    <mergeCell ref="L21:L22"/>
    <mergeCell ref="M21:M22"/>
  </mergeCells>
  <printOptions horizontalCentered="1" verticalCentered="1"/>
  <pageMargins left="0.23622047244094491" right="0.23622047244094491" top="0.74803149606299213" bottom="0.74803149606299213" header="0.31496062992125984" footer="0.31496062992125984"/>
  <pageSetup paperSize="5" scale="30" orientation="landscape" r:id="rId1"/>
  <headerFooter>
    <oddFooter>&amp;C&amp;"Helvetica Neue,Regular"&amp;12&amp;K000000&amp;P</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40"/>
  <sheetViews>
    <sheetView showGridLines="0" topLeftCell="A16" zoomScale="80" zoomScaleNormal="80" workbookViewId="0">
      <selection activeCell="E25" sqref="E25"/>
    </sheetView>
  </sheetViews>
  <sheetFormatPr baseColWidth="10" defaultColWidth="12.42578125" defaultRowHeight="18" customHeight="1"/>
  <cols>
    <col min="1" max="1" width="80.140625" style="5" customWidth="1"/>
    <col min="2" max="2" width="10.28515625" style="5" customWidth="1"/>
    <col min="3" max="3" width="23.7109375" style="5" customWidth="1"/>
    <col min="4" max="4" width="12.42578125" style="5" customWidth="1"/>
    <col min="5" max="9" width="18.7109375" style="5" customWidth="1"/>
    <col min="10" max="10" width="13.85546875" style="5" customWidth="1"/>
    <col min="11" max="11" width="22.42578125" style="5" customWidth="1"/>
    <col min="12" max="12" width="13.28515625" style="5" customWidth="1"/>
    <col min="13" max="13" width="16.28515625" style="5" customWidth="1"/>
    <col min="14" max="14" width="25.42578125" style="5" customWidth="1"/>
    <col min="15" max="15" width="25" style="5" customWidth="1"/>
    <col min="16" max="16" width="13.85546875" style="5" customWidth="1"/>
    <col min="17" max="17" width="16.42578125" style="5" customWidth="1"/>
    <col min="18" max="22" width="12.42578125" style="5" customWidth="1"/>
    <col min="23" max="16384" width="12.42578125" style="5"/>
  </cols>
  <sheetData>
    <row r="1" spans="1:27" ht="34.5" customHeight="1">
      <c r="A1" s="891"/>
      <c r="B1" s="731" t="s">
        <v>6</v>
      </c>
      <c r="C1" s="732"/>
      <c r="D1" s="732"/>
      <c r="E1" s="732"/>
      <c r="F1" s="732"/>
      <c r="G1" s="732"/>
      <c r="H1" s="733"/>
      <c r="I1" s="770" t="s">
        <v>7</v>
      </c>
      <c r="J1" s="729"/>
      <c r="K1" s="729"/>
      <c r="L1" s="771"/>
      <c r="M1" s="894"/>
      <c r="N1" s="895"/>
      <c r="O1" s="169"/>
      <c r="P1" s="101"/>
      <c r="Q1" s="101"/>
      <c r="R1" s="101"/>
      <c r="S1" s="101"/>
      <c r="T1" s="101"/>
      <c r="U1" s="101"/>
    </row>
    <row r="2" spans="1:27" ht="37.5" customHeight="1">
      <c r="A2" s="892"/>
      <c r="B2" s="716"/>
      <c r="C2" s="717"/>
      <c r="D2" s="717"/>
      <c r="E2" s="717"/>
      <c r="F2" s="717"/>
      <c r="G2" s="717"/>
      <c r="H2" s="718"/>
      <c r="I2" s="770" t="s">
        <v>8</v>
      </c>
      <c r="J2" s="729"/>
      <c r="K2" s="729"/>
      <c r="L2" s="771"/>
      <c r="M2" s="896"/>
      <c r="N2" s="897"/>
      <c r="O2" s="169"/>
      <c r="P2" s="101"/>
      <c r="Q2" s="101"/>
      <c r="R2" s="101"/>
      <c r="S2" s="101"/>
      <c r="T2" s="101"/>
      <c r="U2" s="101"/>
    </row>
    <row r="3" spans="1:27" ht="33.75" customHeight="1">
      <c r="A3" s="892"/>
      <c r="B3" s="731" t="s">
        <v>9</v>
      </c>
      <c r="C3" s="732"/>
      <c r="D3" s="732"/>
      <c r="E3" s="732"/>
      <c r="F3" s="732"/>
      <c r="G3" s="732"/>
      <c r="H3" s="733"/>
      <c r="I3" s="770" t="s">
        <v>10</v>
      </c>
      <c r="J3" s="729"/>
      <c r="K3" s="729"/>
      <c r="L3" s="771"/>
      <c r="M3" s="896"/>
      <c r="N3" s="897"/>
      <c r="O3" s="169"/>
      <c r="P3" s="101"/>
      <c r="Q3" s="101"/>
      <c r="R3" s="101"/>
      <c r="S3" s="101"/>
      <c r="T3" s="101"/>
      <c r="U3" s="101"/>
    </row>
    <row r="4" spans="1:27" ht="38.25" customHeight="1">
      <c r="A4" s="1205"/>
      <c r="B4" s="1208"/>
      <c r="C4" s="1209"/>
      <c r="D4" s="1209"/>
      <c r="E4" s="1209"/>
      <c r="F4" s="1209"/>
      <c r="G4" s="1209"/>
      <c r="H4" s="1210"/>
      <c r="I4" s="1211" t="s">
        <v>11</v>
      </c>
      <c r="J4" s="737"/>
      <c r="K4" s="737"/>
      <c r="L4" s="1212"/>
      <c r="M4" s="1206"/>
      <c r="N4" s="1207"/>
      <c r="O4" s="169"/>
      <c r="P4" s="101"/>
      <c r="Q4" s="101"/>
      <c r="R4" s="101"/>
      <c r="S4" s="101"/>
      <c r="T4" s="101"/>
      <c r="U4" s="101"/>
    </row>
    <row r="5" spans="1:27" ht="33.950000000000003" customHeight="1">
      <c r="A5" s="1165" t="s">
        <v>159</v>
      </c>
      <c r="B5" s="1166"/>
      <c r="C5" s="1166"/>
      <c r="D5" s="1167"/>
      <c r="E5" s="1166"/>
      <c r="F5" s="1166"/>
      <c r="G5" s="1167"/>
      <c r="H5" s="1166"/>
      <c r="I5" s="1166"/>
      <c r="J5" s="1167"/>
      <c r="K5" s="1167"/>
      <c r="L5" s="1166"/>
      <c r="M5" s="1166"/>
      <c r="N5" s="1168"/>
      <c r="O5" s="254"/>
      <c r="P5" s="101"/>
      <c r="Q5" s="101"/>
      <c r="R5" s="101"/>
      <c r="S5" s="101"/>
      <c r="T5" s="101"/>
      <c r="U5" s="101"/>
    </row>
    <row r="6" spans="1:27" ht="33.950000000000003" customHeight="1" thickBot="1">
      <c r="A6" s="255" t="s">
        <v>13</v>
      </c>
      <c r="B6" s="1169" t="s">
        <v>280</v>
      </c>
      <c r="C6" s="1170"/>
      <c r="D6" s="1171"/>
      <c r="E6" s="1170"/>
      <c r="F6" s="1170"/>
      <c r="G6" s="256"/>
      <c r="H6" s="257"/>
      <c r="I6" s="257"/>
      <c r="J6" s="256"/>
      <c r="K6" s="256"/>
      <c r="L6" s="257"/>
      <c r="M6" s="257"/>
      <c r="N6" s="258"/>
      <c r="O6" s="100"/>
      <c r="P6" s="340"/>
      <c r="Q6" s="341"/>
      <c r="R6" s="340"/>
      <c r="S6" s="342"/>
      <c r="T6" s="342"/>
      <c r="U6" s="340"/>
      <c r="V6" s="343"/>
      <c r="W6" s="344"/>
      <c r="X6" s="344"/>
      <c r="Y6" s="343"/>
      <c r="Z6" s="344"/>
      <c r="AA6" s="342"/>
    </row>
    <row r="7" spans="1:27" ht="27" customHeight="1">
      <c r="A7" s="1183" t="s">
        <v>14</v>
      </c>
      <c r="B7" s="1184"/>
      <c r="C7" s="1185"/>
      <c r="D7" s="1186" t="s">
        <v>15</v>
      </c>
      <c r="E7" s="1187"/>
      <c r="F7" s="1187"/>
      <c r="G7" s="1187"/>
      <c r="H7" s="1187"/>
      <c r="I7" s="1187"/>
      <c r="J7" s="1187"/>
      <c r="K7" s="1187"/>
      <c r="L7" s="1187"/>
      <c r="M7" s="1187"/>
      <c r="N7" s="1188"/>
      <c r="O7" s="254"/>
      <c r="P7" s="340"/>
      <c r="Q7" s="341"/>
      <c r="R7" s="340"/>
      <c r="S7" s="342"/>
      <c r="T7" s="342"/>
      <c r="U7" s="340"/>
      <c r="V7" s="343"/>
      <c r="W7" s="344"/>
      <c r="X7" s="344"/>
      <c r="Y7" s="343"/>
      <c r="Z7" s="344"/>
      <c r="AA7" s="342"/>
    </row>
    <row r="8" spans="1:27" ht="27" customHeight="1">
      <c r="A8" s="1151" t="s">
        <v>123</v>
      </c>
      <c r="B8" s="1152"/>
      <c r="C8" s="1152"/>
      <c r="D8" s="1153"/>
      <c r="E8" s="1152"/>
      <c r="F8" s="1152"/>
      <c r="G8" s="1189" t="s">
        <v>160</v>
      </c>
      <c r="H8" s="1190"/>
      <c r="I8" s="1191"/>
      <c r="J8" s="906" t="s">
        <v>18</v>
      </c>
      <c r="K8" s="907"/>
      <c r="L8" s="907"/>
      <c r="M8" s="907"/>
      <c r="N8" s="908"/>
      <c r="O8" s="259"/>
      <c r="P8" s="101"/>
      <c r="Q8" s="101"/>
      <c r="R8" s="101"/>
      <c r="S8" s="101"/>
      <c r="T8" s="101"/>
      <c r="U8" s="260"/>
    </row>
    <row r="9" spans="1:27" ht="27" customHeight="1">
      <c r="A9" s="1178" t="s">
        <v>161</v>
      </c>
      <c r="B9" s="1155"/>
      <c r="C9" s="1155"/>
      <c r="D9" s="1156"/>
      <c r="E9" s="1155"/>
      <c r="F9" s="1157"/>
      <c r="G9" s="1192"/>
      <c r="H9" s="1193"/>
      <c r="I9" s="1194"/>
      <c r="J9" s="473" t="s">
        <v>20</v>
      </c>
      <c r="K9" s="1176" t="s">
        <v>21</v>
      </c>
      <c r="L9" s="1177"/>
      <c r="M9" s="1177"/>
      <c r="N9" s="576" t="s">
        <v>22</v>
      </c>
      <c r="O9" s="245"/>
      <c r="P9" s="166"/>
      <c r="Q9" s="101"/>
      <c r="R9" s="101"/>
      <c r="S9" s="101"/>
      <c r="T9" s="101"/>
      <c r="U9" s="260"/>
    </row>
    <row r="10" spans="1:27" ht="27" customHeight="1">
      <c r="A10" s="1182"/>
      <c r="B10" s="1180"/>
      <c r="C10" s="1180"/>
      <c r="D10" s="1180"/>
      <c r="E10" s="1180"/>
      <c r="F10" s="1181"/>
      <c r="G10" s="1192"/>
      <c r="H10" s="1193"/>
      <c r="I10" s="1195"/>
      <c r="J10" s="570" t="s">
        <v>348</v>
      </c>
      <c r="K10" s="1179" t="s">
        <v>350</v>
      </c>
      <c r="L10" s="1179"/>
      <c r="M10" s="1179"/>
      <c r="N10" s="571">
        <v>17500000</v>
      </c>
      <c r="O10" s="239"/>
      <c r="P10" s="340"/>
      <c r="Q10" s="343"/>
      <c r="R10" s="101"/>
      <c r="S10" s="101"/>
      <c r="T10" s="101"/>
      <c r="U10" s="260"/>
    </row>
    <row r="11" spans="1:27" ht="27" customHeight="1">
      <c r="A11" s="14" t="s">
        <v>76</v>
      </c>
      <c r="B11" s="1180"/>
      <c r="C11" s="1180"/>
      <c r="D11" s="1180"/>
      <c r="E11" s="1180"/>
      <c r="F11" s="1181"/>
      <c r="G11" s="1192"/>
      <c r="H11" s="1193"/>
      <c r="I11" s="1195"/>
      <c r="J11" s="570" t="s">
        <v>349</v>
      </c>
      <c r="K11" s="1179" t="s">
        <v>350</v>
      </c>
      <c r="L11" s="1179"/>
      <c r="M11" s="1179"/>
      <c r="N11" s="571">
        <v>21000000</v>
      </c>
      <c r="O11" s="239"/>
      <c r="P11" s="340"/>
      <c r="Q11" s="343"/>
      <c r="R11" s="343"/>
      <c r="S11" s="344"/>
      <c r="T11" s="343"/>
      <c r="U11" s="344"/>
      <c r="V11" s="342"/>
      <c r="W11" s="338"/>
      <c r="X11" s="338"/>
      <c r="Y11" s="338"/>
      <c r="Z11" s="338"/>
      <c r="AA11" s="338"/>
    </row>
    <row r="12" spans="1:27" ht="27" customHeight="1">
      <c r="A12" s="1172" t="s">
        <v>225</v>
      </c>
      <c r="B12" s="1152"/>
      <c r="C12" s="1152"/>
      <c r="D12" s="1153"/>
      <c r="E12" s="1152"/>
      <c r="F12" s="1152"/>
      <c r="G12" s="1192"/>
      <c r="H12" s="1193"/>
      <c r="I12" s="1194"/>
      <c r="J12" s="490" t="s">
        <v>376</v>
      </c>
      <c r="K12" s="1173"/>
      <c r="L12" s="1174"/>
      <c r="M12" s="1175"/>
      <c r="N12" s="593">
        <v>18000000</v>
      </c>
      <c r="O12" s="245"/>
      <c r="P12" s="340"/>
      <c r="Q12" s="575"/>
      <c r="R12" s="340"/>
      <c r="S12" s="342"/>
      <c r="T12" s="342"/>
      <c r="U12" s="340"/>
      <c r="V12" s="343"/>
      <c r="W12" s="343"/>
      <c r="X12" s="344"/>
      <c r="Y12" s="343"/>
      <c r="Z12" s="344"/>
      <c r="AA12" s="342"/>
    </row>
    <row r="13" spans="1:27" ht="27" customHeight="1">
      <c r="A13" s="1154" t="s">
        <v>226</v>
      </c>
      <c r="B13" s="1155"/>
      <c r="C13" s="1155"/>
      <c r="D13" s="1156"/>
      <c r="E13" s="1155"/>
      <c r="F13" s="1157"/>
      <c r="G13" s="1192"/>
      <c r="H13" s="1193"/>
      <c r="I13" s="1194"/>
      <c r="J13" s="71" t="s">
        <v>377</v>
      </c>
      <c r="K13" s="1173"/>
      <c r="L13" s="1174"/>
      <c r="M13" s="1175"/>
      <c r="N13" s="594">
        <v>22800000</v>
      </c>
      <c r="O13" s="245"/>
      <c r="P13" s="340"/>
      <c r="Q13" s="341"/>
      <c r="R13" s="340"/>
      <c r="S13" s="342"/>
      <c r="T13" s="342"/>
      <c r="U13" s="340"/>
      <c r="V13" s="343"/>
      <c r="W13" s="343"/>
      <c r="X13" s="344"/>
      <c r="Y13" s="343"/>
      <c r="Z13" s="344"/>
      <c r="AA13" s="342"/>
    </row>
    <row r="14" spans="1:27" ht="27" customHeight="1">
      <c r="A14" s="265"/>
      <c r="B14" s="261"/>
      <c r="C14" s="261"/>
      <c r="D14" s="262"/>
      <c r="E14" s="261"/>
      <c r="F14" s="263"/>
      <c r="G14" s="1192"/>
      <c r="H14" s="1193"/>
      <c r="I14" s="1194"/>
      <c r="J14" s="71" t="s">
        <v>378</v>
      </c>
      <c r="K14" s="1149"/>
      <c r="L14" s="1150"/>
      <c r="M14" s="1150"/>
      <c r="N14" s="343">
        <v>15000000</v>
      </c>
      <c r="O14" s="245"/>
      <c r="P14" s="340"/>
      <c r="Q14" s="341"/>
      <c r="R14" s="340"/>
      <c r="S14" s="342"/>
      <c r="T14" s="342"/>
      <c r="U14" s="340"/>
      <c r="V14" s="343"/>
      <c r="W14" s="343"/>
      <c r="X14" s="344"/>
      <c r="Y14" s="343"/>
      <c r="Z14" s="344"/>
      <c r="AA14" s="342"/>
    </row>
    <row r="15" spans="1:27" ht="27" customHeight="1">
      <c r="A15" s="525"/>
      <c r="B15" s="526"/>
      <c r="C15" s="526"/>
      <c r="D15" s="527"/>
      <c r="E15" s="526"/>
      <c r="F15" s="528"/>
      <c r="G15" s="1196"/>
      <c r="H15" s="1197"/>
      <c r="I15" s="1198"/>
      <c r="J15" s="340"/>
      <c r="K15" s="1149"/>
      <c r="L15" s="1150"/>
      <c r="M15" s="1150"/>
      <c r="N15" s="529"/>
      <c r="O15" s="245"/>
      <c r="P15" s="340"/>
      <c r="Q15" s="341"/>
      <c r="R15" s="340"/>
      <c r="S15" s="342"/>
      <c r="T15" s="342"/>
      <c r="U15" s="340"/>
      <c r="V15" s="343"/>
      <c r="W15" s="343"/>
      <c r="X15" s="344"/>
      <c r="Y15" s="343"/>
      <c r="Z15" s="344"/>
      <c r="AA15" s="342"/>
    </row>
    <row r="16" spans="1:27" ht="27" customHeight="1" thickBot="1">
      <c r="A16" s="1202" t="s">
        <v>238</v>
      </c>
      <c r="B16" s="1203"/>
      <c r="C16" s="1203"/>
      <c r="D16" s="1204"/>
      <c r="E16" s="1203"/>
      <c r="F16" s="1203"/>
      <c r="G16" s="1199"/>
      <c r="H16" s="1200"/>
      <c r="I16" s="1201"/>
      <c r="J16" s="340"/>
      <c r="K16" s="1173"/>
      <c r="L16" s="1174"/>
      <c r="M16" s="1175"/>
      <c r="N16" s="266"/>
      <c r="O16" s="267"/>
      <c r="P16" s="340"/>
      <c r="Q16" s="341"/>
      <c r="R16" s="340"/>
      <c r="S16" s="342"/>
      <c r="T16" s="342"/>
      <c r="U16" s="340"/>
      <c r="V16" s="343"/>
      <c r="W16" s="343"/>
      <c r="X16" s="344"/>
      <c r="Y16" s="343"/>
      <c r="Z16" s="344"/>
      <c r="AA16" s="342"/>
    </row>
    <row r="17" spans="1:27" ht="26.1" customHeight="1">
      <c r="A17" s="976" t="s">
        <v>27</v>
      </c>
      <c r="B17" s="1147" t="s">
        <v>28</v>
      </c>
      <c r="C17" s="1145" t="s">
        <v>29</v>
      </c>
      <c r="D17" s="618" t="s">
        <v>30</v>
      </c>
      <c r="E17" s="1164" t="s">
        <v>31</v>
      </c>
      <c r="F17" s="1158" t="s">
        <v>32</v>
      </c>
      <c r="G17" s="1159"/>
      <c r="H17" s="1159"/>
      <c r="I17" s="1160"/>
      <c r="J17" s="618" t="s">
        <v>33</v>
      </c>
      <c r="K17" s="619"/>
      <c r="L17" s="933" t="s">
        <v>34</v>
      </c>
      <c r="M17" s="934"/>
      <c r="N17" s="935"/>
      <c r="O17" s="268"/>
      <c r="P17" s="340"/>
      <c r="Q17" s="341"/>
      <c r="R17" s="340"/>
      <c r="S17" s="342"/>
      <c r="T17" s="342"/>
      <c r="U17" s="340"/>
      <c r="V17" s="343"/>
      <c r="W17" s="344"/>
      <c r="X17" s="344"/>
      <c r="Y17" s="343"/>
      <c r="Z17" s="344"/>
      <c r="AA17" s="342"/>
    </row>
    <row r="18" spans="1:27" ht="26.1" customHeight="1">
      <c r="A18" s="977"/>
      <c r="B18" s="1148"/>
      <c r="C18" s="1146"/>
      <c r="D18" s="620"/>
      <c r="E18" s="1148"/>
      <c r="F18" s="1161"/>
      <c r="G18" s="1162"/>
      <c r="H18" s="1162"/>
      <c r="I18" s="1163"/>
      <c r="J18" s="620"/>
      <c r="K18" s="620"/>
      <c r="L18" s="749" t="s">
        <v>41</v>
      </c>
      <c r="M18" s="749" t="s">
        <v>42</v>
      </c>
      <c r="N18" s="936" t="s">
        <v>43</v>
      </c>
      <c r="O18" s="268"/>
      <c r="P18" s="165"/>
      <c r="Q18" s="264"/>
      <c r="R18" s="166"/>
      <c r="S18" s="101"/>
      <c r="T18" s="101"/>
      <c r="U18" s="101"/>
    </row>
    <row r="19" spans="1:27" ht="26.1" customHeight="1" thickBot="1">
      <c r="A19" s="1144"/>
      <c r="B19" s="1148"/>
      <c r="C19" s="1146"/>
      <c r="D19" s="620"/>
      <c r="E19" s="1148"/>
      <c r="F19" s="269" t="s">
        <v>35</v>
      </c>
      <c r="G19" s="15" t="s">
        <v>36</v>
      </c>
      <c r="H19" s="15" t="s">
        <v>37</v>
      </c>
      <c r="I19" s="15" t="s">
        <v>38</v>
      </c>
      <c r="J19" s="180" t="s">
        <v>39</v>
      </c>
      <c r="K19" s="53" t="s">
        <v>40</v>
      </c>
      <c r="L19" s="620"/>
      <c r="M19" s="620"/>
      <c r="N19" s="937"/>
      <c r="O19" s="100"/>
      <c r="P19" s="165"/>
      <c r="Q19" s="264"/>
      <c r="R19" s="166"/>
      <c r="S19" s="101"/>
      <c r="T19" s="101"/>
      <c r="U19" s="101"/>
    </row>
    <row r="20" spans="1:27" ht="26.1" customHeight="1">
      <c r="A20" s="1230" t="s">
        <v>162</v>
      </c>
      <c r="B20" s="63" t="s">
        <v>45</v>
      </c>
      <c r="C20" s="699" t="s">
        <v>141</v>
      </c>
      <c r="D20" s="69">
        <v>1</v>
      </c>
      <c r="E20" s="126">
        <f>+F20</f>
        <v>40500000</v>
      </c>
      <c r="F20" s="126">
        <v>40500000</v>
      </c>
      <c r="G20" s="190"/>
      <c r="H20" s="186"/>
      <c r="I20" s="186"/>
      <c r="J20" s="133">
        <v>45292</v>
      </c>
      <c r="K20" s="133">
        <v>45657</v>
      </c>
      <c r="L20" s="187">
        <f>+D21/D20</f>
        <v>0</v>
      </c>
      <c r="M20" s="187"/>
      <c r="N20" s="1228"/>
      <c r="O20" s="100"/>
      <c r="P20" s="340"/>
      <c r="Q20" s="341"/>
      <c r="R20" s="342"/>
      <c r="S20" s="342"/>
      <c r="T20" s="342"/>
      <c r="U20" s="342"/>
      <c r="V20" s="343"/>
    </row>
    <row r="21" spans="1:27" ht="26.1" customHeight="1">
      <c r="A21" s="949"/>
      <c r="B21" s="63" t="s">
        <v>47</v>
      </c>
      <c r="C21" s="1231"/>
      <c r="D21" s="64"/>
      <c r="E21" s="379"/>
      <c r="F21" s="126"/>
      <c r="G21" s="190"/>
      <c r="H21" s="186"/>
      <c r="I21" s="186"/>
      <c r="J21" s="133"/>
      <c r="K21" s="133"/>
      <c r="L21" s="187"/>
      <c r="M21" s="187"/>
      <c r="N21" s="1229"/>
      <c r="O21" s="100"/>
      <c r="P21" s="340"/>
      <c r="Q21" s="341"/>
      <c r="R21" s="342"/>
      <c r="S21" s="342"/>
      <c r="T21" s="342"/>
      <c r="U21" s="342"/>
      <c r="V21" s="343"/>
    </row>
    <row r="22" spans="1:27" ht="26.1" customHeight="1">
      <c r="A22" s="1232" t="s">
        <v>167</v>
      </c>
      <c r="B22" s="63" t="s">
        <v>45</v>
      </c>
      <c r="C22" s="495" t="s">
        <v>254</v>
      </c>
      <c r="D22" s="545">
        <v>30</v>
      </c>
      <c r="E22" s="547">
        <v>54000000</v>
      </c>
      <c r="F22" s="546">
        <f>+E22</f>
        <v>54000000</v>
      </c>
      <c r="G22" s="190"/>
      <c r="H22" s="186"/>
      <c r="I22" s="186"/>
      <c r="J22" s="133">
        <v>45292</v>
      </c>
      <c r="K22" s="133">
        <v>45657</v>
      </c>
      <c r="L22" s="187"/>
      <c r="M22" s="187"/>
      <c r="N22" s="496"/>
      <c r="O22" s="100"/>
      <c r="P22" s="340"/>
      <c r="Q22" s="341"/>
      <c r="R22" s="342"/>
      <c r="S22" s="342"/>
      <c r="T22" s="342"/>
      <c r="U22" s="342"/>
      <c r="V22" s="343"/>
    </row>
    <row r="23" spans="1:27" ht="26.1" customHeight="1">
      <c r="A23" s="1233"/>
      <c r="B23" s="63" t="s">
        <v>47</v>
      </c>
      <c r="C23" s="495"/>
      <c r="D23" s="64">
        <v>20</v>
      </c>
      <c r="E23" s="379">
        <f>17500000+21000000</f>
        <v>38500000</v>
      </c>
      <c r="F23" s="126">
        <f>+E23</f>
        <v>38500000</v>
      </c>
      <c r="G23" s="190"/>
      <c r="H23" s="186"/>
      <c r="I23" s="186"/>
      <c r="J23" s="133"/>
      <c r="K23" s="133"/>
      <c r="L23" s="187"/>
      <c r="M23" s="187"/>
      <c r="N23" s="496"/>
      <c r="O23" s="100"/>
      <c r="P23" s="101"/>
      <c r="Q23" s="101"/>
      <c r="R23" s="101"/>
      <c r="S23" s="101"/>
      <c r="T23" s="101"/>
      <c r="U23" s="101"/>
    </row>
    <row r="24" spans="1:27" ht="26.1" customHeight="1">
      <c r="A24" s="1230" t="s">
        <v>163</v>
      </c>
      <c r="B24" s="63" t="s">
        <v>45</v>
      </c>
      <c r="C24" s="699" t="s">
        <v>164</v>
      </c>
      <c r="D24" s="69">
        <v>10</v>
      </c>
      <c r="E24" s="126">
        <f>110500000-20000000</f>
        <v>90500000</v>
      </c>
      <c r="F24" s="126">
        <f>+E24</f>
        <v>90500000</v>
      </c>
      <c r="G24" s="190"/>
      <c r="H24" s="186"/>
      <c r="I24" s="186"/>
      <c r="J24" s="133">
        <v>45292</v>
      </c>
      <c r="K24" s="133">
        <v>45657</v>
      </c>
      <c r="L24" s="187">
        <f>+D25/D24</f>
        <v>0.5</v>
      </c>
      <c r="M24" s="187"/>
      <c r="N24" s="271"/>
      <c r="O24" s="100"/>
      <c r="P24" s="101"/>
      <c r="Q24" s="101"/>
      <c r="R24" s="101"/>
      <c r="S24" s="101"/>
      <c r="T24" s="101"/>
      <c r="U24" s="101"/>
    </row>
    <row r="25" spans="1:27" ht="26.1" customHeight="1" thickBot="1">
      <c r="A25" s="949"/>
      <c r="B25" s="63" t="s">
        <v>47</v>
      </c>
      <c r="C25" s="1231"/>
      <c r="D25" s="64">
        <v>5</v>
      </c>
      <c r="E25" s="126">
        <f>18000000+22800000+15000000</f>
        <v>55800000</v>
      </c>
      <c r="F25" s="126"/>
      <c r="G25" s="190"/>
      <c r="H25" s="186"/>
      <c r="I25" s="186"/>
      <c r="J25" s="133"/>
      <c r="K25" s="133"/>
      <c r="L25" s="187"/>
      <c r="M25" s="187"/>
      <c r="N25" s="270"/>
      <c r="O25" s="100"/>
      <c r="P25" s="101"/>
      <c r="Q25" s="101"/>
      <c r="R25" s="101"/>
      <c r="S25" s="101"/>
      <c r="T25" s="101"/>
      <c r="U25" s="101"/>
    </row>
    <row r="26" spans="1:27" ht="26.1" customHeight="1">
      <c r="A26" s="954" t="s">
        <v>52</v>
      </c>
      <c r="B26" s="55" t="s">
        <v>45</v>
      </c>
      <c r="C26" s="48"/>
      <c r="D26" s="48"/>
      <c r="E26" s="196">
        <f>+E20+E22+E24</f>
        <v>185000000</v>
      </c>
      <c r="F26" s="196">
        <f t="shared" ref="F26" si="0">+E26</f>
        <v>185000000</v>
      </c>
      <c r="G26" s="182"/>
      <c r="H26" s="182"/>
      <c r="I26" s="182"/>
      <c r="J26" s="182"/>
      <c r="K26" s="61"/>
      <c r="L26" s="940"/>
      <c r="M26" s="940"/>
      <c r="N26" s="942"/>
      <c r="O26" s="100"/>
      <c r="P26" s="101"/>
      <c r="Q26" s="101"/>
      <c r="R26" s="101"/>
      <c r="S26" s="101"/>
      <c r="T26" s="101"/>
      <c r="U26" s="101"/>
    </row>
    <row r="27" spans="1:27" ht="26.1" customHeight="1">
      <c r="A27" s="975"/>
      <c r="B27" s="72" t="s">
        <v>47</v>
      </c>
      <c r="C27" s="50"/>
      <c r="D27" s="50"/>
      <c r="E27" s="198">
        <f>+E21+E23+E25</f>
        <v>94300000</v>
      </c>
      <c r="F27" s="198">
        <f>E27</f>
        <v>94300000</v>
      </c>
      <c r="G27" s="194"/>
      <c r="H27" s="199"/>
      <c r="I27" s="194"/>
      <c r="J27" s="194"/>
      <c r="K27" s="77"/>
      <c r="L27" s="941"/>
      <c r="M27" s="941"/>
      <c r="N27" s="1218"/>
      <c r="O27" s="100"/>
      <c r="P27" s="101"/>
      <c r="Q27" s="101"/>
      <c r="R27" s="101"/>
      <c r="S27" s="101"/>
      <c r="T27" s="101"/>
      <c r="U27" s="101"/>
    </row>
    <row r="28" spans="1:27" ht="26.1" customHeight="1">
      <c r="A28" s="200"/>
      <c r="B28" s="201"/>
      <c r="C28" s="202"/>
      <c r="D28" s="203"/>
      <c r="E28" s="204"/>
      <c r="F28" s="205"/>
      <c r="G28" s="206"/>
      <c r="H28" s="207"/>
      <c r="I28" s="207"/>
      <c r="J28" s="272"/>
      <c r="K28" s="272"/>
      <c r="L28" s="205"/>
      <c r="M28" s="211"/>
      <c r="N28" s="212"/>
      <c r="O28" s="273"/>
      <c r="P28" s="101"/>
      <c r="Q28" s="101"/>
      <c r="R28" s="101"/>
      <c r="S28" s="101"/>
      <c r="T28" s="101"/>
      <c r="U28" s="101"/>
    </row>
    <row r="29" spans="1:27" ht="26.1" customHeight="1">
      <c r="A29" s="79" t="s">
        <v>53</v>
      </c>
      <c r="B29" s="1219" t="s">
        <v>54</v>
      </c>
      <c r="C29" s="1220"/>
      <c r="D29" s="1221"/>
      <c r="E29" s="1222" t="s">
        <v>87</v>
      </c>
      <c r="F29" s="1223"/>
      <c r="G29" s="1223"/>
      <c r="H29" s="1223"/>
      <c r="I29" s="274"/>
      <c r="J29" s="954" t="s">
        <v>56</v>
      </c>
      <c r="K29" s="955"/>
      <c r="L29" s="955"/>
      <c r="M29" s="955"/>
      <c r="N29" s="956"/>
      <c r="O29" s="100"/>
      <c r="P29" s="101"/>
      <c r="Q29" s="101"/>
      <c r="R29" s="101"/>
      <c r="S29" s="101"/>
      <c r="T29" s="101"/>
      <c r="U29" s="101"/>
    </row>
    <row r="30" spans="1:27" ht="26.1" customHeight="1">
      <c r="A30" s="1216" t="s">
        <v>97</v>
      </c>
      <c r="B30" s="882" t="s">
        <v>165</v>
      </c>
      <c r="C30" s="883"/>
      <c r="D30" s="883"/>
      <c r="E30" s="1215" t="s">
        <v>166</v>
      </c>
      <c r="F30" s="643"/>
      <c r="G30" s="643"/>
      <c r="H30" s="63" t="s">
        <v>45</v>
      </c>
      <c r="I30" s="191">
        <v>1</v>
      </c>
      <c r="J30" s="664" t="s">
        <v>68</v>
      </c>
      <c r="K30" s="665"/>
      <c r="L30" s="665"/>
      <c r="M30" s="665"/>
      <c r="N30" s="666"/>
      <c r="O30" s="100"/>
      <c r="P30" s="101"/>
      <c r="Q30" s="101"/>
      <c r="R30" s="101"/>
      <c r="S30" s="101"/>
      <c r="T30" s="101"/>
      <c r="U30" s="101"/>
    </row>
    <row r="31" spans="1:27" ht="26.1" customHeight="1">
      <c r="A31" s="1217"/>
      <c r="B31" s="883"/>
      <c r="C31" s="883"/>
      <c r="D31" s="883"/>
      <c r="E31" s="643"/>
      <c r="F31" s="643"/>
      <c r="G31" s="643"/>
      <c r="H31" s="63" t="s">
        <v>47</v>
      </c>
      <c r="I31" s="191"/>
      <c r="J31" s="1213"/>
      <c r="K31" s="1213"/>
      <c r="L31" s="1213"/>
      <c r="M31" s="1213"/>
      <c r="N31" s="1214"/>
      <c r="O31" s="100"/>
      <c r="P31" s="101"/>
      <c r="Q31" s="101"/>
      <c r="R31" s="101"/>
      <c r="S31" s="101"/>
      <c r="T31" s="101"/>
      <c r="U31" s="101"/>
    </row>
    <row r="32" spans="1:27" ht="26.1" customHeight="1">
      <c r="A32" s="1216" t="s">
        <v>97</v>
      </c>
      <c r="B32" s="882" t="s">
        <v>167</v>
      </c>
      <c r="C32" s="883"/>
      <c r="D32" s="883"/>
      <c r="E32" s="1215" t="s">
        <v>168</v>
      </c>
      <c r="F32" s="643"/>
      <c r="G32" s="643"/>
      <c r="H32" s="63" t="s">
        <v>45</v>
      </c>
      <c r="I32" s="275">
        <v>30</v>
      </c>
      <c r="J32" s="1224" t="s">
        <v>67</v>
      </c>
      <c r="K32" s="1225"/>
      <c r="L32" s="1225"/>
      <c r="M32" s="1225"/>
      <c r="N32" s="1226"/>
      <c r="O32" s="100"/>
      <c r="P32" s="101"/>
      <c r="Q32" s="101"/>
      <c r="R32" s="101"/>
      <c r="S32" s="101"/>
      <c r="T32" s="101"/>
      <c r="U32" s="101"/>
    </row>
    <row r="33" spans="1:21" ht="26.1" customHeight="1">
      <c r="A33" s="1217"/>
      <c r="B33" s="883"/>
      <c r="C33" s="883"/>
      <c r="D33" s="883"/>
      <c r="E33" s="643"/>
      <c r="F33" s="643"/>
      <c r="G33" s="643"/>
      <c r="H33" s="63" t="s">
        <v>47</v>
      </c>
      <c r="I33" s="275"/>
      <c r="J33" s="889"/>
      <c r="K33" s="638"/>
      <c r="L33" s="638"/>
      <c r="M33" s="638"/>
      <c r="N33" s="639"/>
      <c r="O33" s="100"/>
      <c r="P33" s="101"/>
      <c r="Q33" s="101"/>
      <c r="R33" s="101"/>
      <c r="S33" s="101"/>
      <c r="T33" s="101"/>
      <c r="U33" s="101"/>
    </row>
    <row r="34" spans="1:21" ht="26.1" customHeight="1">
      <c r="A34" s="1216" t="s">
        <v>97</v>
      </c>
      <c r="B34" s="1215" t="s">
        <v>169</v>
      </c>
      <c r="C34" s="643"/>
      <c r="D34" s="643"/>
      <c r="E34" s="1227" t="s">
        <v>170</v>
      </c>
      <c r="F34" s="644"/>
      <c r="G34" s="644"/>
      <c r="H34" s="63" t="s">
        <v>45</v>
      </c>
      <c r="I34" s="275">
        <v>1</v>
      </c>
      <c r="J34" s="889"/>
      <c r="K34" s="638"/>
      <c r="L34" s="638"/>
      <c r="M34" s="638"/>
      <c r="N34" s="639"/>
      <c r="O34" s="100"/>
      <c r="P34" s="101"/>
      <c r="Q34" s="101"/>
      <c r="R34" s="101"/>
      <c r="S34" s="101"/>
      <c r="T34" s="101"/>
      <c r="U34" s="101"/>
    </row>
    <row r="35" spans="1:21" ht="26.1" customHeight="1">
      <c r="A35" s="1217"/>
      <c r="B35" s="643"/>
      <c r="C35" s="643"/>
      <c r="D35" s="643"/>
      <c r="E35" s="644"/>
      <c r="F35" s="644"/>
      <c r="G35" s="644"/>
      <c r="H35" s="63" t="s">
        <v>47</v>
      </c>
      <c r="I35" s="275"/>
      <c r="J35" s="889"/>
      <c r="K35" s="638"/>
      <c r="L35" s="638"/>
      <c r="M35" s="638"/>
      <c r="N35" s="639"/>
      <c r="O35" s="100"/>
      <c r="P35" s="101"/>
      <c r="Q35" s="101"/>
      <c r="R35" s="101"/>
      <c r="S35" s="101"/>
      <c r="T35" s="101"/>
      <c r="U35" s="101"/>
    </row>
    <row r="36" spans="1:21" ht="26.1" customHeight="1">
      <c r="A36" s="1216" t="s">
        <v>97</v>
      </c>
      <c r="B36" s="1215" t="s">
        <v>171</v>
      </c>
      <c r="C36" s="643"/>
      <c r="D36" s="643"/>
      <c r="E36" s="1227" t="s">
        <v>172</v>
      </c>
      <c r="F36" s="644"/>
      <c r="G36" s="644"/>
      <c r="H36" s="63" t="s">
        <v>45</v>
      </c>
      <c r="I36" s="275">
        <v>10</v>
      </c>
      <c r="J36" s="889"/>
      <c r="K36" s="638"/>
      <c r="L36" s="638"/>
      <c r="M36" s="638"/>
      <c r="N36" s="639"/>
      <c r="O36" s="227"/>
      <c r="P36" s="228"/>
      <c r="Q36" s="228"/>
      <c r="R36" s="228"/>
      <c r="S36" s="228"/>
      <c r="T36" s="228"/>
      <c r="U36" s="228"/>
    </row>
    <row r="37" spans="1:21" ht="26.1" customHeight="1">
      <c r="A37" s="1217"/>
      <c r="B37" s="646"/>
      <c r="C37" s="646"/>
      <c r="D37" s="646"/>
      <c r="E37" s="645"/>
      <c r="F37" s="645"/>
      <c r="G37" s="645"/>
      <c r="H37" s="276" t="s">
        <v>47</v>
      </c>
      <c r="I37" s="277"/>
      <c r="J37" s="890"/>
      <c r="K37" s="641"/>
      <c r="L37" s="641"/>
      <c r="M37" s="641"/>
      <c r="N37" s="642"/>
      <c r="O37" s="245"/>
      <c r="P37" s="239"/>
      <c r="Q37" s="239"/>
      <c r="R37" s="239"/>
      <c r="S37" s="239"/>
      <c r="T37" s="239"/>
      <c r="U37" s="246"/>
    </row>
    <row r="38" spans="1:21" ht="26.1" customHeight="1">
      <c r="A38" s="278"/>
      <c r="B38" s="160"/>
      <c r="C38" s="161"/>
      <c r="D38" s="162"/>
      <c r="E38" s="163"/>
      <c r="F38" s="160"/>
      <c r="G38" s="93"/>
      <c r="H38" s="160"/>
      <c r="I38" s="160"/>
      <c r="J38" s="279"/>
      <c r="K38" s="279"/>
      <c r="L38" s="160"/>
      <c r="M38" s="160"/>
      <c r="N38" s="160"/>
      <c r="O38" s="249"/>
      <c r="P38" s="249"/>
      <c r="Q38" s="249"/>
      <c r="R38" s="249"/>
      <c r="S38" s="249"/>
      <c r="T38" s="249"/>
      <c r="U38" s="249"/>
    </row>
    <row r="39" spans="1:21" ht="14.1" customHeight="1">
      <c r="A39" s="101"/>
      <c r="B39" s="101"/>
      <c r="C39" s="165"/>
      <c r="D39" s="27"/>
      <c r="E39" s="166"/>
      <c r="F39" s="101"/>
      <c r="G39" s="7"/>
      <c r="H39" s="101"/>
      <c r="I39" s="101"/>
      <c r="J39" s="280"/>
      <c r="K39" s="280"/>
      <c r="L39" s="101"/>
      <c r="M39" s="101"/>
      <c r="N39" s="101"/>
      <c r="O39" s="101"/>
      <c r="P39" s="101"/>
      <c r="Q39" s="101"/>
      <c r="R39" s="101"/>
      <c r="S39" s="101"/>
      <c r="T39" s="101"/>
      <c r="U39" s="101"/>
    </row>
    <row r="40" spans="1:21" ht="14.1" customHeight="1">
      <c r="A40" s="101"/>
      <c r="B40" s="101"/>
      <c r="C40" s="165"/>
      <c r="D40" s="168"/>
      <c r="E40" s="166"/>
      <c r="F40" s="101"/>
      <c r="G40" s="7"/>
      <c r="H40" s="101"/>
      <c r="I40" s="101"/>
      <c r="J40" s="280"/>
      <c r="K40" s="280"/>
      <c r="L40" s="101"/>
      <c r="M40" s="101"/>
      <c r="N40" s="101"/>
      <c r="O40" s="101"/>
      <c r="P40" s="101"/>
      <c r="Q40" s="101"/>
      <c r="R40" s="101"/>
      <c r="S40" s="101"/>
      <c r="T40" s="101"/>
      <c r="U40" s="101"/>
    </row>
  </sheetData>
  <mergeCells count="67">
    <mergeCell ref="E36:G37"/>
    <mergeCell ref="A36:A37"/>
    <mergeCell ref="A32:A33"/>
    <mergeCell ref="B32:D33"/>
    <mergeCell ref="A34:A35"/>
    <mergeCell ref="B34:D35"/>
    <mergeCell ref="B36:D37"/>
    <mergeCell ref="A20:A21"/>
    <mergeCell ref="C20:C21"/>
    <mergeCell ref="A24:A25"/>
    <mergeCell ref="C24:C25"/>
    <mergeCell ref="A22:A23"/>
    <mergeCell ref="J30:N31"/>
    <mergeCell ref="E30:G31"/>
    <mergeCell ref="E32:G33"/>
    <mergeCell ref="A30:A31"/>
    <mergeCell ref="K16:M16"/>
    <mergeCell ref="M26:M27"/>
    <mergeCell ref="J29:N29"/>
    <mergeCell ref="N26:N27"/>
    <mergeCell ref="L26:L27"/>
    <mergeCell ref="B29:D29"/>
    <mergeCell ref="A26:A27"/>
    <mergeCell ref="E29:H29"/>
    <mergeCell ref="J32:N37"/>
    <mergeCell ref="E34:G35"/>
    <mergeCell ref="N20:N21"/>
    <mergeCell ref="B30:D31"/>
    <mergeCell ref="A1:A4"/>
    <mergeCell ref="B1:H2"/>
    <mergeCell ref="I1:L1"/>
    <mergeCell ref="M1:N4"/>
    <mergeCell ref="I2:L2"/>
    <mergeCell ref="B3:H4"/>
    <mergeCell ref="I3:L3"/>
    <mergeCell ref="I4:L4"/>
    <mergeCell ref="A5:N5"/>
    <mergeCell ref="B6:F6"/>
    <mergeCell ref="A12:F12"/>
    <mergeCell ref="K12:M12"/>
    <mergeCell ref="K9:M9"/>
    <mergeCell ref="A9:F9"/>
    <mergeCell ref="K11:M11"/>
    <mergeCell ref="K10:M10"/>
    <mergeCell ref="B11:F11"/>
    <mergeCell ref="A10:F10"/>
    <mergeCell ref="A7:C7"/>
    <mergeCell ref="D7:N7"/>
    <mergeCell ref="G8:I16"/>
    <mergeCell ref="A16:F16"/>
    <mergeCell ref="K14:M14"/>
    <mergeCell ref="K13:M13"/>
    <mergeCell ref="J8:N8"/>
    <mergeCell ref="A17:A19"/>
    <mergeCell ref="C17:C19"/>
    <mergeCell ref="B17:B19"/>
    <mergeCell ref="K15:M15"/>
    <mergeCell ref="A8:F8"/>
    <mergeCell ref="L17:N17"/>
    <mergeCell ref="A13:F13"/>
    <mergeCell ref="J17:K18"/>
    <mergeCell ref="L18:L19"/>
    <mergeCell ref="N18:N19"/>
    <mergeCell ref="F17:I18"/>
    <mergeCell ref="D17:D19"/>
    <mergeCell ref="M18:M19"/>
    <mergeCell ref="E17:E19"/>
  </mergeCells>
  <printOptions horizontalCentered="1" verticalCentered="1"/>
  <pageMargins left="0.23622047244094491" right="0.23622047244094491" top="0.35433070866141736" bottom="0.35433070866141736" header="0.31496062992125984" footer="0.31496062992125984"/>
  <pageSetup paperSize="5" scale="50" orientation="landscape" r:id="rId1"/>
  <headerFooter>
    <oddFooter>&amp;C&amp;"Helvetica Neue,Regular"&amp;12&amp;K000000&amp;P</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39"/>
  <sheetViews>
    <sheetView showGridLines="0" topLeftCell="A16" workbookViewId="0">
      <selection activeCell="D23" sqref="D23"/>
    </sheetView>
  </sheetViews>
  <sheetFormatPr baseColWidth="10" defaultColWidth="12.42578125" defaultRowHeight="18" customHeight="1"/>
  <cols>
    <col min="1" max="1" width="79.140625" style="5" customWidth="1"/>
    <col min="2" max="2" width="10.28515625" style="5" customWidth="1"/>
    <col min="3" max="3" width="23.7109375" style="5" customWidth="1"/>
    <col min="4" max="4" width="11.42578125" style="5" customWidth="1"/>
    <col min="5" max="9" width="18.85546875" style="5" customWidth="1"/>
    <col min="10" max="10" width="13.85546875" style="5" customWidth="1"/>
    <col min="11" max="11" width="22.42578125" style="5" customWidth="1"/>
    <col min="12" max="12" width="13.28515625" style="5" customWidth="1"/>
    <col min="13" max="13" width="16.28515625" style="5" customWidth="1"/>
    <col min="14" max="14" width="25.42578125" style="5" customWidth="1"/>
    <col min="15" max="15" width="25" style="5" customWidth="1"/>
    <col min="16" max="16" width="13.28515625" style="5" customWidth="1"/>
    <col min="17" max="17" width="16.42578125" style="5" customWidth="1"/>
    <col min="18" max="18" width="12.42578125" style="5" customWidth="1"/>
    <col min="19" max="16384" width="12.42578125" style="5"/>
  </cols>
  <sheetData>
    <row r="1" spans="1:26" ht="26.25" customHeight="1">
      <c r="A1" s="891"/>
      <c r="B1" s="731" t="s">
        <v>6</v>
      </c>
      <c r="C1" s="732"/>
      <c r="D1" s="732"/>
      <c r="E1" s="732"/>
      <c r="F1" s="732"/>
      <c r="G1" s="732"/>
      <c r="H1" s="733"/>
      <c r="I1" s="770" t="s">
        <v>7</v>
      </c>
      <c r="J1" s="729"/>
      <c r="K1" s="729"/>
      <c r="L1" s="771"/>
      <c r="M1" s="894"/>
      <c r="N1" s="895"/>
      <c r="O1" s="281"/>
      <c r="P1" s="101"/>
      <c r="Q1" s="101"/>
    </row>
    <row r="2" spans="1:26" ht="26.25" customHeight="1">
      <c r="A2" s="892"/>
      <c r="B2" s="716"/>
      <c r="C2" s="717"/>
      <c r="D2" s="717"/>
      <c r="E2" s="717"/>
      <c r="F2" s="717"/>
      <c r="G2" s="717"/>
      <c r="H2" s="718"/>
      <c r="I2" s="770" t="s">
        <v>8</v>
      </c>
      <c r="J2" s="729"/>
      <c r="K2" s="729"/>
      <c r="L2" s="771"/>
      <c r="M2" s="896"/>
      <c r="N2" s="897"/>
      <c r="O2" s="281"/>
      <c r="P2" s="101"/>
      <c r="Q2" s="101"/>
    </row>
    <row r="3" spans="1:26" ht="23.25" customHeight="1">
      <c r="A3" s="892"/>
      <c r="B3" s="731" t="s">
        <v>9</v>
      </c>
      <c r="C3" s="732"/>
      <c r="D3" s="732"/>
      <c r="E3" s="732"/>
      <c r="F3" s="732"/>
      <c r="G3" s="732"/>
      <c r="H3" s="733"/>
      <c r="I3" s="770" t="s">
        <v>10</v>
      </c>
      <c r="J3" s="729"/>
      <c r="K3" s="729"/>
      <c r="L3" s="771"/>
      <c r="M3" s="896"/>
      <c r="N3" s="897"/>
      <c r="O3" s="281"/>
      <c r="P3" s="101"/>
      <c r="Q3" s="101"/>
    </row>
    <row r="4" spans="1:26" ht="23.25" customHeight="1">
      <c r="A4" s="893"/>
      <c r="B4" s="716"/>
      <c r="C4" s="717"/>
      <c r="D4" s="717"/>
      <c r="E4" s="717"/>
      <c r="F4" s="717"/>
      <c r="G4" s="717"/>
      <c r="H4" s="718"/>
      <c r="I4" s="770" t="s">
        <v>11</v>
      </c>
      <c r="J4" s="729"/>
      <c r="K4" s="729"/>
      <c r="L4" s="771"/>
      <c r="M4" s="898"/>
      <c r="N4" s="899"/>
      <c r="O4" s="281"/>
      <c r="P4" s="101"/>
      <c r="Q4" s="101"/>
    </row>
    <row r="5" spans="1:26" ht="18.75" customHeight="1">
      <c r="A5" s="1261"/>
      <c r="B5" s="1261"/>
      <c r="C5" s="1261"/>
      <c r="D5" s="737"/>
      <c r="E5" s="1261"/>
      <c r="F5" s="1261"/>
      <c r="G5" s="737"/>
      <c r="H5" s="1261"/>
      <c r="I5" s="1261"/>
      <c r="J5" s="737"/>
      <c r="K5" s="737"/>
      <c r="L5" s="1261"/>
      <c r="M5" s="1261"/>
      <c r="N5" s="1261"/>
      <c r="O5" s="282"/>
      <c r="P5" s="101"/>
      <c r="Q5" s="101"/>
    </row>
    <row r="6" spans="1:26" ht="35.1" customHeight="1">
      <c r="A6" s="1262" t="s">
        <v>71</v>
      </c>
      <c r="B6" s="1263"/>
      <c r="C6" s="1263"/>
      <c r="D6" s="1264"/>
      <c r="E6" s="1263"/>
      <c r="F6" s="1263"/>
      <c r="G6" s="1264"/>
      <c r="H6" s="1263"/>
      <c r="I6" s="1263"/>
      <c r="J6" s="1264"/>
      <c r="K6" s="1264"/>
      <c r="L6" s="1263"/>
      <c r="M6" s="1263"/>
      <c r="N6" s="1265"/>
      <c r="O6" s="254"/>
      <c r="P6" s="101"/>
      <c r="Q6" s="101"/>
    </row>
    <row r="7" spans="1:26" ht="35.1" customHeight="1" thickBot="1">
      <c r="A7" s="283" t="s">
        <v>13</v>
      </c>
      <c r="B7" s="913" t="s">
        <v>278</v>
      </c>
      <c r="C7" s="914"/>
      <c r="D7" s="915"/>
      <c r="E7" s="914"/>
      <c r="F7" s="914"/>
      <c r="G7" s="171"/>
      <c r="H7" s="172"/>
      <c r="I7" s="172"/>
      <c r="J7" s="171"/>
      <c r="K7" s="171"/>
      <c r="L7" s="172"/>
      <c r="M7" s="172"/>
      <c r="N7" s="284"/>
      <c r="O7" s="100"/>
      <c r="P7" s="101"/>
      <c r="Q7" s="101"/>
    </row>
    <row r="8" spans="1:26" ht="27" customHeight="1">
      <c r="A8" s="780" t="s">
        <v>14</v>
      </c>
      <c r="B8" s="781"/>
      <c r="C8" s="782"/>
      <c r="D8" s="783" t="s">
        <v>72</v>
      </c>
      <c r="E8" s="784"/>
      <c r="F8" s="784"/>
      <c r="G8" s="784"/>
      <c r="H8" s="784"/>
      <c r="I8" s="784"/>
      <c r="J8" s="784"/>
      <c r="K8" s="784"/>
      <c r="L8" s="784"/>
      <c r="M8" s="784"/>
      <c r="N8" s="1266"/>
      <c r="O8" s="285"/>
    </row>
    <row r="9" spans="1:26" ht="27" customHeight="1">
      <c r="A9" s="608" t="s">
        <v>123</v>
      </c>
      <c r="B9" s="609"/>
      <c r="C9" s="609"/>
      <c r="D9" s="609"/>
      <c r="E9" s="609"/>
      <c r="F9" s="609"/>
      <c r="G9" s="1267" t="s">
        <v>174</v>
      </c>
      <c r="H9" s="1268"/>
      <c r="I9" s="1269"/>
      <c r="J9" s="906" t="s">
        <v>18</v>
      </c>
      <c r="K9" s="907"/>
      <c r="L9" s="907"/>
      <c r="M9" s="907"/>
      <c r="N9" s="908"/>
      <c r="O9" s="286"/>
    </row>
    <row r="10" spans="1:26" ht="27" customHeight="1">
      <c r="A10" s="695" t="s">
        <v>175</v>
      </c>
      <c r="B10" s="696"/>
      <c r="C10" s="696"/>
      <c r="D10" s="696"/>
      <c r="E10" s="696"/>
      <c r="F10" s="697"/>
      <c r="G10" s="1270"/>
      <c r="H10" s="1271"/>
      <c r="I10" s="1272"/>
      <c r="J10" s="574" t="s">
        <v>20</v>
      </c>
      <c r="K10" s="741" t="s">
        <v>21</v>
      </c>
      <c r="L10" s="742"/>
      <c r="M10" s="742"/>
      <c r="N10" s="16" t="s">
        <v>22</v>
      </c>
      <c r="O10" s="286"/>
    </row>
    <row r="11" spans="1:26" ht="27" customHeight="1">
      <c r="A11" s="608" t="s">
        <v>176</v>
      </c>
      <c r="B11" s="609"/>
      <c r="C11" s="609"/>
      <c r="D11" s="609"/>
      <c r="E11" s="609"/>
      <c r="F11" s="609"/>
      <c r="G11" s="1270"/>
      <c r="H11" s="1271"/>
      <c r="I11" s="1273"/>
      <c r="J11" s="570" t="s">
        <v>344</v>
      </c>
      <c r="K11" s="1258" t="s">
        <v>347</v>
      </c>
      <c r="L11" s="1259"/>
      <c r="M11" s="1260"/>
      <c r="N11" s="356">
        <v>19600000</v>
      </c>
      <c r="O11" s="286"/>
    </row>
    <row r="12" spans="1:26" ht="27" customHeight="1">
      <c r="A12" s="608" t="s">
        <v>177</v>
      </c>
      <c r="B12" s="609"/>
      <c r="C12" s="609"/>
      <c r="D12" s="609"/>
      <c r="E12" s="609"/>
      <c r="F12" s="609"/>
      <c r="G12" s="1270"/>
      <c r="H12" s="1271"/>
      <c r="I12" s="1273"/>
      <c r="J12" s="570" t="s">
        <v>345</v>
      </c>
      <c r="K12" s="1258" t="s">
        <v>347</v>
      </c>
      <c r="L12" s="1259"/>
      <c r="M12" s="1260"/>
      <c r="N12" s="356">
        <v>24000000</v>
      </c>
      <c r="O12" s="340"/>
      <c r="P12" s="341"/>
      <c r="Q12" s="340"/>
      <c r="R12" s="342"/>
      <c r="S12" s="342"/>
      <c r="T12" s="340"/>
      <c r="U12" s="343"/>
      <c r="V12" s="343"/>
      <c r="W12" s="344"/>
      <c r="X12" s="343"/>
      <c r="Y12" s="344"/>
      <c r="Z12" s="342"/>
    </row>
    <row r="13" spans="1:26" ht="27" customHeight="1">
      <c r="A13" s="707" t="s">
        <v>178</v>
      </c>
      <c r="B13" s="708"/>
      <c r="C13" s="708"/>
      <c r="D13" s="708"/>
      <c r="E13" s="708"/>
      <c r="F13" s="709"/>
      <c r="G13" s="1270"/>
      <c r="H13" s="1271"/>
      <c r="I13" s="1273"/>
      <c r="J13" s="570" t="s">
        <v>346</v>
      </c>
      <c r="K13" s="1258" t="s">
        <v>347</v>
      </c>
      <c r="L13" s="1259"/>
      <c r="M13" s="1260"/>
      <c r="N13" s="177">
        <v>19600000</v>
      </c>
      <c r="O13" s="340"/>
      <c r="P13" s="341"/>
      <c r="Q13" s="340"/>
      <c r="R13" s="342"/>
      <c r="S13" s="342"/>
      <c r="T13" s="340"/>
      <c r="U13" s="343"/>
      <c r="V13" s="343"/>
      <c r="W13" s="344"/>
      <c r="X13" s="343"/>
      <c r="Y13" s="344"/>
      <c r="Z13" s="342"/>
    </row>
    <row r="14" spans="1:26" ht="27" customHeight="1">
      <c r="A14" s="520"/>
      <c r="B14" s="521"/>
      <c r="C14" s="521"/>
      <c r="D14" s="521"/>
      <c r="E14" s="521"/>
      <c r="F14" s="522"/>
      <c r="G14" s="1274"/>
      <c r="H14" s="1275"/>
      <c r="I14" s="1276"/>
      <c r="J14" s="582" t="s">
        <v>364</v>
      </c>
      <c r="K14" s="1258" t="s">
        <v>347</v>
      </c>
      <c r="L14" s="1259"/>
      <c r="M14" s="1260"/>
      <c r="N14" s="287">
        <v>13000000</v>
      </c>
      <c r="O14" s="340"/>
      <c r="P14" s="341"/>
      <c r="Q14" s="340"/>
      <c r="R14" s="342"/>
      <c r="S14" s="342"/>
      <c r="T14" s="340"/>
      <c r="U14" s="343"/>
      <c r="V14" s="343"/>
      <c r="W14" s="344"/>
      <c r="X14" s="343"/>
      <c r="Y14" s="344"/>
      <c r="Z14" s="342"/>
    </row>
    <row r="15" spans="1:26" ht="27" customHeight="1" thickBot="1">
      <c r="A15" s="1256" t="s">
        <v>283</v>
      </c>
      <c r="B15" s="1257"/>
      <c r="C15" s="1257"/>
      <c r="D15" s="1257"/>
      <c r="E15" s="1257"/>
      <c r="F15" s="1257"/>
      <c r="G15" s="1277"/>
      <c r="H15" s="1278"/>
      <c r="I15" s="1279"/>
      <c r="J15" s="340" t="s">
        <v>365</v>
      </c>
      <c r="K15" s="1258" t="s">
        <v>347</v>
      </c>
      <c r="L15" s="1259"/>
      <c r="M15" s="1260"/>
      <c r="N15" s="5">
        <v>27000000</v>
      </c>
      <c r="O15" s="286"/>
    </row>
    <row r="16" spans="1:26" ht="24.95" customHeight="1">
      <c r="A16" s="976" t="s">
        <v>27</v>
      </c>
      <c r="B16" s="703" t="s">
        <v>28</v>
      </c>
      <c r="C16" s="618" t="s">
        <v>29</v>
      </c>
      <c r="D16" s="618" t="s">
        <v>30</v>
      </c>
      <c r="E16" s="1251" t="s">
        <v>31</v>
      </c>
      <c r="F16" s="1244" t="s">
        <v>32</v>
      </c>
      <c r="G16" s="1159"/>
      <c r="H16" s="1159"/>
      <c r="I16" s="1160"/>
      <c r="J16" s="749" t="s">
        <v>33</v>
      </c>
      <c r="K16" s="620"/>
      <c r="L16" s="1248" t="s">
        <v>34</v>
      </c>
      <c r="M16" s="1249"/>
      <c r="N16" s="1250"/>
      <c r="O16" s="100"/>
    </row>
    <row r="17" spans="1:28" ht="24.95" customHeight="1">
      <c r="A17" s="977"/>
      <c r="B17" s="620"/>
      <c r="C17" s="620"/>
      <c r="D17" s="620"/>
      <c r="E17" s="1252"/>
      <c r="F17" s="1245"/>
      <c r="G17" s="1162"/>
      <c r="H17" s="1162"/>
      <c r="I17" s="1163"/>
      <c r="J17" s="620"/>
      <c r="K17" s="620"/>
      <c r="L17" s="749" t="s">
        <v>41</v>
      </c>
      <c r="M17" s="749" t="s">
        <v>42</v>
      </c>
      <c r="N17" s="936" t="s">
        <v>43</v>
      </c>
      <c r="O17" s="100"/>
      <c r="Q17" s="340"/>
      <c r="R17" s="341"/>
      <c r="S17" s="340"/>
      <c r="T17" s="342"/>
      <c r="U17" s="342"/>
      <c r="V17" s="340"/>
      <c r="W17" s="343"/>
      <c r="X17" s="344"/>
      <c r="Y17" s="344"/>
      <c r="Z17" s="343"/>
      <c r="AA17" s="344"/>
      <c r="AB17" s="342"/>
    </row>
    <row r="18" spans="1:28" ht="24.95" customHeight="1" thickBot="1">
      <c r="A18" s="1144"/>
      <c r="B18" s="704"/>
      <c r="C18" s="704"/>
      <c r="D18" s="704"/>
      <c r="E18" s="1253"/>
      <c r="F18" s="15" t="s">
        <v>35</v>
      </c>
      <c r="G18" s="180" t="s">
        <v>36</v>
      </c>
      <c r="H18" s="180" t="s">
        <v>37</v>
      </c>
      <c r="I18" s="180" t="s">
        <v>38</v>
      </c>
      <c r="J18" s="180" t="s">
        <v>39</v>
      </c>
      <c r="K18" s="53" t="s">
        <v>40</v>
      </c>
      <c r="L18" s="704"/>
      <c r="M18" s="704"/>
      <c r="N18" s="937"/>
      <c r="O18" s="100"/>
      <c r="Q18" s="340"/>
      <c r="R18" s="341"/>
      <c r="S18" s="340"/>
      <c r="T18" s="342"/>
      <c r="U18" s="342"/>
      <c r="V18" s="340"/>
      <c r="W18" s="343"/>
      <c r="X18" s="344"/>
      <c r="Y18" s="344"/>
      <c r="Z18" s="343"/>
      <c r="AA18" s="344"/>
      <c r="AB18" s="342"/>
    </row>
    <row r="19" spans="1:28" ht="27" customHeight="1">
      <c r="A19" s="698" t="s">
        <v>179</v>
      </c>
      <c r="B19" s="289" t="s">
        <v>45</v>
      </c>
      <c r="C19" s="1246" t="s">
        <v>180</v>
      </c>
      <c r="D19" s="56">
        <v>16</v>
      </c>
      <c r="E19" s="290">
        <v>100000000</v>
      </c>
      <c r="F19" s="290">
        <f>+E19</f>
        <v>100000000</v>
      </c>
      <c r="G19" s="182"/>
      <c r="H19" s="182"/>
      <c r="I19" s="182"/>
      <c r="J19" s="242">
        <v>45292</v>
      </c>
      <c r="K19" s="242">
        <v>45657</v>
      </c>
      <c r="L19" s="940">
        <f>+D20/D19</f>
        <v>0.5</v>
      </c>
      <c r="M19" s="940">
        <f>+E20/E19</f>
        <v>0.66200000000000003</v>
      </c>
      <c r="N19" s="942"/>
      <c r="O19" s="100"/>
      <c r="Q19" s="340"/>
      <c r="R19" s="341"/>
      <c r="S19" s="340"/>
      <c r="T19" s="342"/>
      <c r="U19" s="342"/>
      <c r="V19" s="340"/>
      <c r="W19" s="343"/>
      <c r="X19" s="344"/>
      <c r="Y19" s="344"/>
      <c r="Z19" s="343"/>
      <c r="AA19" s="344"/>
      <c r="AB19" s="342"/>
    </row>
    <row r="20" spans="1:28" ht="27" customHeight="1">
      <c r="A20" s="689"/>
      <c r="B20" s="154" t="s">
        <v>47</v>
      </c>
      <c r="C20" s="1247"/>
      <c r="D20" s="64">
        <v>8</v>
      </c>
      <c r="E20" s="291">
        <f>19600000+19600000+27000000</f>
        <v>66200000</v>
      </c>
      <c r="F20" s="291"/>
      <c r="G20" s="186"/>
      <c r="H20" s="186"/>
      <c r="I20" s="186"/>
      <c r="J20" s="133"/>
      <c r="K20" s="133"/>
      <c r="L20" s="994"/>
      <c r="M20" s="994"/>
      <c r="N20" s="943"/>
      <c r="O20" s="100"/>
    </row>
    <row r="21" spans="1:28" ht="27" customHeight="1">
      <c r="A21" s="694" t="s">
        <v>181</v>
      </c>
      <c r="B21" s="63" t="s">
        <v>45</v>
      </c>
      <c r="C21" s="1240" t="s">
        <v>182</v>
      </c>
      <c r="D21" s="69">
        <v>2</v>
      </c>
      <c r="E21" s="290">
        <v>52000000</v>
      </c>
      <c r="F21" s="290">
        <f>+E21</f>
        <v>52000000</v>
      </c>
      <c r="G21" s="186"/>
      <c r="H21" s="186"/>
      <c r="I21" s="186"/>
      <c r="J21" s="133" t="s">
        <v>282</v>
      </c>
      <c r="K21" s="133">
        <v>45657</v>
      </c>
      <c r="L21" s="994">
        <f>+D22/D21</f>
        <v>0.5</v>
      </c>
      <c r="M21" s="994">
        <f>+F22/F21</f>
        <v>0</v>
      </c>
      <c r="N21" s="943"/>
      <c r="O21" s="100"/>
    </row>
    <row r="22" spans="1:28" ht="27" customHeight="1" thickBot="1">
      <c r="A22" s="690"/>
      <c r="B22" s="72" t="s">
        <v>47</v>
      </c>
      <c r="C22" s="1241"/>
      <c r="D22" s="73">
        <v>1</v>
      </c>
      <c r="E22" s="292">
        <f>24000000+13000000</f>
        <v>37000000</v>
      </c>
      <c r="F22" s="292"/>
      <c r="I22" s="193"/>
      <c r="J22" s="141"/>
      <c r="K22" s="141"/>
      <c r="L22" s="941"/>
      <c r="M22" s="941"/>
      <c r="N22" s="1218"/>
      <c r="O22" s="100"/>
    </row>
    <row r="23" spans="1:28" ht="27" customHeight="1">
      <c r="A23" s="1254" t="s">
        <v>52</v>
      </c>
      <c r="B23" s="55" t="s">
        <v>45</v>
      </c>
      <c r="C23" s="48"/>
      <c r="D23" s="48"/>
      <c r="E23" s="196">
        <f>+E19+E21</f>
        <v>152000000</v>
      </c>
      <c r="F23" s="196">
        <f>+E23</f>
        <v>152000000</v>
      </c>
      <c r="G23" s="340"/>
      <c r="H23" s="343"/>
      <c r="I23" s="182"/>
      <c r="J23" s="182"/>
      <c r="K23" s="61"/>
      <c r="L23" s="1236"/>
      <c r="M23" s="1236"/>
      <c r="N23" s="1238"/>
      <c r="O23" s="100"/>
    </row>
    <row r="24" spans="1:28" ht="27" customHeight="1" thickBot="1">
      <c r="A24" s="1255"/>
      <c r="B24" s="72" t="s">
        <v>47</v>
      </c>
      <c r="C24" s="50"/>
      <c r="D24" s="50"/>
      <c r="E24" s="198">
        <f>+E20+E22</f>
        <v>103200000</v>
      </c>
      <c r="F24" s="198"/>
      <c r="G24" s="194"/>
      <c r="H24" s="199"/>
      <c r="I24" s="194"/>
      <c r="J24" s="194"/>
      <c r="K24" s="77"/>
      <c r="L24" s="1237"/>
      <c r="M24" s="1237"/>
      <c r="N24" s="1239"/>
      <c r="O24" s="100"/>
    </row>
    <row r="25" spans="1:28" ht="27" customHeight="1" thickBot="1">
      <c r="A25" s="200"/>
      <c r="B25" s="201"/>
      <c r="C25" s="202"/>
      <c r="D25" s="203"/>
      <c r="E25" s="204"/>
      <c r="F25" s="205"/>
      <c r="G25" s="206"/>
      <c r="H25" s="207"/>
      <c r="I25" s="207"/>
      <c r="J25" s="272"/>
      <c r="K25" s="272"/>
      <c r="L25" s="205"/>
      <c r="M25" s="211"/>
      <c r="N25" s="212"/>
      <c r="O25" s="273"/>
    </row>
    <row r="26" spans="1:28" ht="27" customHeight="1" thickBot="1">
      <c r="A26" s="85" t="s">
        <v>53</v>
      </c>
      <c r="B26" s="667" t="s">
        <v>54</v>
      </c>
      <c r="C26" s="668"/>
      <c r="D26" s="669"/>
      <c r="E26" s="685" t="s">
        <v>87</v>
      </c>
      <c r="F26" s="686"/>
      <c r="G26" s="686"/>
      <c r="H26" s="686"/>
      <c r="I26" s="213"/>
      <c r="J26" s="670" t="s">
        <v>56</v>
      </c>
      <c r="K26" s="671"/>
      <c r="L26" s="671"/>
      <c r="M26" s="671"/>
      <c r="N26" s="672"/>
      <c r="O26" s="100"/>
    </row>
    <row r="27" spans="1:28" ht="27" customHeight="1">
      <c r="A27" s="698" t="s">
        <v>183</v>
      </c>
      <c r="B27" s="1242" t="s">
        <v>184</v>
      </c>
      <c r="C27" s="1243"/>
      <c r="D27" s="1243"/>
      <c r="E27" s="1234" t="s">
        <v>185</v>
      </c>
      <c r="F27" s="1235"/>
      <c r="G27" s="1235"/>
      <c r="H27" s="55" t="s">
        <v>45</v>
      </c>
      <c r="I27" s="293">
        <v>16</v>
      </c>
      <c r="J27" s="983" t="s">
        <v>64</v>
      </c>
      <c r="K27" s="984"/>
      <c r="L27" s="984"/>
      <c r="M27" s="984"/>
      <c r="N27" s="985"/>
      <c r="O27" s="100"/>
    </row>
    <row r="28" spans="1:28" ht="27" customHeight="1">
      <c r="A28" s="689"/>
      <c r="B28" s="883"/>
      <c r="C28" s="883"/>
      <c r="D28" s="883"/>
      <c r="E28" s="643"/>
      <c r="F28" s="643"/>
      <c r="G28" s="643"/>
      <c r="H28" s="63" t="s">
        <v>47</v>
      </c>
      <c r="I28" s="294">
        <v>7</v>
      </c>
      <c r="J28" s="665"/>
      <c r="K28" s="665"/>
      <c r="L28" s="665"/>
      <c r="M28" s="665"/>
      <c r="N28" s="666"/>
      <c r="O28" s="100"/>
    </row>
    <row r="29" spans="1:28" ht="27" customHeight="1">
      <c r="A29" s="694" t="s">
        <v>183</v>
      </c>
      <c r="B29" s="882" t="s">
        <v>181</v>
      </c>
      <c r="C29" s="883"/>
      <c r="D29" s="883"/>
      <c r="E29" s="1215" t="s">
        <v>186</v>
      </c>
      <c r="F29" s="643"/>
      <c r="G29" s="643"/>
      <c r="H29" s="63" t="s">
        <v>45</v>
      </c>
      <c r="I29" s="294">
        <v>1</v>
      </c>
      <c r="J29" s="664" t="s">
        <v>67</v>
      </c>
      <c r="K29" s="951"/>
      <c r="L29" s="951"/>
      <c r="M29" s="951"/>
      <c r="N29" s="952"/>
      <c r="O29" s="100"/>
    </row>
    <row r="30" spans="1:28" ht="27" customHeight="1">
      <c r="A30" s="689"/>
      <c r="B30" s="883"/>
      <c r="C30" s="883"/>
      <c r="D30" s="883"/>
      <c r="E30" s="643"/>
      <c r="F30" s="643"/>
      <c r="G30" s="643"/>
      <c r="H30" s="63" t="s">
        <v>47</v>
      </c>
      <c r="I30" s="294">
        <v>1</v>
      </c>
      <c r="J30" s="951"/>
      <c r="K30" s="951"/>
      <c r="L30" s="951"/>
      <c r="M30" s="951"/>
      <c r="N30" s="952"/>
      <c r="O30" s="100"/>
    </row>
    <row r="31" spans="1:28" ht="27" customHeight="1">
      <c r="A31" s="689"/>
      <c r="B31" s="883"/>
      <c r="C31" s="883"/>
      <c r="D31" s="883"/>
      <c r="E31" s="643"/>
      <c r="F31" s="643"/>
      <c r="G31" s="643"/>
      <c r="H31" s="63" t="s">
        <v>45</v>
      </c>
      <c r="I31" s="295"/>
      <c r="J31" s="664" t="s">
        <v>68</v>
      </c>
      <c r="K31" s="665"/>
      <c r="L31" s="665"/>
      <c r="M31" s="665"/>
      <c r="N31" s="666"/>
      <c r="O31" s="100"/>
    </row>
    <row r="32" spans="1:28" ht="27" customHeight="1">
      <c r="A32" s="689"/>
      <c r="B32" s="883"/>
      <c r="C32" s="883"/>
      <c r="D32" s="883"/>
      <c r="E32" s="643"/>
      <c r="F32" s="643"/>
      <c r="G32" s="643"/>
      <c r="H32" s="63" t="s">
        <v>47</v>
      </c>
      <c r="I32" s="295"/>
      <c r="J32" s="665"/>
      <c r="K32" s="665"/>
      <c r="L32" s="665"/>
      <c r="M32" s="665"/>
      <c r="N32" s="666"/>
      <c r="O32" s="100"/>
    </row>
    <row r="33" spans="1:27" ht="27" customHeight="1">
      <c r="A33" s="689"/>
      <c r="B33" s="883"/>
      <c r="C33" s="883"/>
      <c r="D33" s="883"/>
      <c r="E33" s="643"/>
      <c r="F33" s="643"/>
      <c r="G33" s="643"/>
      <c r="H33" s="63" t="s">
        <v>45</v>
      </c>
      <c r="I33" s="295"/>
      <c r="J33" s="634" t="s">
        <v>187</v>
      </c>
      <c r="K33" s="635"/>
      <c r="L33" s="635"/>
      <c r="M33" s="635"/>
      <c r="N33" s="636"/>
      <c r="O33" s="100"/>
    </row>
    <row r="34" spans="1:27" ht="27" customHeight="1">
      <c r="A34" s="689"/>
      <c r="B34" s="883"/>
      <c r="C34" s="883"/>
      <c r="D34" s="883"/>
      <c r="E34" s="643"/>
      <c r="F34" s="643"/>
      <c r="G34" s="643"/>
      <c r="H34" s="63" t="s">
        <v>47</v>
      </c>
      <c r="I34" s="295"/>
      <c r="J34" s="637"/>
      <c r="K34" s="638"/>
      <c r="L34" s="638"/>
      <c r="M34" s="638"/>
      <c r="N34" s="639"/>
      <c r="O34" s="100"/>
    </row>
    <row r="35" spans="1:27" ht="27" customHeight="1">
      <c r="A35" s="689"/>
      <c r="B35" s="883"/>
      <c r="C35" s="883"/>
      <c r="D35" s="883"/>
      <c r="E35" s="643"/>
      <c r="F35" s="643"/>
      <c r="G35" s="643"/>
      <c r="H35" s="63" t="s">
        <v>45</v>
      </c>
      <c r="I35" s="295"/>
      <c r="J35" s="637"/>
      <c r="K35" s="638"/>
      <c r="L35" s="638"/>
      <c r="M35" s="638"/>
      <c r="N35" s="639"/>
      <c r="O35" s="100"/>
    </row>
    <row r="36" spans="1:27" ht="27" customHeight="1" thickBot="1">
      <c r="A36" s="690"/>
      <c r="B36" s="960"/>
      <c r="C36" s="960"/>
      <c r="D36" s="960"/>
      <c r="E36" s="646"/>
      <c r="F36" s="646"/>
      <c r="G36" s="646"/>
      <c r="H36" s="72" t="s">
        <v>47</v>
      </c>
      <c r="I36" s="296"/>
      <c r="J36" s="640"/>
      <c r="K36" s="641"/>
      <c r="L36" s="641"/>
      <c r="M36" s="641"/>
      <c r="N36" s="642"/>
      <c r="O36" s="100"/>
    </row>
    <row r="37" spans="1:27" ht="27" customHeight="1">
      <c r="A37" s="160"/>
      <c r="B37" s="160"/>
      <c r="C37" s="160"/>
      <c r="D37" s="93"/>
      <c r="E37" s="160"/>
      <c r="F37" s="160"/>
      <c r="G37" s="93"/>
      <c r="H37" s="160"/>
      <c r="I37" s="160"/>
      <c r="J37" s="279"/>
      <c r="K37" s="279"/>
      <c r="L37" s="160"/>
      <c r="M37" s="160"/>
      <c r="N37" s="160"/>
      <c r="O37" s="101"/>
    </row>
    <row r="38" spans="1:27" ht="14.1" customHeight="1">
      <c r="A38" s="101"/>
      <c r="B38" s="101"/>
      <c r="C38" s="101"/>
      <c r="D38" s="7"/>
      <c r="E38" s="101"/>
      <c r="F38" s="101"/>
      <c r="G38" s="7"/>
      <c r="H38" s="101"/>
      <c r="I38" s="101"/>
      <c r="J38" s="280"/>
      <c r="K38" s="280"/>
      <c r="L38" s="101"/>
      <c r="M38" s="101"/>
      <c r="N38" s="101"/>
      <c r="O38" s="101"/>
      <c r="P38" s="1118"/>
      <c r="Q38" s="971"/>
      <c r="R38" s="971"/>
      <c r="S38" s="971"/>
      <c r="T38" s="971"/>
      <c r="U38" s="971"/>
      <c r="V38" s="345"/>
      <c r="W38" s="345"/>
      <c r="X38" s="345"/>
      <c r="Y38" s="338"/>
      <c r="Z38" s="338"/>
      <c r="AA38" s="338"/>
    </row>
    <row r="39" spans="1:27" ht="18" customHeight="1">
      <c r="P39" s="995"/>
      <c r="Q39" s="995"/>
      <c r="R39" s="995"/>
      <c r="S39" s="995"/>
      <c r="T39" s="995"/>
      <c r="U39" s="995"/>
      <c r="V39" s="346">
        <v>432000000</v>
      </c>
      <c r="W39" s="346">
        <v>111060000</v>
      </c>
      <c r="X39" s="346">
        <v>320940000</v>
      </c>
      <c r="Y39" s="338"/>
      <c r="Z39" s="338"/>
      <c r="AA39" s="338"/>
    </row>
  </sheetData>
  <mergeCells count="76">
    <mergeCell ref="P38:U38"/>
    <mergeCell ref="P39:U39"/>
    <mergeCell ref="A6:N6"/>
    <mergeCell ref="B7:F7"/>
    <mergeCell ref="A8:C8"/>
    <mergeCell ref="D8:N8"/>
    <mergeCell ref="A9:F9"/>
    <mergeCell ref="G9:I15"/>
    <mergeCell ref="J9:N9"/>
    <mergeCell ref="A10:F10"/>
    <mergeCell ref="K10:M10"/>
    <mergeCell ref="A11:F11"/>
    <mergeCell ref="K11:M11"/>
    <mergeCell ref="A12:F12"/>
    <mergeCell ref="K12:M12"/>
    <mergeCell ref="A13:F13"/>
    <mergeCell ref="A15:F15"/>
    <mergeCell ref="K13:M13"/>
    <mergeCell ref="A5:N5"/>
    <mergeCell ref="A1:A4"/>
    <mergeCell ref="B1:H2"/>
    <mergeCell ref="I1:L1"/>
    <mergeCell ref="M1:N4"/>
    <mergeCell ref="I2:L2"/>
    <mergeCell ref="B3:H4"/>
    <mergeCell ref="I3:L3"/>
    <mergeCell ref="I4:L4"/>
    <mergeCell ref="K15:M15"/>
    <mergeCell ref="K14:M14"/>
    <mergeCell ref="A33:A34"/>
    <mergeCell ref="A27:A28"/>
    <mergeCell ref="A29:A30"/>
    <mergeCell ref="A19:A20"/>
    <mergeCell ref="A23:A24"/>
    <mergeCell ref="A21:A22"/>
    <mergeCell ref="A16:A18"/>
    <mergeCell ref="B16:B18"/>
    <mergeCell ref="C16:C18"/>
    <mergeCell ref="D16:D18"/>
    <mergeCell ref="E16:E18"/>
    <mergeCell ref="F16:I17"/>
    <mergeCell ref="J16:K17"/>
    <mergeCell ref="C19:C20"/>
    <mergeCell ref="L19:L20"/>
    <mergeCell ref="M19:M20"/>
    <mergeCell ref="L17:L18"/>
    <mergeCell ref="M17:M18"/>
    <mergeCell ref="L16:N16"/>
    <mergeCell ref="N17:N18"/>
    <mergeCell ref="N19:N20"/>
    <mergeCell ref="C21:C22"/>
    <mergeCell ref="L21:L22"/>
    <mergeCell ref="A35:A36"/>
    <mergeCell ref="B35:D36"/>
    <mergeCell ref="E35:G36"/>
    <mergeCell ref="J33:N36"/>
    <mergeCell ref="B33:D34"/>
    <mergeCell ref="E33:G34"/>
    <mergeCell ref="B31:D32"/>
    <mergeCell ref="E31:G32"/>
    <mergeCell ref="J31:N32"/>
    <mergeCell ref="B26:D26"/>
    <mergeCell ref="E26:H26"/>
    <mergeCell ref="J26:N26"/>
    <mergeCell ref="B27:D28"/>
    <mergeCell ref="A31:A32"/>
    <mergeCell ref="L23:L24"/>
    <mergeCell ref="M23:M24"/>
    <mergeCell ref="N23:N24"/>
    <mergeCell ref="M21:M22"/>
    <mergeCell ref="N21:N22"/>
    <mergeCell ref="E27:G28"/>
    <mergeCell ref="J27:N28"/>
    <mergeCell ref="B29:D30"/>
    <mergeCell ref="E29:G30"/>
    <mergeCell ref="J29:N30"/>
  </mergeCells>
  <printOptions horizontalCentered="1" verticalCentered="1"/>
  <pageMargins left="0.23622047244094491" right="0.23622047244094491" top="0.35433070866141736" bottom="0.35433070866141736" header="0.31496062992125984" footer="0.31496062992125984"/>
  <pageSetup paperSize="5" scale="50" orientation="landscape" r:id="rId1"/>
  <headerFooter>
    <oddFooter>&amp;C&amp;"Helvetica Neue,Regular"&amp;12&amp;K000000&amp;P</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41"/>
  <sheetViews>
    <sheetView showGridLines="0" topLeftCell="B33" workbookViewId="0">
      <selection activeCell="G46" sqref="G45:G46"/>
    </sheetView>
  </sheetViews>
  <sheetFormatPr baseColWidth="10" defaultColWidth="12.42578125" defaultRowHeight="18" customHeight="1"/>
  <cols>
    <col min="1" max="1" width="78.140625" style="5" customWidth="1"/>
    <col min="2" max="2" width="15.5703125" style="5" customWidth="1"/>
    <col min="3" max="3" width="29.42578125" style="5" customWidth="1"/>
    <col min="4" max="4" width="11.42578125" style="5" customWidth="1"/>
    <col min="5" max="9" width="18.85546875" style="5" customWidth="1"/>
    <col min="10" max="10" width="13.85546875" style="5" customWidth="1"/>
    <col min="11" max="11" width="22.42578125" style="5" customWidth="1"/>
    <col min="12" max="12" width="13.28515625" style="5" customWidth="1"/>
    <col min="13" max="13" width="16.28515625" style="5" customWidth="1"/>
    <col min="14" max="14" width="24.42578125" style="5" customWidth="1"/>
    <col min="15" max="15" width="25" style="5" customWidth="1"/>
    <col min="16" max="16" width="13.28515625" style="5" customWidth="1"/>
    <col min="17" max="17" width="16.42578125" style="5" customWidth="1"/>
    <col min="18" max="27" width="12.42578125" style="5" customWidth="1"/>
    <col min="28" max="16384" width="12.42578125" style="5"/>
  </cols>
  <sheetData>
    <row r="1" spans="1:28" ht="26.25" customHeight="1">
      <c r="A1" s="891"/>
      <c r="B1" s="731" t="s">
        <v>6</v>
      </c>
      <c r="C1" s="732"/>
      <c r="D1" s="732"/>
      <c r="E1" s="732"/>
      <c r="F1" s="732"/>
      <c r="G1" s="732"/>
      <c r="H1" s="733"/>
      <c r="I1" s="770" t="s">
        <v>7</v>
      </c>
      <c r="J1" s="729"/>
      <c r="K1" s="729"/>
      <c r="L1" s="771"/>
      <c r="M1" s="894"/>
      <c r="N1" s="895"/>
      <c r="O1" s="297"/>
      <c r="P1" s="7"/>
      <c r="Q1" s="7"/>
      <c r="R1" s="7"/>
      <c r="S1" s="7"/>
      <c r="T1" s="7"/>
      <c r="U1" s="7"/>
      <c r="V1" s="7"/>
      <c r="W1" s="7"/>
      <c r="X1" s="7"/>
      <c r="Y1" s="7"/>
      <c r="Z1" s="7"/>
    </row>
    <row r="2" spans="1:28" ht="26.25" customHeight="1">
      <c r="A2" s="892"/>
      <c r="B2" s="716"/>
      <c r="C2" s="717"/>
      <c r="D2" s="717"/>
      <c r="E2" s="717"/>
      <c r="F2" s="717"/>
      <c r="G2" s="717"/>
      <c r="H2" s="718"/>
      <c r="I2" s="770" t="s">
        <v>8</v>
      </c>
      <c r="J2" s="729"/>
      <c r="K2" s="729"/>
      <c r="L2" s="771"/>
      <c r="M2" s="896"/>
      <c r="N2" s="897"/>
      <c r="O2" s="297"/>
      <c r="P2" s="7"/>
      <c r="Q2" s="7"/>
      <c r="R2" s="7"/>
      <c r="S2" s="7"/>
      <c r="T2" s="7"/>
      <c r="U2" s="7"/>
      <c r="V2" s="7"/>
      <c r="W2" s="7"/>
      <c r="X2" s="7"/>
      <c r="Y2" s="7"/>
      <c r="Z2" s="7"/>
    </row>
    <row r="3" spans="1:28" ht="23.25" customHeight="1">
      <c r="A3" s="892"/>
      <c r="B3" s="731" t="s">
        <v>9</v>
      </c>
      <c r="C3" s="732"/>
      <c r="D3" s="732"/>
      <c r="E3" s="732"/>
      <c r="F3" s="732"/>
      <c r="G3" s="732"/>
      <c r="H3" s="733"/>
      <c r="I3" s="770" t="s">
        <v>10</v>
      </c>
      <c r="J3" s="729"/>
      <c r="K3" s="729"/>
      <c r="L3" s="771"/>
      <c r="M3" s="896"/>
      <c r="N3" s="897"/>
      <c r="O3" s="297"/>
      <c r="P3" s="7"/>
      <c r="Q3" s="7"/>
      <c r="R3" s="7"/>
      <c r="S3" s="7"/>
      <c r="T3" s="7"/>
      <c r="U3" s="7"/>
      <c r="V3" s="7"/>
      <c r="W3" s="7"/>
      <c r="X3" s="7"/>
      <c r="Y3" s="7"/>
      <c r="Z3" s="7"/>
    </row>
    <row r="4" spans="1:28" ht="23.25" customHeight="1">
      <c r="A4" s="893"/>
      <c r="B4" s="716"/>
      <c r="C4" s="717"/>
      <c r="D4" s="717"/>
      <c r="E4" s="717"/>
      <c r="F4" s="717"/>
      <c r="G4" s="717"/>
      <c r="H4" s="718"/>
      <c r="I4" s="770" t="s">
        <v>11</v>
      </c>
      <c r="J4" s="729"/>
      <c r="K4" s="729"/>
      <c r="L4" s="771"/>
      <c r="M4" s="898"/>
      <c r="N4" s="899"/>
      <c r="O4" s="297"/>
      <c r="P4" s="7"/>
      <c r="Q4" s="7"/>
      <c r="R4" s="7"/>
      <c r="S4" s="7"/>
      <c r="T4" s="7"/>
      <c r="U4" s="7"/>
      <c r="V4" s="7"/>
      <c r="W4" s="7"/>
      <c r="X4" s="7"/>
      <c r="Y4" s="7"/>
      <c r="Z4" s="7"/>
    </row>
    <row r="5" spans="1:28" ht="21.75" customHeight="1">
      <c r="A5" s="298"/>
      <c r="B5" s="1331"/>
      <c r="C5" s="1331"/>
      <c r="D5" s="1332"/>
      <c r="E5" s="1331"/>
      <c r="F5" s="1331"/>
      <c r="G5" s="1332"/>
      <c r="H5" s="1331"/>
      <c r="I5" s="1331"/>
      <c r="J5" s="1332"/>
      <c r="K5" s="1332"/>
      <c r="L5" s="1331"/>
      <c r="M5" s="1331"/>
      <c r="N5" s="1331"/>
      <c r="O5" s="299"/>
      <c r="P5" s="7"/>
      <c r="Q5" s="7"/>
      <c r="R5" s="7"/>
      <c r="S5" s="7"/>
      <c r="T5" s="7"/>
      <c r="U5" s="7"/>
      <c r="V5" s="7"/>
      <c r="W5" s="7"/>
      <c r="X5" s="7"/>
      <c r="Y5" s="7"/>
      <c r="Z5" s="7"/>
    </row>
    <row r="6" spans="1:28" ht="18.75" customHeight="1">
      <c r="A6" s="1262" t="s">
        <v>71</v>
      </c>
      <c r="B6" s="1263"/>
      <c r="C6" s="1263"/>
      <c r="D6" s="1264"/>
      <c r="E6" s="1263"/>
      <c r="F6" s="1263"/>
      <c r="G6" s="1264"/>
      <c r="H6" s="1263"/>
      <c r="I6" s="1263"/>
      <c r="J6" s="1264"/>
      <c r="K6" s="1264"/>
      <c r="L6" s="1263"/>
      <c r="M6" s="1263"/>
      <c r="N6" s="1265"/>
      <c r="O6" s="6"/>
      <c r="P6" s="7"/>
      <c r="Q6" s="7"/>
      <c r="R6" s="7"/>
      <c r="S6" s="7"/>
      <c r="T6" s="7"/>
      <c r="U6" s="7"/>
      <c r="V6" s="7"/>
      <c r="W6" s="7"/>
      <c r="X6" s="7"/>
      <c r="Y6" s="7"/>
      <c r="Z6" s="7"/>
    </row>
    <row r="7" spans="1:28" ht="24.75" customHeight="1">
      <c r="A7" s="283" t="s">
        <v>13</v>
      </c>
      <c r="B7" s="913" t="s">
        <v>278</v>
      </c>
      <c r="C7" s="914"/>
      <c r="D7" s="915"/>
      <c r="E7" s="914"/>
      <c r="F7" s="914"/>
      <c r="G7" s="300"/>
      <c r="H7" s="301"/>
      <c r="I7" s="301"/>
      <c r="J7" s="300"/>
      <c r="K7" s="300"/>
      <c r="L7" s="301"/>
      <c r="M7" s="301"/>
      <c r="N7" s="302"/>
      <c r="O7" s="9"/>
      <c r="P7" s="7"/>
      <c r="Q7" s="7"/>
      <c r="R7" s="7"/>
      <c r="S7" s="7"/>
      <c r="T7" s="7"/>
      <c r="U7" s="7"/>
      <c r="V7" s="7"/>
      <c r="W7" s="7"/>
      <c r="X7" s="7"/>
      <c r="Y7" s="7"/>
      <c r="Z7" s="7"/>
    </row>
    <row r="8" spans="1:28" ht="27" customHeight="1">
      <c r="A8" s="1183" t="s">
        <v>14</v>
      </c>
      <c r="B8" s="1184"/>
      <c r="C8" s="1185"/>
      <c r="D8" s="1186" t="s">
        <v>72</v>
      </c>
      <c r="E8" s="1187"/>
      <c r="F8" s="1187"/>
      <c r="G8" s="1187"/>
      <c r="H8" s="1187"/>
      <c r="I8" s="1187"/>
      <c r="J8" s="1187"/>
      <c r="K8" s="1187"/>
      <c r="L8" s="1187"/>
      <c r="M8" s="1187"/>
      <c r="N8" s="1188"/>
      <c r="O8" s="303"/>
      <c r="P8" s="7"/>
      <c r="Q8" s="7"/>
      <c r="R8" s="7"/>
      <c r="S8" s="7"/>
      <c r="T8" s="7"/>
      <c r="U8" s="7"/>
      <c r="V8" s="7"/>
      <c r="W8" s="7"/>
      <c r="X8" s="7"/>
      <c r="Y8" s="7"/>
      <c r="Z8" s="7"/>
    </row>
    <row r="9" spans="1:28" ht="27" customHeight="1">
      <c r="A9" s="608" t="s">
        <v>123</v>
      </c>
      <c r="B9" s="609"/>
      <c r="C9" s="609"/>
      <c r="D9" s="609"/>
      <c r="E9" s="609"/>
      <c r="F9" s="609"/>
      <c r="G9" s="1267" t="s">
        <v>189</v>
      </c>
      <c r="H9" s="1268"/>
      <c r="I9" s="1269"/>
      <c r="J9" s="906" t="s">
        <v>18</v>
      </c>
      <c r="K9" s="907"/>
      <c r="L9" s="907"/>
      <c r="M9" s="907"/>
      <c r="N9" s="908"/>
      <c r="O9" s="286"/>
      <c r="P9" s="7"/>
      <c r="Q9" s="340"/>
      <c r="R9" s="341"/>
      <c r="S9" s="340"/>
      <c r="T9" s="342"/>
      <c r="U9" s="342"/>
      <c r="V9" s="340"/>
      <c r="W9" s="343"/>
      <c r="X9" s="343"/>
      <c r="Y9" s="344"/>
      <c r="Z9" s="343"/>
      <c r="AA9" s="344"/>
      <c r="AB9" s="342"/>
    </row>
    <row r="10" spans="1:28" ht="27" customHeight="1">
      <c r="A10" s="695" t="s">
        <v>190</v>
      </c>
      <c r="B10" s="708"/>
      <c r="C10" s="708"/>
      <c r="D10" s="708"/>
      <c r="E10" s="708"/>
      <c r="F10" s="709"/>
      <c r="G10" s="1270"/>
      <c r="H10" s="1271"/>
      <c r="I10" s="1272"/>
      <c r="J10" s="15" t="s">
        <v>20</v>
      </c>
      <c r="K10" s="741" t="s">
        <v>21</v>
      </c>
      <c r="L10" s="742"/>
      <c r="M10" s="742"/>
      <c r="N10" s="16" t="s">
        <v>22</v>
      </c>
      <c r="O10" s="304"/>
      <c r="P10" s="25"/>
      <c r="Q10" s="340"/>
      <c r="R10" s="341"/>
      <c r="S10" s="340"/>
      <c r="T10" s="342"/>
      <c r="U10" s="342"/>
      <c r="V10" s="340"/>
      <c r="W10" s="343"/>
      <c r="X10" s="343"/>
      <c r="Y10" s="344"/>
      <c r="Z10" s="343"/>
      <c r="AA10" s="344"/>
      <c r="AB10" s="342"/>
    </row>
    <row r="11" spans="1:28" ht="27" customHeight="1">
      <c r="A11" s="608" t="s">
        <v>191</v>
      </c>
      <c r="B11" s="609"/>
      <c r="C11" s="609"/>
      <c r="D11" s="609"/>
      <c r="E11" s="609"/>
      <c r="F11" s="609"/>
      <c r="G11" s="1270"/>
      <c r="H11" s="1271"/>
      <c r="I11" s="1272"/>
      <c r="J11" s="340" t="s">
        <v>351</v>
      </c>
      <c r="K11" s="1320" t="s">
        <v>352</v>
      </c>
      <c r="L11" s="1321"/>
      <c r="M11" s="1322"/>
      <c r="N11" s="356">
        <v>28000000</v>
      </c>
      <c r="O11" s="26"/>
      <c r="P11" s="27"/>
      <c r="Q11" s="340"/>
      <c r="R11" s="341"/>
      <c r="S11" s="340"/>
      <c r="T11" s="342"/>
      <c r="U11" s="342"/>
      <c r="V11" s="340"/>
      <c r="W11" s="343"/>
      <c r="X11" s="343"/>
      <c r="Y11" s="344"/>
      <c r="Z11" s="343"/>
      <c r="AA11" s="344"/>
      <c r="AB11" s="342"/>
    </row>
    <row r="12" spans="1:28" ht="27" customHeight="1">
      <c r="A12" s="608" t="s">
        <v>24</v>
      </c>
      <c r="B12" s="609"/>
      <c r="C12" s="609"/>
      <c r="D12" s="609"/>
      <c r="E12" s="609"/>
      <c r="F12" s="609"/>
      <c r="G12" s="1270"/>
      <c r="H12" s="1271"/>
      <c r="I12" s="1272"/>
      <c r="J12" s="591" t="s">
        <v>370</v>
      </c>
      <c r="K12" s="1320" t="s">
        <v>352</v>
      </c>
      <c r="L12" s="1321"/>
      <c r="M12" s="1322"/>
      <c r="N12" s="356">
        <v>17500000</v>
      </c>
      <c r="O12" s="305"/>
      <c r="P12" s="233"/>
      <c r="Q12" s="340"/>
      <c r="R12" s="341"/>
      <c r="S12" s="340"/>
      <c r="T12" s="342"/>
      <c r="U12" s="342"/>
      <c r="V12" s="340"/>
      <c r="W12" s="343"/>
      <c r="X12" s="344"/>
      <c r="Y12" s="344"/>
      <c r="Z12" s="343"/>
      <c r="AA12" s="344"/>
      <c r="AB12" s="342"/>
    </row>
    <row r="13" spans="1:28" ht="27" customHeight="1">
      <c r="A13" s="1317" t="s">
        <v>237</v>
      </c>
      <c r="B13" s="1318"/>
      <c r="C13" s="1318"/>
      <c r="D13" s="1318"/>
      <c r="E13" s="1318"/>
      <c r="F13" s="1319"/>
      <c r="G13" s="1270"/>
      <c r="H13" s="1271"/>
      <c r="I13" s="1272"/>
      <c r="J13" s="340" t="s">
        <v>366</v>
      </c>
      <c r="K13" s="1320" t="s">
        <v>352</v>
      </c>
      <c r="L13" s="1321"/>
      <c r="M13" s="1322"/>
      <c r="N13" s="509">
        <v>15000000</v>
      </c>
      <c r="O13" s="230"/>
      <c r="P13" s="338"/>
      <c r="Q13" s="338"/>
      <c r="R13" s="338"/>
      <c r="S13" s="338"/>
      <c r="T13" s="338"/>
      <c r="U13" s="338"/>
      <c r="V13" s="338"/>
      <c r="W13" s="338"/>
      <c r="X13" s="338"/>
      <c r="Y13" s="338"/>
      <c r="Z13" s="338"/>
      <c r="AA13" s="338"/>
      <c r="AB13" s="342"/>
    </row>
    <row r="14" spans="1:28" ht="27" customHeight="1">
      <c r="A14" s="506"/>
      <c r="B14" s="507"/>
      <c r="C14" s="507"/>
      <c r="D14" s="507"/>
      <c r="E14" s="507"/>
      <c r="F14" s="508"/>
      <c r="G14" s="1274"/>
      <c r="H14" s="1275"/>
      <c r="I14" s="1327"/>
      <c r="J14" s="340" t="s">
        <v>367</v>
      </c>
      <c r="K14" s="1320" t="s">
        <v>352</v>
      </c>
      <c r="L14" s="1321"/>
      <c r="M14" s="1322"/>
      <c r="N14" s="530">
        <v>21000000</v>
      </c>
      <c r="O14" s="232"/>
      <c r="P14" s="340"/>
      <c r="Q14" s="341"/>
      <c r="R14" s="340"/>
      <c r="S14" s="342"/>
      <c r="T14" s="342"/>
      <c r="U14" s="340"/>
      <c r="V14" s="343"/>
      <c r="W14" s="344"/>
      <c r="X14" s="344"/>
      <c r="Y14" s="343"/>
      <c r="Z14" s="344"/>
      <c r="AA14" s="342"/>
      <c r="AB14" s="342"/>
    </row>
    <row r="15" spans="1:28" ht="27" customHeight="1">
      <c r="A15" s="506"/>
      <c r="B15" s="507"/>
      <c r="C15" s="507"/>
      <c r="D15" s="507"/>
      <c r="E15" s="507"/>
      <c r="F15" s="508"/>
      <c r="G15" s="1274"/>
      <c r="H15" s="1275"/>
      <c r="I15" s="1327"/>
      <c r="J15" s="340" t="s">
        <v>368</v>
      </c>
      <c r="K15" s="1320" t="s">
        <v>352</v>
      </c>
      <c r="L15" s="1321"/>
      <c r="M15" s="1322"/>
      <c r="N15" s="547">
        <v>15000000</v>
      </c>
      <c r="O15" s="232"/>
      <c r="P15" s="347"/>
      <c r="Q15" s="347"/>
      <c r="R15" s="347"/>
      <c r="S15" s="347"/>
      <c r="T15" s="347"/>
      <c r="U15" s="347"/>
      <c r="V15" s="347"/>
      <c r="W15" s="347"/>
      <c r="X15" s="338"/>
      <c r="Y15" s="338"/>
      <c r="Z15" s="338"/>
      <c r="AA15" s="338"/>
      <c r="AB15" s="342"/>
    </row>
    <row r="16" spans="1:28" ht="27" customHeight="1" thickBot="1">
      <c r="A16" s="603" t="s">
        <v>284</v>
      </c>
      <c r="B16" s="604"/>
      <c r="C16" s="604"/>
      <c r="D16" s="604"/>
      <c r="E16" s="604"/>
      <c r="F16" s="605"/>
      <c r="G16" s="1277"/>
      <c r="H16" s="1278"/>
      <c r="I16" s="1279"/>
      <c r="J16" s="340" t="s">
        <v>369</v>
      </c>
      <c r="K16" s="1320" t="s">
        <v>352</v>
      </c>
      <c r="L16" s="1321"/>
      <c r="M16" s="1322"/>
      <c r="N16" s="343">
        <v>18000000</v>
      </c>
      <c r="O16" s="306"/>
      <c r="P16" s="1118"/>
      <c r="Q16" s="971"/>
      <c r="R16" s="971"/>
      <c r="S16" s="971"/>
      <c r="T16" s="971"/>
      <c r="U16" s="971"/>
      <c r="V16" s="345"/>
      <c r="W16" s="345"/>
      <c r="X16" s="338"/>
      <c r="Y16" s="338"/>
      <c r="Z16" s="338"/>
      <c r="AA16" s="338"/>
    </row>
    <row r="17" spans="1:27" ht="24.95" customHeight="1">
      <c r="A17" s="1328" t="s">
        <v>27</v>
      </c>
      <c r="B17" s="703" t="s">
        <v>28</v>
      </c>
      <c r="C17" s="618" t="s">
        <v>29</v>
      </c>
      <c r="D17" s="618" t="s">
        <v>30</v>
      </c>
      <c r="E17" s="618" t="s">
        <v>31</v>
      </c>
      <c r="F17" s="1244" t="s">
        <v>32</v>
      </c>
      <c r="G17" s="1159"/>
      <c r="H17" s="1159"/>
      <c r="I17" s="1160"/>
      <c r="J17" s="618" t="s">
        <v>33</v>
      </c>
      <c r="K17" s="619"/>
      <c r="L17" s="933" t="s">
        <v>34</v>
      </c>
      <c r="M17" s="934"/>
      <c r="N17" s="935"/>
      <c r="O17" s="9"/>
      <c r="P17" s="1119"/>
      <c r="Q17" s="973"/>
      <c r="R17" s="973"/>
      <c r="S17" s="973"/>
      <c r="T17" s="973"/>
      <c r="U17" s="973"/>
      <c r="V17" s="346"/>
      <c r="W17" s="345"/>
      <c r="X17" s="338"/>
      <c r="Y17" s="338"/>
      <c r="Z17" s="338"/>
      <c r="AA17" s="338"/>
    </row>
    <row r="18" spans="1:27" ht="24.95" customHeight="1">
      <c r="A18" s="1329"/>
      <c r="B18" s="620"/>
      <c r="C18" s="620"/>
      <c r="D18" s="620"/>
      <c r="E18" s="620"/>
      <c r="F18" s="1245"/>
      <c r="G18" s="1162"/>
      <c r="H18" s="1162"/>
      <c r="I18" s="1163"/>
      <c r="J18" s="620"/>
      <c r="K18" s="620"/>
      <c r="L18" s="749" t="s">
        <v>41</v>
      </c>
      <c r="M18" s="749" t="s">
        <v>42</v>
      </c>
      <c r="N18" s="1323" t="s">
        <v>43</v>
      </c>
      <c r="O18" s="307"/>
      <c r="P18" s="96"/>
      <c r="Q18" s="338"/>
      <c r="R18" s="338"/>
      <c r="S18" s="338"/>
      <c r="T18" s="338"/>
      <c r="U18" s="338"/>
      <c r="V18" s="338"/>
      <c r="W18" s="338"/>
      <c r="X18" s="7"/>
      <c r="Y18" s="7"/>
      <c r="Z18" s="7"/>
    </row>
    <row r="19" spans="1:27" ht="24.95" customHeight="1" thickBot="1">
      <c r="A19" s="1329"/>
      <c r="B19" s="620"/>
      <c r="C19" s="620"/>
      <c r="D19" s="620"/>
      <c r="E19" s="620"/>
      <c r="F19" s="288" t="s">
        <v>35</v>
      </c>
      <c r="G19" s="52" t="s">
        <v>36</v>
      </c>
      <c r="H19" s="288" t="s">
        <v>37</v>
      </c>
      <c r="I19" s="288" t="s">
        <v>38</v>
      </c>
      <c r="J19" s="52" t="s">
        <v>39</v>
      </c>
      <c r="K19" s="11" t="s">
        <v>40</v>
      </c>
      <c r="L19" s="620"/>
      <c r="M19" s="620"/>
      <c r="N19" s="1324"/>
      <c r="O19" s="9"/>
      <c r="P19" s="96"/>
      <c r="Q19" s="340"/>
      <c r="R19" s="343"/>
      <c r="S19" s="344"/>
      <c r="T19" s="344"/>
      <c r="U19" s="343"/>
      <c r="V19" s="344"/>
      <c r="W19" s="342"/>
      <c r="X19" s="7"/>
      <c r="Y19" s="7"/>
      <c r="Z19" s="7"/>
    </row>
    <row r="20" spans="1:27" ht="27" customHeight="1">
      <c r="A20" s="694" t="s">
        <v>192</v>
      </c>
      <c r="B20" s="308" t="s">
        <v>45</v>
      </c>
      <c r="C20" s="1215" t="s">
        <v>193</v>
      </c>
      <c r="D20" s="69">
        <v>60</v>
      </c>
      <c r="E20" s="309">
        <v>70000000</v>
      </c>
      <c r="F20" s="309">
        <f>+E20</f>
        <v>70000000</v>
      </c>
      <c r="G20" s="310"/>
      <c r="H20" s="311"/>
      <c r="I20" s="311"/>
      <c r="J20" s="312">
        <v>45292</v>
      </c>
      <c r="K20" s="312">
        <v>45657</v>
      </c>
      <c r="L20" s="313">
        <f>+D21/D20</f>
        <v>0.93333333333333335</v>
      </c>
      <c r="M20" s="313">
        <f>+E21/E20</f>
        <v>0.91428571428571426</v>
      </c>
      <c r="N20" s="1325"/>
      <c r="O20" s="9"/>
      <c r="P20" s="7"/>
      <c r="Q20" s="340"/>
      <c r="R20" s="341"/>
      <c r="S20" s="340"/>
      <c r="T20" s="342"/>
      <c r="U20" s="342"/>
      <c r="V20" s="340"/>
      <c r="W20" s="343"/>
      <c r="X20" s="7"/>
      <c r="Y20" s="7"/>
      <c r="Z20" s="7"/>
    </row>
    <row r="21" spans="1:27" ht="27" customHeight="1">
      <c r="A21" s="689"/>
      <c r="B21" s="308" t="s">
        <v>47</v>
      </c>
      <c r="C21" s="643"/>
      <c r="D21" s="64">
        <v>56</v>
      </c>
      <c r="E21" s="309">
        <f>28000000+15000000+21000000</f>
        <v>64000000</v>
      </c>
      <c r="F21" s="309"/>
      <c r="G21" s="310"/>
      <c r="H21" s="311"/>
      <c r="I21" s="311"/>
      <c r="J21" s="314"/>
      <c r="K21" s="312"/>
      <c r="L21" s="313"/>
      <c r="M21" s="313"/>
      <c r="N21" s="1326"/>
      <c r="O21" s="315"/>
      <c r="P21" s="25"/>
      <c r="Q21" s="25"/>
      <c r="R21" s="25"/>
      <c r="S21" s="25"/>
      <c r="T21" s="25"/>
      <c r="U21" s="25"/>
      <c r="V21" s="25"/>
      <c r="W21" s="25"/>
      <c r="X21" s="25"/>
      <c r="Y21" s="25"/>
      <c r="Z21" s="25"/>
    </row>
    <row r="22" spans="1:27" ht="27" customHeight="1">
      <c r="A22" s="694" t="s">
        <v>194</v>
      </c>
      <c r="B22" s="308" t="s">
        <v>45</v>
      </c>
      <c r="C22" s="1215" t="s">
        <v>195</v>
      </c>
      <c r="D22" s="69">
        <v>15</v>
      </c>
      <c r="E22" s="309">
        <v>60000000</v>
      </c>
      <c r="F22" s="309">
        <f>+E22</f>
        <v>60000000</v>
      </c>
      <c r="G22" s="310"/>
      <c r="H22" s="311"/>
      <c r="I22" s="311"/>
      <c r="J22" s="312">
        <v>45292</v>
      </c>
      <c r="K22" s="312">
        <v>45657</v>
      </c>
      <c r="L22" s="313">
        <f>+D23/D22</f>
        <v>0.4</v>
      </c>
      <c r="M22" s="313">
        <f>+E23/E22</f>
        <v>0.29166666666666669</v>
      </c>
      <c r="N22" s="1330"/>
      <c r="O22" s="230"/>
      <c r="P22" s="231"/>
      <c r="Q22" s="232"/>
      <c r="R22" s="233"/>
      <c r="S22" s="233"/>
      <c r="T22" s="232"/>
      <c r="U22" s="234"/>
      <c r="V22" s="234"/>
      <c r="W22" s="235"/>
      <c r="X22" s="234"/>
      <c r="Y22" s="235"/>
      <c r="Z22" s="247"/>
    </row>
    <row r="23" spans="1:27" ht="27" customHeight="1">
      <c r="A23" s="689"/>
      <c r="B23" s="308" t="s">
        <v>47</v>
      </c>
      <c r="C23" s="643"/>
      <c r="D23" s="64">
        <v>6</v>
      </c>
      <c r="E23" s="309">
        <v>17500000</v>
      </c>
      <c r="F23" s="309"/>
      <c r="G23" s="310"/>
      <c r="H23" s="311"/>
      <c r="I23" s="311"/>
      <c r="J23" s="312"/>
      <c r="K23" s="312"/>
      <c r="L23" s="313"/>
      <c r="M23" s="313"/>
      <c r="N23" s="1326"/>
      <c r="O23" s="230"/>
      <c r="P23" s="231"/>
      <c r="Q23" s="232"/>
      <c r="R23" s="233"/>
      <c r="S23" s="233"/>
      <c r="T23" s="232"/>
      <c r="U23" s="234"/>
      <c r="V23" s="234"/>
      <c r="W23" s="235"/>
      <c r="X23" s="234"/>
      <c r="Y23" s="235"/>
      <c r="Z23" s="247"/>
    </row>
    <row r="24" spans="1:27" ht="27" customHeight="1">
      <c r="A24" s="1312" t="s">
        <v>239</v>
      </c>
      <c r="B24" s="308" t="s">
        <v>45</v>
      </c>
      <c r="C24" s="336" t="s">
        <v>240</v>
      </c>
      <c r="D24" s="64">
        <v>150</v>
      </c>
      <c r="E24" s="309">
        <f>+F24</f>
        <v>1153732330</v>
      </c>
      <c r="F24" s="309">
        <f>660000000+493732330</f>
        <v>1153732330</v>
      </c>
      <c r="G24" s="310"/>
      <c r="H24" s="311"/>
      <c r="I24" s="311"/>
      <c r="J24" s="312">
        <v>45292</v>
      </c>
      <c r="K24" s="312">
        <v>45657</v>
      </c>
      <c r="L24" s="313">
        <f>+D25/D24</f>
        <v>0</v>
      </c>
      <c r="M24" s="313">
        <f>+'[2]D.Ambiental '!EH25/E24</f>
        <v>1.5835562135976547E-2</v>
      </c>
      <c r="N24" s="337"/>
      <c r="O24" s="230"/>
      <c r="P24" s="231"/>
      <c r="Q24" s="232"/>
      <c r="R24" s="233"/>
      <c r="S24" s="233"/>
      <c r="T24" s="232"/>
      <c r="U24" s="234"/>
      <c r="V24" s="234"/>
      <c r="W24" s="235"/>
      <c r="X24" s="234"/>
      <c r="Y24" s="235"/>
      <c r="Z24" s="247"/>
    </row>
    <row r="25" spans="1:27" ht="27" customHeight="1">
      <c r="A25" s="978"/>
      <c r="B25" s="308" t="s">
        <v>47</v>
      </c>
      <c r="C25" s="336"/>
      <c r="D25" s="64"/>
      <c r="E25" s="532"/>
      <c r="F25" s="309"/>
      <c r="G25" s="310"/>
      <c r="H25" s="311"/>
      <c r="I25" s="311"/>
      <c r="J25" s="312"/>
      <c r="K25" s="312"/>
      <c r="L25" s="313"/>
      <c r="M25" s="313"/>
      <c r="N25" s="337"/>
      <c r="O25" s="230"/>
      <c r="P25" s="231"/>
      <c r="Q25" s="232"/>
      <c r="R25" s="233"/>
      <c r="S25" s="233"/>
      <c r="T25" s="232"/>
      <c r="U25" s="234"/>
      <c r="V25" s="234"/>
      <c r="W25" s="235"/>
      <c r="X25" s="234"/>
      <c r="Y25" s="235"/>
      <c r="Z25" s="247"/>
    </row>
    <row r="26" spans="1:27" ht="27" customHeight="1">
      <c r="A26" s="661" t="s">
        <v>256</v>
      </c>
      <c r="B26" s="308" t="s">
        <v>45</v>
      </c>
      <c r="C26" s="1240" t="s">
        <v>257</v>
      </c>
      <c r="D26" s="69">
        <v>1</v>
      </c>
      <c r="E26" s="309">
        <f>+F26</f>
        <v>55000000</v>
      </c>
      <c r="F26" s="5">
        <v>55000000</v>
      </c>
      <c r="G26" s="310"/>
      <c r="H26" s="316"/>
      <c r="I26" s="311"/>
      <c r="J26" s="312">
        <v>45292</v>
      </c>
      <c r="K26" s="312">
        <v>45657</v>
      </c>
      <c r="L26" s="313">
        <f>+D27/D26</f>
        <v>1</v>
      </c>
      <c r="M26" s="313">
        <f>+E27/E26</f>
        <v>0.6</v>
      </c>
      <c r="N26" s="197"/>
      <c r="O26" s="9"/>
      <c r="P26" s="7"/>
      <c r="Q26" s="7"/>
      <c r="R26" s="7"/>
      <c r="S26" s="7"/>
      <c r="T26" s="7"/>
      <c r="U26" s="7"/>
      <c r="V26" s="7"/>
      <c r="W26" s="7"/>
      <c r="X26" s="7"/>
      <c r="Y26" s="7"/>
      <c r="Z26" s="7"/>
    </row>
    <row r="27" spans="1:27" ht="27" customHeight="1" thickBot="1">
      <c r="A27" s="662"/>
      <c r="B27" s="308" t="s">
        <v>47</v>
      </c>
      <c r="C27" s="1247"/>
      <c r="D27" s="64">
        <v>1</v>
      </c>
      <c r="E27" s="309">
        <f>15000000+18000000</f>
        <v>33000000</v>
      </c>
      <c r="F27" s="309"/>
      <c r="G27" s="310"/>
      <c r="H27" s="317"/>
      <c r="I27" s="311"/>
      <c r="J27" s="71"/>
      <c r="K27" s="312"/>
      <c r="L27" s="313"/>
      <c r="M27" s="313"/>
      <c r="N27" s="197"/>
      <c r="O27" s="9"/>
      <c r="P27" s="7"/>
      <c r="Q27" s="7"/>
      <c r="R27" s="7"/>
      <c r="S27" s="7"/>
      <c r="T27" s="7"/>
      <c r="U27" s="7"/>
      <c r="V27" s="7"/>
      <c r="W27" s="7"/>
      <c r="X27" s="7"/>
      <c r="Y27" s="7"/>
      <c r="Z27" s="7"/>
    </row>
    <row r="28" spans="1:27" ht="27" customHeight="1">
      <c r="A28" s="1313" t="s">
        <v>52</v>
      </c>
      <c r="B28" s="321" t="s">
        <v>45</v>
      </c>
      <c r="C28" s="967"/>
      <c r="D28" s="48"/>
      <c r="E28" s="322">
        <f>+E20+E22+E24+E26</f>
        <v>1338732330</v>
      </c>
      <c r="F28" s="322"/>
      <c r="G28" s="323"/>
      <c r="H28" s="324"/>
      <c r="I28" s="324"/>
      <c r="J28" s="323"/>
      <c r="K28" s="325"/>
      <c r="L28" s="1315"/>
      <c r="M28" s="1315"/>
      <c r="N28" s="1302"/>
      <c r="O28" s="9"/>
      <c r="P28" s="7"/>
      <c r="Q28" s="7"/>
      <c r="R28" s="7"/>
      <c r="S28" s="7"/>
      <c r="T28" s="7"/>
      <c r="U28" s="7"/>
      <c r="V28" s="7"/>
      <c r="W28" s="7"/>
      <c r="X28" s="7"/>
      <c r="Y28" s="7"/>
      <c r="Z28" s="7"/>
    </row>
    <row r="29" spans="1:27" ht="27" customHeight="1" thickBot="1">
      <c r="A29" s="1314"/>
      <c r="B29" s="318" t="s">
        <v>47</v>
      </c>
      <c r="C29" s="968"/>
      <c r="D29" s="50"/>
      <c r="E29" s="326">
        <f>+E27+E25+E23+E21</f>
        <v>114500000</v>
      </c>
      <c r="F29" s="326"/>
      <c r="G29" s="319"/>
      <c r="H29" s="327"/>
      <c r="I29" s="320"/>
      <c r="J29" s="319"/>
      <c r="K29" s="328"/>
      <c r="L29" s="1316"/>
      <c r="M29" s="1316"/>
      <c r="N29" s="939"/>
      <c r="O29" s="9"/>
      <c r="P29" s="7"/>
      <c r="Q29" s="7"/>
      <c r="R29" s="7"/>
      <c r="S29" s="7"/>
      <c r="T29" s="7"/>
      <c r="U29" s="7"/>
      <c r="V29" s="7"/>
      <c r="W29" s="7"/>
      <c r="X29" s="7"/>
      <c r="Y29" s="7"/>
      <c r="Z29" s="7"/>
    </row>
    <row r="30" spans="1:27" ht="27" customHeight="1">
      <c r="A30" s="200"/>
      <c r="B30" s="201"/>
      <c r="C30" s="202"/>
      <c r="D30" s="203"/>
      <c r="E30" s="329"/>
      <c r="F30" s="205"/>
      <c r="G30" s="206"/>
      <c r="H30" s="207"/>
      <c r="I30" s="207"/>
      <c r="J30" s="272"/>
      <c r="K30" s="272"/>
      <c r="L30" s="205"/>
      <c r="M30" s="211"/>
      <c r="N30" s="212"/>
      <c r="O30" s="330"/>
      <c r="P30" s="7"/>
      <c r="Q30" s="7"/>
      <c r="R30" s="7"/>
      <c r="S30" s="7"/>
      <c r="T30" s="7"/>
      <c r="U30" s="7"/>
      <c r="V30" s="7"/>
      <c r="W30" s="7"/>
      <c r="X30" s="7"/>
      <c r="Y30" s="7"/>
      <c r="Z30" s="7"/>
    </row>
    <row r="31" spans="1:27" ht="27" customHeight="1">
      <c r="A31" s="331" t="s">
        <v>53</v>
      </c>
      <c r="B31" s="1303" t="s">
        <v>54</v>
      </c>
      <c r="C31" s="1304"/>
      <c r="D31" s="1305"/>
      <c r="E31" s="1303" t="s">
        <v>87</v>
      </c>
      <c r="F31" s="1306"/>
      <c r="G31" s="1307"/>
      <c r="H31" s="1306"/>
      <c r="I31" s="332"/>
      <c r="J31" s="1308" t="s">
        <v>56</v>
      </c>
      <c r="K31" s="1309"/>
      <c r="L31" s="1310"/>
      <c r="M31" s="1310"/>
      <c r="N31" s="1311"/>
      <c r="O31" s="9"/>
      <c r="P31" s="7"/>
      <c r="Q31" s="7"/>
      <c r="R31" s="7"/>
      <c r="S31" s="7"/>
      <c r="T31" s="7"/>
      <c r="U31" s="7"/>
      <c r="V31" s="7"/>
      <c r="W31" s="7"/>
      <c r="X31" s="7"/>
      <c r="Y31" s="7"/>
      <c r="Z31" s="7"/>
    </row>
    <row r="32" spans="1:27" ht="27" customHeight="1">
      <c r="A32" s="698" t="s">
        <v>196</v>
      </c>
      <c r="B32" s="1242" t="s">
        <v>197</v>
      </c>
      <c r="C32" s="1243"/>
      <c r="D32" s="1243"/>
      <c r="E32" s="1234" t="s">
        <v>198</v>
      </c>
      <c r="F32" s="1235"/>
      <c r="G32" s="1235"/>
      <c r="H32" s="321" t="s">
        <v>45</v>
      </c>
      <c r="I32" s="333">
        <v>120</v>
      </c>
      <c r="J32" s="1295" t="s">
        <v>64</v>
      </c>
      <c r="K32" s="1296"/>
      <c r="L32" s="1297"/>
      <c r="M32" s="1297"/>
      <c r="N32" s="1298"/>
      <c r="O32" s="9"/>
      <c r="P32" s="7"/>
      <c r="Q32" s="7"/>
      <c r="R32" s="7"/>
      <c r="S32" s="7"/>
      <c r="T32" s="7"/>
      <c r="U32" s="7"/>
      <c r="V32" s="7"/>
      <c r="W32" s="7"/>
      <c r="X32" s="7"/>
      <c r="Y32" s="7"/>
      <c r="Z32" s="7"/>
    </row>
    <row r="33" spans="1:26" ht="27" customHeight="1">
      <c r="A33" s="689"/>
      <c r="B33" s="883"/>
      <c r="C33" s="883"/>
      <c r="D33" s="883"/>
      <c r="E33" s="643"/>
      <c r="F33" s="643"/>
      <c r="G33" s="643"/>
      <c r="H33" s="308" t="s">
        <v>47</v>
      </c>
      <c r="I33" s="334">
        <v>56</v>
      </c>
      <c r="J33" s="1299"/>
      <c r="K33" s="1299"/>
      <c r="L33" s="1300"/>
      <c r="M33" s="1300"/>
      <c r="N33" s="1301"/>
      <c r="O33" s="9"/>
      <c r="P33" s="7"/>
      <c r="Q33" s="7"/>
      <c r="R33" s="7"/>
      <c r="S33" s="7"/>
      <c r="T33" s="7"/>
      <c r="U33" s="7"/>
      <c r="V33" s="7"/>
      <c r="W33" s="7"/>
      <c r="X33" s="7"/>
      <c r="Y33" s="7"/>
      <c r="Z33" s="7"/>
    </row>
    <row r="34" spans="1:26" ht="27" customHeight="1">
      <c r="A34" s="694" t="s">
        <v>196</v>
      </c>
      <c r="B34" s="882" t="s">
        <v>199</v>
      </c>
      <c r="C34" s="883"/>
      <c r="D34" s="883"/>
      <c r="E34" s="1215" t="s">
        <v>200</v>
      </c>
      <c r="F34" s="643"/>
      <c r="G34" s="643"/>
      <c r="H34" s="308" t="s">
        <v>45</v>
      </c>
      <c r="I34" s="334">
        <v>30</v>
      </c>
      <c r="J34" s="1280" t="s">
        <v>67</v>
      </c>
      <c r="K34" s="1281"/>
      <c r="L34" s="1282"/>
      <c r="M34" s="1282"/>
      <c r="N34" s="1283"/>
      <c r="O34" s="9"/>
      <c r="P34" s="7"/>
      <c r="Q34" s="7"/>
      <c r="R34" s="7"/>
      <c r="S34" s="7"/>
      <c r="T34" s="7"/>
      <c r="U34" s="7"/>
      <c r="V34" s="7"/>
      <c r="W34" s="7"/>
      <c r="X34" s="7"/>
      <c r="Y34" s="7"/>
      <c r="Z34" s="7"/>
    </row>
    <row r="35" spans="1:26" ht="27" customHeight="1">
      <c r="A35" s="689"/>
      <c r="B35" s="883"/>
      <c r="C35" s="883"/>
      <c r="D35" s="883"/>
      <c r="E35" s="643"/>
      <c r="F35" s="643"/>
      <c r="G35" s="643"/>
      <c r="H35" s="308" t="s">
        <v>47</v>
      </c>
      <c r="I35" s="334">
        <v>6</v>
      </c>
      <c r="J35" s="1284"/>
      <c r="K35" s="1285"/>
      <c r="L35" s="1286"/>
      <c r="M35" s="1286"/>
      <c r="N35" s="1287"/>
      <c r="O35" s="9"/>
      <c r="P35" s="7"/>
      <c r="Q35" s="7"/>
      <c r="R35" s="7"/>
      <c r="S35" s="7"/>
      <c r="T35" s="7"/>
      <c r="U35" s="7"/>
      <c r="V35" s="7"/>
      <c r="W35" s="7"/>
      <c r="X35" s="7"/>
      <c r="Y35" s="7"/>
      <c r="Z35" s="7"/>
    </row>
    <row r="36" spans="1:26" ht="27" customHeight="1">
      <c r="A36" s="694" t="s">
        <v>196</v>
      </c>
      <c r="B36" s="882" t="s">
        <v>201</v>
      </c>
      <c r="C36" s="883"/>
      <c r="D36" s="883"/>
      <c r="E36" s="1215" t="s">
        <v>202</v>
      </c>
      <c r="F36" s="643"/>
      <c r="G36" s="643"/>
      <c r="H36" s="308" t="s">
        <v>45</v>
      </c>
      <c r="I36" s="334">
        <v>3</v>
      </c>
      <c r="J36" s="1280" t="s">
        <v>68</v>
      </c>
      <c r="K36" s="1288"/>
      <c r="L36" s="1289"/>
      <c r="M36" s="1289"/>
      <c r="N36" s="1290"/>
      <c r="O36" s="9"/>
      <c r="P36" s="7"/>
      <c r="Q36" s="7"/>
      <c r="R36" s="7"/>
      <c r="S36" s="7"/>
      <c r="T36" s="7"/>
      <c r="U36" s="7"/>
      <c r="V36" s="7"/>
      <c r="W36" s="7"/>
      <c r="X36" s="7"/>
      <c r="Y36" s="7"/>
      <c r="Z36" s="7"/>
    </row>
    <row r="37" spans="1:26" ht="27" customHeight="1" thickBot="1">
      <c r="A37" s="689"/>
      <c r="B37" s="883"/>
      <c r="C37" s="883"/>
      <c r="D37" s="883"/>
      <c r="E37" s="643"/>
      <c r="F37" s="643"/>
      <c r="G37" s="643"/>
      <c r="H37" s="308" t="s">
        <v>47</v>
      </c>
      <c r="I37" s="334"/>
      <c r="J37" s="1291"/>
      <c r="K37" s="1292"/>
      <c r="L37" s="1293"/>
      <c r="M37" s="1293"/>
      <c r="N37" s="1294"/>
      <c r="O37" s="9"/>
      <c r="P37" s="7"/>
      <c r="Q37" s="7"/>
      <c r="R37" s="7"/>
      <c r="S37" s="7"/>
      <c r="T37" s="7"/>
      <c r="U37" s="7"/>
      <c r="V37" s="7"/>
      <c r="W37" s="7"/>
      <c r="X37" s="7"/>
      <c r="Y37" s="7"/>
      <c r="Z37" s="7"/>
    </row>
    <row r="38" spans="1:26" ht="14.1" customHeight="1">
      <c r="A38" s="497"/>
      <c r="B38" s="160"/>
      <c r="C38" s="160"/>
      <c r="D38" s="93"/>
      <c r="E38" s="160"/>
      <c r="F38" s="160"/>
      <c r="G38" s="93"/>
      <c r="H38" s="160"/>
      <c r="I38" s="160"/>
      <c r="J38" s="279"/>
      <c r="K38" s="279"/>
      <c r="L38" s="160"/>
      <c r="M38" s="160"/>
      <c r="N38" s="160"/>
      <c r="O38" s="7"/>
      <c r="P38" s="7"/>
      <c r="Q38" s="7"/>
      <c r="R38" s="7"/>
      <c r="S38" s="7"/>
      <c r="T38" s="7"/>
      <c r="U38" s="7"/>
      <c r="V38" s="7"/>
      <c r="W38" s="7"/>
      <c r="X38" s="7"/>
      <c r="Y38" s="7"/>
      <c r="Z38" s="7"/>
    </row>
    <row r="39" spans="1:26" ht="14.1" customHeight="1">
      <c r="A39" s="101"/>
      <c r="B39" s="101"/>
      <c r="C39" s="101"/>
      <c r="D39" s="7"/>
      <c r="E39" s="101"/>
      <c r="F39" s="101"/>
      <c r="G39" s="7"/>
      <c r="H39" s="101"/>
      <c r="I39" s="335"/>
      <c r="J39" s="7"/>
      <c r="K39" s="7"/>
      <c r="L39" s="101"/>
      <c r="M39" s="101"/>
      <c r="N39" s="101"/>
      <c r="O39" s="7"/>
      <c r="P39" s="7"/>
      <c r="Q39" s="7"/>
      <c r="R39" s="7"/>
      <c r="S39" s="7"/>
      <c r="T39" s="7"/>
      <c r="U39" s="7"/>
      <c r="V39" s="7"/>
      <c r="W39" s="7"/>
      <c r="X39" s="7"/>
      <c r="Y39" s="7"/>
      <c r="Z39" s="7"/>
    </row>
    <row r="40" spans="1:26" ht="18" customHeight="1">
      <c r="A40" s="101" t="s">
        <v>338</v>
      </c>
      <c r="B40" s="564">
        <v>313732330</v>
      </c>
      <c r="C40" s="101"/>
      <c r="D40" s="7"/>
      <c r="E40" s="101"/>
      <c r="F40" s="101"/>
      <c r="G40" s="7"/>
      <c r="H40" s="101"/>
      <c r="I40" s="101"/>
      <c r="J40" s="7"/>
      <c r="K40" s="7"/>
      <c r="L40" s="101"/>
      <c r="M40" s="101"/>
      <c r="N40" s="101"/>
      <c r="O40" s="7"/>
      <c r="P40" s="7"/>
      <c r="Q40" s="7"/>
      <c r="R40" s="7"/>
      <c r="S40" s="7"/>
      <c r="T40" s="7"/>
      <c r="U40" s="7"/>
      <c r="V40" s="7"/>
      <c r="W40" s="7"/>
      <c r="X40" s="7"/>
      <c r="Y40" s="7"/>
      <c r="Z40" s="7"/>
    </row>
    <row r="41" spans="1:26" ht="18" customHeight="1">
      <c r="A41" s="5" t="s">
        <v>416</v>
      </c>
    </row>
  </sheetData>
  <mergeCells count="71">
    <mergeCell ref="B5:H5"/>
    <mergeCell ref="I5:N5"/>
    <mergeCell ref="I1:L1"/>
    <mergeCell ref="I2:L2"/>
    <mergeCell ref="I3:L3"/>
    <mergeCell ref="A1:A4"/>
    <mergeCell ref="B1:H2"/>
    <mergeCell ref="M1:N4"/>
    <mergeCell ref="B3:H4"/>
    <mergeCell ref="I4:L4"/>
    <mergeCell ref="A17:A19"/>
    <mergeCell ref="K14:M14"/>
    <mergeCell ref="K15:M15"/>
    <mergeCell ref="A11:F11"/>
    <mergeCell ref="C17:C19"/>
    <mergeCell ref="D17:D19"/>
    <mergeCell ref="E17:E19"/>
    <mergeCell ref="L17:N17"/>
    <mergeCell ref="L18:L19"/>
    <mergeCell ref="M18:M19"/>
    <mergeCell ref="F17:I18"/>
    <mergeCell ref="A16:F16"/>
    <mergeCell ref="K12:M12"/>
    <mergeCell ref="G9:I16"/>
    <mergeCell ref="J9:N9"/>
    <mergeCell ref="A10:F10"/>
    <mergeCell ref="K13:M13"/>
    <mergeCell ref="A20:A21"/>
    <mergeCell ref="B17:B19"/>
    <mergeCell ref="J17:K18"/>
    <mergeCell ref="L28:L29"/>
    <mergeCell ref="A6:N6"/>
    <mergeCell ref="B7:F7"/>
    <mergeCell ref="A8:C8"/>
    <mergeCell ref="D8:N8"/>
    <mergeCell ref="A13:F13"/>
    <mergeCell ref="K10:M10"/>
    <mergeCell ref="A12:F12"/>
    <mergeCell ref="K11:M11"/>
    <mergeCell ref="N18:N19"/>
    <mergeCell ref="A9:F9"/>
    <mergeCell ref="N20:N21"/>
    <mergeCell ref="K16:M16"/>
    <mergeCell ref="A36:A37"/>
    <mergeCell ref="C28:C29"/>
    <mergeCell ref="B32:D33"/>
    <mergeCell ref="M28:M29"/>
    <mergeCell ref="C26:C27"/>
    <mergeCell ref="A26:A27"/>
    <mergeCell ref="A22:A23"/>
    <mergeCell ref="C22:C23"/>
    <mergeCell ref="A24:A25"/>
    <mergeCell ref="B34:D35"/>
    <mergeCell ref="A28:A29"/>
    <mergeCell ref="A32:A33"/>
    <mergeCell ref="A34:A35"/>
    <mergeCell ref="P16:U16"/>
    <mergeCell ref="P17:U17"/>
    <mergeCell ref="N28:N29"/>
    <mergeCell ref="B31:D31"/>
    <mergeCell ref="E31:H31"/>
    <mergeCell ref="J31:N31"/>
    <mergeCell ref="C20:C21"/>
    <mergeCell ref="N22:N23"/>
    <mergeCell ref="J34:N35"/>
    <mergeCell ref="B36:D37"/>
    <mergeCell ref="J36:N37"/>
    <mergeCell ref="J32:N33"/>
    <mergeCell ref="E32:G33"/>
    <mergeCell ref="E34:G35"/>
    <mergeCell ref="E36:G37"/>
  </mergeCells>
  <printOptions horizontalCentered="1" verticalCentered="1"/>
  <pageMargins left="0.23622047244094491" right="0.23622047244094491" top="0.35433070866141736" bottom="0.35433070866141736" header="0.31496062992125984" footer="0.31496062992125984"/>
  <pageSetup paperSize="5" scale="45" orientation="landscape" r:id="rId1"/>
  <headerFooter>
    <oddFooter>&amp;C&amp;"Helvetica Neue,Regular"&amp;12&amp;K000000&amp;P</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
  <dimension ref="A1:AC54"/>
  <sheetViews>
    <sheetView showGridLines="0" topLeftCell="A7" zoomScale="80" zoomScaleNormal="80" workbookViewId="0">
      <selection activeCell="G9" sqref="G9:I15"/>
    </sheetView>
  </sheetViews>
  <sheetFormatPr baseColWidth="10" defaultColWidth="10.85546875" defaultRowHeight="12.95" customHeight="1"/>
  <cols>
    <col min="1" max="1" width="49.5703125" style="5" customWidth="1"/>
    <col min="2" max="2" width="30" style="5" customWidth="1"/>
    <col min="3" max="3" width="26.28515625" style="5" customWidth="1"/>
    <col min="4" max="4" width="10.85546875" style="5" customWidth="1"/>
    <col min="5" max="5" width="24.28515625" style="5" customWidth="1"/>
    <col min="6" max="6" width="35.42578125" style="5" customWidth="1"/>
    <col min="7" max="9" width="18.85546875" style="5" customWidth="1"/>
    <col min="10" max="10" width="31.85546875" style="5" customWidth="1"/>
    <col min="11" max="13" width="14.42578125" style="5" customWidth="1"/>
    <col min="14" max="14" width="25.85546875" style="5" customWidth="1"/>
    <col min="15" max="20" width="10.85546875" style="5" customWidth="1"/>
    <col min="21" max="21" width="10.85546875" style="5"/>
    <col min="22" max="22" width="12.42578125" style="5" bestFit="1" customWidth="1"/>
    <col min="23" max="16384" width="10.85546875" style="5"/>
  </cols>
  <sheetData>
    <row r="1" spans="1:29" s="429" customFormat="1" ht="34.5" customHeight="1">
      <c r="A1" s="1455"/>
      <c r="B1" s="1458" t="s">
        <v>230</v>
      </c>
      <c r="C1" s="1459"/>
      <c r="D1" s="1459"/>
      <c r="E1" s="1459"/>
      <c r="F1" s="1459"/>
      <c r="G1" s="1459"/>
      <c r="H1" s="1460"/>
      <c r="I1" s="1470" t="s">
        <v>231</v>
      </c>
      <c r="J1" s="1471"/>
      <c r="K1" s="1471"/>
      <c r="L1" s="1472"/>
      <c r="M1" s="1476"/>
      <c r="N1" s="1477"/>
      <c r="O1" s="428"/>
    </row>
    <row r="2" spans="1:29" s="429" customFormat="1" ht="37.5" customHeight="1">
      <c r="A2" s="1456"/>
      <c r="B2" s="1461"/>
      <c r="C2" s="1462"/>
      <c r="D2" s="1462"/>
      <c r="E2" s="1462"/>
      <c r="F2" s="1462"/>
      <c r="G2" s="1462"/>
      <c r="H2" s="1463"/>
      <c r="I2" s="1470" t="s">
        <v>232</v>
      </c>
      <c r="J2" s="1471"/>
      <c r="K2" s="1471"/>
      <c r="L2" s="1472"/>
      <c r="M2" s="1478"/>
      <c r="N2" s="1479"/>
      <c r="O2" s="428"/>
    </row>
    <row r="3" spans="1:29" s="429" customFormat="1" ht="33.75" customHeight="1">
      <c r="A3" s="1456"/>
      <c r="B3" s="1458" t="s">
        <v>233</v>
      </c>
      <c r="C3" s="1459"/>
      <c r="D3" s="1459"/>
      <c r="E3" s="1459"/>
      <c r="F3" s="1459"/>
      <c r="G3" s="1459"/>
      <c r="H3" s="1460"/>
      <c r="I3" s="1470" t="s">
        <v>234</v>
      </c>
      <c r="J3" s="1471"/>
      <c r="K3" s="1471"/>
      <c r="L3" s="1472"/>
      <c r="M3" s="1478"/>
      <c r="N3" s="1479"/>
      <c r="O3" s="428"/>
    </row>
    <row r="4" spans="1:29" s="429" customFormat="1" ht="38.25" customHeight="1">
      <c r="A4" s="1457"/>
      <c r="B4" s="1461"/>
      <c r="C4" s="1462"/>
      <c r="D4" s="1462"/>
      <c r="E4" s="1462"/>
      <c r="F4" s="1462"/>
      <c r="G4" s="1462"/>
      <c r="H4" s="1463"/>
      <c r="I4" s="1470" t="s">
        <v>235</v>
      </c>
      <c r="J4" s="1471"/>
      <c r="K4" s="1471"/>
      <c r="L4" s="1472"/>
      <c r="M4" s="1480"/>
      <c r="N4" s="1481"/>
      <c r="O4" s="428"/>
    </row>
    <row r="5" spans="1:29" customFormat="1" ht="26.25" customHeight="1" thickBot="1">
      <c r="B5" s="1464"/>
      <c r="C5" s="1464"/>
      <c r="D5" s="1464"/>
      <c r="E5" s="1464"/>
      <c r="F5" s="1464"/>
      <c r="G5" s="1464"/>
      <c r="H5" s="1464"/>
      <c r="I5" s="1464"/>
      <c r="J5" s="1464"/>
      <c r="K5" s="1464"/>
      <c r="L5" s="1464"/>
      <c r="M5" s="1464"/>
      <c r="N5" s="1464"/>
    </row>
    <row r="6" spans="1:29" s="431" customFormat="1" ht="36" customHeight="1">
      <c r="A6" s="1473" t="s">
        <v>204</v>
      </c>
      <c r="B6" s="1474"/>
      <c r="C6" s="1474"/>
      <c r="D6" s="1474"/>
      <c r="E6" s="1474"/>
      <c r="F6" s="1474"/>
      <c r="G6" s="1474"/>
      <c r="H6" s="1474"/>
      <c r="I6" s="1474"/>
      <c r="J6" s="1474"/>
      <c r="K6" s="1474"/>
      <c r="L6" s="1474"/>
      <c r="M6" s="1474"/>
      <c r="N6" s="1475"/>
      <c r="O6" s="430"/>
    </row>
    <row r="7" spans="1:29" s="431" customFormat="1" ht="36" customHeight="1" thickBot="1">
      <c r="A7" s="361" t="s">
        <v>13</v>
      </c>
      <c r="B7" s="1482" t="s">
        <v>285</v>
      </c>
      <c r="C7" s="1483"/>
      <c r="D7" s="1483"/>
      <c r="E7" s="1483"/>
      <c r="F7" s="1483"/>
      <c r="G7" s="1483"/>
      <c r="H7" s="1483"/>
      <c r="I7" s="1483"/>
      <c r="J7" s="1483"/>
      <c r="K7" s="1483"/>
      <c r="L7" s="1483"/>
      <c r="M7" s="1483"/>
      <c r="N7" s="1484"/>
    </row>
    <row r="8" spans="1:29" s="432" customFormat="1" ht="33" customHeight="1">
      <c r="A8" s="1446" t="s">
        <v>14</v>
      </c>
      <c r="B8" s="1447"/>
      <c r="C8" s="1448"/>
      <c r="D8" s="1449" t="s">
        <v>15</v>
      </c>
      <c r="E8" s="1450"/>
      <c r="F8" s="1450"/>
      <c r="G8" s="1450"/>
      <c r="H8" s="1450"/>
      <c r="I8" s="1450"/>
      <c r="J8" s="1450"/>
      <c r="K8" s="1450"/>
      <c r="L8" s="1450"/>
      <c r="M8" s="1450"/>
      <c r="N8" s="1451"/>
    </row>
    <row r="9" spans="1:29" s="432" customFormat="1" ht="33" customHeight="1">
      <c r="A9" s="1441" t="s">
        <v>205</v>
      </c>
      <c r="B9" s="1442"/>
      <c r="C9" s="1442"/>
      <c r="D9" s="1442"/>
      <c r="E9" s="1442"/>
      <c r="F9" s="1442"/>
      <c r="G9" s="1465" t="s">
        <v>206</v>
      </c>
      <c r="H9" s="1465"/>
      <c r="I9" s="1465"/>
      <c r="J9" s="1452" t="s">
        <v>18</v>
      </c>
      <c r="K9" s="1452"/>
      <c r="L9" s="1452"/>
      <c r="M9" s="1452"/>
      <c r="N9" s="1453"/>
    </row>
    <row r="10" spans="1:29" s="432" customFormat="1" ht="33" customHeight="1">
      <c r="A10" s="1430" t="s">
        <v>207</v>
      </c>
      <c r="B10" s="1436"/>
      <c r="C10" s="1436"/>
      <c r="D10" s="1436"/>
      <c r="E10" s="1436"/>
      <c r="F10" s="1437"/>
      <c r="G10" s="1465"/>
      <c r="H10" s="1465"/>
      <c r="I10" s="1465"/>
      <c r="J10" s="433" t="s">
        <v>20</v>
      </c>
      <c r="K10" s="1454" t="s">
        <v>21</v>
      </c>
      <c r="L10" s="1454"/>
      <c r="M10" s="1454"/>
      <c r="N10" s="434" t="s">
        <v>22</v>
      </c>
      <c r="O10" s="435"/>
    </row>
    <row r="11" spans="1:29" s="432" customFormat="1" ht="55.9" customHeight="1">
      <c r="A11" s="1430" t="s">
        <v>208</v>
      </c>
      <c r="B11" s="1436"/>
      <c r="C11" s="1436"/>
      <c r="D11" s="1436"/>
      <c r="E11" s="1436"/>
      <c r="F11" s="1437"/>
      <c r="G11" s="1465"/>
      <c r="H11" s="1465"/>
      <c r="I11" s="1465"/>
      <c r="J11" s="570" t="s">
        <v>353</v>
      </c>
      <c r="K11" s="1438" t="s">
        <v>354</v>
      </c>
      <c r="L11" s="1439"/>
      <c r="M11" s="1440"/>
      <c r="N11" s="577">
        <v>21000000</v>
      </c>
      <c r="O11" s="435"/>
    </row>
    <row r="12" spans="1:29" s="432" customFormat="1" ht="34.9" customHeight="1">
      <c r="A12" s="1441" t="s">
        <v>209</v>
      </c>
      <c r="B12" s="1442"/>
      <c r="C12" s="1442"/>
      <c r="D12" s="1442"/>
      <c r="E12" s="1442"/>
      <c r="F12" s="1442"/>
      <c r="G12" s="1465"/>
      <c r="H12" s="1465"/>
      <c r="I12" s="1465"/>
      <c r="J12" s="570" t="s">
        <v>355</v>
      </c>
      <c r="K12" s="1443" t="s">
        <v>354</v>
      </c>
      <c r="L12" s="1444"/>
      <c r="M12" s="1445"/>
      <c r="N12" s="578">
        <v>28000000</v>
      </c>
      <c r="O12" s="436"/>
      <c r="R12" s="340"/>
      <c r="S12" s="341"/>
      <c r="T12" s="340"/>
      <c r="U12" s="342"/>
      <c r="V12" s="342"/>
      <c r="W12" s="340"/>
      <c r="X12" s="343"/>
      <c r="Y12" s="344"/>
      <c r="Z12" s="344"/>
      <c r="AA12" s="343"/>
      <c r="AB12" s="344"/>
      <c r="AC12" s="342"/>
    </row>
    <row r="13" spans="1:29" s="432" customFormat="1" ht="34.9" customHeight="1">
      <c r="A13" s="1430" t="s">
        <v>210</v>
      </c>
      <c r="B13" s="1431"/>
      <c r="C13" s="1431"/>
      <c r="D13" s="1431"/>
      <c r="E13" s="1431"/>
      <c r="F13" s="1432"/>
      <c r="G13" s="1465"/>
      <c r="H13" s="1465"/>
      <c r="I13" s="1465"/>
      <c r="J13" s="570" t="s">
        <v>356</v>
      </c>
      <c r="K13" s="1433" t="s">
        <v>357</v>
      </c>
      <c r="L13" s="1434"/>
      <c r="M13" s="1435"/>
      <c r="N13" s="579">
        <v>28000000</v>
      </c>
      <c r="R13" s="340"/>
      <c r="S13" s="341"/>
      <c r="T13" s="340"/>
      <c r="U13" s="342"/>
      <c r="V13" s="342"/>
      <c r="W13" s="340"/>
      <c r="X13" s="343"/>
      <c r="Y13" s="344"/>
      <c r="Z13" s="344"/>
      <c r="AA13" s="343"/>
      <c r="AB13" s="344"/>
      <c r="AC13" s="342"/>
    </row>
    <row r="14" spans="1:29" s="432" customFormat="1" ht="34.9" customHeight="1">
      <c r="A14" s="1441" t="s">
        <v>211</v>
      </c>
      <c r="B14" s="1442"/>
      <c r="C14" s="1442"/>
      <c r="D14" s="1442"/>
      <c r="E14" s="1442"/>
      <c r="F14" s="1442"/>
      <c r="G14" s="1465"/>
      <c r="H14" s="1465"/>
      <c r="I14" s="1465"/>
      <c r="J14" s="570" t="s">
        <v>358</v>
      </c>
      <c r="K14" s="1433" t="s">
        <v>359</v>
      </c>
      <c r="L14" s="1434"/>
      <c r="M14" s="1435"/>
      <c r="N14" s="580">
        <v>28000000</v>
      </c>
      <c r="O14" s="437"/>
      <c r="R14" s="340"/>
      <c r="S14" s="341"/>
      <c r="T14" s="340"/>
      <c r="U14" s="342"/>
      <c r="V14" s="342"/>
      <c r="W14" s="340"/>
      <c r="X14" s="343"/>
      <c r="Y14" s="343"/>
      <c r="Z14" s="344"/>
      <c r="AA14" s="343"/>
      <c r="AB14" s="344"/>
      <c r="AC14" s="342"/>
    </row>
    <row r="15" spans="1:29" s="432" customFormat="1" ht="34.9" customHeight="1" thickBot="1">
      <c r="A15" s="1467" t="s">
        <v>286</v>
      </c>
      <c r="B15" s="1468"/>
      <c r="C15" s="1468"/>
      <c r="D15" s="1468"/>
      <c r="E15" s="1468"/>
      <c r="F15" s="1469"/>
      <c r="G15" s="1466"/>
      <c r="H15" s="1466"/>
      <c r="I15" s="1466"/>
      <c r="J15" s="570" t="s">
        <v>360</v>
      </c>
      <c r="K15" s="1409" t="s">
        <v>361</v>
      </c>
      <c r="L15" s="1410"/>
      <c r="M15" s="1411"/>
      <c r="N15" s="581">
        <v>14400000</v>
      </c>
      <c r="R15" s="340"/>
      <c r="S15" s="341"/>
      <c r="T15" s="340"/>
      <c r="U15" s="342"/>
      <c r="V15" s="342"/>
      <c r="W15" s="340"/>
      <c r="X15" s="343"/>
      <c r="Y15" s="343"/>
      <c r="Z15" s="344"/>
      <c r="AA15" s="343"/>
      <c r="AB15" s="344"/>
      <c r="AC15" s="342"/>
    </row>
    <row r="16" spans="1:29" s="439" customFormat="1" ht="28.15" customHeight="1">
      <c r="A16" s="1419" t="s">
        <v>27</v>
      </c>
      <c r="B16" s="1422" t="s">
        <v>236</v>
      </c>
      <c r="C16" s="1424" t="s">
        <v>29</v>
      </c>
      <c r="D16" s="1427" t="s">
        <v>30</v>
      </c>
      <c r="E16" s="1413" t="s">
        <v>31</v>
      </c>
      <c r="F16" s="1413" t="s">
        <v>32</v>
      </c>
      <c r="G16" s="1413"/>
      <c r="H16" s="1413"/>
      <c r="I16" s="1413"/>
      <c r="J16" s="1412" t="s">
        <v>33</v>
      </c>
      <c r="K16" s="1413"/>
      <c r="L16" s="1415" t="s">
        <v>34</v>
      </c>
      <c r="M16" s="1415"/>
      <c r="N16" s="1416"/>
      <c r="O16" s="438"/>
      <c r="R16" s="340"/>
      <c r="S16" s="341"/>
      <c r="T16" s="340"/>
      <c r="U16" s="342"/>
      <c r="V16" s="342"/>
      <c r="W16" s="340"/>
      <c r="X16" s="343"/>
      <c r="Y16" s="344"/>
      <c r="Z16" s="344"/>
      <c r="AA16" s="343"/>
      <c r="AB16" s="344"/>
      <c r="AC16" s="342"/>
    </row>
    <row r="17" spans="1:18" s="439" customFormat="1" ht="28.15" customHeight="1">
      <c r="A17" s="1420"/>
      <c r="B17" s="1414"/>
      <c r="C17" s="1425"/>
      <c r="D17" s="1428"/>
      <c r="E17" s="1414"/>
      <c r="F17" s="1414"/>
      <c r="G17" s="1414"/>
      <c r="H17" s="1414"/>
      <c r="I17" s="1414"/>
      <c r="J17" s="1414"/>
      <c r="K17" s="1414"/>
      <c r="L17" s="1417"/>
      <c r="M17" s="1417"/>
      <c r="N17" s="1418"/>
    </row>
    <row r="18" spans="1:18" s="439" customFormat="1" ht="28.15" customHeight="1" thickBot="1">
      <c r="A18" s="1421"/>
      <c r="B18" s="1423"/>
      <c r="C18" s="1426"/>
      <c r="D18" s="1429"/>
      <c r="E18" s="1423"/>
      <c r="F18" s="549" t="s">
        <v>35</v>
      </c>
      <c r="G18" s="362" t="s">
        <v>36</v>
      </c>
      <c r="H18" s="362" t="s">
        <v>37</v>
      </c>
      <c r="I18" s="363" t="s">
        <v>38</v>
      </c>
      <c r="J18" s="362" t="s">
        <v>39</v>
      </c>
      <c r="K18" s="381" t="s">
        <v>40</v>
      </c>
      <c r="L18" s="381" t="s">
        <v>41</v>
      </c>
      <c r="M18" s="381" t="s">
        <v>42</v>
      </c>
      <c r="N18" s="364" t="s">
        <v>43</v>
      </c>
    </row>
    <row r="19" spans="1:18" s="439" customFormat="1" ht="28.15" customHeight="1">
      <c r="A19" s="1333" t="s">
        <v>270</v>
      </c>
      <c r="B19" s="554" t="s">
        <v>45</v>
      </c>
      <c r="C19" s="1335" t="s">
        <v>272</v>
      </c>
      <c r="D19" s="543">
        <v>1</v>
      </c>
      <c r="E19" s="558">
        <v>50000000</v>
      </c>
      <c r="F19" s="559">
        <v>70000000</v>
      </c>
      <c r="G19" s="549"/>
      <c r="H19" s="549"/>
      <c r="I19" s="550"/>
      <c r="J19" s="443">
        <v>45292</v>
      </c>
      <c r="K19" s="443">
        <v>45657</v>
      </c>
      <c r="L19" s="551"/>
      <c r="M19" s="551"/>
      <c r="N19" s="552"/>
    </row>
    <row r="20" spans="1:18" s="439" customFormat="1" ht="28.15" customHeight="1" thickBot="1">
      <c r="A20" s="1334"/>
      <c r="B20" s="554" t="s">
        <v>47</v>
      </c>
      <c r="C20" s="1336"/>
      <c r="D20" s="543"/>
      <c r="E20" s="548"/>
      <c r="F20" s="542"/>
      <c r="G20" s="549"/>
      <c r="H20" s="549"/>
      <c r="I20" s="550"/>
      <c r="J20" s="549"/>
      <c r="K20" s="548"/>
      <c r="L20" s="551"/>
      <c r="M20" s="551"/>
      <c r="N20" s="552"/>
    </row>
    <row r="21" spans="1:18" s="439" customFormat="1" ht="34.9" customHeight="1">
      <c r="A21" s="1356" t="s">
        <v>222</v>
      </c>
      <c r="B21" s="553" t="s">
        <v>45</v>
      </c>
      <c r="C21" s="1357" t="s">
        <v>212</v>
      </c>
      <c r="D21" s="440">
        <v>1</v>
      </c>
      <c r="E21" s="447">
        <v>35000000</v>
      </c>
      <c r="F21" s="555">
        <f>+E21</f>
        <v>35000000</v>
      </c>
      <c r="G21" s="368"/>
      <c r="H21" s="367"/>
      <c r="I21" s="441"/>
      <c r="J21" s="443">
        <v>45292</v>
      </c>
      <c r="K21" s="443">
        <v>45657</v>
      </c>
      <c r="L21" s="444">
        <f t="shared" ref="L21:M27" si="0">+D22/D21</f>
        <v>1</v>
      </c>
      <c r="M21" s="444">
        <f t="shared" si="0"/>
        <v>0.8</v>
      </c>
      <c r="N21" s="1375">
        <v>0</v>
      </c>
      <c r="P21" s="448"/>
      <c r="Q21" s="449"/>
      <c r="R21" s="448"/>
    </row>
    <row r="22" spans="1:18" s="439" customFormat="1" ht="34.5" customHeight="1">
      <c r="A22" s="1356"/>
      <c r="B22" s="553" t="s">
        <v>47</v>
      </c>
      <c r="C22" s="1358"/>
      <c r="D22" s="446">
        <v>1</v>
      </c>
      <c r="E22" s="450">
        <v>28000000</v>
      </c>
      <c r="F22" s="504"/>
      <c r="G22" s="366"/>
      <c r="H22" s="531"/>
      <c r="I22" s="441"/>
      <c r="J22" s="443"/>
      <c r="K22" s="443"/>
      <c r="L22" s="444"/>
      <c r="M22" s="444"/>
      <c r="N22" s="1376"/>
      <c r="P22" s="451"/>
    </row>
    <row r="23" spans="1:18" s="439" customFormat="1" ht="34.5" customHeight="1">
      <c r="A23" s="1353" t="s">
        <v>271</v>
      </c>
      <c r="B23" s="365" t="s">
        <v>45</v>
      </c>
      <c r="C23" s="1354" t="s">
        <v>273</v>
      </c>
      <c r="D23" s="440">
        <v>1</v>
      </c>
      <c r="E23" s="502">
        <f>+F23</f>
        <v>50000000</v>
      </c>
      <c r="F23" s="504">
        <v>50000000</v>
      </c>
      <c r="G23" s="366"/>
      <c r="H23" s="531"/>
      <c r="I23" s="441"/>
      <c r="J23" s="443">
        <v>45292</v>
      </c>
      <c r="K23" s="443">
        <v>45657</v>
      </c>
      <c r="L23" s="444"/>
      <c r="M23" s="444"/>
      <c r="N23" s="469"/>
      <c r="P23" s="451"/>
    </row>
    <row r="24" spans="1:18" s="439" customFormat="1" ht="34.5" customHeight="1">
      <c r="A24" s="1334"/>
      <c r="B24" s="365" t="s">
        <v>47</v>
      </c>
      <c r="C24" s="1355"/>
      <c r="D24" s="440"/>
      <c r="E24" s="450">
        <v>28000000</v>
      </c>
      <c r="F24" s="504"/>
      <c r="G24" s="366"/>
      <c r="H24" s="531"/>
      <c r="I24" s="441"/>
      <c r="J24" s="443"/>
      <c r="K24" s="443"/>
      <c r="L24" s="444"/>
      <c r="M24" s="444"/>
      <c r="N24" s="469"/>
      <c r="P24" s="451"/>
    </row>
    <row r="25" spans="1:18" s="439" customFormat="1" ht="34.5" customHeight="1">
      <c r="A25" s="1353" t="s">
        <v>217</v>
      </c>
      <c r="B25" s="365" t="s">
        <v>45</v>
      </c>
      <c r="C25" s="1354" t="s">
        <v>258</v>
      </c>
      <c r="D25" s="505">
        <v>1</v>
      </c>
      <c r="E25" s="502">
        <f>140000000+200000000+C49-105000000+G25</f>
        <v>1057415212</v>
      </c>
      <c r="F25" s="504">
        <f>+E25</f>
        <v>1057415212</v>
      </c>
      <c r="G25" s="366">
        <v>600000000</v>
      </c>
      <c r="H25" s="367"/>
      <c r="I25" s="441"/>
      <c r="J25" s="443">
        <v>45292</v>
      </c>
      <c r="K25" s="443">
        <v>45657</v>
      </c>
      <c r="L25" s="444"/>
      <c r="M25" s="444"/>
      <c r="N25" s="469"/>
      <c r="P25" s="451"/>
    </row>
    <row r="26" spans="1:18" s="439" customFormat="1" ht="34.5" customHeight="1" thickBot="1">
      <c r="A26" s="1334"/>
      <c r="B26" s="365" t="s">
        <v>47</v>
      </c>
      <c r="C26" s="1355"/>
      <c r="D26" s="440">
        <v>1</v>
      </c>
      <c r="E26" s="589">
        <f>+F26+G26</f>
        <v>263800000</v>
      </c>
      <c r="F26" s="450">
        <f>21000000+28000000+14400000+14400000+24000000+10400000+17500000+9600000+13000000+11000000+16000000</f>
        <v>179300000</v>
      </c>
      <c r="G26" s="366">
        <v>84500000</v>
      </c>
      <c r="H26" s="367"/>
      <c r="I26" s="487"/>
      <c r="J26" s="443"/>
      <c r="K26" s="443"/>
      <c r="L26" s="444"/>
      <c r="M26" s="444"/>
      <c r="N26" s="469"/>
      <c r="P26" s="451"/>
    </row>
    <row r="27" spans="1:18" s="439" customFormat="1" ht="34.9" customHeight="1">
      <c r="A27" s="1356" t="s">
        <v>213</v>
      </c>
      <c r="B27" s="365" t="s">
        <v>45</v>
      </c>
      <c r="C27" s="1357" t="s">
        <v>214</v>
      </c>
      <c r="D27" s="440">
        <v>1</v>
      </c>
      <c r="E27" s="452">
        <v>100000000</v>
      </c>
      <c r="F27" s="452">
        <f>+E27</f>
        <v>100000000</v>
      </c>
      <c r="G27" s="368"/>
      <c r="H27" s="531"/>
      <c r="I27" s="441"/>
      <c r="J27" s="443">
        <v>45292</v>
      </c>
      <c r="K27" s="443">
        <v>45657</v>
      </c>
      <c r="L27" s="444">
        <f t="shared" si="0"/>
        <v>1</v>
      </c>
      <c r="M27" s="444">
        <f t="shared" si="0"/>
        <v>5.1990000000000001E-2</v>
      </c>
      <c r="N27" s="1375">
        <v>0</v>
      </c>
      <c r="P27" s="448"/>
    </row>
    <row r="28" spans="1:18" s="439" customFormat="1" ht="34.9" customHeight="1">
      <c r="A28" s="1356"/>
      <c r="B28" s="365" t="s">
        <v>47</v>
      </c>
      <c r="C28" s="1358"/>
      <c r="D28" s="446">
        <v>1</v>
      </c>
      <c r="E28" s="452">
        <v>5199000</v>
      </c>
      <c r="F28" s="452"/>
      <c r="G28" s="536"/>
      <c r="H28" s="531"/>
      <c r="I28" s="441"/>
      <c r="J28" s="443"/>
      <c r="K28" s="443"/>
      <c r="L28" s="444"/>
      <c r="M28" s="444"/>
      <c r="N28" s="1376"/>
    </row>
    <row r="29" spans="1:18" s="439" customFormat="1" ht="34.9" customHeight="1">
      <c r="A29" s="1408" t="s">
        <v>244</v>
      </c>
      <c r="B29" s="465" t="s">
        <v>45</v>
      </c>
      <c r="C29" s="445" t="s">
        <v>245</v>
      </c>
      <c r="D29" s="440">
        <v>1</v>
      </c>
      <c r="E29" s="442">
        <v>7150000000</v>
      </c>
      <c r="F29" s="442">
        <f>+E29</f>
        <v>7150000000</v>
      </c>
      <c r="G29" s="466"/>
      <c r="H29" s="519"/>
      <c r="I29" s="557"/>
      <c r="J29" s="467">
        <v>45292</v>
      </c>
      <c r="K29" s="467">
        <v>45657</v>
      </c>
      <c r="L29" s="468"/>
      <c r="M29" s="468"/>
      <c r="N29" s="469"/>
    </row>
    <row r="30" spans="1:18" s="439" customFormat="1" ht="34.9" customHeight="1" thickBot="1">
      <c r="A30" s="1408"/>
      <c r="B30" s="465" t="s">
        <v>47</v>
      </c>
      <c r="C30" s="445"/>
      <c r="D30" s="440">
        <v>1</v>
      </c>
      <c r="E30" s="588">
        <v>812744731</v>
      </c>
      <c r="F30" s="442"/>
      <c r="G30" s="466"/>
      <c r="H30" s="519"/>
      <c r="I30" s="557"/>
      <c r="J30" s="467"/>
      <c r="K30" s="467"/>
      <c r="L30" s="468"/>
      <c r="M30" s="468"/>
      <c r="N30" s="469"/>
    </row>
    <row r="31" spans="1:18" s="439" customFormat="1" ht="34.9" customHeight="1">
      <c r="A31" s="1351" t="s">
        <v>243</v>
      </c>
      <c r="B31" s="369" t="s">
        <v>45</v>
      </c>
      <c r="C31" s="370"/>
      <c r="D31" s="453"/>
      <c r="E31" s="470">
        <f>+E29+E27+E25+E23+E19+E21</f>
        <v>8442415212</v>
      </c>
      <c r="F31" s="560">
        <f>+F29+F27+F25+F23+F21+F19</f>
        <v>8462415212</v>
      </c>
      <c r="G31" s="371"/>
      <c r="H31" s="556"/>
      <c r="I31" s="442"/>
      <c r="J31" s="454"/>
      <c r="K31" s="454"/>
      <c r="L31" s="1359">
        <v>0</v>
      </c>
      <c r="M31" s="1359">
        <v>0</v>
      </c>
      <c r="N31" s="1375">
        <v>0</v>
      </c>
    </row>
    <row r="32" spans="1:18" s="439" customFormat="1" ht="34.9" customHeight="1" thickBot="1">
      <c r="A32" s="1352"/>
      <c r="B32" s="372" t="s">
        <v>47</v>
      </c>
      <c r="C32" s="373"/>
      <c r="D32" s="455"/>
      <c r="E32" s="503">
        <f>E20+E22+E24+E26+E28+E30</f>
        <v>1137743731</v>
      </c>
      <c r="F32" s="503"/>
      <c r="G32" s="374"/>
      <c r="H32" s="375"/>
      <c r="I32" s="456"/>
      <c r="J32" s="457"/>
      <c r="K32" s="457"/>
      <c r="L32" s="1360"/>
      <c r="M32" s="1360"/>
      <c r="N32" s="1376"/>
    </row>
    <row r="33" spans="1:15" s="439" customFormat="1" ht="34.9" customHeight="1" thickBot="1">
      <c r="A33" s="458" t="s">
        <v>53</v>
      </c>
      <c r="B33" s="1397" t="s">
        <v>54</v>
      </c>
      <c r="C33" s="1398"/>
      <c r="D33" s="1399"/>
      <c r="E33" s="1400" t="s">
        <v>55</v>
      </c>
      <c r="F33" s="1401"/>
      <c r="G33" s="1401"/>
      <c r="H33" s="1401"/>
      <c r="I33" s="459"/>
      <c r="J33" s="1402" t="s">
        <v>56</v>
      </c>
      <c r="K33" s="1403"/>
      <c r="L33" s="1403"/>
      <c r="M33" s="1403"/>
      <c r="N33" s="1404"/>
      <c r="O33" s="460"/>
    </row>
    <row r="34" spans="1:15" s="439" customFormat="1" ht="34.9" customHeight="1">
      <c r="A34" s="1373" t="s">
        <v>216</v>
      </c>
      <c r="B34" s="1339" t="s">
        <v>217</v>
      </c>
      <c r="C34" s="1340"/>
      <c r="D34" s="1341"/>
      <c r="E34" s="1345" t="s">
        <v>218</v>
      </c>
      <c r="F34" s="1346"/>
      <c r="G34" s="1347"/>
      <c r="H34" s="365" t="s">
        <v>45</v>
      </c>
      <c r="I34" s="461">
        <v>1</v>
      </c>
      <c r="J34" s="1367" t="s">
        <v>67</v>
      </c>
      <c r="K34" s="1368"/>
      <c r="L34" s="1368"/>
      <c r="M34" s="1368"/>
      <c r="N34" s="1369"/>
    </row>
    <row r="35" spans="1:15" s="439" customFormat="1" ht="34.9" customHeight="1" thickBot="1">
      <c r="A35" s="1374"/>
      <c r="B35" s="1342"/>
      <c r="C35" s="1343"/>
      <c r="D35" s="1344"/>
      <c r="E35" s="1348"/>
      <c r="F35" s="1349"/>
      <c r="G35" s="1350"/>
      <c r="H35" s="462" t="s">
        <v>47</v>
      </c>
      <c r="I35" s="463">
        <v>1</v>
      </c>
      <c r="J35" s="1370"/>
      <c r="K35" s="1371"/>
      <c r="L35" s="1371"/>
      <c r="M35" s="1371"/>
      <c r="N35" s="1372"/>
    </row>
    <row r="36" spans="1:15" s="439" customFormat="1" ht="34.9" customHeight="1">
      <c r="A36" s="1337" t="s">
        <v>215</v>
      </c>
      <c r="B36" s="1339" t="s">
        <v>219</v>
      </c>
      <c r="C36" s="1340"/>
      <c r="D36" s="1341"/>
      <c r="E36" s="1345" t="s">
        <v>220</v>
      </c>
      <c r="F36" s="1346"/>
      <c r="G36" s="1347"/>
      <c r="H36" s="462" t="s">
        <v>45</v>
      </c>
      <c r="I36" s="463">
        <v>1</v>
      </c>
      <c r="J36" s="1361" t="s">
        <v>68</v>
      </c>
      <c r="K36" s="1362"/>
      <c r="L36" s="1362"/>
      <c r="M36" s="1362"/>
      <c r="N36" s="1363"/>
    </row>
    <row r="37" spans="1:15" s="439" customFormat="1" ht="34.9" customHeight="1" thickBot="1">
      <c r="A37" s="1338"/>
      <c r="B37" s="1342"/>
      <c r="C37" s="1343"/>
      <c r="D37" s="1344"/>
      <c r="E37" s="1348"/>
      <c r="F37" s="1349"/>
      <c r="G37" s="1350"/>
      <c r="H37" s="462" t="s">
        <v>47</v>
      </c>
      <c r="I37" s="463">
        <v>1</v>
      </c>
      <c r="J37" s="1364"/>
      <c r="K37" s="1365"/>
      <c r="L37" s="1365"/>
      <c r="M37" s="1365"/>
      <c r="N37" s="1366"/>
    </row>
    <row r="38" spans="1:15" s="439" customFormat="1" ht="34.9" customHeight="1">
      <c r="A38" s="1337" t="s">
        <v>221</v>
      </c>
      <c r="B38" s="1339" t="s">
        <v>222</v>
      </c>
      <c r="C38" s="1340"/>
      <c r="D38" s="1341"/>
      <c r="E38" s="1345" t="s">
        <v>223</v>
      </c>
      <c r="F38" s="1346"/>
      <c r="G38" s="1347"/>
      <c r="H38" s="365" t="s">
        <v>45</v>
      </c>
      <c r="I38" s="461">
        <v>1</v>
      </c>
      <c r="J38" s="1367" t="s">
        <v>67</v>
      </c>
      <c r="K38" s="1368"/>
      <c r="L38" s="1368"/>
      <c r="M38" s="1368"/>
      <c r="N38" s="1369"/>
    </row>
    <row r="39" spans="1:15" s="439" customFormat="1" ht="34.9" customHeight="1" thickBot="1">
      <c r="A39" s="1338"/>
      <c r="B39" s="1342"/>
      <c r="C39" s="1343"/>
      <c r="D39" s="1344"/>
      <c r="E39" s="1348"/>
      <c r="F39" s="1349"/>
      <c r="G39" s="1350"/>
      <c r="H39" s="365" t="s">
        <v>47</v>
      </c>
      <c r="I39" s="464">
        <v>1</v>
      </c>
      <c r="J39" s="1405"/>
      <c r="K39" s="1406"/>
      <c r="L39" s="1406"/>
      <c r="M39" s="1406"/>
      <c r="N39" s="1407"/>
    </row>
    <row r="40" spans="1:15" s="439" customFormat="1" ht="15">
      <c r="A40" s="1377"/>
      <c r="B40" s="1379"/>
      <c r="C40" s="1380"/>
      <c r="D40" s="1381"/>
      <c r="E40" s="1391"/>
      <c r="F40" s="1392"/>
      <c r="G40" s="1393"/>
      <c r="J40" s="1385"/>
      <c r="K40" s="1386"/>
      <c r="L40" s="1386"/>
      <c r="M40" s="1386"/>
      <c r="N40" s="1387"/>
    </row>
    <row r="41" spans="1:15" customFormat="1" ht="12.95" customHeight="1">
      <c r="A41" s="1378"/>
      <c r="B41" s="1382"/>
      <c r="C41" s="1383"/>
      <c r="D41" s="1384"/>
      <c r="E41" s="1394"/>
      <c r="F41" s="1395"/>
      <c r="G41" s="1396"/>
      <c r="H41" s="376"/>
      <c r="I41" s="377"/>
      <c r="J41" s="1388"/>
      <c r="K41" s="1389"/>
      <c r="L41" s="1389"/>
      <c r="M41" s="1389"/>
      <c r="N41" s="1390"/>
    </row>
    <row r="42" spans="1:15" customFormat="1" ht="12.95" customHeight="1"/>
    <row r="43" spans="1:15" customFormat="1" ht="12.95" customHeight="1">
      <c r="F43">
        <v>692415212</v>
      </c>
    </row>
    <row r="45" spans="1:15" ht="12.95" customHeight="1">
      <c r="A45" s="498" t="s">
        <v>255</v>
      </c>
    </row>
    <row r="47" spans="1:15" ht="12.95" customHeight="1">
      <c r="A47" s="5" t="s">
        <v>260</v>
      </c>
      <c r="B47" s="498" t="s">
        <v>333</v>
      </c>
      <c r="C47" s="513">
        <v>200000000</v>
      </c>
    </row>
    <row r="48" spans="1:15" ht="12.95" customHeight="1">
      <c r="A48" s="499"/>
      <c r="B48" s="500"/>
    </row>
    <row r="49" spans="1:6" ht="12.95" customHeight="1">
      <c r="A49" s="499" t="s">
        <v>335</v>
      </c>
      <c r="B49" s="562" t="s">
        <v>334</v>
      </c>
      <c r="C49" s="513">
        <v>222415212</v>
      </c>
      <c r="F49" s="563"/>
    </row>
    <row r="50" spans="1:6" ht="12.95" customHeight="1">
      <c r="A50" s="499"/>
      <c r="B50" s="500"/>
    </row>
    <row r="51" spans="1:6" ht="12.95" customHeight="1">
      <c r="A51" s="499"/>
      <c r="B51" s="500"/>
    </row>
    <row r="52" spans="1:6" ht="12.75" customHeight="1">
      <c r="A52" s="499"/>
      <c r="B52" s="500"/>
    </row>
    <row r="53" spans="1:6" ht="3" customHeight="1">
      <c r="A53" s="499" t="s">
        <v>274</v>
      </c>
      <c r="B53" s="500"/>
    </row>
    <row r="54" spans="1:6" ht="12.95" customHeight="1">
      <c r="A54" s="499"/>
      <c r="B54" s="500"/>
      <c r="E54" s="501"/>
    </row>
  </sheetData>
  <mergeCells count="73">
    <mergeCell ref="A1:A4"/>
    <mergeCell ref="B1:H2"/>
    <mergeCell ref="B5:H5"/>
    <mergeCell ref="A9:F9"/>
    <mergeCell ref="G9:I15"/>
    <mergeCell ref="A14:F14"/>
    <mergeCell ref="A15:F15"/>
    <mergeCell ref="I1:L1"/>
    <mergeCell ref="I5:N5"/>
    <mergeCell ref="A6:N6"/>
    <mergeCell ref="M1:N4"/>
    <mergeCell ref="I2:L2"/>
    <mergeCell ref="B3:H4"/>
    <mergeCell ref="I3:L3"/>
    <mergeCell ref="I4:L4"/>
    <mergeCell ref="B7:N7"/>
    <mergeCell ref="A8:C8"/>
    <mergeCell ref="D8:N8"/>
    <mergeCell ref="J9:N9"/>
    <mergeCell ref="A10:F10"/>
    <mergeCell ref="K10:M10"/>
    <mergeCell ref="A13:F13"/>
    <mergeCell ref="K13:M13"/>
    <mergeCell ref="K14:M14"/>
    <mergeCell ref="A11:F11"/>
    <mergeCell ref="K11:M11"/>
    <mergeCell ref="A12:F12"/>
    <mergeCell ref="K12:M12"/>
    <mergeCell ref="K15:M15"/>
    <mergeCell ref="J16:K17"/>
    <mergeCell ref="L16:N17"/>
    <mergeCell ref="A16:A18"/>
    <mergeCell ref="B16:B18"/>
    <mergeCell ref="C16:C18"/>
    <mergeCell ref="D16:D18"/>
    <mergeCell ref="E16:E18"/>
    <mergeCell ref="F16:I17"/>
    <mergeCell ref="N21:N22"/>
    <mergeCell ref="A25:A26"/>
    <mergeCell ref="C25:C26"/>
    <mergeCell ref="A40:A41"/>
    <mergeCell ref="B40:D41"/>
    <mergeCell ref="J40:N41"/>
    <mergeCell ref="E40:G41"/>
    <mergeCell ref="A27:A28"/>
    <mergeCell ref="C27:C28"/>
    <mergeCell ref="N27:N28"/>
    <mergeCell ref="N31:N32"/>
    <mergeCell ref="B33:D33"/>
    <mergeCell ref="E33:H33"/>
    <mergeCell ref="J33:N33"/>
    <mergeCell ref="J38:N39"/>
    <mergeCell ref="A29:A30"/>
    <mergeCell ref="L31:L32"/>
    <mergeCell ref="A36:A37"/>
    <mergeCell ref="B36:D37"/>
    <mergeCell ref="E36:G37"/>
    <mergeCell ref="J36:N37"/>
    <mergeCell ref="M31:M32"/>
    <mergeCell ref="J34:N35"/>
    <mergeCell ref="A34:A35"/>
    <mergeCell ref="B34:D35"/>
    <mergeCell ref="E34:G35"/>
    <mergeCell ref="A19:A20"/>
    <mergeCell ref="C19:C20"/>
    <mergeCell ref="A38:A39"/>
    <mergeCell ref="B38:D39"/>
    <mergeCell ref="E38:G39"/>
    <mergeCell ref="A31:A32"/>
    <mergeCell ref="A23:A24"/>
    <mergeCell ref="C23:C24"/>
    <mergeCell ref="A21:A22"/>
    <mergeCell ref="C21:C22"/>
  </mergeCells>
  <phoneticPr fontId="55" type="noConversion"/>
  <printOptions horizontalCentered="1" verticalCentered="1"/>
  <pageMargins left="0.70866141732283472" right="0.70866141732283472" top="0.74803149606299213" bottom="0.74803149606299213" header="0.31496062992125984" footer="0.31496062992125984"/>
  <pageSetup paperSize="5" scale="50" orientation="landscape" r:id="rId1"/>
  <headerFooter>
    <oddFooter>&amp;C&amp;"Helvetica Neue,Regular"&amp;12&amp;K000000&amp;P</oddFooter>
  </headerFooter>
  <drawing r:id="rId2"/>
  <legacyDrawing r:id="rId3"/>
  <oleObjects>
    <mc:AlternateContent xmlns:mc="http://schemas.openxmlformats.org/markup-compatibility/2006">
      <mc:Choice Requires="x14">
        <oleObject shapeId="8205" r:id="rId4">
          <objectPr defaultSize="0" autoPict="0" r:id="rId5">
            <anchor moveWithCells="1" sizeWithCells="1">
              <from>
                <xdr:col>0</xdr:col>
                <xdr:colOff>57150</xdr:colOff>
                <xdr:row>0</xdr:row>
                <xdr:rowOff>76200</xdr:rowOff>
              </from>
              <to>
                <xdr:col>1</xdr:col>
                <xdr:colOff>0</xdr:colOff>
                <xdr:row>3</xdr:row>
                <xdr:rowOff>247650</xdr:rowOff>
              </to>
            </anchor>
          </objectPr>
        </oleObject>
      </mc:Choice>
      <mc:Fallback>
        <oleObject shapeId="8205" r:id="rId4"/>
      </mc:Fallback>
    </mc:AlternateContent>
    <mc:AlternateContent xmlns:mc="http://schemas.openxmlformats.org/markup-compatibility/2006">
      <mc:Choice Requires="x14">
        <oleObject shapeId="8206" r:id="rId6">
          <objectPr defaultSize="0" autoPict="0" r:id="rId5">
            <anchor moveWithCells="1" sizeWithCells="1">
              <from>
                <xdr:col>0</xdr:col>
                <xdr:colOff>161925</xdr:colOff>
                <xdr:row>0</xdr:row>
                <xdr:rowOff>0</xdr:rowOff>
              </from>
              <to>
                <xdr:col>0</xdr:col>
                <xdr:colOff>3257550</xdr:colOff>
                <xdr:row>3</xdr:row>
                <xdr:rowOff>190500</xdr:rowOff>
              </to>
            </anchor>
          </objectPr>
        </oleObject>
      </mc:Choice>
      <mc:Fallback>
        <oleObject shapeId="8206" r:id="rId6"/>
      </mc:Fallback>
    </mc:AlternateContent>
    <mc:AlternateContent xmlns:mc="http://schemas.openxmlformats.org/markup-compatibility/2006">
      <mc:Choice Requires="x14">
        <oleObject shapeId="8207" r:id="rId7">
          <objectPr defaultSize="0" autoPict="0" r:id="rId5">
            <anchor moveWithCells="1" sizeWithCells="1">
              <from>
                <xdr:col>0</xdr:col>
                <xdr:colOff>57150</xdr:colOff>
                <xdr:row>0</xdr:row>
                <xdr:rowOff>76200</xdr:rowOff>
              </from>
              <to>
                <xdr:col>1</xdr:col>
                <xdr:colOff>0</xdr:colOff>
                <xdr:row>3</xdr:row>
                <xdr:rowOff>247650</xdr:rowOff>
              </to>
            </anchor>
          </objectPr>
        </oleObject>
      </mc:Choice>
      <mc:Fallback>
        <oleObject shapeId="8207" r:id="rId7"/>
      </mc:Fallback>
    </mc:AlternateContent>
    <mc:AlternateContent xmlns:mc="http://schemas.openxmlformats.org/markup-compatibility/2006">
      <mc:Choice Requires="x14">
        <oleObject shapeId="8208" r:id="rId8">
          <objectPr defaultSize="0" autoPict="0" r:id="rId5">
            <anchor moveWithCells="1" sizeWithCells="1">
              <from>
                <xdr:col>0</xdr:col>
                <xdr:colOff>419100</xdr:colOff>
                <xdr:row>0</xdr:row>
                <xdr:rowOff>76200</xdr:rowOff>
              </from>
              <to>
                <xdr:col>1</xdr:col>
                <xdr:colOff>0</xdr:colOff>
                <xdr:row>3</xdr:row>
                <xdr:rowOff>247650</xdr:rowOff>
              </to>
            </anchor>
          </objectPr>
        </oleObject>
      </mc:Choice>
      <mc:Fallback>
        <oleObject shapeId="8208"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Resumen de exportación</vt:lpstr>
      <vt:lpstr>Agua Potable</vt:lpstr>
      <vt:lpstr>Saneamiento Básico (2)</vt:lpstr>
      <vt:lpstr>PGIR</vt:lpstr>
      <vt:lpstr>SIMAP</vt:lpstr>
      <vt:lpstr>SIGAM</vt:lpstr>
      <vt:lpstr>Educacion ambiental</vt:lpstr>
      <vt:lpstr>CambioClimatico</vt:lpstr>
      <vt:lpstr>Gestión del Riesgo</vt:lpstr>
      <vt:lpstr>Anexo 1 </vt: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dc:creator>
  <cp:lastModifiedBy>Rocio del Pilar Rubio Hernandez</cp:lastModifiedBy>
  <cp:lastPrinted>2022-07-07T14:46:25Z</cp:lastPrinted>
  <dcterms:created xsi:type="dcterms:W3CDTF">2022-03-16T14:21:56Z</dcterms:created>
  <dcterms:modified xsi:type="dcterms:W3CDTF">2024-07-24T16:07:27Z</dcterms:modified>
</cp:coreProperties>
</file>